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rovozní a sklad..." sheetId="2" r:id="rId2"/>
    <sheet name="SO 002A - Nákladní rampa" sheetId="3" r:id="rId3"/>
    <sheet name="SO 002B - Oplocení" sheetId="4" r:id="rId4"/>
    <sheet name="SO 003 - Přístřešky autob..." sheetId="5" r:id="rId5"/>
    <sheet name="SO 004 - Zpevněné plochy,..." sheetId="6" r:id="rId6"/>
    <sheet name="SO 101 - Vozidlová komuni..." sheetId="7" r:id="rId7"/>
    <sheet name="SO 102 - Vozidlová komuni..." sheetId="8" r:id="rId8"/>
    <sheet name="SO 103 - Vozidlová komuni..." sheetId="9" r:id="rId9"/>
    <sheet name="SO 103.N - Vozidlová komu..." sheetId="10" r:id="rId10"/>
    <sheet name="SO 110 - Chodníky + nástu..." sheetId="11" r:id="rId11"/>
    <sheet name="SO 121 - Parkoviště P1" sheetId="12" r:id="rId12"/>
    <sheet name="SO 122 - Parkoviště P2" sheetId="13" r:id="rId13"/>
    <sheet name="SO 123 - Parkoviště P3" sheetId="14" r:id="rId14"/>
    <sheet name="SO 121.N - Parkoviště P1 ..." sheetId="15" r:id="rId15"/>
    <sheet name="SO 191 - Dopravní značení..." sheetId="16" r:id="rId16"/>
    <sheet name="SO 191.N - Dopravní znače..." sheetId="17" r:id="rId17"/>
    <sheet name="SO 192 - Dočasné dopravní..." sheetId="18" r:id="rId18"/>
    <sheet name="SO 301.1 - Dešťová kanali..." sheetId="19" r:id="rId19"/>
    <sheet name="SO 301.2 - Dešťová kanali..." sheetId="20" r:id="rId20"/>
    <sheet name="SO 302 - Vodovodní přípojka" sheetId="21" r:id="rId21"/>
    <sheet name="SO 401 - Rozvody VO" sheetId="22" r:id="rId22"/>
    <sheet name="SO 402 - Světelné signali..." sheetId="23" r:id="rId23"/>
    <sheet name="SO 403 - Přívody a rozvod..." sheetId="24" r:id="rId24"/>
    <sheet name="SO 404 1a - Slaboproudé r..." sheetId="25" r:id="rId25"/>
    <sheet name="SO 404 1b - Slaboproudé r..." sheetId="26" r:id="rId26"/>
    <sheet name="SO 404 2 - Městská optick..." sheetId="27" r:id="rId27"/>
    <sheet name="701 1 - Přístřešky" sheetId="28" r:id="rId28"/>
    <sheet name="701 2 - Zemnění přístřešků" sheetId="29" r:id="rId29"/>
    <sheet name="PS 702 1 - Provozní soubo..." sheetId="30" r:id="rId30"/>
    <sheet name="SO 702 1 - Automatická ko..." sheetId="31" r:id="rId31"/>
    <sheet name="SO 702 2 - Přípojka slabo..." sheetId="32" r:id="rId32"/>
    <sheet name="SO 702 3 - Vedlejší rozpo..." sheetId="33" r:id="rId33"/>
    <sheet name="SO 702 E - Cyklověž - uze..." sheetId="34" r:id="rId34"/>
    <sheet name="SO 703 - Oplocení" sheetId="35" r:id="rId35"/>
    <sheet name="SO 704 - Lavičky, odpadko..." sheetId="36" r:id="rId36"/>
    <sheet name="SO 801 - Sadové úpravy, J..." sheetId="37" r:id="rId37"/>
    <sheet name="SO 801.1 - Následná 3-let..." sheetId="38" r:id="rId38"/>
    <sheet name="SO 802.N - Inventarizace ..." sheetId="39" r:id="rId39"/>
    <sheet name="901 - Vedlejší rozpočtové..." sheetId="40" r:id="rId40"/>
  </sheets>
  <definedNames>
    <definedName name="_xlnm.Print_Area" localSheetId="0">'Rekapitulace stavby'!$D$4:$AO$36,'Rekapitulace stavby'!$C$42:$AQ$107</definedName>
    <definedName name="_xlnm.Print_Titles" localSheetId="0">'Rekapitulace stavby'!$52:$52</definedName>
    <definedName name="_xlnm._FilterDatabase" localSheetId="1" hidden="1">'SO 001 - Provozní a sklad...'!$C$99:$K$366</definedName>
    <definedName name="_xlnm.Print_Area" localSheetId="1">'SO 001 - Provozní a sklad...'!$C$4:$J$41,'SO 001 - Provozní a sklad...'!$C$47:$J$79,'SO 001 - Provozní a sklad...'!$C$85:$K$366</definedName>
    <definedName name="_xlnm.Print_Titles" localSheetId="1">'SO 001 - Provozní a sklad...'!$99:$99</definedName>
    <definedName name="_xlnm._FilterDatabase" localSheetId="2" hidden="1">'SO 002A - Nákladní rampa'!$C$89:$K$202</definedName>
    <definedName name="_xlnm.Print_Area" localSheetId="2">'SO 002A - Nákladní rampa'!$C$4:$J$41,'SO 002A - Nákladní rampa'!$C$47:$J$69,'SO 002A - Nákladní rampa'!$C$75:$K$202</definedName>
    <definedName name="_xlnm.Print_Titles" localSheetId="2">'SO 002A - Nákladní rampa'!$89:$89</definedName>
    <definedName name="_xlnm._FilterDatabase" localSheetId="3" hidden="1">'SO 002B - Oplocení'!$C$90:$K$150</definedName>
    <definedName name="_xlnm.Print_Area" localSheetId="3">'SO 002B - Oplocení'!$C$4:$J$41,'SO 002B - Oplocení'!$C$47:$J$70,'SO 002B - Oplocení'!$C$76:$K$150</definedName>
    <definedName name="_xlnm.Print_Titles" localSheetId="3">'SO 002B - Oplocení'!$90:$90</definedName>
    <definedName name="_xlnm._FilterDatabase" localSheetId="4" hidden="1">'SO 003 - Přístřešky autob...'!$C$89:$K$123</definedName>
    <definedName name="_xlnm.Print_Area" localSheetId="4">'SO 003 - Přístřešky autob...'!$C$4:$J$41,'SO 003 - Přístřešky autob...'!$C$47:$J$69,'SO 003 - Přístřešky autob...'!$C$75:$K$123</definedName>
    <definedName name="_xlnm.Print_Titles" localSheetId="4">'SO 003 - Přístřešky autob...'!$89:$89</definedName>
    <definedName name="_xlnm._FilterDatabase" localSheetId="5" hidden="1">'SO 004 - Zpevněné plochy,...'!$C$89:$K$280</definedName>
    <definedName name="_xlnm.Print_Area" localSheetId="5">'SO 004 - Zpevněné plochy,...'!$C$4:$J$41,'SO 004 - Zpevněné plochy,...'!$C$47:$J$69,'SO 004 - Zpevněné plochy,...'!$C$75:$K$280</definedName>
    <definedName name="_xlnm.Print_Titles" localSheetId="5">'SO 004 - Zpevněné plochy,...'!$89:$89</definedName>
    <definedName name="_xlnm._FilterDatabase" localSheetId="6" hidden="1">'SO 101 - Vozidlová komuni...'!$C$91:$K$400</definedName>
    <definedName name="_xlnm.Print_Area" localSheetId="6">'SO 101 - Vozidlová komuni...'!$C$4:$J$41,'SO 101 - Vozidlová komuni...'!$C$47:$J$71,'SO 101 - Vozidlová komuni...'!$C$77:$K$400</definedName>
    <definedName name="_xlnm.Print_Titles" localSheetId="6">'SO 101 - Vozidlová komuni...'!$91:$91</definedName>
    <definedName name="_xlnm._FilterDatabase" localSheetId="7" hidden="1">'SO 102 - Vozidlová komuni...'!$C$90:$K$207</definedName>
    <definedName name="_xlnm.Print_Area" localSheetId="7">'SO 102 - Vozidlová komuni...'!$C$4:$J$41,'SO 102 - Vozidlová komuni...'!$C$47:$J$70,'SO 102 - Vozidlová komuni...'!$C$76:$K$207</definedName>
    <definedName name="_xlnm.Print_Titles" localSheetId="7">'SO 102 - Vozidlová komuni...'!$90:$90</definedName>
    <definedName name="_xlnm._FilterDatabase" localSheetId="8" hidden="1">'SO 103 - Vozidlová komuni...'!$C$90:$K$191</definedName>
    <definedName name="_xlnm.Print_Area" localSheetId="8">'SO 103 - Vozidlová komuni...'!$C$4:$J$41,'SO 103 - Vozidlová komuni...'!$C$47:$J$70,'SO 103 - Vozidlová komuni...'!$C$76:$K$191</definedName>
    <definedName name="_xlnm.Print_Titles" localSheetId="8">'SO 103 - Vozidlová komuni...'!$90:$90</definedName>
    <definedName name="_xlnm._FilterDatabase" localSheetId="9" hidden="1">'SO 103.N - Vozidlová komu...'!$C$90:$K$168</definedName>
    <definedName name="_xlnm.Print_Area" localSheetId="9">'SO 103.N - Vozidlová komu...'!$C$4:$J$41,'SO 103.N - Vozidlová komu...'!$C$47:$J$70,'SO 103.N - Vozidlová komu...'!$C$76:$K$168</definedName>
    <definedName name="_xlnm.Print_Titles" localSheetId="9">'SO 103.N - Vozidlová komu...'!$90:$90</definedName>
    <definedName name="_xlnm._FilterDatabase" localSheetId="10" hidden="1">'SO 110 - Chodníky + nástu...'!$C$91:$K$276</definedName>
    <definedName name="_xlnm.Print_Area" localSheetId="10">'SO 110 - Chodníky + nástu...'!$C$4:$J$41,'SO 110 - Chodníky + nástu...'!$C$47:$J$71,'SO 110 - Chodníky + nástu...'!$C$77:$K$276</definedName>
    <definedName name="_xlnm.Print_Titles" localSheetId="10">'SO 110 - Chodníky + nástu...'!$91:$91</definedName>
    <definedName name="_xlnm._FilterDatabase" localSheetId="11" hidden="1">'SO 121 - Parkoviště P1'!$C$96:$K$221</definedName>
    <definedName name="_xlnm.Print_Area" localSheetId="11">'SO 121 - Parkoviště P1'!$C$4:$J$43,'SO 121 - Parkoviště P1'!$C$49:$J$74,'SO 121 - Parkoviště P1'!$C$80:$K$221</definedName>
    <definedName name="_xlnm.Print_Titles" localSheetId="11">'SO 121 - Parkoviště P1'!$96:$96</definedName>
    <definedName name="_xlnm._FilterDatabase" localSheetId="12" hidden="1">'SO 122 - Parkoviště P2'!$C$95:$K$164</definedName>
    <definedName name="_xlnm.Print_Area" localSheetId="12">'SO 122 - Parkoviště P2'!$C$4:$J$43,'SO 122 - Parkoviště P2'!$C$49:$J$73,'SO 122 - Parkoviště P2'!$C$79:$K$164</definedName>
    <definedName name="_xlnm.Print_Titles" localSheetId="12">'SO 122 - Parkoviště P2'!$95:$95</definedName>
    <definedName name="_xlnm._FilterDatabase" localSheetId="13" hidden="1">'SO 123 - Parkoviště P3'!$C$96:$K$221</definedName>
    <definedName name="_xlnm.Print_Area" localSheetId="13">'SO 123 - Parkoviště P3'!$C$4:$J$43,'SO 123 - Parkoviště P3'!$C$49:$J$74,'SO 123 - Parkoviště P3'!$C$80:$K$221</definedName>
    <definedName name="_xlnm.Print_Titles" localSheetId="13">'SO 123 - Parkoviště P3'!$96:$96</definedName>
    <definedName name="_xlnm._FilterDatabase" localSheetId="14" hidden="1">'SO 121.N - Parkoviště P1 ...'!$C$96:$K$180</definedName>
    <definedName name="_xlnm.Print_Area" localSheetId="14">'SO 121.N - Parkoviště P1 ...'!$C$4:$J$43,'SO 121.N - Parkoviště P1 ...'!$C$49:$J$74,'SO 121.N - Parkoviště P1 ...'!$C$80:$K$180</definedName>
    <definedName name="_xlnm.Print_Titles" localSheetId="14">'SO 121.N - Parkoviště P1 ...'!$96:$96</definedName>
    <definedName name="_xlnm._FilterDatabase" localSheetId="15" hidden="1">'SO 191 - Dopravní značení...'!$C$88:$K$342</definedName>
    <definedName name="_xlnm.Print_Area" localSheetId="15">'SO 191 - Dopravní značení...'!$C$4:$J$41,'SO 191 - Dopravní značení...'!$C$47:$J$68,'SO 191 - Dopravní značení...'!$C$74:$K$342</definedName>
    <definedName name="_xlnm.Print_Titles" localSheetId="15">'SO 191 - Dopravní značení...'!$88:$88</definedName>
    <definedName name="_xlnm._FilterDatabase" localSheetId="16" hidden="1">'SO 191.N - Dopravní znače...'!$C$86:$K$96</definedName>
    <definedName name="_xlnm.Print_Area" localSheetId="16">'SO 191.N - Dopravní znače...'!$C$4:$J$41,'SO 191.N - Dopravní znače...'!$C$47:$J$66,'SO 191.N - Dopravní znače...'!$C$72:$K$96</definedName>
    <definedName name="_xlnm.Print_Titles" localSheetId="16">'SO 191.N - Dopravní znače...'!$86:$86</definedName>
    <definedName name="_xlnm._FilterDatabase" localSheetId="17" hidden="1">'SO 192 - Dočasné dopravní...'!$C$87:$K$247</definedName>
    <definedName name="_xlnm.Print_Area" localSheetId="17">'SO 192 - Dočasné dopravní...'!$C$4:$J$41,'SO 192 - Dočasné dopravní...'!$C$47:$J$67,'SO 192 - Dočasné dopravní...'!$C$73:$K$247</definedName>
    <definedName name="_xlnm.Print_Titles" localSheetId="17">'SO 192 - Dočasné dopravní...'!$87:$87</definedName>
    <definedName name="_xlnm._FilterDatabase" localSheetId="18" hidden="1">'SO 301.1 - Dešťová kanali...'!$C$91:$K$460</definedName>
    <definedName name="_xlnm.Print_Area" localSheetId="18">'SO 301.1 - Dešťová kanali...'!$C$4:$J$41,'SO 301.1 - Dešťová kanali...'!$C$47:$J$71,'SO 301.1 - Dešťová kanali...'!$C$77:$K$460</definedName>
    <definedName name="_xlnm.Print_Titles" localSheetId="18">'SO 301.1 - Dešťová kanali...'!$91:$91</definedName>
    <definedName name="_xlnm._FilterDatabase" localSheetId="19" hidden="1">'SO 301.2 - Dešťová kanali...'!$C$94:$K$581</definedName>
    <definedName name="_xlnm.Print_Area" localSheetId="19">'SO 301.2 - Dešťová kanali...'!$C$4:$J$41,'SO 301.2 - Dešťová kanali...'!$C$47:$J$74,'SO 301.2 - Dešťová kanali...'!$C$80:$K$581</definedName>
    <definedName name="_xlnm.Print_Titles" localSheetId="19">'SO 301.2 - Dešťová kanali...'!$94:$94</definedName>
    <definedName name="_xlnm._FilterDatabase" localSheetId="20" hidden="1">'SO 302 - Vodovodní přípojka'!$C$90:$K$270</definedName>
    <definedName name="_xlnm.Print_Area" localSheetId="20">'SO 302 - Vodovodní přípojka'!$C$4:$J$41,'SO 302 - Vodovodní přípojka'!$C$47:$J$70,'SO 302 - Vodovodní přípojka'!$C$76:$K$270</definedName>
    <definedName name="_xlnm.Print_Titles" localSheetId="20">'SO 302 - Vodovodní přípojka'!$90:$90</definedName>
    <definedName name="_xlnm._FilterDatabase" localSheetId="21" hidden="1">'SO 401 - Rozvody VO'!$C$88:$K$445</definedName>
    <definedName name="_xlnm.Print_Area" localSheetId="21">'SO 401 - Rozvody VO'!$C$4:$J$41,'SO 401 - Rozvody VO'!$C$47:$J$68,'SO 401 - Rozvody VO'!$C$74:$K$445</definedName>
    <definedName name="_xlnm.Print_Titles" localSheetId="21">'SO 401 - Rozvody VO'!$88:$88</definedName>
    <definedName name="_xlnm._FilterDatabase" localSheetId="22" hidden="1">'SO 402 - Světelné signali...'!$C$97:$K$1087</definedName>
    <definedName name="_xlnm.Print_Area" localSheetId="22">'SO 402 - Světelné signali...'!$C$4:$J$41,'SO 402 - Světelné signali...'!$C$47:$J$77,'SO 402 - Světelné signali...'!$C$83:$K$1087</definedName>
    <definedName name="_xlnm.Print_Titles" localSheetId="22">'SO 402 - Světelné signali...'!$97:$97</definedName>
    <definedName name="_xlnm._FilterDatabase" localSheetId="23" hidden="1">'SO 403 - Přívody a rozvod...'!$C$88:$K$409</definedName>
    <definedName name="_xlnm.Print_Area" localSheetId="23">'SO 403 - Přívody a rozvod...'!$C$4:$J$41,'SO 403 - Přívody a rozvod...'!$C$47:$J$68,'SO 403 - Přívody a rozvod...'!$C$74:$K$409</definedName>
    <definedName name="_xlnm.Print_Titles" localSheetId="23">'SO 403 - Přívody a rozvod...'!$88:$88</definedName>
    <definedName name="_xlnm._FilterDatabase" localSheetId="24" hidden="1">'SO 404 1a - Slaboproudé r...'!$C$122:$K$444</definedName>
    <definedName name="_xlnm.Print_Area" localSheetId="24">'SO 404 1a - Slaboproudé r...'!$C$4:$J$43,'SO 404 1a - Slaboproudé r...'!$C$49:$J$100,'SO 404 1a - Slaboproudé r...'!$C$106:$K$444</definedName>
    <definedName name="_xlnm.Print_Titles" localSheetId="24">'SO 404 1a - Slaboproudé r...'!$122:$122</definedName>
    <definedName name="_xlnm._FilterDatabase" localSheetId="25" hidden="1">'SO 404 1b - Slaboproudé r...'!$C$96:$K$208</definedName>
    <definedName name="_xlnm.Print_Area" localSheetId="25">'SO 404 1b - Slaboproudé r...'!$C$4:$J$43,'SO 404 1b - Slaboproudé r...'!$C$49:$J$74,'SO 404 1b - Slaboproudé r...'!$C$80:$K$208</definedName>
    <definedName name="_xlnm.Print_Titles" localSheetId="25">'SO 404 1b - Slaboproudé r...'!$96:$96</definedName>
    <definedName name="_xlnm._FilterDatabase" localSheetId="26" hidden="1">'SO 404 2 - Městská optick...'!$C$93:$K$150</definedName>
    <definedName name="_xlnm.Print_Area" localSheetId="26">'SO 404 2 - Městská optick...'!$C$4:$J$43,'SO 404 2 - Městská optick...'!$C$49:$J$71,'SO 404 2 - Městská optick...'!$C$77:$K$150</definedName>
    <definedName name="_xlnm.Print_Titles" localSheetId="26">'SO 404 2 - Městská optick...'!$93:$93</definedName>
    <definedName name="_xlnm._FilterDatabase" localSheetId="27" hidden="1">'701 1 - Přístřešky'!$C$100:$K$280</definedName>
    <definedName name="_xlnm.Print_Area" localSheetId="27">'701 1 - Přístřešky'!$C$4:$J$43,'701 1 - Přístřešky'!$C$49:$J$78,'701 1 - Přístřešky'!$C$84:$K$280</definedName>
    <definedName name="_xlnm.Print_Titles" localSheetId="27">'701 1 - Přístřešky'!$100:$100</definedName>
    <definedName name="_xlnm._FilterDatabase" localSheetId="28" hidden="1">'701 2 - Zemnění přístřešků'!$C$95:$K$172</definedName>
    <definedName name="_xlnm.Print_Area" localSheetId="28">'701 2 - Zemnění přístřešků'!$C$4:$J$43,'701 2 - Zemnění přístřešků'!$C$49:$J$73,'701 2 - Zemnění přístřešků'!$C$79:$K$172</definedName>
    <definedName name="_xlnm.Print_Titles" localSheetId="28">'701 2 - Zemnění přístřešků'!$95:$95</definedName>
    <definedName name="_xlnm._FilterDatabase" localSheetId="29" hidden="1">'PS 702 1 - Provozní soubo...'!$C$92:$K$109</definedName>
    <definedName name="_xlnm.Print_Area" localSheetId="29">'PS 702 1 - Provozní soubo...'!$C$4:$J$43,'PS 702 1 - Provozní soubo...'!$C$49:$J$70,'PS 702 1 - Provozní soubo...'!$C$76:$K$109</definedName>
    <definedName name="_xlnm.Print_Titles" localSheetId="29">'PS 702 1 - Provozní soubo...'!$92:$92</definedName>
    <definedName name="_xlnm._FilterDatabase" localSheetId="30" hidden="1">'SO 702 1 - Automatická ko...'!$C$97:$K$152</definedName>
    <definedName name="_xlnm.Print_Area" localSheetId="30">'SO 702 1 - Automatická ko...'!$C$4:$J$43,'SO 702 1 - Automatická ko...'!$C$49:$J$75,'SO 702 1 - Automatická ko...'!$C$81:$K$152</definedName>
    <definedName name="_xlnm.Print_Titles" localSheetId="30">'SO 702 1 - Automatická ko...'!$97:$97</definedName>
    <definedName name="_xlnm._FilterDatabase" localSheetId="31" hidden="1">'SO 702 2 - Přípojka slabo...'!$C$91:$K$101</definedName>
    <definedName name="_xlnm.Print_Area" localSheetId="31">'SO 702 2 - Přípojka slabo...'!$C$4:$J$43,'SO 702 2 - Přípojka slabo...'!$C$49:$J$69,'SO 702 2 - Přípojka slabo...'!$C$75:$K$101</definedName>
    <definedName name="_xlnm.Print_Titles" localSheetId="31">'SO 702 2 - Přípojka slabo...'!$91:$91</definedName>
    <definedName name="_xlnm._FilterDatabase" localSheetId="32" hidden="1">'SO 702 3 - Vedlejší rozpo...'!$C$93:$K$104</definedName>
    <definedName name="_xlnm.Print_Area" localSheetId="32">'SO 702 3 - Vedlejší rozpo...'!$C$4:$J$43,'SO 702 3 - Vedlejší rozpo...'!$C$49:$J$71,'SO 702 3 - Vedlejší rozpo...'!$C$77:$K$104</definedName>
    <definedName name="_xlnm.Print_Titles" localSheetId="32">'SO 702 3 - Vedlejší rozpo...'!$93:$93</definedName>
    <definedName name="_xlnm._FilterDatabase" localSheetId="33" hidden="1">'SO 702 E - Cyklověž - uze...'!$C$92:$K$149</definedName>
    <definedName name="_xlnm.Print_Area" localSheetId="33">'SO 702 E - Cyklověž - uze...'!$C$4:$J$43,'SO 702 E - Cyklověž - uze...'!$C$49:$J$70,'SO 702 E - Cyklověž - uze...'!$C$76:$K$149</definedName>
    <definedName name="_xlnm.Print_Titles" localSheetId="33">'SO 702 E - Cyklověž - uze...'!$92:$92</definedName>
    <definedName name="_xlnm._FilterDatabase" localSheetId="34" hidden="1">'SO 703 - Oplocení'!$C$89:$K$162</definedName>
    <definedName name="_xlnm.Print_Area" localSheetId="34">'SO 703 - Oplocení'!$C$4:$J$41,'SO 703 - Oplocení'!$C$47:$J$69,'SO 703 - Oplocení'!$C$75:$K$162</definedName>
    <definedName name="_xlnm.Print_Titles" localSheetId="34">'SO 703 - Oplocení'!$89:$89</definedName>
    <definedName name="_xlnm._FilterDatabase" localSheetId="35" hidden="1">'SO 704 - Lavičky, odpadko...'!$C$86:$K$113</definedName>
    <definedName name="_xlnm.Print_Area" localSheetId="35">'SO 704 - Lavičky, odpadko...'!$C$4:$J$41,'SO 704 - Lavičky, odpadko...'!$C$47:$J$66,'SO 704 - Lavičky, odpadko...'!$C$72:$K$113</definedName>
    <definedName name="_xlnm.Print_Titles" localSheetId="35">'SO 704 - Lavičky, odpadko...'!$86:$86</definedName>
    <definedName name="_xlnm._FilterDatabase" localSheetId="36" hidden="1">'SO 801 - Sadové úpravy, J...'!$C$87:$K$245</definedName>
    <definedName name="_xlnm.Print_Area" localSheetId="36">'SO 801 - Sadové úpravy, J...'!$C$4:$J$41,'SO 801 - Sadové úpravy, J...'!$C$47:$J$67,'SO 801 - Sadové úpravy, J...'!$C$73:$K$245</definedName>
    <definedName name="_xlnm.Print_Titles" localSheetId="36">'SO 801 - Sadové úpravy, J...'!$87:$87</definedName>
    <definedName name="_xlnm._FilterDatabase" localSheetId="37" hidden="1">'SO 801.1 - Následná 3-let...'!$C$86:$K$121</definedName>
    <definedName name="_xlnm.Print_Area" localSheetId="37">'SO 801.1 - Následná 3-let...'!$C$4:$J$41,'SO 801.1 - Následná 3-let...'!$C$47:$J$66,'SO 801.1 - Následná 3-let...'!$C$72:$K$121</definedName>
    <definedName name="_xlnm.Print_Titles" localSheetId="37">'SO 801.1 - Následná 3-let...'!$86:$86</definedName>
    <definedName name="_xlnm._FilterDatabase" localSheetId="38" hidden="1">'SO 802.N - Inventarizace ...'!$C$86:$K$94</definedName>
    <definedName name="_xlnm.Print_Area" localSheetId="38">'SO 802.N - Inventarizace ...'!$C$4:$J$41,'SO 802.N - Inventarizace ...'!$C$47:$J$66,'SO 802.N - Inventarizace ...'!$C$72:$K$94</definedName>
    <definedName name="_xlnm.Print_Titles" localSheetId="38">'SO 802.N - Inventarizace ...'!$86:$86</definedName>
    <definedName name="_xlnm._FilterDatabase" localSheetId="39" hidden="1">'901 - Vedlejší rozpočtové...'!$C$89:$K$168</definedName>
    <definedName name="_xlnm.Print_Area" localSheetId="39">'901 - Vedlejší rozpočtové...'!$C$4:$J$41,'901 - Vedlejší rozpočtové...'!$C$47:$J$69,'901 - Vedlejší rozpočtové...'!$C$75:$K$168</definedName>
    <definedName name="_xlnm.Print_Titles" localSheetId="39">'901 - Vedlejší rozpočtové...'!$89:$89</definedName>
  </definedNames>
  <calcPr/>
</workbook>
</file>

<file path=xl/calcChain.xml><?xml version="1.0" encoding="utf-8"?>
<calcChain xmlns="http://schemas.openxmlformats.org/spreadsheetml/2006/main">
  <c i="40" r="J39"/>
  <c r="J38"/>
  <c i="1" r="AY106"/>
  <c i="40" r="J37"/>
  <c i="1" r="AX106"/>
  <c i="40" r="BI165"/>
  <c r="BH165"/>
  <c r="BG165"/>
  <c r="BF165"/>
  <c r="T165"/>
  <c r="R165"/>
  <c r="P165"/>
  <c r="BK165"/>
  <c r="J165"/>
  <c r="BE165"/>
  <c r="BI160"/>
  <c r="BH160"/>
  <c r="BG160"/>
  <c r="BF160"/>
  <c r="T160"/>
  <c r="T159"/>
  <c r="R160"/>
  <c r="R159"/>
  <c r="P160"/>
  <c r="P159"/>
  <c r="BK160"/>
  <c r="BK159"/>
  <c r="J159"/>
  <c r="J160"/>
  <c r="BE160"/>
  <c r="J6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7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5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7"/>
  <c r="BH97"/>
  <c r="BG97"/>
  <c r="BF97"/>
  <c r="T97"/>
  <c r="R97"/>
  <c r="P97"/>
  <c r="BK97"/>
  <c r="J97"/>
  <c r="BE97"/>
  <c r="BI92"/>
  <c r="F39"/>
  <c i="1" r="BD106"/>
  <c i="40" r="BH92"/>
  <c r="F38"/>
  <c i="1" r="BC106"/>
  <c i="40" r="BG92"/>
  <c r="F37"/>
  <c i="1" r="BB106"/>
  <c i="40" r="BF92"/>
  <c r="J36"/>
  <c i="1" r="AW106"/>
  <c i="40" r="F36"/>
  <c i="1" r="BA106"/>
  <c i="40" r="T92"/>
  <c r="T91"/>
  <c r="T90"/>
  <c r="R92"/>
  <c r="R91"/>
  <c r="R90"/>
  <c r="P92"/>
  <c r="P91"/>
  <c r="P90"/>
  <c i="1" r="AU106"/>
  <c i="40" r="BK92"/>
  <c r="BK91"/>
  <c r="J91"/>
  <c r="BK90"/>
  <c r="J90"/>
  <c r="J63"/>
  <c r="J32"/>
  <c i="1" r="AG106"/>
  <c i="40" r="J92"/>
  <c r="BE92"/>
  <c r="J35"/>
  <c i="1" r="AV106"/>
  <c i="40" r="F35"/>
  <c i="1" r="AZ106"/>
  <c i="40" r="J64"/>
  <c r="J87"/>
  <c r="F87"/>
  <c r="J86"/>
  <c r="F86"/>
  <c r="F84"/>
  <c r="E82"/>
  <c r="J59"/>
  <c r="F59"/>
  <c r="J58"/>
  <c r="F58"/>
  <c r="F56"/>
  <c r="E54"/>
  <c r="J41"/>
  <c r="J14"/>
  <c r="J84"/>
  <c r="J56"/>
  <c r="E7"/>
  <c r="E78"/>
  <c r="E50"/>
  <c i="39" r="J39"/>
  <c r="J38"/>
  <c i="1" r="AY104"/>
  <c i="39" r="J37"/>
  <c i="1" r="AX104"/>
  <c i="39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104"/>
  <c i="39" r="BH90"/>
  <c r="F38"/>
  <c i="1" r="BC104"/>
  <c i="39" r="BG90"/>
  <c r="F37"/>
  <c i="1" r="BB104"/>
  <c i="39" r="BF90"/>
  <c r="J36"/>
  <c i="1" r="AW104"/>
  <c i="39" r="F36"/>
  <c i="1" r="BA104"/>
  <c i="39" r="T90"/>
  <c r="T89"/>
  <c r="T88"/>
  <c r="T87"/>
  <c r="R90"/>
  <c r="R89"/>
  <c r="R88"/>
  <c r="R87"/>
  <c r="P90"/>
  <c r="P89"/>
  <c r="P88"/>
  <c r="P87"/>
  <c i="1" r="AU104"/>
  <c i="39" r="BK90"/>
  <c r="BK89"/>
  <c r="J89"/>
  <c r="BK88"/>
  <c r="J88"/>
  <c r="BK87"/>
  <c r="J87"/>
  <c r="J63"/>
  <c r="J32"/>
  <c i="1" r="AG104"/>
  <c i="39" r="J90"/>
  <c r="BE90"/>
  <c r="J35"/>
  <c i="1" r="AV104"/>
  <c i="39" r="F35"/>
  <c i="1" r="AZ104"/>
  <c i="39" r="J65"/>
  <c r="J64"/>
  <c r="J84"/>
  <c r="F84"/>
  <c r="J83"/>
  <c r="F83"/>
  <c r="F81"/>
  <c r="E79"/>
  <c r="J59"/>
  <c r="F59"/>
  <c r="J58"/>
  <c r="F58"/>
  <c r="F56"/>
  <c r="E54"/>
  <c r="J41"/>
  <c r="J14"/>
  <c r="J81"/>
  <c r="J56"/>
  <c r="E7"/>
  <c r="E75"/>
  <c r="E50"/>
  <c i="38" r="J39"/>
  <c r="J38"/>
  <c i="1" r="AY103"/>
  <c i="38" r="J37"/>
  <c i="1" r="AX103"/>
  <c i="38"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F39"/>
  <c i="1" r="BD103"/>
  <c i="38" r="BH90"/>
  <c r="F38"/>
  <c i="1" r="BC103"/>
  <c i="38" r="BG90"/>
  <c r="F37"/>
  <c i="1" r="BB103"/>
  <c i="38" r="BF90"/>
  <c r="J36"/>
  <c i="1" r="AW103"/>
  <c i="38" r="F36"/>
  <c i="1" r="BA103"/>
  <c i="38" r="T90"/>
  <c r="T89"/>
  <c r="T88"/>
  <c r="T87"/>
  <c r="R90"/>
  <c r="R89"/>
  <c r="R88"/>
  <c r="R87"/>
  <c r="P90"/>
  <c r="P89"/>
  <c r="P88"/>
  <c r="P87"/>
  <c i="1" r="AU103"/>
  <c i="38" r="BK90"/>
  <c r="BK89"/>
  <c r="J89"/>
  <c r="BK88"/>
  <c r="J88"/>
  <c r="BK87"/>
  <c r="J87"/>
  <c r="J63"/>
  <c r="J32"/>
  <c i="1" r="AG103"/>
  <c i="38" r="J90"/>
  <c r="BE90"/>
  <c r="J35"/>
  <c i="1" r="AV103"/>
  <c i="38" r="F35"/>
  <c i="1" r="AZ103"/>
  <c i="38" r="J65"/>
  <c r="J64"/>
  <c r="J84"/>
  <c r="F84"/>
  <c r="J83"/>
  <c r="F83"/>
  <c r="F81"/>
  <c r="E79"/>
  <c r="J59"/>
  <c r="F59"/>
  <c r="J58"/>
  <c r="F58"/>
  <c r="F56"/>
  <c r="E54"/>
  <c r="J41"/>
  <c r="J14"/>
  <c r="J81"/>
  <c r="J56"/>
  <c r="E7"/>
  <c r="E75"/>
  <c r="E50"/>
  <c i="37" r="J39"/>
  <c r="J38"/>
  <c i="1" r="AY102"/>
  <c i="37" r="J37"/>
  <c i="1" r="AX102"/>
  <c i="37" r="BI245"/>
  <c r="BH245"/>
  <c r="BG245"/>
  <c r="BF245"/>
  <c r="T245"/>
  <c r="T244"/>
  <c r="R245"/>
  <c r="R244"/>
  <c r="P245"/>
  <c r="P244"/>
  <c r="BK245"/>
  <c r="BK244"/>
  <c r="J244"/>
  <c r="J245"/>
  <c r="BE245"/>
  <c r="J66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9"/>
  <c i="1" r="BD102"/>
  <c i="37" r="BH91"/>
  <c r="F38"/>
  <c i="1" r="BC102"/>
  <c i="37" r="BG91"/>
  <c r="F37"/>
  <c i="1" r="BB102"/>
  <c i="37" r="BF91"/>
  <c r="J36"/>
  <c i="1" r="AW102"/>
  <c i="37" r="F36"/>
  <c i="1" r="BA102"/>
  <c i="37" r="T91"/>
  <c r="T90"/>
  <c r="T89"/>
  <c r="T88"/>
  <c r="R91"/>
  <c r="R90"/>
  <c r="R89"/>
  <c r="R88"/>
  <c r="P91"/>
  <c r="P90"/>
  <c r="P89"/>
  <c r="P88"/>
  <c i="1" r="AU102"/>
  <c i="37" r="BK91"/>
  <c r="BK90"/>
  <c r="J90"/>
  <c r="BK89"/>
  <c r="J89"/>
  <c r="BK88"/>
  <c r="J88"/>
  <c r="J63"/>
  <c r="J32"/>
  <c i="1" r="AG102"/>
  <c i="37" r="J91"/>
  <c r="BE91"/>
  <c r="J35"/>
  <c i="1" r="AV102"/>
  <c i="37" r="F35"/>
  <c i="1" r="AZ102"/>
  <c i="37" r="J65"/>
  <c r="J64"/>
  <c r="J85"/>
  <c r="F85"/>
  <c r="J84"/>
  <c r="F84"/>
  <c r="F82"/>
  <c r="E80"/>
  <c r="J59"/>
  <c r="F59"/>
  <c r="J58"/>
  <c r="F58"/>
  <c r="F56"/>
  <c r="E54"/>
  <c r="J41"/>
  <c r="J14"/>
  <c r="J82"/>
  <c r="J56"/>
  <c r="E7"/>
  <c r="E76"/>
  <c r="E50"/>
  <c i="36" r="J39"/>
  <c r="J38"/>
  <c i="1" r="AY100"/>
  <c i="36" r="J37"/>
  <c i="1" r="AX100"/>
  <c i="36"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F39"/>
  <c i="1" r="BD100"/>
  <c i="36" r="BH90"/>
  <c r="F38"/>
  <c i="1" r="BC100"/>
  <c i="36" r="BG90"/>
  <c r="F37"/>
  <c i="1" r="BB100"/>
  <c i="36" r="BF90"/>
  <c r="J36"/>
  <c i="1" r="AW100"/>
  <c i="36" r="F36"/>
  <c i="1" r="BA100"/>
  <c i="36" r="T90"/>
  <c r="T89"/>
  <c r="T88"/>
  <c r="T87"/>
  <c r="R90"/>
  <c r="R89"/>
  <c r="R88"/>
  <c r="R87"/>
  <c r="P90"/>
  <c r="P89"/>
  <c r="P88"/>
  <c r="P87"/>
  <c i="1" r="AU100"/>
  <c i="36" r="BK90"/>
  <c r="BK89"/>
  <c r="J89"/>
  <c r="BK88"/>
  <c r="J88"/>
  <c r="BK87"/>
  <c r="J87"/>
  <c r="J63"/>
  <c r="J32"/>
  <c i="1" r="AG100"/>
  <c i="36" r="J90"/>
  <c r="BE90"/>
  <c r="J35"/>
  <c i="1" r="AV100"/>
  <c i="36" r="F35"/>
  <c i="1" r="AZ100"/>
  <c i="36" r="J65"/>
  <c r="J64"/>
  <c r="J84"/>
  <c r="F84"/>
  <c r="J83"/>
  <c r="F83"/>
  <c r="F81"/>
  <c r="E79"/>
  <c r="J59"/>
  <c r="F59"/>
  <c r="J58"/>
  <c r="F58"/>
  <c r="F56"/>
  <c r="E54"/>
  <c r="J41"/>
  <c r="J14"/>
  <c r="J81"/>
  <c r="J56"/>
  <c r="E7"/>
  <c r="E75"/>
  <c r="E50"/>
  <c i="35" r="J39"/>
  <c r="J38"/>
  <c i="1" r="AY99"/>
  <c i="35" r="J37"/>
  <c i="1" r="AX99"/>
  <c i="35" r="BI162"/>
  <c r="BH162"/>
  <c r="BG162"/>
  <c r="BF162"/>
  <c r="T162"/>
  <c r="T161"/>
  <c r="R162"/>
  <c r="R161"/>
  <c r="P162"/>
  <c r="P161"/>
  <c r="BK162"/>
  <c r="BK161"/>
  <c r="J161"/>
  <c r="J162"/>
  <c r="BE162"/>
  <c r="J68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7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T113"/>
  <c r="R114"/>
  <c r="R113"/>
  <c r="P114"/>
  <c r="P113"/>
  <c r="BK114"/>
  <c r="BK113"/>
  <c r="J113"/>
  <c r="J114"/>
  <c r="BE114"/>
  <c r="J66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3"/>
  <c r="F39"/>
  <c i="1" r="BD99"/>
  <c i="35" r="BH93"/>
  <c r="F38"/>
  <c i="1" r="BC99"/>
  <c i="35" r="BG93"/>
  <c r="F37"/>
  <c i="1" r="BB99"/>
  <c i="35" r="BF93"/>
  <c r="J36"/>
  <c i="1" r="AW99"/>
  <c i="35" r="F36"/>
  <c i="1" r="BA99"/>
  <c i="35" r="T93"/>
  <c r="T92"/>
  <c r="T91"/>
  <c r="T90"/>
  <c r="R93"/>
  <c r="R92"/>
  <c r="R91"/>
  <c r="R90"/>
  <c r="P93"/>
  <c r="P92"/>
  <c r="P91"/>
  <c r="P90"/>
  <c i="1" r="AU99"/>
  <c i="35" r="BK93"/>
  <c r="BK92"/>
  <c r="J92"/>
  <c r="BK91"/>
  <c r="J91"/>
  <c r="BK90"/>
  <c r="J90"/>
  <c r="J63"/>
  <c r="J32"/>
  <c i="1" r="AG99"/>
  <c i="35" r="J93"/>
  <c r="BE93"/>
  <c r="J35"/>
  <c i="1" r="AV99"/>
  <c i="35" r="F35"/>
  <c i="1" r="AZ99"/>
  <c i="35" r="J65"/>
  <c r="J64"/>
  <c r="J87"/>
  <c r="F87"/>
  <c r="J86"/>
  <c r="F86"/>
  <c r="F84"/>
  <c r="E82"/>
  <c r="J59"/>
  <c r="F59"/>
  <c r="J58"/>
  <c r="F58"/>
  <c r="F56"/>
  <c r="E54"/>
  <c r="J41"/>
  <c r="J14"/>
  <c r="J84"/>
  <c r="J56"/>
  <c r="E7"/>
  <c r="E78"/>
  <c r="E50"/>
  <c i="34" r="J41"/>
  <c r="J40"/>
  <c i="1" r="AY98"/>
  <c i="34" r="J39"/>
  <c i="1" r="AX98"/>
  <c i="34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T123"/>
  <c r="R124"/>
  <c r="R123"/>
  <c r="P124"/>
  <c r="P123"/>
  <c r="BK124"/>
  <c r="BK123"/>
  <c r="J123"/>
  <c r="J124"/>
  <c r="BE124"/>
  <c r="J69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F41"/>
  <c i="1" r="BD98"/>
  <c i="34" r="BH95"/>
  <c r="F40"/>
  <c i="1" r="BC98"/>
  <c i="34" r="BG95"/>
  <c r="F39"/>
  <c i="1" r="BB98"/>
  <c i="34" r="BF95"/>
  <c r="J38"/>
  <c i="1" r="AW98"/>
  <c i="34" r="F38"/>
  <c i="1" r="BA98"/>
  <c i="34" r="T95"/>
  <c r="T94"/>
  <c r="T93"/>
  <c r="R95"/>
  <c r="R94"/>
  <c r="R93"/>
  <c r="P95"/>
  <c r="P94"/>
  <c r="P93"/>
  <c i="1" r="AU98"/>
  <c i="34" r="BK95"/>
  <c r="BK94"/>
  <c r="J94"/>
  <c r="BK93"/>
  <c r="J93"/>
  <c r="J67"/>
  <c r="J34"/>
  <c i="1" r="AG98"/>
  <c i="34" r="J95"/>
  <c r="BE95"/>
  <c r="J37"/>
  <c i="1" r="AV98"/>
  <c i="34" r="F37"/>
  <c i="1" r="AZ98"/>
  <c i="34" r="J68"/>
  <c r="J90"/>
  <c r="F90"/>
  <c r="J89"/>
  <c r="F89"/>
  <c r="F87"/>
  <c r="E85"/>
  <c r="J63"/>
  <c r="F63"/>
  <c r="J62"/>
  <c r="F62"/>
  <c r="F60"/>
  <c r="E58"/>
  <c r="J43"/>
  <c r="J16"/>
  <c r="J87"/>
  <c r="J60"/>
  <c r="E7"/>
  <c r="E79"/>
  <c r="E52"/>
  <c i="33" r="J41"/>
  <c r="J40"/>
  <c i="1" r="AY97"/>
  <c i="33" r="J39"/>
  <c i="1" r="AX97"/>
  <c i="33"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70"/>
  <c r="BI101"/>
  <c r="BH101"/>
  <c r="BG101"/>
  <c r="BF101"/>
  <c r="T101"/>
  <c r="T100"/>
  <c r="R101"/>
  <c r="R100"/>
  <c r="P101"/>
  <c r="P100"/>
  <c r="BK101"/>
  <c r="BK100"/>
  <c r="J100"/>
  <c r="J101"/>
  <c r="BE101"/>
  <c r="J69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97"/>
  <c i="33" r="BH96"/>
  <c r="F40"/>
  <c i="1" r="BC97"/>
  <c i="33" r="BG96"/>
  <c r="F39"/>
  <c i="1" r="BB97"/>
  <c i="33" r="BF96"/>
  <c r="J38"/>
  <c i="1" r="AW97"/>
  <c i="33" r="F38"/>
  <c i="1" r="BA97"/>
  <c i="33" r="T96"/>
  <c r="T95"/>
  <c r="T94"/>
  <c r="R96"/>
  <c r="R95"/>
  <c r="R94"/>
  <c r="P96"/>
  <c r="P95"/>
  <c r="P94"/>
  <c i="1" r="AU97"/>
  <c i="33" r="BK96"/>
  <c r="BK95"/>
  <c r="J95"/>
  <c r="BK94"/>
  <c r="J94"/>
  <c r="J67"/>
  <c r="J34"/>
  <c i="1" r="AG97"/>
  <c i="33" r="J96"/>
  <c r="BE96"/>
  <c r="J37"/>
  <c i="1" r="AV97"/>
  <c i="33" r="F37"/>
  <c i="1" r="AZ97"/>
  <c i="33" r="J68"/>
  <c r="J91"/>
  <c r="F91"/>
  <c r="J90"/>
  <c r="F90"/>
  <c r="F88"/>
  <c r="E86"/>
  <c r="J63"/>
  <c r="F63"/>
  <c r="J62"/>
  <c r="F62"/>
  <c r="F60"/>
  <c r="E58"/>
  <c r="J43"/>
  <c r="J16"/>
  <c r="J88"/>
  <c r="J60"/>
  <c r="E7"/>
  <c r="E80"/>
  <c r="E52"/>
  <c i="32" r="J41"/>
  <c r="J40"/>
  <c i="1" r="AY96"/>
  <c i="32" r="J39"/>
  <c i="1" r="AX96"/>
  <c i="32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41"/>
  <c i="1" r="BD96"/>
  <c i="32" r="BH94"/>
  <c r="F40"/>
  <c i="1" r="BC96"/>
  <c i="32" r="BG94"/>
  <c r="F39"/>
  <c i="1" r="BB96"/>
  <c i="32" r="BF94"/>
  <c r="J38"/>
  <c i="1" r="AW96"/>
  <c i="32" r="F38"/>
  <c i="1" r="BA96"/>
  <c i="32" r="T94"/>
  <c r="T93"/>
  <c r="T92"/>
  <c r="R94"/>
  <c r="R93"/>
  <c r="R92"/>
  <c r="P94"/>
  <c r="P93"/>
  <c r="P92"/>
  <c i="1" r="AU96"/>
  <c i="32" r="BK94"/>
  <c r="BK93"/>
  <c r="J93"/>
  <c r="BK92"/>
  <c r="J92"/>
  <c r="J67"/>
  <c r="J34"/>
  <c i="1" r="AG96"/>
  <c i="32" r="J94"/>
  <c r="BE94"/>
  <c r="J37"/>
  <c i="1" r="AV96"/>
  <c i="32" r="F37"/>
  <c i="1" r="AZ96"/>
  <c i="32" r="J68"/>
  <c r="J89"/>
  <c r="F89"/>
  <c r="J88"/>
  <c r="F88"/>
  <c r="F86"/>
  <c r="E84"/>
  <c r="J63"/>
  <c r="F63"/>
  <c r="J62"/>
  <c r="F62"/>
  <c r="F60"/>
  <c r="E58"/>
  <c r="J43"/>
  <c r="J16"/>
  <c r="J86"/>
  <c r="J60"/>
  <c r="E7"/>
  <c r="E78"/>
  <c r="E52"/>
  <c i="31" r="J41"/>
  <c r="J40"/>
  <c i="1" r="AY95"/>
  <c i="31" r="J39"/>
  <c i="1" r="AX95"/>
  <c i="31"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74"/>
  <c r="BI149"/>
  <c r="BH149"/>
  <c r="BG149"/>
  <c r="BF149"/>
  <c r="T149"/>
  <c r="T148"/>
  <c r="R149"/>
  <c r="R148"/>
  <c r="P149"/>
  <c r="P148"/>
  <c r="BK149"/>
  <c r="BK148"/>
  <c r="J148"/>
  <c r="J149"/>
  <c r="BE149"/>
  <c r="J73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T137"/>
  <c r="R138"/>
  <c r="R137"/>
  <c r="P138"/>
  <c r="P137"/>
  <c r="BK138"/>
  <c r="BK137"/>
  <c r="J137"/>
  <c r="J138"/>
  <c r="BE138"/>
  <c r="J7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7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9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41"/>
  <c i="1" r="BD95"/>
  <c i="31" r="BH100"/>
  <c r="F40"/>
  <c i="1" r="BC95"/>
  <c i="31" r="BG100"/>
  <c r="F39"/>
  <c i="1" r="BB95"/>
  <c i="31" r="BF100"/>
  <c r="J38"/>
  <c i="1" r="AW95"/>
  <c i="31" r="F38"/>
  <c i="1" r="BA95"/>
  <c i="31" r="T100"/>
  <c r="T99"/>
  <c r="T98"/>
  <c r="R100"/>
  <c r="R99"/>
  <c r="R98"/>
  <c r="P100"/>
  <c r="P99"/>
  <c r="P98"/>
  <c i="1" r="AU95"/>
  <c i="31" r="BK100"/>
  <c r="BK99"/>
  <c r="J99"/>
  <c r="BK98"/>
  <c r="J98"/>
  <c r="J67"/>
  <c r="J34"/>
  <c i="1" r="AG95"/>
  <c i="31" r="J100"/>
  <c r="BE100"/>
  <c r="J37"/>
  <c i="1" r="AV95"/>
  <c i="31" r="F37"/>
  <c i="1" r="AZ95"/>
  <c i="31" r="J68"/>
  <c r="J95"/>
  <c r="F95"/>
  <c r="J94"/>
  <c r="F94"/>
  <c r="F92"/>
  <c r="E90"/>
  <c r="J63"/>
  <c r="F63"/>
  <c r="J62"/>
  <c r="F62"/>
  <c r="F60"/>
  <c r="E58"/>
  <c r="J43"/>
  <c r="J16"/>
  <c r="J92"/>
  <c r="J60"/>
  <c r="E7"/>
  <c r="E84"/>
  <c r="E52"/>
  <c i="30" r="J41"/>
  <c r="J40"/>
  <c i="1" r="AY94"/>
  <c i="30" r="J39"/>
  <c i="1" r="AX94"/>
  <c i="30"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6"/>
  <c r="F41"/>
  <c i="1" r="BD94"/>
  <c i="30" r="BH96"/>
  <c r="F40"/>
  <c i="1" r="BC94"/>
  <c i="30" r="BG96"/>
  <c r="F39"/>
  <c i="1" r="BB94"/>
  <c i="30" r="BF96"/>
  <c r="J38"/>
  <c i="1" r="AW94"/>
  <c i="30" r="F38"/>
  <c i="1" r="BA94"/>
  <c i="30" r="T96"/>
  <c r="T95"/>
  <c r="T94"/>
  <c r="T93"/>
  <c r="R96"/>
  <c r="R95"/>
  <c r="R94"/>
  <c r="R93"/>
  <c r="P96"/>
  <c r="P95"/>
  <c r="P94"/>
  <c r="P93"/>
  <c i="1" r="AU94"/>
  <c i="30" r="BK96"/>
  <c r="BK95"/>
  <c r="J95"/>
  <c r="BK94"/>
  <c r="J94"/>
  <c r="BK93"/>
  <c r="J93"/>
  <c r="J67"/>
  <c r="J34"/>
  <c i="1" r="AG94"/>
  <c i="30" r="J96"/>
  <c r="BE96"/>
  <c r="J37"/>
  <c i="1" r="AV94"/>
  <c i="30" r="F37"/>
  <c i="1" r="AZ94"/>
  <c i="30" r="J69"/>
  <c r="J68"/>
  <c r="J90"/>
  <c r="F90"/>
  <c r="J89"/>
  <c r="F89"/>
  <c r="F87"/>
  <c r="E85"/>
  <c r="J63"/>
  <c r="F63"/>
  <c r="J62"/>
  <c r="F62"/>
  <c r="F60"/>
  <c r="E58"/>
  <c r="J43"/>
  <c r="J16"/>
  <c r="J87"/>
  <c r="J60"/>
  <c r="E7"/>
  <c r="E79"/>
  <c r="E52"/>
  <c i="29" r="J41"/>
  <c r="J40"/>
  <c i="1" r="AY92"/>
  <c i="29" r="J39"/>
  <c i="1" r="AX92"/>
  <c i="29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72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0"/>
  <c r="BH130"/>
  <c r="BG130"/>
  <c r="BF130"/>
  <c r="T130"/>
  <c r="T129"/>
  <c r="R130"/>
  <c r="R129"/>
  <c r="P130"/>
  <c r="P129"/>
  <c r="BK130"/>
  <c r="BK129"/>
  <c r="J129"/>
  <c r="J130"/>
  <c r="BE130"/>
  <c r="J71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F41"/>
  <c i="1" r="BD92"/>
  <c i="29" r="BH100"/>
  <c r="F40"/>
  <c i="1" r="BC92"/>
  <c i="29" r="BG100"/>
  <c r="F39"/>
  <c i="1" r="BB92"/>
  <c i="29" r="BF100"/>
  <c r="J38"/>
  <c i="1" r="AW92"/>
  <c i="29" r="F38"/>
  <c i="1" r="BA92"/>
  <c i="29" r="T100"/>
  <c r="T99"/>
  <c r="T98"/>
  <c r="T97"/>
  <c r="T96"/>
  <c r="R100"/>
  <c r="R99"/>
  <c r="R98"/>
  <c r="R97"/>
  <c r="R96"/>
  <c r="P100"/>
  <c r="P99"/>
  <c r="P98"/>
  <c r="P97"/>
  <c r="P96"/>
  <c i="1" r="AU92"/>
  <c i="29" r="BK100"/>
  <c r="BK99"/>
  <c r="J99"/>
  <c r="BK98"/>
  <c r="J98"/>
  <c r="BK97"/>
  <c r="J97"/>
  <c r="BK96"/>
  <c r="J96"/>
  <c r="J67"/>
  <c r="J34"/>
  <c i="1" r="AG92"/>
  <c i="29" r="J100"/>
  <c r="BE100"/>
  <c r="J37"/>
  <c i="1" r="AV92"/>
  <c i="29" r="F37"/>
  <c i="1" r="AZ92"/>
  <c i="29" r="J70"/>
  <c r="J69"/>
  <c r="J68"/>
  <c r="J93"/>
  <c r="F93"/>
  <c r="J92"/>
  <c r="F92"/>
  <c r="F90"/>
  <c r="E88"/>
  <c r="J63"/>
  <c r="F63"/>
  <c r="J62"/>
  <c r="F62"/>
  <c r="F60"/>
  <c r="E58"/>
  <c r="J43"/>
  <c r="J16"/>
  <c r="J90"/>
  <c r="J60"/>
  <c r="E7"/>
  <c r="E82"/>
  <c r="E52"/>
  <c i="28" r="J41"/>
  <c r="J40"/>
  <c i="1" r="AY91"/>
  <c i="28" r="J39"/>
  <c i="1" r="AX91"/>
  <c i="28"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T258"/>
  <c r="R259"/>
  <c r="R258"/>
  <c r="P259"/>
  <c r="P258"/>
  <c r="BK259"/>
  <c r="BK258"/>
  <c r="J258"/>
  <c r="J259"/>
  <c r="BE259"/>
  <c r="J77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7"/>
  <c r="BH247"/>
  <c r="BG247"/>
  <c r="BF247"/>
  <c r="T247"/>
  <c r="R247"/>
  <c r="P247"/>
  <c r="BK247"/>
  <c r="J247"/>
  <c r="BE247"/>
  <c r="BI242"/>
  <c r="BH242"/>
  <c r="BG242"/>
  <c r="BF242"/>
  <c r="T242"/>
  <c r="T241"/>
  <c r="R242"/>
  <c r="R241"/>
  <c r="P242"/>
  <c r="P241"/>
  <c r="BK242"/>
  <c r="BK241"/>
  <c r="J241"/>
  <c r="J242"/>
  <c r="BE242"/>
  <c r="J76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T215"/>
  <c r="R216"/>
  <c r="R215"/>
  <c r="P216"/>
  <c r="P215"/>
  <c r="BK216"/>
  <c r="BK215"/>
  <c r="J215"/>
  <c r="J216"/>
  <c r="BE216"/>
  <c r="J75"/>
  <c r="BI210"/>
  <c r="BH210"/>
  <c r="BG210"/>
  <c r="BF210"/>
  <c r="T210"/>
  <c r="T209"/>
  <c r="T208"/>
  <c r="R210"/>
  <c r="R209"/>
  <c r="R208"/>
  <c r="P210"/>
  <c r="P209"/>
  <c r="P208"/>
  <c r="BK210"/>
  <c r="BK209"/>
  <c r="J209"/>
  <c r="BK208"/>
  <c r="J208"/>
  <c r="J210"/>
  <c r="BE210"/>
  <c r="J74"/>
  <c r="J73"/>
  <c r="BI207"/>
  <c r="BH207"/>
  <c r="BG207"/>
  <c r="BF207"/>
  <c r="T207"/>
  <c r="T206"/>
  <c r="R207"/>
  <c r="R206"/>
  <c r="P207"/>
  <c r="P206"/>
  <c r="BK207"/>
  <c r="BK206"/>
  <c r="J206"/>
  <c r="J207"/>
  <c r="BE207"/>
  <c r="J72"/>
  <c r="BI201"/>
  <c r="BH201"/>
  <c r="BG201"/>
  <c r="BF201"/>
  <c r="T201"/>
  <c r="T200"/>
  <c r="R201"/>
  <c r="R200"/>
  <c r="P201"/>
  <c r="P200"/>
  <c r="BK201"/>
  <c r="BK200"/>
  <c r="J200"/>
  <c r="J201"/>
  <c r="BE201"/>
  <c r="J71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T156"/>
  <c r="R157"/>
  <c r="R156"/>
  <c r="P157"/>
  <c r="P156"/>
  <c r="BK157"/>
  <c r="BK156"/>
  <c r="J156"/>
  <c r="J157"/>
  <c r="BE157"/>
  <c r="J70"/>
  <c r="BI152"/>
  <c r="BH152"/>
  <c r="BG152"/>
  <c r="BF152"/>
  <c r="T152"/>
  <c r="R152"/>
  <c r="P152"/>
  <c r="BK152"/>
  <c r="J152"/>
  <c r="BE152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F41"/>
  <c i="1" r="BD91"/>
  <c i="28" r="BH104"/>
  <c r="F40"/>
  <c i="1" r="BC91"/>
  <c i="28" r="BG104"/>
  <c r="F39"/>
  <c i="1" r="BB91"/>
  <c i="28" r="BF104"/>
  <c r="J38"/>
  <c i="1" r="AW91"/>
  <c i="28" r="F38"/>
  <c i="1" r="BA91"/>
  <c i="28" r="T104"/>
  <c r="T103"/>
  <c r="T102"/>
  <c r="T101"/>
  <c r="R104"/>
  <c r="R103"/>
  <c r="R102"/>
  <c r="R101"/>
  <c r="P104"/>
  <c r="P103"/>
  <c r="P102"/>
  <c r="P101"/>
  <c i="1" r="AU91"/>
  <c i="28" r="BK104"/>
  <c r="BK103"/>
  <c r="J103"/>
  <c r="BK102"/>
  <c r="J102"/>
  <c r="BK101"/>
  <c r="J101"/>
  <c r="J67"/>
  <c r="J34"/>
  <c i="1" r="AG91"/>
  <c i="28" r="J104"/>
  <c r="BE104"/>
  <c r="J37"/>
  <c i="1" r="AV91"/>
  <c i="28" r="F37"/>
  <c i="1" r="AZ91"/>
  <c i="28" r="J69"/>
  <c r="J68"/>
  <c r="J98"/>
  <c r="F98"/>
  <c r="J97"/>
  <c r="F97"/>
  <c r="F95"/>
  <c r="E93"/>
  <c r="J63"/>
  <c r="F63"/>
  <c r="J62"/>
  <c r="F62"/>
  <c r="F60"/>
  <c r="E58"/>
  <c r="J43"/>
  <c r="J16"/>
  <c r="J95"/>
  <c r="J60"/>
  <c r="E7"/>
  <c r="E87"/>
  <c r="E52"/>
  <c i="27" r="J41"/>
  <c r="J40"/>
  <c i="1" r="AY88"/>
  <c i="27" r="J39"/>
  <c i="1" r="AX88"/>
  <c i="27"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70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88"/>
  <c i="27" r="BH96"/>
  <c r="F40"/>
  <c i="1" r="BC88"/>
  <c i="27" r="BG96"/>
  <c r="F39"/>
  <c i="1" r="BB88"/>
  <c i="27" r="BF96"/>
  <c r="J38"/>
  <c i="1" r="AW88"/>
  <c i="27" r="F38"/>
  <c i="1" r="BA88"/>
  <c i="27" r="T96"/>
  <c r="T95"/>
  <c r="T94"/>
  <c r="R96"/>
  <c r="R95"/>
  <c r="R94"/>
  <c r="P96"/>
  <c r="P95"/>
  <c r="P94"/>
  <c i="1" r="AU88"/>
  <c i="27" r="BK96"/>
  <c r="BK95"/>
  <c r="J95"/>
  <c r="BK94"/>
  <c r="J94"/>
  <c r="J67"/>
  <c r="J34"/>
  <c i="1" r="AG88"/>
  <c i="27" r="J96"/>
  <c r="BE96"/>
  <c r="J37"/>
  <c i="1" r="AV88"/>
  <c i="27" r="F37"/>
  <c i="1" r="AZ88"/>
  <c i="27" r="J68"/>
  <c r="J91"/>
  <c r="F91"/>
  <c r="J90"/>
  <c r="F90"/>
  <c r="F88"/>
  <c r="E86"/>
  <c r="J63"/>
  <c r="F63"/>
  <c r="J62"/>
  <c r="F62"/>
  <c r="F60"/>
  <c r="E58"/>
  <c r="J43"/>
  <c r="J16"/>
  <c r="J88"/>
  <c r="J60"/>
  <c r="E7"/>
  <c r="E80"/>
  <c r="E52"/>
  <c i="26" r="J41"/>
  <c r="J40"/>
  <c i="1" r="AY87"/>
  <c i="26" r="J39"/>
  <c i="1" r="AX87"/>
  <c i="26" r="BI208"/>
  <c r="BH208"/>
  <c r="BG208"/>
  <c r="BF208"/>
  <c r="T208"/>
  <c r="T207"/>
  <c r="R208"/>
  <c r="R207"/>
  <c r="P208"/>
  <c r="P207"/>
  <c r="BK208"/>
  <c r="BK207"/>
  <c r="J207"/>
  <c r="J208"/>
  <c r="BE208"/>
  <c r="J73"/>
  <c r="BI199"/>
  <c r="BH199"/>
  <c r="BG199"/>
  <c r="BF199"/>
  <c r="T199"/>
  <c r="R199"/>
  <c r="P199"/>
  <c r="BK199"/>
  <c r="J199"/>
  <c r="BE199"/>
  <c r="BI191"/>
  <c r="BH191"/>
  <c r="BG191"/>
  <c r="BF191"/>
  <c r="T191"/>
  <c r="R191"/>
  <c r="P191"/>
  <c r="BK191"/>
  <c r="J191"/>
  <c r="BE191"/>
  <c r="BI183"/>
  <c r="BH183"/>
  <c r="BG183"/>
  <c r="BF183"/>
  <c r="T183"/>
  <c r="R183"/>
  <c r="P183"/>
  <c r="BK183"/>
  <c r="J183"/>
  <c r="BE183"/>
  <c r="BI175"/>
  <c r="BH175"/>
  <c r="BG175"/>
  <c r="BF175"/>
  <c r="T175"/>
  <c r="R175"/>
  <c r="P175"/>
  <c r="BK175"/>
  <c r="J175"/>
  <c r="BE175"/>
  <c r="BI167"/>
  <c r="BH167"/>
  <c r="BG167"/>
  <c r="BF167"/>
  <c r="T167"/>
  <c r="T166"/>
  <c r="R167"/>
  <c r="R166"/>
  <c r="P167"/>
  <c r="P166"/>
  <c r="BK167"/>
  <c r="BK166"/>
  <c r="J166"/>
  <c r="J167"/>
  <c r="BE167"/>
  <c r="J72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/>
  <c r="J158"/>
  <c r="BE158"/>
  <c r="J71"/>
  <c r="BI149"/>
  <c r="BH149"/>
  <c r="BG149"/>
  <c r="BF149"/>
  <c r="T149"/>
  <c r="R149"/>
  <c r="P149"/>
  <c r="BK149"/>
  <c r="J149"/>
  <c r="BE149"/>
  <c r="BI141"/>
  <c r="BH141"/>
  <c r="BG141"/>
  <c r="BF141"/>
  <c r="T141"/>
  <c r="R141"/>
  <c r="P141"/>
  <c r="BK141"/>
  <c r="J141"/>
  <c r="BE141"/>
  <c r="BI133"/>
  <c r="BH133"/>
  <c r="BG133"/>
  <c r="BF133"/>
  <c r="T133"/>
  <c r="R133"/>
  <c r="P133"/>
  <c r="BK133"/>
  <c r="J133"/>
  <c r="BE133"/>
  <c r="BI125"/>
  <c r="BH125"/>
  <c r="BG125"/>
  <c r="BF125"/>
  <c r="T125"/>
  <c r="T124"/>
  <c r="R125"/>
  <c r="R124"/>
  <c r="P125"/>
  <c r="P124"/>
  <c r="BK125"/>
  <c r="BK124"/>
  <c r="J124"/>
  <c r="J125"/>
  <c r="BE125"/>
  <c r="J70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0"/>
  <c r="F41"/>
  <c i="1" r="BD87"/>
  <c i="26" r="BH100"/>
  <c r="F40"/>
  <c i="1" r="BC87"/>
  <c i="26" r="BG100"/>
  <c r="F39"/>
  <c i="1" r="BB87"/>
  <c i="26" r="BF100"/>
  <c r="J38"/>
  <c i="1" r="AW87"/>
  <c i="26" r="F38"/>
  <c i="1" r="BA87"/>
  <c i="26" r="T100"/>
  <c r="T99"/>
  <c r="T98"/>
  <c r="T97"/>
  <c r="R100"/>
  <c r="R99"/>
  <c r="R98"/>
  <c r="R97"/>
  <c r="P100"/>
  <c r="P99"/>
  <c r="P98"/>
  <c r="P97"/>
  <c i="1" r="AU87"/>
  <c i="26" r="BK100"/>
  <c r="BK99"/>
  <c r="J99"/>
  <c r="BK98"/>
  <c r="J98"/>
  <c r="BK97"/>
  <c r="J97"/>
  <c r="J67"/>
  <c r="J34"/>
  <c i="1" r="AG87"/>
  <c i="26" r="J100"/>
  <c r="BE100"/>
  <c r="J37"/>
  <c i="1" r="AV87"/>
  <c i="26" r="F37"/>
  <c i="1" r="AZ87"/>
  <c i="26" r="J69"/>
  <c r="J68"/>
  <c r="J94"/>
  <c r="F94"/>
  <c r="J93"/>
  <c r="F93"/>
  <c r="F91"/>
  <c r="E89"/>
  <c r="J63"/>
  <c r="F63"/>
  <c r="J62"/>
  <c r="F62"/>
  <c r="F60"/>
  <c r="E58"/>
  <c r="J43"/>
  <c r="J16"/>
  <c r="J91"/>
  <c r="J60"/>
  <c r="E7"/>
  <c r="E83"/>
  <c r="E52"/>
  <c i="25" r="J41"/>
  <c r="J40"/>
  <c i="1" r="AY86"/>
  <c i="25" r="J39"/>
  <c i="1" r="AX86"/>
  <c i="25"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99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T433"/>
  <c r="R434"/>
  <c r="R433"/>
  <c r="P434"/>
  <c r="P433"/>
  <c r="BK434"/>
  <c r="BK433"/>
  <c r="J433"/>
  <c r="J434"/>
  <c r="BE434"/>
  <c r="J98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97"/>
  <c r="BI429"/>
  <c r="BH429"/>
  <c r="BG429"/>
  <c r="BF429"/>
  <c r="T429"/>
  <c r="R429"/>
  <c r="P429"/>
  <c r="BK429"/>
  <c r="J429"/>
  <c r="BE429"/>
  <c r="BI428"/>
  <c r="BH428"/>
  <c r="BG428"/>
  <c r="BF428"/>
  <c r="T428"/>
  <c r="T427"/>
  <c r="T426"/>
  <c r="R428"/>
  <c r="R427"/>
  <c r="R426"/>
  <c r="P428"/>
  <c r="P427"/>
  <c r="P426"/>
  <c r="BK428"/>
  <c r="BK427"/>
  <c r="J427"/>
  <c r="BK426"/>
  <c r="J426"/>
  <c r="J428"/>
  <c r="BE428"/>
  <c r="J96"/>
  <c r="J95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T400"/>
  <c r="R401"/>
  <c r="R400"/>
  <c r="P401"/>
  <c r="P400"/>
  <c r="BK401"/>
  <c r="BK400"/>
  <c r="J400"/>
  <c r="J401"/>
  <c r="BE401"/>
  <c r="J94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T356"/>
  <c r="R357"/>
  <c r="R356"/>
  <c r="P357"/>
  <c r="P356"/>
  <c r="BK357"/>
  <c r="BK356"/>
  <c r="J356"/>
  <c r="J357"/>
  <c r="BE357"/>
  <c r="J93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T339"/>
  <c r="R340"/>
  <c r="R339"/>
  <c r="P340"/>
  <c r="P339"/>
  <c r="BK340"/>
  <c r="BK339"/>
  <c r="J339"/>
  <c r="J340"/>
  <c r="BE340"/>
  <c r="J92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91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90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89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88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87"/>
  <c r="BI267"/>
  <c r="BH267"/>
  <c r="BG267"/>
  <c r="BF267"/>
  <c r="T267"/>
  <c r="T266"/>
  <c r="R267"/>
  <c r="R266"/>
  <c r="P267"/>
  <c r="P266"/>
  <c r="BK267"/>
  <c r="BK266"/>
  <c r="J266"/>
  <c r="J267"/>
  <c r="BE267"/>
  <c r="J8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T262"/>
  <c r="T261"/>
  <c r="R263"/>
  <c r="R262"/>
  <c r="R261"/>
  <c r="P263"/>
  <c r="P262"/>
  <c r="P261"/>
  <c r="BK263"/>
  <c r="BK262"/>
  <c r="J262"/>
  <c r="BK261"/>
  <c r="J261"/>
  <c r="J263"/>
  <c r="BE263"/>
  <c r="J85"/>
  <c r="J84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3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82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81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80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78"/>
  <c r="BI178"/>
  <c r="BH178"/>
  <c r="BG178"/>
  <c r="BF178"/>
  <c r="T178"/>
  <c r="T177"/>
  <c r="R178"/>
  <c r="R177"/>
  <c r="P178"/>
  <c r="P177"/>
  <c r="BK178"/>
  <c r="BK177"/>
  <c r="J177"/>
  <c r="J178"/>
  <c r="BE178"/>
  <c r="J77"/>
  <c r="BI176"/>
  <c r="BH176"/>
  <c r="BG176"/>
  <c r="BF176"/>
  <c r="T176"/>
  <c r="T175"/>
  <c r="R176"/>
  <c r="R175"/>
  <c r="P176"/>
  <c r="P175"/>
  <c r="BK176"/>
  <c r="BK175"/>
  <c r="J175"/>
  <c r="J176"/>
  <c r="BE176"/>
  <c r="J76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74"/>
  <c r="BI166"/>
  <c r="BH166"/>
  <c r="BG166"/>
  <c r="BF166"/>
  <c r="T166"/>
  <c r="T165"/>
  <c r="R166"/>
  <c r="R165"/>
  <c r="P166"/>
  <c r="P165"/>
  <c r="BK166"/>
  <c r="BK165"/>
  <c r="J165"/>
  <c r="J166"/>
  <c r="BE166"/>
  <c r="J73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7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71"/>
  <c r="J70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9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41"/>
  <c i="1" r="BD86"/>
  <c i="25" r="BH125"/>
  <c r="F40"/>
  <c i="1" r="BC86"/>
  <c i="25" r="BG125"/>
  <c r="F39"/>
  <c i="1" r="BB86"/>
  <c i="25" r="BF125"/>
  <c r="J38"/>
  <c i="1" r="AW86"/>
  <c i="25" r="F38"/>
  <c i="1" r="BA86"/>
  <c i="25" r="T125"/>
  <c r="T124"/>
  <c r="T123"/>
  <c r="R125"/>
  <c r="R124"/>
  <c r="R123"/>
  <c r="P125"/>
  <c r="P124"/>
  <c r="P123"/>
  <c i="1" r="AU86"/>
  <c i="25" r="BK125"/>
  <c r="BK124"/>
  <c r="J124"/>
  <c r="BK123"/>
  <c r="J123"/>
  <c r="J67"/>
  <c r="J34"/>
  <c i="1" r="AG86"/>
  <c i="25" r="J125"/>
  <c r="BE125"/>
  <c r="J37"/>
  <c i="1" r="AV86"/>
  <c i="25" r="F37"/>
  <c i="1" r="AZ86"/>
  <c i="25" r="J68"/>
  <c r="J120"/>
  <c r="F120"/>
  <c r="J119"/>
  <c r="F119"/>
  <c r="F117"/>
  <c r="E115"/>
  <c r="J63"/>
  <c r="F63"/>
  <c r="J62"/>
  <c r="F62"/>
  <c r="F60"/>
  <c r="E58"/>
  <c r="J43"/>
  <c r="J16"/>
  <c r="J117"/>
  <c r="J60"/>
  <c r="E7"/>
  <c r="E109"/>
  <c r="E52"/>
  <c i="24" r="J39"/>
  <c r="J38"/>
  <c i="1" r="AY84"/>
  <c i="24" r="J37"/>
  <c i="1" r="AX84"/>
  <c i="24"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67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66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7"/>
  <c r="BH227"/>
  <c r="BG227"/>
  <c r="BF227"/>
  <c r="T227"/>
  <c r="T226"/>
  <c r="R227"/>
  <c r="R226"/>
  <c r="P227"/>
  <c r="P226"/>
  <c r="BK227"/>
  <c r="BK226"/>
  <c r="J226"/>
  <c r="J227"/>
  <c r="BE227"/>
  <c r="J65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F39"/>
  <c i="1" r="BD84"/>
  <c i="24" r="BH91"/>
  <c r="F38"/>
  <c i="1" r="BC84"/>
  <c i="24" r="BG91"/>
  <c r="F37"/>
  <c i="1" r="BB84"/>
  <c i="24" r="BF91"/>
  <c r="J36"/>
  <c i="1" r="AW84"/>
  <c i="24" r="F36"/>
  <c i="1" r="BA84"/>
  <c i="24" r="T91"/>
  <c r="T90"/>
  <c r="T89"/>
  <c r="R91"/>
  <c r="R90"/>
  <c r="R89"/>
  <c r="P91"/>
  <c r="P90"/>
  <c r="P89"/>
  <c i="1" r="AU84"/>
  <c i="24" r="BK91"/>
  <c r="BK90"/>
  <c r="J90"/>
  <c r="BK89"/>
  <c r="J89"/>
  <c r="J63"/>
  <c r="J32"/>
  <c i="1" r="AG84"/>
  <c i="24" r="J91"/>
  <c r="BE91"/>
  <c r="J35"/>
  <c i="1" r="AV84"/>
  <c i="24" r="F35"/>
  <c i="1" r="AZ84"/>
  <c i="24" r="J64"/>
  <c r="J86"/>
  <c r="F86"/>
  <c r="J85"/>
  <c r="F85"/>
  <c r="F83"/>
  <c r="E81"/>
  <c r="J59"/>
  <c r="F59"/>
  <c r="J58"/>
  <c r="F58"/>
  <c r="F56"/>
  <c r="E54"/>
  <c r="J41"/>
  <c r="J14"/>
  <c r="J83"/>
  <c r="J56"/>
  <c r="E7"/>
  <c r="E77"/>
  <c r="E50"/>
  <c i="23" r="J39"/>
  <c r="J38"/>
  <c i="1" r="AY83"/>
  <c i="23" r="J37"/>
  <c i="1" r="AX83"/>
  <c i="23" r="BI1084"/>
  <c r="BH1084"/>
  <c r="BG1084"/>
  <c r="BF1084"/>
  <c r="T1084"/>
  <c r="T1083"/>
  <c r="R1084"/>
  <c r="R1083"/>
  <c r="P1084"/>
  <c r="P1083"/>
  <c r="BK1084"/>
  <c r="BK1083"/>
  <c r="J1083"/>
  <c r="J1084"/>
  <c r="BE1084"/>
  <c r="J76"/>
  <c r="BI1080"/>
  <c r="BH1080"/>
  <c r="BG1080"/>
  <c r="BF1080"/>
  <c r="T1080"/>
  <c r="R1080"/>
  <c r="P1080"/>
  <c r="BK1080"/>
  <c r="J1080"/>
  <c r="BE1080"/>
  <c r="BI1076"/>
  <c r="BH1076"/>
  <c r="BG1076"/>
  <c r="BF1076"/>
  <c r="T1076"/>
  <c r="R1076"/>
  <c r="P1076"/>
  <c r="BK1076"/>
  <c r="J1076"/>
  <c r="BE1076"/>
  <c r="BI1073"/>
  <c r="BH1073"/>
  <c r="BG1073"/>
  <c r="BF1073"/>
  <c r="T1073"/>
  <c r="T1072"/>
  <c r="T1071"/>
  <c r="R1073"/>
  <c r="R1072"/>
  <c r="R1071"/>
  <c r="P1073"/>
  <c r="P1072"/>
  <c r="P1071"/>
  <c r="BK1073"/>
  <c r="BK1072"/>
  <c r="J1072"/>
  <c r="BK1071"/>
  <c r="J1071"/>
  <c r="J1073"/>
  <c r="BE1073"/>
  <c r="J75"/>
  <c r="J74"/>
  <c r="BI1067"/>
  <c r="BH1067"/>
  <c r="BG1067"/>
  <c r="BF1067"/>
  <c r="T1067"/>
  <c r="R1067"/>
  <c r="P1067"/>
  <c r="BK1067"/>
  <c r="J1067"/>
  <c r="BE1067"/>
  <c r="BI1063"/>
  <c r="BH1063"/>
  <c r="BG1063"/>
  <c r="BF1063"/>
  <c r="T1063"/>
  <c r="R1063"/>
  <c r="P1063"/>
  <c r="BK1063"/>
  <c r="J1063"/>
  <c r="BE1063"/>
  <c r="BI1059"/>
  <c r="BH1059"/>
  <c r="BG1059"/>
  <c r="BF1059"/>
  <c r="T1059"/>
  <c r="R1059"/>
  <c r="P1059"/>
  <c r="BK1059"/>
  <c r="J1059"/>
  <c r="BE1059"/>
  <c r="BI1055"/>
  <c r="BH1055"/>
  <c r="BG1055"/>
  <c r="BF1055"/>
  <c r="T1055"/>
  <c r="R1055"/>
  <c r="P1055"/>
  <c r="BK1055"/>
  <c r="J1055"/>
  <c r="BE1055"/>
  <c r="BI1051"/>
  <c r="BH1051"/>
  <c r="BG1051"/>
  <c r="BF1051"/>
  <c r="T1051"/>
  <c r="R1051"/>
  <c r="P1051"/>
  <c r="BK1051"/>
  <c r="J1051"/>
  <c r="BE1051"/>
  <c r="BI1047"/>
  <c r="BH1047"/>
  <c r="BG1047"/>
  <c r="BF1047"/>
  <c r="T1047"/>
  <c r="R1047"/>
  <c r="P1047"/>
  <c r="BK1047"/>
  <c r="J1047"/>
  <c r="BE1047"/>
  <c r="BI1043"/>
  <c r="BH1043"/>
  <c r="BG1043"/>
  <c r="BF1043"/>
  <c r="T1043"/>
  <c r="R1043"/>
  <c r="P1043"/>
  <c r="BK1043"/>
  <c r="J1043"/>
  <c r="BE1043"/>
  <c r="BI1039"/>
  <c r="BH1039"/>
  <c r="BG1039"/>
  <c r="BF1039"/>
  <c r="T1039"/>
  <c r="R1039"/>
  <c r="P1039"/>
  <c r="BK1039"/>
  <c r="J1039"/>
  <c r="BE1039"/>
  <c r="BI1032"/>
  <c r="BH1032"/>
  <c r="BG1032"/>
  <c r="BF1032"/>
  <c r="T1032"/>
  <c r="R1032"/>
  <c r="P1032"/>
  <c r="BK1032"/>
  <c r="J1032"/>
  <c r="BE1032"/>
  <c r="BI1025"/>
  <c r="BH1025"/>
  <c r="BG1025"/>
  <c r="BF1025"/>
  <c r="T1025"/>
  <c r="R1025"/>
  <c r="P1025"/>
  <c r="BK1025"/>
  <c r="J1025"/>
  <c r="BE1025"/>
  <c r="BI1021"/>
  <c r="BH1021"/>
  <c r="BG1021"/>
  <c r="BF1021"/>
  <c r="T1021"/>
  <c r="R1021"/>
  <c r="P1021"/>
  <c r="BK1021"/>
  <c r="J1021"/>
  <c r="BE1021"/>
  <c r="BI1017"/>
  <c r="BH1017"/>
  <c r="BG1017"/>
  <c r="BF1017"/>
  <c r="T1017"/>
  <c r="R1017"/>
  <c r="P1017"/>
  <c r="BK1017"/>
  <c r="J1017"/>
  <c r="BE1017"/>
  <c r="BI1013"/>
  <c r="BH1013"/>
  <c r="BG1013"/>
  <c r="BF1013"/>
  <c r="T1013"/>
  <c r="R1013"/>
  <c r="P1013"/>
  <c r="BK1013"/>
  <c r="J1013"/>
  <c r="BE1013"/>
  <c r="BI1009"/>
  <c r="BH1009"/>
  <c r="BG1009"/>
  <c r="BF1009"/>
  <c r="T1009"/>
  <c r="R1009"/>
  <c r="P1009"/>
  <c r="BK1009"/>
  <c r="J1009"/>
  <c r="BE1009"/>
  <c r="BI1005"/>
  <c r="BH1005"/>
  <c r="BG1005"/>
  <c r="BF1005"/>
  <c r="T1005"/>
  <c r="R1005"/>
  <c r="P1005"/>
  <c r="BK1005"/>
  <c r="J1005"/>
  <c r="BE1005"/>
  <c r="BI1001"/>
  <c r="BH1001"/>
  <c r="BG1001"/>
  <c r="BF1001"/>
  <c r="T1001"/>
  <c r="R1001"/>
  <c r="P1001"/>
  <c r="BK1001"/>
  <c r="J1001"/>
  <c r="BE1001"/>
  <c r="BI994"/>
  <c r="BH994"/>
  <c r="BG994"/>
  <c r="BF994"/>
  <c r="T994"/>
  <c r="R994"/>
  <c r="P994"/>
  <c r="BK994"/>
  <c r="J994"/>
  <c r="BE994"/>
  <c r="BI990"/>
  <c r="BH990"/>
  <c r="BG990"/>
  <c r="BF990"/>
  <c r="T990"/>
  <c r="R990"/>
  <c r="P990"/>
  <c r="BK990"/>
  <c r="J990"/>
  <c r="BE990"/>
  <c r="BI986"/>
  <c r="BH986"/>
  <c r="BG986"/>
  <c r="BF986"/>
  <c r="T986"/>
  <c r="R986"/>
  <c r="P986"/>
  <c r="BK986"/>
  <c r="J986"/>
  <c r="BE986"/>
  <c r="BI982"/>
  <c r="BH982"/>
  <c r="BG982"/>
  <c r="BF982"/>
  <c r="T982"/>
  <c r="R982"/>
  <c r="P982"/>
  <c r="BK982"/>
  <c r="J982"/>
  <c r="BE982"/>
  <c r="BI978"/>
  <c r="BH978"/>
  <c r="BG978"/>
  <c r="BF978"/>
  <c r="T978"/>
  <c r="R978"/>
  <c r="P978"/>
  <c r="BK978"/>
  <c r="J978"/>
  <c r="BE978"/>
  <c r="BI967"/>
  <c r="BH967"/>
  <c r="BG967"/>
  <c r="BF967"/>
  <c r="T967"/>
  <c r="R967"/>
  <c r="P967"/>
  <c r="BK967"/>
  <c r="J967"/>
  <c r="BE967"/>
  <c r="BI956"/>
  <c r="BH956"/>
  <c r="BG956"/>
  <c r="BF956"/>
  <c r="T956"/>
  <c r="R956"/>
  <c r="P956"/>
  <c r="BK956"/>
  <c r="J956"/>
  <c r="BE956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36"/>
  <c r="BH936"/>
  <c r="BG936"/>
  <c r="BF936"/>
  <c r="T936"/>
  <c r="R936"/>
  <c r="P936"/>
  <c r="BK936"/>
  <c r="J936"/>
  <c r="BE936"/>
  <c r="BI932"/>
  <c r="BH932"/>
  <c r="BG932"/>
  <c r="BF932"/>
  <c r="T932"/>
  <c r="R932"/>
  <c r="P932"/>
  <c r="BK932"/>
  <c r="J932"/>
  <c r="BE932"/>
  <c r="BI925"/>
  <c r="BH925"/>
  <c r="BG925"/>
  <c r="BF925"/>
  <c r="T925"/>
  <c r="R925"/>
  <c r="P925"/>
  <c r="BK925"/>
  <c r="J925"/>
  <c r="BE925"/>
  <c r="BI921"/>
  <c r="BH921"/>
  <c r="BG921"/>
  <c r="BF921"/>
  <c r="T921"/>
  <c r="R921"/>
  <c r="P921"/>
  <c r="BK921"/>
  <c r="J921"/>
  <c r="BE921"/>
  <c r="BI912"/>
  <c r="BH912"/>
  <c r="BG912"/>
  <c r="BF912"/>
  <c r="T912"/>
  <c r="R912"/>
  <c r="P912"/>
  <c r="BK912"/>
  <c r="J912"/>
  <c r="BE912"/>
  <c r="BI901"/>
  <c r="BH901"/>
  <c r="BG901"/>
  <c r="BF901"/>
  <c r="T901"/>
  <c r="R901"/>
  <c r="P901"/>
  <c r="BK901"/>
  <c r="J901"/>
  <c r="BE901"/>
  <c r="BI897"/>
  <c r="BH897"/>
  <c r="BG897"/>
  <c r="BF897"/>
  <c r="T897"/>
  <c r="R897"/>
  <c r="P897"/>
  <c r="BK897"/>
  <c r="J897"/>
  <c r="BE897"/>
  <c r="BI888"/>
  <c r="BH888"/>
  <c r="BG888"/>
  <c r="BF888"/>
  <c r="T888"/>
  <c r="R888"/>
  <c r="P888"/>
  <c r="BK888"/>
  <c r="J888"/>
  <c r="BE888"/>
  <c r="BI879"/>
  <c r="BH879"/>
  <c r="BG879"/>
  <c r="BF879"/>
  <c r="T879"/>
  <c r="T878"/>
  <c r="R879"/>
  <c r="R878"/>
  <c r="P879"/>
  <c r="P878"/>
  <c r="BK879"/>
  <c r="BK878"/>
  <c r="J878"/>
  <c r="J879"/>
  <c r="BE879"/>
  <c r="J73"/>
  <c r="BI874"/>
  <c r="BH874"/>
  <c r="BG874"/>
  <c r="BF874"/>
  <c r="T874"/>
  <c r="R874"/>
  <c r="P874"/>
  <c r="BK874"/>
  <c r="J874"/>
  <c r="BE874"/>
  <c r="BI870"/>
  <c r="BH870"/>
  <c r="BG870"/>
  <c r="BF870"/>
  <c r="T870"/>
  <c r="R870"/>
  <c r="P870"/>
  <c r="BK870"/>
  <c r="J870"/>
  <c r="BE870"/>
  <c r="BI866"/>
  <c r="BH866"/>
  <c r="BG866"/>
  <c r="BF866"/>
  <c r="T866"/>
  <c r="R866"/>
  <c r="P866"/>
  <c r="BK866"/>
  <c r="J866"/>
  <c r="BE866"/>
  <c r="BI862"/>
  <c r="BH862"/>
  <c r="BG862"/>
  <c r="BF862"/>
  <c r="T862"/>
  <c r="R862"/>
  <c r="P862"/>
  <c r="BK862"/>
  <c r="J862"/>
  <c r="BE862"/>
  <c r="BI857"/>
  <c r="BH857"/>
  <c r="BG857"/>
  <c r="BF857"/>
  <c r="T857"/>
  <c r="R857"/>
  <c r="P857"/>
  <c r="BK857"/>
  <c r="J857"/>
  <c r="BE857"/>
  <c r="BI852"/>
  <c r="BH852"/>
  <c r="BG852"/>
  <c r="BF852"/>
  <c r="T852"/>
  <c r="R852"/>
  <c r="P852"/>
  <c r="BK852"/>
  <c r="J852"/>
  <c r="BE852"/>
  <c r="BI849"/>
  <c r="BH849"/>
  <c r="BG849"/>
  <c r="BF849"/>
  <c r="T849"/>
  <c r="R849"/>
  <c r="P849"/>
  <c r="BK849"/>
  <c r="J849"/>
  <c r="BE849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7"/>
  <c r="BH837"/>
  <c r="BG837"/>
  <c r="BF837"/>
  <c r="T837"/>
  <c r="R837"/>
  <c r="P837"/>
  <c r="BK837"/>
  <c r="J837"/>
  <c r="BE837"/>
  <c r="BI833"/>
  <c r="BH833"/>
  <c r="BG833"/>
  <c r="BF833"/>
  <c r="T833"/>
  <c r="R833"/>
  <c r="P833"/>
  <c r="BK833"/>
  <c r="J833"/>
  <c r="BE833"/>
  <c r="BI829"/>
  <c r="BH829"/>
  <c r="BG829"/>
  <c r="BF829"/>
  <c r="T829"/>
  <c r="R829"/>
  <c r="P829"/>
  <c r="BK829"/>
  <c r="J829"/>
  <c r="BE829"/>
  <c r="BI824"/>
  <c r="BH824"/>
  <c r="BG824"/>
  <c r="BF824"/>
  <c r="T824"/>
  <c r="R824"/>
  <c r="P824"/>
  <c r="BK824"/>
  <c r="J824"/>
  <c r="BE824"/>
  <c r="BI819"/>
  <c r="BH819"/>
  <c r="BG819"/>
  <c r="BF819"/>
  <c r="T819"/>
  <c r="R819"/>
  <c r="P819"/>
  <c r="BK819"/>
  <c r="J819"/>
  <c r="BE819"/>
  <c r="BI814"/>
  <c r="BH814"/>
  <c r="BG814"/>
  <c r="BF814"/>
  <c r="T814"/>
  <c r="R814"/>
  <c r="P814"/>
  <c r="BK814"/>
  <c r="J814"/>
  <c r="BE814"/>
  <c r="BI810"/>
  <c r="BH810"/>
  <c r="BG810"/>
  <c r="BF810"/>
  <c r="T810"/>
  <c r="R810"/>
  <c r="P810"/>
  <c r="BK810"/>
  <c r="J810"/>
  <c r="BE810"/>
  <c r="BI805"/>
  <c r="BH805"/>
  <c r="BG805"/>
  <c r="BF805"/>
  <c r="T805"/>
  <c r="R805"/>
  <c r="P805"/>
  <c r="BK805"/>
  <c r="J805"/>
  <c r="BE805"/>
  <c r="BI800"/>
  <c r="BH800"/>
  <c r="BG800"/>
  <c r="BF800"/>
  <c r="T800"/>
  <c r="R800"/>
  <c r="P800"/>
  <c r="BK800"/>
  <c r="J800"/>
  <c r="BE800"/>
  <c r="BI796"/>
  <c r="BH796"/>
  <c r="BG796"/>
  <c r="BF796"/>
  <c r="T796"/>
  <c r="R796"/>
  <c r="P796"/>
  <c r="BK796"/>
  <c r="J796"/>
  <c r="BE796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4"/>
  <c r="BH784"/>
  <c r="BG784"/>
  <c r="BF784"/>
  <c r="T784"/>
  <c r="R784"/>
  <c r="P784"/>
  <c r="BK784"/>
  <c r="J784"/>
  <c r="BE784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61"/>
  <c r="BH761"/>
  <c r="BG761"/>
  <c r="BF761"/>
  <c r="T761"/>
  <c r="R761"/>
  <c r="P761"/>
  <c r="BK761"/>
  <c r="J761"/>
  <c r="BE761"/>
  <c r="BI750"/>
  <c r="BH750"/>
  <c r="BG750"/>
  <c r="BF750"/>
  <c r="T750"/>
  <c r="R750"/>
  <c r="P750"/>
  <c r="BK750"/>
  <c r="J750"/>
  <c r="BE750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2"/>
  <c r="BH732"/>
  <c r="BG732"/>
  <c r="BF732"/>
  <c r="T732"/>
  <c r="R732"/>
  <c r="P732"/>
  <c r="BK732"/>
  <c r="J732"/>
  <c r="BE732"/>
  <c r="BI728"/>
  <c r="BH728"/>
  <c r="BG728"/>
  <c r="BF728"/>
  <c r="T728"/>
  <c r="R728"/>
  <c r="P728"/>
  <c r="BK728"/>
  <c r="J728"/>
  <c r="BE728"/>
  <c r="BI724"/>
  <c r="BH724"/>
  <c r="BG724"/>
  <c r="BF724"/>
  <c r="T724"/>
  <c r="R724"/>
  <c r="P724"/>
  <c r="BK724"/>
  <c r="J724"/>
  <c r="BE724"/>
  <c r="BI720"/>
  <c r="BH720"/>
  <c r="BG720"/>
  <c r="BF720"/>
  <c r="T720"/>
  <c r="R720"/>
  <c r="P720"/>
  <c r="BK720"/>
  <c r="J720"/>
  <c r="BE720"/>
  <c r="BI716"/>
  <c r="BH716"/>
  <c r="BG716"/>
  <c r="BF716"/>
  <c r="T716"/>
  <c r="R716"/>
  <c r="P716"/>
  <c r="BK716"/>
  <c r="J716"/>
  <c r="BE716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4"/>
  <c r="BH704"/>
  <c r="BG704"/>
  <c r="BF704"/>
  <c r="T704"/>
  <c r="R704"/>
  <c r="P704"/>
  <c r="BK704"/>
  <c r="J704"/>
  <c r="BE704"/>
  <c r="BI700"/>
  <c r="BH700"/>
  <c r="BG700"/>
  <c r="BF700"/>
  <c r="T700"/>
  <c r="R700"/>
  <c r="P700"/>
  <c r="BK700"/>
  <c r="J700"/>
  <c r="BE700"/>
  <c r="BI696"/>
  <c r="BH696"/>
  <c r="BG696"/>
  <c r="BF696"/>
  <c r="T696"/>
  <c r="R696"/>
  <c r="P696"/>
  <c r="BK696"/>
  <c r="J696"/>
  <c r="BE696"/>
  <c r="BI692"/>
  <c r="BH692"/>
  <c r="BG692"/>
  <c r="BF692"/>
  <c r="T692"/>
  <c r="R692"/>
  <c r="P692"/>
  <c r="BK692"/>
  <c r="J692"/>
  <c r="BE692"/>
  <c r="BI688"/>
  <c r="BH688"/>
  <c r="BG688"/>
  <c r="BF688"/>
  <c r="T688"/>
  <c r="R688"/>
  <c r="P688"/>
  <c r="BK688"/>
  <c r="J688"/>
  <c r="BE688"/>
  <c r="BI684"/>
  <c r="BH684"/>
  <c r="BG684"/>
  <c r="BF684"/>
  <c r="T684"/>
  <c r="R684"/>
  <c r="P684"/>
  <c r="BK684"/>
  <c r="J684"/>
  <c r="BE684"/>
  <c r="BI680"/>
  <c r="BH680"/>
  <c r="BG680"/>
  <c r="BF680"/>
  <c r="T680"/>
  <c r="R680"/>
  <c r="P680"/>
  <c r="BK680"/>
  <c r="J680"/>
  <c r="BE680"/>
  <c r="BI676"/>
  <c r="BH676"/>
  <c r="BG676"/>
  <c r="BF676"/>
  <c r="T676"/>
  <c r="R676"/>
  <c r="P676"/>
  <c r="BK676"/>
  <c r="J676"/>
  <c r="BE676"/>
  <c r="BI672"/>
  <c r="BH672"/>
  <c r="BG672"/>
  <c r="BF672"/>
  <c r="T672"/>
  <c r="R672"/>
  <c r="P672"/>
  <c r="BK672"/>
  <c r="J672"/>
  <c r="BE672"/>
  <c r="BI668"/>
  <c r="BH668"/>
  <c r="BG668"/>
  <c r="BF668"/>
  <c r="T668"/>
  <c r="R668"/>
  <c r="P668"/>
  <c r="BK668"/>
  <c r="J668"/>
  <c r="BE668"/>
  <c r="BI664"/>
  <c r="BH664"/>
  <c r="BG664"/>
  <c r="BF664"/>
  <c r="T664"/>
  <c r="R664"/>
  <c r="P664"/>
  <c r="BK664"/>
  <c r="J664"/>
  <c r="BE664"/>
  <c r="BI660"/>
  <c r="BH660"/>
  <c r="BG660"/>
  <c r="BF660"/>
  <c r="T660"/>
  <c r="R660"/>
  <c r="P660"/>
  <c r="BK660"/>
  <c r="J660"/>
  <c r="BE660"/>
  <c r="BI656"/>
  <c r="BH656"/>
  <c r="BG656"/>
  <c r="BF656"/>
  <c r="T656"/>
  <c r="R656"/>
  <c r="P656"/>
  <c r="BK656"/>
  <c r="J656"/>
  <c r="BE656"/>
  <c r="BI652"/>
  <c r="BH652"/>
  <c r="BG652"/>
  <c r="BF652"/>
  <c r="T652"/>
  <c r="R652"/>
  <c r="P652"/>
  <c r="BK652"/>
  <c r="J652"/>
  <c r="BE652"/>
  <c r="BI648"/>
  <c r="BH648"/>
  <c r="BG648"/>
  <c r="BF648"/>
  <c r="T648"/>
  <c r="R648"/>
  <c r="P648"/>
  <c r="BK648"/>
  <c r="J648"/>
  <c r="BE648"/>
  <c r="BI644"/>
  <c r="BH644"/>
  <c r="BG644"/>
  <c r="BF644"/>
  <c r="T644"/>
  <c r="R644"/>
  <c r="P644"/>
  <c r="BK644"/>
  <c r="J644"/>
  <c r="BE644"/>
  <c r="BI640"/>
  <c r="BH640"/>
  <c r="BG640"/>
  <c r="BF640"/>
  <c r="T640"/>
  <c r="R640"/>
  <c r="P640"/>
  <c r="BK640"/>
  <c r="J640"/>
  <c r="BE640"/>
  <c r="BI636"/>
  <c r="BH636"/>
  <c r="BG636"/>
  <c r="BF636"/>
  <c r="T636"/>
  <c r="R636"/>
  <c r="P636"/>
  <c r="BK636"/>
  <c r="J636"/>
  <c r="BE636"/>
  <c r="BI632"/>
  <c r="BH632"/>
  <c r="BG632"/>
  <c r="BF632"/>
  <c r="T632"/>
  <c r="R632"/>
  <c r="P632"/>
  <c r="BK632"/>
  <c r="J632"/>
  <c r="BE632"/>
  <c r="BI628"/>
  <c r="BH628"/>
  <c r="BG628"/>
  <c r="BF628"/>
  <c r="T628"/>
  <c r="R628"/>
  <c r="P628"/>
  <c r="BK628"/>
  <c r="J628"/>
  <c r="BE628"/>
  <c r="BI624"/>
  <c r="BH624"/>
  <c r="BG624"/>
  <c r="BF624"/>
  <c r="T624"/>
  <c r="R624"/>
  <c r="P624"/>
  <c r="BK624"/>
  <c r="J624"/>
  <c r="BE624"/>
  <c r="BI617"/>
  <c r="BH617"/>
  <c r="BG617"/>
  <c r="BF617"/>
  <c r="T617"/>
  <c r="R617"/>
  <c r="P617"/>
  <c r="BK617"/>
  <c r="J617"/>
  <c r="BE617"/>
  <c r="BI606"/>
  <c r="BH606"/>
  <c r="BG606"/>
  <c r="BF606"/>
  <c r="T606"/>
  <c r="R606"/>
  <c r="P606"/>
  <c r="BK606"/>
  <c r="J606"/>
  <c r="BE606"/>
  <c r="BI595"/>
  <c r="BH595"/>
  <c r="BG595"/>
  <c r="BF595"/>
  <c r="T595"/>
  <c r="R595"/>
  <c r="P595"/>
  <c r="BK595"/>
  <c r="J595"/>
  <c r="BE595"/>
  <c r="BI586"/>
  <c r="BH586"/>
  <c r="BG586"/>
  <c r="BF586"/>
  <c r="T586"/>
  <c r="R586"/>
  <c r="P586"/>
  <c r="BK586"/>
  <c r="J586"/>
  <c r="BE586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4"/>
  <c r="BH554"/>
  <c r="BG554"/>
  <c r="BF554"/>
  <c r="T554"/>
  <c r="R554"/>
  <c r="P554"/>
  <c r="BK554"/>
  <c r="J554"/>
  <c r="BE554"/>
  <c r="BI550"/>
  <c r="BH550"/>
  <c r="BG550"/>
  <c r="BF550"/>
  <c r="T550"/>
  <c r="R550"/>
  <c r="P550"/>
  <c r="BK550"/>
  <c r="J550"/>
  <c r="BE550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17"/>
  <c r="BH517"/>
  <c r="BG517"/>
  <c r="BF517"/>
  <c r="T517"/>
  <c r="R517"/>
  <c r="P517"/>
  <c r="BK517"/>
  <c r="J517"/>
  <c r="BE517"/>
  <c r="BI500"/>
  <c r="BH500"/>
  <c r="BG500"/>
  <c r="BF500"/>
  <c r="T500"/>
  <c r="R500"/>
  <c r="P500"/>
  <c r="BK500"/>
  <c r="J500"/>
  <c r="BE500"/>
  <c r="BI495"/>
  <c r="BH495"/>
  <c r="BG495"/>
  <c r="BF495"/>
  <c r="T495"/>
  <c r="R495"/>
  <c r="P495"/>
  <c r="BK495"/>
  <c r="J495"/>
  <c r="BE495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2"/>
  <c r="BH472"/>
  <c r="BG472"/>
  <c r="BF472"/>
  <c r="T472"/>
  <c r="R472"/>
  <c r="P472"/>
  <c r="BK472"/>
  <c r="J472"/>
  <c r="BE472"/>
  <c r="BI467"/>
  <c r="BH467"/>
  <c r="BG467"/>
  <c r="BF467"/>
  <c r="T467"/>
  <c r="R467"/>
  <c r="P467"/>
  <c r="BK467"/>
  <c r="J467"/>
  <c r="BE467"/>
  <c r="BI462"/>
  <c r="BH462"/>
  <c r="BG462"/>
  <c r="BF462"/>
  <c r="T462"/>
  <c r="R462"/>
  <c r="P462"/>
  <c r="BK462"/>
  <c r="J462"/>
  <c r="BE462"/>
  <c r="BI458"/>
  <c r="BH458"/>
  <c r="BG458"/>
  <c r="BF458"/>
  <c r="T458"/>
  <c r="R458"/>
  <c r="P458"/>
  <c r="BK458"/>
  <c r="J458"/>
  <c r="BE458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6"/>
  <c r="BH446"/>
  <c r="BG446"/>
  <c r="BF446"/>
  <c r="T446"/>
  <c r="T445"/>
  <c r="R446"/>
  <c r="R445"/>
  <c r="P446"/>
  <c r="P445"/>
  <c r="BK446"/>
  <c r="BK445"/>
  <c r="J445"/>
  <c r="J446"/>
  <c r="BE446"/>
  <c r="J72"/>
  <c r="BI441"/>
  <c r="BH441"/>
  <c r="BG441"/>
  <c r="BF441"/>
  <c r="T441"/>
  <c r="R441"/>
  <c r="P441"/>
  <c r="BK441"/>
  <c r="J441"/>
  <c r="BE441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9"/>
  <c r="BH429"/>
  <c r="BG429"/>
  <c r="BF429"/>
  <c r="T429"/>
  <c r="R429"/>
  <c r="P429"/>
  <c r="BK429"/>
  <c r="J429"/>
  <c r="BE429"/>
  <c r="BI411"/>
  <c r="BH411"/>
  <c r="BG411"/>
  <c r="BF411"/>
  <c r="T411"/>
  <c r="R411"/>
  <c r="P411"/>
  <c r="BK411"/>
  <c r="J411"/>
  <c r="BE411"/>
  <c r="BI394"/>
  <c r="BH394"/>
  <c r="BG394"/>
  <c r="BF394"/>
  <c r="T394"/>
  <c r="R394"/>
  <c r="P394"/>
  <c r="BK394"/>
  <c r="J394"/>
  <c r="BE394"/>
  <c r="BI376"/>
  <c r="BH376"/>
  <c r="BG376"/>
  <c r="BF376"/>
  <c r="T376"/>
  <c r="R376"/>
  <c r="P376"/>
  <c r="BK376"/>
  <c r="J376"/>
  <c r="BE376"/>
  <c r="BI359"/>
  <c r="BH359"/>
  <c r="BG359"/>
  <c r="BF359"/>
  <c r="T359"/>
  <c r="R359"/>
  <c r="P359"/>
  <c r="BK359"/>
  <c r="J359"/>
  <c r="BE359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7"/>
  <c r="BH307"/>
  <c r="BG307"/>
  <c r="BF307"/>
  <c r="T307"/>
  <c r="T306"/>
  <c r="T305"/>
  <c r="R307"/>
  <c r="R306"/>
  <c r="R305"/>
  <c r="P307"/>
  <c r="P306"/>
  <c r="P305"/>
  <c r="BK307"/>
  <c r="BK306"/>
  <c r="J306"/>
  <c r="BK305"/>
  <c r="J305"/>
  <c r="J307"/>
  <c r="BE307"/>
  <c r="J71"/>
  <c r="J70"/>
  <c r="BI304"/>
  <c r="BH304"/>
  <c r="BG304"/>
  <c r="BF304"/>
  <c r="T304"/>
  <c r="T303"/>
  <c r="R304"/>
  <c r="R303"/>
  <c r="P304"/>
  <c r="P303"/>
  <c r="BK304"/>
  <c r="BK303"/>
  <c r="J303"/>
  <c r="J304"/>
  <c r="BE304"/>
  <c r="J69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65"/>
  <c r="BH265"/>
  <c r="BG265"/>
  <c r="BF265"/>
  <c r="T265"/>
  <c r="R265"/>
  <c r="P265"/>
  <c r="BK265"/>
  <c r="J265"/>
  <c r="BE265"/>
  <c r="BI243"/>
  <c r="BH243"/>
  <c r="BG243"/>
  <c r="BF243"/>
  <c r="T243"/>
  <c r="T242"/>
  <c r="R243"/>
  <c r="R242"/>
  <c r="P243"/>
  <c r="P242"/>
  <c r="BK243"/>
  <c r="BK242"/>
  <c r="J242"/>
  <c r="J243"/>
  <c r="BE243"/>
  <c r="J68"/>
  <c r="BI238"/>
  <c r="BH238"/>
  <c r="BG238"/>
  <c r="BF238"/>
  <c r="T238"/>
  <c r="R238"/>
  <c r="P238"/>
  <c r="BK238"/>
  <c r="J238"/>
  <c r="BE238"/>
  <c r="BI234"/>
  <c r="BH234"/>
  <c r="BG234"/>
  <c r="BF234"/>
  <c r="T234"/>
  <c r="T233"/>
  <c r="R234"/>
  <c r="R233"/>
  <c r="P234"/>
  <c r="P233"/>
  <c r="BK234"/>
  <c r="BK233"/>
  <c r="J233"/>
  <c r="J234"/>
  <c r="BE234"/>
  <c r="J67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T220"/>
  <c r="R221"/>
  <c r="R220"/>
  <c r="P221"/>
  <c r="P220"/>
  <c r="BK221"/>
  <c r="BK220"/>
  <c r="J220"/>
  <c r="J221"/>
  <c r="BE221"/>
  <c r="J66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31"/>
  <c r="BH131"/>
  <c r="BG131"/>
  <c r="BF131"/>
  <c r="T131"/>
  <c r="R131"/>
  <c r="P131"/>
  <c r="BK131"/>
  <c r="J131"/>
  <c r="BE131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F39"/>
  <c i="1" r="BD83"/>
  <c i="23" r="BH101"/>
  <c r="F38"/>
  <c i="1" r="BC83"/>
  <c i="23" r="BG101"/>
  <c r="F37"/>
  <c i="1" r="BB83"/>
  <c i="23" r="BF101"/>
  <c r="J36"/>
  <c i="1" r="AW83"/>
  <c i="23" r="F36"/>
  <c i="1" r="BA83"/>
  <c i="23" r="T101"/>
  <c r="T100"/>
  <c r="T99"/>
  <c r="T98"/>
  <c r="R101"/>
  <c r="R100"/>
  <c r="R99"/>
  <c r="R98"/>
  <c r="P101"/>
  <c r="P100"/>
  <c r="P99"/>
  <c r="P98"/>
  <c i="1" r="AU83"/>
  <c i="23" r="BK101"/>
  <c r="BK100"/>
  <c r="J100"/>
  <c r="BK99"/>
  <c r="J99"/>
  <c r="BK98"/>
  <c r="J98"/>
  <c r="J63"/>
  <c r="J32"/>
  <c i="1" r="AG83"/>
  <c i="23" r="J101"/>
  <c r="BE101"/>
  <c r="J35"/>
  <c i="1" r="AV83"/>
  <c i="23" r="F35"/>
  <c i="1" r="AZ83"/>
  <c i="23" r="J65"/>
  <c r="J64"/>
  <c r="J95"/>
  <c r="F95"/>
  <c r="J94"/>
  <c r="F94"/>
  <c r="F92"/>
  <c r="E90"/>
  <c r="J59"/>
  <c r="F59"/>
  <c r="J58"/>
  <c r="F58"/>
  <c r="F56"/>
  <c r="E54"/>
  <c r="J41"/>
  <c r="J14"/>
  <c r="J92"/>
  <c r="J56"/>
  <c r="E7"/>
  <c r="E86"/>
  <c r="E50"/>
  <c i="22" r="J39"/>
  <c r="J38"/>
  <c i="1" r="AY82"/>
  <c i="22" r="J37"/>
  <c i="1" r="AX82"/>
  <c i="22"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T367"/>
  <c r="R368"/>
  <c r="R367"/>
  <c r="P368"/>
  <c r="P367"/>
  <c r="BK368"/>
  <c r="BK367"/>
  <c r="J367"/>
  <c r="J368"/>
  <c r="BE368"/>
  <c r="J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T362"/>
  <c r="R363"/>
  <c r="R362"/>
  <c r="P363"/>
  <c r="P362"/>
  <c r="BK363"/>
  <c r="BK362"/>
  <c r="J362"/>
  <c r="J363"/>
  <c r="BE363"/>
  <c r="J66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5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1"/>
  <c r="F39"/>
  <c i="1" r="BD82"/>
  <c i="22" r="BH91"/>
  <c r="F38"/>
  <c i="1" r="BC82"/>
  <c i="22" r="BG91"/>
  <c r="F37"/>
  <c i="1" r="BB82"/>
  <c i="22" r="BF91"/>
  <c r="J36"/>
  <c i="1" r="AW82"/>
  <c i="22" r="F36"/>
  <c i="1" r="BA82"/>
  <c i="22" r="T91"/>
  <c r="T90"/>
  <c r="T89"/>
  <c r="R91"/>
  <c r="R90"/>
  <c r="R89"/>
  <c r="P91"/>
  <c r="P90"/>
  <c r="P89"/>
  <c i="1" r="AU82"/>
  <c i="22" r="BK91"/>
  <c r="BK90"/>
  <c r="J90"/>
  <c r="BK89"/>
  <c r="J89"/>
  <c r="J63"/>
  <c r="J32"/>
  <c i="1" r="AG82"/>
  <c i="22" r="J91"/>
  <c r="BE91"/>
  <c r="J35"/>
  <c i="1" r="AV82"/>
  <c i="22" r="F35"/>
  <c i="1" r="AZ82"/>
  <c i="22" r="J64"/>
  <c r="J86"/>
  <c r="F86"/>
  <c r="J85"/>
  <c r="F85"/>
  <c r="F83"/>
  <c r="E81"/>
  <c r="J59"/>
  <c r="F59"/>
  <c r="J58"/>
  <c r="F58"/>
  <c r="F56"/>
  <c r="E54"/>
  <c r="J41"/>
  <c r="J14"/>
  <c r="J83"/>
  <c r="J56"/>
  <c r="E7"/>
  <c r="E77"/>
  <c r="E50"/>
  <c i="21" r="J39"/>
  <c r="J38"/>
  <c i="1" r="AY80"/>
  <c i="21" r="J37"/>
  <c i="1" r="AX80"/>
  <c i="21" r="BI270"/>
  <c r="BH270"/>
  <c r="BG270"/>
  <c r="BF270"/>
  <c r="T270"/>
  <c r="T269"/>
  <c r="R270"/>
  <c r="R269"/>
  <c r="P270"/>
  <c r="P269"/>
  <c r="BK270"/>
  <c r="BK269"/>
  <c r="J269"/>
  <c r="J270"/>
  <c r="BE270"/>
  <c r="J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5"/>
  <c r="BH205"/>
  <c r="BG205"/>
  <c r="BF205"/>
  <c r="T205"/>
  <c r="R205"/>
  <c r="P205"/>
  <c r="BK205"/>
  <c r="J205"/>
  <c r="BE205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T187"/>
  <c r="R188"/>
  <c r="R187"/>
  <c r="P188"/>
  <c r="P187"/>
  <c r="BK188"/>
  <c r="BK187"/>
  <c r="J187"/>
  <c r="J188"/>
  <c r="BE188"/>
  <c r="J68"/>
  <c r="BI183"/>
  <c r="BH183"/>
  <c r="BG183"/>
  <c r="BF183"/>
  <c r="T183"/>
  <c r="T182"/>
  <c r="R183"/>
  <c r="R182"/>
  <c r="P183"/>
  <c r="P182"/>
  <c r="BK183"/>
  <c r="BK182"/>
  <c r="J182"/>
  <c r="J183"/>
  <c r="BE183"/>
  <c r="J67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T169"/>
  <c r="R170"/>
  <c r="R169"/>
  <c r="P170"/>
  <c r="P169"/>
  <c r="BK170"/>
  <c r="BK169"/>
  <c r="J169"/>
  <c r="J170"/>
  <c r="BE170"/>
  <c r="J66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9"/>
  <c i="1" r="BD80"/>
  <c i="21" r="BH94"/>
  <c r="F38"/>
  <c i="1" r="BC80"/>
  <c i="21" r="BG94"/>
  <c r="F37"/>
  <c i="1" r="BB80"/>
  <c i="21" r="BF94"/>
  <c r="J36"/>
  <c i="1" r="AW80"/>
  <c i="21" r="F36"/>
  <c i="1" r="BA80"/>
  <c i="21" r="T94"/>
  <c r="T93"/>
  <c r="T92"/>
  <c r="T91"/>
  <c r="R94"/>
  <c r="R93"/>
  <c r="R92"/>
  <c r="R91"/>
  <c r="P94"/>
  <c r="P93"/>
  <c r="P92"/>
  <c r="P91"/>
  <c i="1" r="AU80"/>
  <c i="21" r="BK94"/>
  <c r="BK93"/>
  <c r="J93"/>
  <c r="BK92"/>
  <c r="J92"/>
  <c r="BK91"/>
  <c r="J91"/>
  <c r="J63"/>
  <c r="J32"/>
  <c i="1" r="AG80"/>
  <c i="21" r="J94"/>
  <c r="BE94"/>
  <c r="J35"/>
  <c i="1" r="AV80"/>
  <c i="21" r="F35"/>
  <c i="1" r="AZ80"/>
  <c i="21" r="J65"/>
  <c r="J64"/>
  <c r="J88"/>
  <c r="F88"/>
  <c r="J87"/>
  <c r="F87"/>
  <c r="F85"/>
  <c r="E83"/>
  <c r="J59"/>
  <c r="F59"/>
  <c r="J58"/>
  <c r="F58"/>
  <c r="F56"/>
  <c r="E54"/>
  <c r="J41"/>
  <c r="J14"/>
  <c r="J85"/>
  <c r="J56"/>
  <c r="E7"/>
  <c r="E79"/>
  <c r="E50"/>
  <c i="20" r="J96"/>
  <c r="J39"/>
  <c r="J38"/>
  <c i="1" r="AY79"/>
  <c i="20" r="J37"/>
  <c i="1" r="AX79"/>
  <c i="20" r="BI581"/>
  <c r="BH581"/>
  <c r="BG581"/>
  <c r="BF581"/>
  <c r="T581"/>
  <c r="T580"/>
  <c r="R581"/>
  <c r="R580"/>
  <c r="P581"/>
  <c r="P580"/>
  <c r="BK581"/>
  <c r="BK580"/>
  <c r="J580"/>
  <c r="J581"/>
  <c r="BE581"/>
  <c r="J73"/>
  <c r="BI576"/>
  <c r="BH576"/>
  <c r="BG576"/>
  <c r="BF576"/>
  <c r="T576"/>
  <c r="T575"/>
  <c r="R576"/>
  <c r="R575"/>
  <c r="P576"/>
  <c r="P575"/>
  <c r="BK576"/>
  <c r="BK575"/>
  <c r="J575"/>
  <c r="J576"/>
  <c r="BE576"/>
  <c r="J72"/>
  <c r="BI570"/>
  <c r="BH570"/>
  <c r="BG570"/>
  <c r="BF570"/>
  <c r="T570"/>
  <c r="R570"/>
  <c r="P570"/>
  <c r="BK570"/>
  <c r="J570"/>
  <c r="BE570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14"/>
  <c r="BH514"/>
  <c r="BG514"/>
  <c r="BF514"/>
  <c r="T514"/>
  <c r="R514"/>
  <c r="P514"/>
  <c r="BK514"/>
  <c r="J514"/>
  <c r="BE514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0"/>
  <c r="BH500"/>
  <c r="BG500"/>
  <c r="BF500"/>
  <c r="T500"/>
  <c r="R500"/>
  <c r="P500"/>
  <c r="BK500"/>
  <c r="J500"/>
  <c r="BE500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T486"/>
  <c r="R487"/>
  <c r="R486"/>
  <c r="P487"/>
  <c r="P486"/>
  <c r="BK487"/>
  <c r="BK486"/>
  <c r="J486"/>
  <c r="J487"/>
  <c r="BE487"/>
  <c r="J71"/>
  <c r="BI483"/>
  <c r="BH483"/>
  <c r="BG483"/>
  <c r="BF483"/>
  <c r="T483"/>
  <c r="R483"/>
  <c r="P483"/>
  <c r="BK483"/>
  <c r="J483"/>
  <c r="BE483"/>
  <c r="BI480"/>
  <c r="BH480"/>
  <c r="BG480"/>
  <c r="BF480"/>
  <c r="T480"/>
  <c r="R480"/>
  <c r="P480"/>
  <c r="BK480"/>
  <c r="J480"/>
  <c r="BE480"/>
  <c r="BI462"/>
  <c r="BH462"/>
  <c r="BG462"/>
  <c r="BF462"/>
  <c r="T462"/>
  <c r="R462"/>
  <c r="P462"/>
  <c r="BK462"/>
  <c r="J462"/>
  <c r="BE462"/>
  <c r="BI444"/>
  <c r="BH444"/>
  <c r="BG444"/>
  <c r="BF444"/>
  <c r="T444"/>
  <c r="R444"/>
  <c r="P444"/>
  <c r="BK444"/>
  <c r="J444"/>
  <c r="BE444"/>
  <c r="BI437"/>
  <c r="BH437"/>
  <c r="BG437"/>
  <c r="BF437"/>
  <c r="T437"/>
  <c r="R437"/>
  <c r="P437"/>
  <c r="BK437"/>
  <c r="J437"/>
  <c r="BE437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48"/>
  <c r="BH348"/>
  <c r="BG348"/>
  <c r="BF348"/>
  <c r="T348"/>
  <c r="R348"/>
  <c r="P348"/>
  <c r="BK348"/>
  <c r="J348"/>
  <c r="BE348"/>
  <c r="BI319"/>
  <c r="BH319"/>
  <c r="BG319"/>
  <c r="BF319"/>
  <c r="T319"/>
  <c r="R319"/>
  <c r="P319"/>
  <c r="BK319"/>
  <c r="J319"/>
  <c r="BE319"/>
  <c r="BI301"/>
  <c r="BH301"/>
  <c r="BG301"/>
  <c r="BF301"/>
  <c r="T301"/>
  <c r="R301"/>
  <c r="P301"/>
  <c r="BK301"/>
  <c r="J301"/>
  <c r="BE301"/>
  <c r="BI283"/>
  <c r="BH283"/>
  <c r="BG283"/>
  <c r="BF283"/>
  <c r="T283"/>
  <c r="T282"/>
  <c r="R283"/>
  <c r="R282"/>
  <c r="P283"/>
  <c r="P282"/>
  <c r="BK283"/>
  <c r="BK282"/>
  <c r="J282"/>
  <c r="J283"/>
  <c r="BE283"/>
  <c r="J70"/>
  <c r="BI252"/>
  <c r="BH252"/>
  <c r="BG252"/>
  <c r="BF252"/>
  <c r="T252"/>
  <c r="T251"/>
  <c r="R252"/>
  <c r="R251"/>
  <c r="P252"/>
  <c r="P251"/>
  <c r="BK252"/>
  <c r="BK251"/>
  <c r="J251"/>
  <c r="J252"/>
  <c r="BE252"/>
  <c r="J69"/>
  <c r="BI248"/>
  <c r="BH248"/>
  <c r="BG248"/>
  <c r="BF248"/>
  <c r="T248"/>
  <c r="R248"/>
  <c r="P248"/>
  <c r="BK248"/>
  <c r="J248"/>
  <c r="BE248"/>
  <c r="BI218"/>
  <c r="BH218"/>
  <c r="BG218"/>
  <c r="BF218"/>
  <c r="T218"/>
  <c r="R218"/>
  <c r="P218"/>
  <c r="BK218"/>
  <c r="J218"/>
  <c r="BE218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T181"/>
  <c r="R182"/>
  <c r="R181"/>
  <c r="P182"/>
  <c r="P181"/>
  <c r="BK182"/>
  <c r="BK181"/>
  <c r="J181"/>
  <c r="J182"/>
  <c r="BE182"/>
  <c r="J68"/>
  <c r="BI178"/>
  <c r="BH178"/>
  <c r="BG178"/>
  <c r="BF178"/>
  <c r="T178"/>
  <c r="T177"/>
  <c r="R178"/>
  <c r="R177"/>
  <c r="P178"/>
  <c r="P177"/>
  <c r="BK178"/>
  <c r="BK177"/>
  <c r="J177"/>
  <c r="J178"/>
  <c r="BE178"/>
  <c r="J67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56"/>
  <c r="BH156"/>
  <c r="BG156"/>
  <c r="BF156"/>
  <c r="T156"/>
  <c r="R156"/>
  <c r="P156"/>
  <c r="BK156"/>
  <c r="J156"/>
  <c r="BE156"/>
  <c r="BI132"/>
  <c r="BH132"/>
  <c r="BG132"/>
  <c r="BF132"/>
  <c r="T132"/>
  <c r="T131"/>
  <c r="R132"/>
  <c r="R131"/>
  <c r="P132"/>
  <c r="P131"/>
  <c r="BK132"/>
  <c r="BK131"/>
  <c r="J131"/>
  <c r="J132"/>
  <c r="BE132"/>
  <c r="J66"/>
  <c r="BI128"/>
  <c r="BH128"/>
  <c r="BG128"/>
  <c r="BF128"/>
  <c r="T128"/>
  <c r="R128"/>
  <c r="P128"/>
  <c r="BK128"/>
  <c r="J128"/>
  <c r="BE128"/>
  <c r="BI98"/>
  <c r="F39"/>
  <c i="1" r="BD79"/>
  <c i="20" r="BH98"/>
  <c r="F38"/>
  <c i="1" r="BC79"/>
  <c i="20" r="BG98"/>
  <c r="F37"/>
  <c i="1" r="BB79"/>
  <c i="20" r="BF98"/>
  <c r="J36"/>
  <c i="1" r="AW79"/>
  <c i="20" r="F36"/>
  <c i="1" r="BA79"/>
  <c i="20" r="T98"/>
  <c r="T97"/>
  <c r="T95"/>
  <c r="R98"/>
  <c r="R97"/>
  <c r="R95"/>
  <c r="P98"/>
  <c r="P97"/>
  <c r="P95"/>
  <c i="1" r="AU79"/>
  <c i="20" r="BK98"/>
  <c r="BK97"/>
  <c r="J97"/>
  <c r="BK95"/>
  <c r="J95"/>
  <c r="J63"/>
  <c r="J32"/>
  <c i="1" r="AG79"/>
  <c i="20" r="J98"/>
  <c r="BE98"/>
  <c r="J35"/>
  <c i="1" r="AV79"/>
  <c i="20" r="F35"/>
  <c i="1" r="AZ79"/>
  <c i="20" r="J65"/>
  <c r="J64"/>
  <c r="J92"/>
  <c r="F92"/>
  <c r="J91"/>
  <c r="F91"/>
  <c r="F89"/>
  <c r="E87"/>
  <c r="J59"/>
  <c r="F59"/>
  <c r="J58"/>
  <c r="F58"/>
  <c r="F56"/>
  <c r="E54"/>
  <c r="J41"/>
  <c r="J14"/>
  <c r="J89"/>
  <c r="J56"/>
  <c r="E7"/>
  <c r="E83"/>
  <c r="E50"/>
  <c i="19" r="J39"/>
  <c r="J38"/>
  <c i="1" r="AY78"/>
  <c i="19" r="J37"/>
  <c i="1" r="AX78"/>
  <c i="19" r="BI460"/>
  <c r="BH460"/>
  <c r="BG460"/>
  <c r="BF460"/>
  <c r="T460"/>
  <c r="T459"/>
  <c r="R460"/>
  <c r="R459"/>
  <c r="P460"/>
  <c r="P459"/>
  <c r="BK460"/>
  <c r="BK459"/>
  <c r="J459"/>
  <c r="J460"/>
  <c r="BE460"/>
  <c r="J70"/>
  <c r="BI455"/>
  <c r="BH455"/>
  <c r="BG455"/>
  <c r="BF455"/>
  <c r="T455"/>
  <c r="R455"/>
  <c r="P455"/>
  <c r="BK455"/>
  <c r="J455"/>
  <c r="BE455"/>
  <c r="BI451"/>
  <c r="BH451"/>
  <c r="BG451"/>
  <c r="BF451"/>
  <c r="T451"/>
  <c r="R451"/>
  <c r="P451"/>
  <c r="BK451"/>
  <c r="J451"/>
  <c r="BE451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26"/>
  <c r="BH426"/>
  <c r="BG426"/>
  <c r="BF426"/>
  <c r="T426"/>
  <c r="T425"/>
  <c r="R426"/>
  <c r="R425"/>
  <c r="P426"/>
  <c r="P425"/>
  <c r="BK426"/>
  <c r="BK425"/>
  <c r="J425"/>
  <c r="J426"/>
  <c r="BE426"/>
  <c r="J69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8"/>
  <c r="BI301"/>
  <c r="BH301"/>
  <c r="BG301"/>
  <c r="BF301"/>
  <c r="T301"/>
  <c r="R301"/>
  <c r="P301"/>
  <c r="BK301"/>
  <c r="J301"/>
  <c r="BE301"/>
  <c r="BI294"/>
  <c r="BH294"/>
  <c r="BG294"/>
  <c r="BF294"/>
  <c r="T294"/>
  <c r="T293"/>
  <c r="R294"/>
  <c r="R293"/>
  <c r="P294"/>
  <c r="P293"/>
  <c r="BK294"/>
  <c r="BK293"/>
  <c r="J293"/>
  <c r="J294"/>
  <c r="BE294"/>
  <c r="J67"/>
  <c r="BI289"/>
  <c r="BH289"/>
  <c r="BG289"/>
  <c r="BF289"/>
  <c r="T289"/>
  <c r="R289"/>
  <c r="P289"/>
  <c r="BK289"/>
  <c r="J289"/>
  <c r="BE289"/>
  <c r="BI285"/>
  <c r="BH285"/>
  <c r="BG285"/>
  <c r="BF285"/>
  <c r="T285"/>
  <c r="T284"/>
  <c r="R285"/>
  <c r="R284"/>
  <c r="P285"/>
  <c r="P284"/>
  <c r="BK285"/>
  <c r="BK284"/>
  <c r="J284"/>
  <c r="J285"/>
  <c r="BE285"/>
  <c r="J66"/>
  <c r="BI280"/>
  <c r="BH280"/>
  <c r="BG280"/>
  <c r="BF280"/>
  <c r="T280"/>
  <c r="R280"/>
  <c r="P280"/>
  <c r="BK280"/>
  <c r="J280"/>
  <c r="BE280"/>
  <c r="BI274"/>
  <c r="BH274"/>
  <c r="BG274"/>
  <c r="BF274"/>
  <c r="T274"/>
  <c r="R274"/>
  <c r="P274"/>
  <c r="BK274"/>
  <c r="J274"/>
  <c r="BE27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F39"/>
  <c i="1" r="BD78"/>
  <c i="19" r="BH95"/>
  <c r="F38"/>
  <c i="1" r="BC78"/>
  <c i="19" r="BG95"/>
  <c r="F37"/>
  <c i="1" r="BB78"/>
  <c i="19" r="BF95"/>
  <c r="J36"/>
  <c i="1" r="AW78"/>
  <c i="19" r="F36"/>
  <c i="1" r="BA78"/>
  <c i="19" r="T95"/>
  <c r="T94"/>
  <c r="T93"/>
  <c r="T92"/>
  <c r="R95"/>
  <c r="R94"/>
  <c r="R93"/>
  <c r="R92"/>
  <c r="P95"/>
  <c r="P94"/>
  <c r="P93"/>
  <c r="P92"/>
  <c i="1" r="AU78"/>
  <c i="19" r="BK95"/>
  <c r="BK94"/>
  <c r="J94"/>
  <c r="BK93"/>
  <c r="J93"/>
  <c r="BK92"/>
  <c r="J92"/>
  <c r="J63"/>
  <c r="J32"/>
  <c i="1" r="AG78"/>
  <c i="19" r="J95"/>
  <c r="BE95"/>
  <c r="J35"/>
  <c i="1" r="AV78"/>
  <c i="19" r="F35"/>
  <c i="1" r="AZ78"/>
  <c i="19" r="J65"/>
  <c r="J64"/>
  <c r="J89"/>
  <c r="F89"/>
  <c r="J88"/>
  <c r="F88"/>
  <c r="F86"/>
  <c r="E84"/>
  <c r="J59"/>
  <c r="F59"/>
  <c r="J58"/>
  <c r="F58"/>
  <c r="F56"/>
  <c r="E54"/>
  <c r="J41"/>
  <c r="J14"/>
  <c r="J86"/>
  <c r="J56"/>
  <c r="E7"/>
  <c r="E80"/>
  <c r="E50"/>
  <c i="18" r="J39"/>
  <c r="J38"/>
  <c i="1" r="AY76"/>
  <c i="18" r="J37"/>
  <c i="1" r="AX76"/>
  <c i="18" r="BI247"/>
  <c r="BH247"/>
  <c r="BG247"/>
  <c r="BF247"/>
  <c r="T247"/>
  <c r="T246"/>
  <c r="R247"/>
  <c r="R246"/>
  <c r="P247"/>
  <c r="P246"/>
  <c r="BK247"/>
  <c r="BK246"/>
  <c r="J246"/>
  <c r="J247"/>
  <c r="BE247"/>
  <c r="J6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5"/>
  <c r="BH225"/>
  <c r="BG225"/>
  <c r="BF225"/>
  <c r="T225"/>
  <c r="R225"/>
  <c r="P225"/>
  <c r="BK225"/>
  <c r="J225"/>
  <c r="BE225"/>
  <c r="BI217"/>
  <c r="BH217"/>
  <c r="BG217"/>
  <c r="BF217"/>
  <c r="T217"/>
  <c r="R217"/>
  <c r="P217"/>
  <c r="BK217"/>
  <c r="J217"/>
  <c r="BE217"/>
  <c r="BI209"/>
  <c r="BH209"/>
  <c r="BG209"/>
  <c r="BF209"/>
  <c r="T209"/>
  <c r="R209"/>
  <c r="P209"/>
  <c r="BK209"/>
  <c r="J209"/>
  <c r="BE209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88"/>
  <c r="BH188"/>
  <c r="BG188"/>
  <c r="BF188"/>
  <c r="T188"/>
  <c r="R188"/>
  <c r="P188"/>
  <c r="BK188"/>
  <c r="J188"/>
  <c r="BE188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24"/>
  <c r="BH124"/>
  <c r="BG124"/>
  <c r="BF124"/>
  <c r="T124"/>
  <c r="R124"/>
  <c r="P124"/>
  <c r="BK124"/>
  <c r="J124"/>
  <c r="BE124"/>
  <c r="BI91"/>
  <c r="F39"/>
  <c i="1" r="BD76"/>
  <c i="18" r="BH91"/>
  <c r="F38"/>
  <c i="1" r="BC76"/>
  <c i="18" r="BG91"/>
  <c r="F37"/>
  <c i="1" r="BB76"/>
  <c i="18" r="BF91"/>
  <c r="J36"/>
  <c i="1" r="AW76"/>
  <c i="18" r="F36"/>
  <c i="1" r="BA76"/>
  <c i="18" r="T91"/>
  <c r="T90"/>
  <c r="T89"/>
  <c r="T88"/>
  <c r="R91"/>
  <c r="R90"/>
  <c r="R89"/>
  <c r="R88"/>
  <c r="P91"/>
  <c r="P90"/>
  <c r="P89"/>
  <c r="P88"/>
  <c i="1" r="AU76"/>
  <c i="18" r="BK91"/>
  <c r="BK90"/>
  <c r="J90"/>
  <c r="BK89"/>
  <c r="J89"/>
  <c r="BK88"/>
  <c r="J88"/>
  <c r="J63"/>
  <c r="J32"/>
  <c i="1" r="AG76"/>
  <c i="18" r="J91"/>
  <c r="BE91"/>
  <c r="J35"/>
  <c i="1" r="AV76"/>
  <c i="18" r="F35"/>
  <c i="1" r="AZ76"/>
  <c i="18" r="J65"/>
  <c r="J64"/>
  <c r="J85"/>
  <c r="F85"/>
  <c r="J84"/>
  <c r="F84"/>
  <c r="F82"/>
  <c r="E80"/>
  <c r="J59"/>
  <c r="F59"/>
  <c r="J58"/>
  <c r="F58"/>
  <c r="F56"/>
  <c r="E54"/>
  <c r="J41"/>
  <c r="J14"/>
  <c r="J82"/>
  <c r="J56"/>
  <c r="E7"/>
  <c r="E76"/>
  <c r="E50"/>
  <c i="17" r="J39"/>
  <c r="J38"/>
  <c i="1" r="AY75"/>
  <c i="17" r="J37"/>
  <c i="1" r="AX75"/>
  <c i="17" r="BI94"/>
  <c r="BH94"/>
  <c r="BG94"/>
  <c r="BF94"/>
  <c r="T94"/>
  <c r="R94"/>
  <c r="P94"/>
  <c r="BK94"/>
  <c r="J94"/>
  <c r="BE94"/>
  <c r="BI90"/>
  <c r="F39"/>
  <c i="1" r="BD75"/>
  <c i="17" r="BH90"/>
  <c r="F38"/>
  <c i="1" r="BC75"/>
  <c i="17" r="BG90"/>
  <c r="F37"/>
  <c i="1" r="BB75"/>
  <c i="17" r="BF90"/>
  <c r="J36"/>
  <c i="1" r="AW75"/>
  <c i="17" r="F36"/>
  <c i="1" r="BA75"/>
  <c i="17" r="T90"/>
  <c r="T89"/>
  <c r="T88"/>
  <c r="T87"/>
  <c r="R90"/>
  <c r="R89"/>
  <c r="R88"/>
  <c r="R87"/>
  <c r="P90"/>
  <c r="P89"/>
  <c r="P88"/>
  <c r="P87"/>
  <c i="1" r="AU75"/>
  <c i="17" r="BK90"/>
  <c r="BK89"/>
  <c r="J89"/>
  <c r="BK88"/>
  <c r="J88"/>
  <c r="BK87"/>
  <c r="J87"/>
  <c r="J63"/>
  <c r="J32"/>
  <c i="1" r="AG75"/>
  <c i="17" r="J90"/>
  <c r="BE90"/>
  <c r="J35"/>
  <c i="1" r="AV75"/>
  <c i="17" r="F35"/>
  <c i="1" r="AZ75"/>
  <c i="17" r="J65"/>
  <c r="J64"/>
  <c r="J84"/>
  <c r="F84"/>
  <c r="J83"/>
  <c r="F83"/>
  <c r="F81"/>
  <c r="E79"/>
  <c r="J59"/>
  <c r="F59"/>
  <c r="J58"/>
  <c r="F58"/>
  <c r="F56"/>
  <c r="E54"/>
  <c r="J41"/>
  <c r="J14"/>
  <c r="J81"/>
  <c r="J56"/>
  <c r="E7"/>
  <c r="E75"/>
  <c r="E50"/>
  <c i="16" r="J39"/>
  <c r="J38"/>
  <c i="1" r="AY74"/>
  <c i="16" r="J37"/>
  <c i="1" r="AX74"/>
  <c i="16" r="BI342"/>
  <c r="BH342"/>
  <c r="BG342"/>
  <c r="BF342"/>
  <c r="T342"/>
  <c r="T341"/>
  <c r="R342"/>
  <c r="R341"/>
  <c r="P342"/>
  <c r="P341"/>
  <c r="BK342"/>
  <c r="BK341"/>
  <c r="J341"/>
  <c r="J342"/>
  <c r="BE342"/>
  <c r="J67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T329"/>
  <c r="R330"/>
  <c r="R329"/>
  <c r="P330"/>
  <c r="P329"/>
  <c r="BK330"/>
  <c r="BK329"/>
  <c r="J329"/>
  <c r="J330"/>
  <c r="BE330"/>
  <c r="J66"/>
  <c r="BI309"/>
  <c r="BH309"/>
  <c r="BG309"/>
  <c r="BF309"/>
  <c r="T309"/>
  <c r="R309"/>
  <c r="P309"/>
  <c r="BK309"/>
  <c r="J309"/>
  <c r="BE309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4"/>
  <c r="BH274"/>
  <c r="BG274"/>
  <c r="BF274"/>
  <c r="T274"/>
  <c r="R274"/>
  <c r="P274"/>
  <c r="BK274"/>
  <c r="J274"/>
  <c r="BE274"/>
  <c r="BI241"/>
  <c r="BH241"/>
  <c r="BG241"/>
  <c r="BF241"/>
  <c r="T241"/>
  <c r="R241"/>
  <c r="P241"/>
  <c r="BK241"/>
  <c r="J241"/>
  <c r="BE241"/>
  <c r="BI235"/>
  <c r="BH235"/>
  <c r="BG235"/>
  <c r="BF235"/>
  <c r="T235"/>
  <c r="R235"/>
  <c r="P235"/>
  <c r="BK235"/>
  <c r="J235"/>
  <c r="BE235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46"/>
  <c r="BH146"/>
  <c r="BG146"/>
  <c r="BF146"/>
  <c r="T146"/>
  <c r="R146"/>
  <c r="P146"/>
  <c r="BK146"/>
  <c r="J146"/>
  <c r="BE146"/>
  <c r="BI136"/>
  <c r="BH136"/>
  <c r="BG136"/>
  <c r="BF136"/>
  <c r="T136"/>
  <c r="R136"/>
  <c r="P136"/>
  <c r="BK136"/>
  <c r="J136"/>
  <c r="BE136"/>
  <c r="BI127"/>
  <c r="BH127"/>
  <c r="BG127"/>
  <c r="BF127"/>
  <c r="T127"/>
  <c r="R127"/>
  <c r="P127"/>
  <c r="BK127"/>
  <c r="J127"/>
  <c r="BE127"/>
  <c r="BI118"/>
  <c r="BH118"/>
  <c r="BG118"/>
  <c r="BF118"/>
  <c r="T118"/>
  <c r="R118"/>
  <c r="P118"/>
  <c r="BK118"/>
  <c r="J118"/>
  <c r="BE118"/>
  <c r="BI92"/>
  <c r="F39"/>
  <c i="1" r="BD74"/>
  <c i="16" r="BH92"/>
  <c r="F38"/>
  <c i="1" r="BC74"/>
  <c i="16" r="BG92"/>
  <c r="F37"/>
  <c i="1" r="BB74"/>
  <c i="16" r="BF92"/>
  <c r="J36"/>
  <c i="1" r="AW74"/>
  <c i="16" r="F36"/>
  <c i="1" r="BA74"/>
  <c i="16" r="T92"/>
  <c r="T91"/>
  <c r="T90"/>
  <c r="T89"/>
  <c r="R92"/>
  <c r="R91"/>
  <c r="R90"/>
  <c r="R89"/>
  <c r="P92"/>
  <c r="P91"/>
  <c r="P90"/>
  <c r="P89"/>
  <c i="1" r="AU74"/>
  <c i="16" r="BK92"/>
  <c r="BK91"/>
  <c r="J91"/>
  <c r="BK90"/>
  <c r="J90"/>
  <c r="BK89"/>
  <c r="J89"/>
  <c r="J63"/>
  <c r="J32"/>
  <c i="1" r="AG74"/>
  <c i="16" r="J92"/>
  <c r="BE92"/>
  <c r="J35"/>
  <c i="1" r="AV74"/>
  <c i="16" r="F35"/>
  <c i="1" r="AZ74"/>
  <c i="16" r="J65"/>
  <c r="J64"/>
  <c r="J86"/>
  <c r="F86"/>
  <c r="J85"/>
  <c r="F85"/>
  <c r="F83"/>
  <c r="E81"/>
  <c r="J59"/>
  <c r="F59"/>
  <c r="J58"/>
  <c r="F58"/>
  <c r="F56"/>
  <c r="E54"/>
  <c r="J41"/>
  <c r="J14"/>
  <c r="J83"/>
  <c r="J56"/>
  <c r="E7"/>
  <c r="E77"/>
  <c r="E50"/>
  <c i="15" r="J41"/>
  <c r="J40"/>
  <c i="1" r="AY72"/>
  <c i="15" r="J39"/>
  <c i="1" r="AX72"/>
  <c i="15" r="BI180"/>
  <c r="BH180"/>
  <c r="BG180"/>
  <c r="BF180"/>
  <c r="T180"/>
  <c r="T179"/>
  <c r="R180"/>
  <c r="R179"/>
  <c r="P180"/>
  <c r="P179"/>
  <c r="BK180"/>
  <c r="BK179"/>
  <c r="J179"/>
  <c r="J180"/>
  <c r="BE180"/>
  <c r="J73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T157"/>
  <c r="R158"/>
  <c r="R157"/>
  <c r="P158"/>
  <c r="P157"/>
  <c r="BK158"/>
  <c r="BK157"/>
  <c r="J157"/>
  <c r="J158"/>
  <c r="BE158"/>
  <c r="J72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T140"/>
  <c r="R141"/>
  <c r="R140"/>
  <c r="P141"/>
  <c r="P140"/>
  <c r="BK141"/>
  <c r="BK140"/>
  <c r="J140"/>
  <c r="J141"/>
  <c r="BE141"/>
  <c r="J71"/>
  <c r="BI136"/>
  <c r="BH136"/>
  <c r="BG136"/>
  <c r="BF136"/>
  <c r="T136"/>
  <c r="R136"/>
  <c r="P136"/>
  <c r="BK136"/>
  <c r="J136"/>
  <c r="BE136"/>
  <c r="BI131"/>
  <c r="BH131"/>
  <c r="BG131"/>
  <c r="BF131"/>
  <c r="T131"/>
  <c r="T130"/>
  <c r="R131"/>
  <c r="R130"/>
  <c r="P131"/>
  <c r="P130"/>
  <c r="BK131"/>
  <c r="BK130"/>
  <c r="J130"/>
  <c r="J131"/>
  <c r="BE131"/>
  <c r="J7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0"/>
  <c r="F41"/>
  <c i="1" r="BD72"/>
  <c i="15" r="BH100"/>
  <c r="F40"/>
  <c i="1" r="BC72"/>
  <c i="15" r="BG100"/>
  <c r="F39"/>
  <c i="1" r="BB72"/>
  <c i="15" r="BF100"/>
  <c r="J38"/>
  <c i="1" r="AW72"/>
  <c i="15" r="F38"/>
  <c i="1" r="BA72"/>
  <c i="15" r="T100"/>
  <c r="T99"/>
  <c r="T98"/>
  <c r="T97"/>
  <c r="R100"/>
  <c r="R99"/>
  <c r="R98"/>
  <c r="R97"/>
  <c r="P100"/>
  <c r="P99"/>
  <c r="P98"/>
  <c r="P97"/>
  <c i="1" r="AU72"/>
  <c i="15" r="BK100"/>
  <c r="BK99"/>
  <c r="J99"/>
  <c r="BK98"/>
  <c r="J98"/>
  <c r="BK97"/>
  <c r="J97"/>
  <c r="J67"/>
  <c r="J34"/>
  <c i="1" r="AG72"/>
  <c i="15" r="J100"/>
  <c r="BE100"/>
  <c r="J37"/>
  <c i="1" r="AV72"/>
  <c i="15" r="F37"/>
  <c i="1" r="AZ72"/>
  <c i="15" r="J69"/>
  <c r="J68"/>
  <c r="J94"/>
  <c r="F94"/>
  <c r="J93"/>
  <c r="F93"/>
  <c r="F91"/>
  <c r="E89"/>
  <c r="J63"/>
  <c r="F63"/>
  <c r="J62"/>
  <c r="F62"/>
  <c r="F60"/>
  <c r="E58"/>
  <c r="J43"/>
  <c r="J16"/>
  <c r="J91"/>
  <c r="J60"/>
  <c r="E7"/>
  <c r="E83"/>
  <c r="E52"/>
  <c i="14" r="J41"/>
  <c r="J40"/>
  <c i="1" r="AY70"/>
  <c i="14" r="J39"/>
  <c i="1" r="AX70"/>
  <c i="14" r="BI221"/>
  <c r="BH221"/>
  <c r="BG221"/>
  <c r="BF221"/>
  <c r="T221"/>
  <c r="T220"/>
  <c r="R221"/>
  <c r="R220"/>
  <c r="P221"/>
  <c r="P220"/>
  <c r="BK221"/>
  <c r="BK220"/>
  <c r="J220"/>
  <c r="J221"/>
  <c r="BE221"/>
  <c r="J7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T190"/>
  <c r="R191"/>
  <c r="R190"/>
  <c r="P191"/>
  <c r="P190"/>
  <c r="BK191"/>
  <c r="BK190"/>
  <c r="J190"/>
  <c r="J191"/>
  <c r="BE191"/>
  <c r="J72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T156"/>
  <c r="R157"/>
  <c r="R156"/>
  <c r="P157"/>
  <c r="P156"/>
  <c r="BK157"/>
  <c r="BK156"/>
  <c r="J156"/>
  <c r="J157"/>
  <c r="BE157"/>
  <c r="J71"/>
  <c r="BI152"/>
  <c r="BH152"/>
  <c r="BG152"/>
  <c r="BF152"/>
  <c r="T152"/>
  <c r="R152"/>
  <c r="P152"/>
  <c r="BK152"/>
  <c r="J152"/>
  <c r="BE152"/>
  <c r="BI144"/>
  <c r="BH144"/>
  <c r="BG144"/>
  <c r="BF144"/>
  <c r="T144"/>
  <c r="T143"/>
  <c r="R144"/>
  <c r="R143"/>
  <c r="P144"/>
  <c r="P143"/>
  <c r="BK144"/>
  <c r="BK143"/>
  <c r="J143"/>
  <c r="J144"/>
  <c r="BE144"/>
  <c r="J7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0"/>
  <c r="F41"/>
  <c i="1" r="BD70"/>
  <c i="14" r="BH100"/>
  <c r="F40"/>
  <c i="1" r="BC70"/>
  <c i="14" r="BG100"/>
  <c r="F39"/>
  <c i="1" r="BB70"/>
  <c i="14" r="BF100"/>
  <c r="J38"/>
  <c i="1" r="AW70"/>
  <c i="14" r="F38"/>
  <c i="1" r="BA70"/>
  <c i="14" r="T100"/>
  <c r="T99"/>
  <c r="T98"/>
  <c r="T97"/>
  <c r="R100"/>
  <c r="R99"/>
  <c r="R98"/>
  <c r="R97"/>
  <c r="P100"/>
  <c r="P99"/>
  <c r="P98"/>
  <c r="P97"/>
  <c i="1" r="AU70"/>
  <c i="14" r="BK100"/>
  <c r="BK99"/>
  <c r="J99"/>
  <c r="BK98"/>
  <c r="J98"/>
  <c r="BK97"/>
  <c r="J97"/>
  <c r="J67"/>
  <c r="J34"/>
  <c i="1" r="AG70"/>
  <c i="14" r="J100"/>
  <c r="BE100"/>
  <c r="J37"/>
  <c i="1" r="AV70"/>
  <c i="14" r="F37"/>
  <c i="1" r="AZ70"/>
  <c i="14" r="J69"/>
  <c r="J68"/>
  <c r="J94"/>
  <c r="F94"/>
  <c r="J93"/>
  <c r="F93"/>
  <c r="F91"/>
  <c r="E89"/>
  <c r="J63"/>
  <c r="F63"/>
  <c r="J62"/>
  <c r="F62"/>
  <c r="F60"/>
  <c r="E58"/>
  <c r="J43"/>
  <c r="J16"/>
  <c r="J91"/>
  <c r="J60"/>
  <c r="E7"/>
  <c r="E83"/>
  <c r="E52"/>
  <c i="13" r="J41"/>
  <c r="J40"/>
  <c i="1" r="AY69"/>
  <c i="13" r="J39"/>
  <c i="1" r="AX69"/>
  <c i="13" r="BI164"/>
  <c r="BH164"/>
  <c r="BG164"/>
  <c r="BF164"/>
  <c r="T164"/>
  <c r="T163"/>
  <c r="R164"/>
  <c r="R163"/>
  <c r="P164"/>
  <c r="P163"/>
  <c r="BK164"/>
  <c r="BK163"/>
  <c r="J163"/>
  <c r="J164"/>
  <c r="BE164"/>
  <c r="J7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4"/>
  <c r="BH144"/>
  <c r="BG144"/>
  <c r="BF144"/>
  <c r="T144"/>
  <c r="T143"/>
  <c r="R144"/>
  <c r="R143"/>
  <c r="P144"/>
  <c r="P143"/>
  <c r="BK144"/>
  <c r="BK143"/>
  <c r="J143"/>
  <c r="J144"/>
  <c r="BE144"/>
  <c r="J71"/>
  <c r="BI139"/>
  <c r="BH139"/>
  <c r="BG139"/>
  <c r="BF139"/>
  <c r="T139"/>
  <c r="R139"/>
  <c r="P139"/>
  <c r="BK139"/>
  <c r="J139"/>
  <c r="BE139"/>
  <c r="BI133"/>
  <c r="BH133"/>
  <c r="BG133"/>
  <c r="BF133"/>
  <c r="T133"/>
  <c r="T132"/>
  <c r="R133"/>
  <c r="R132"/>
  <c r="P133"/>
  <c r="P132"/>
  <c r="BK133"/>
  <c r="BK132"/>
  <c r="J132"/>
  <c r="J133"/>
  <c r="BE133"/>
  <c r="J7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99"/>
  <c r="F41"/>
  <c i="1" r="BD69"/>
  <c i="13" r="BH99"/>
  <c r="F40"/>
  <c i="1" r="BC69"/>
  <c i="13" r="BG99"/>
  <c r="F39"/>
  <c i="1" r="BB69"/>
  <c i="13" r="BF99"/>
  <c r="J38"/>
  <c i="1" r="AW69"/>
  <c i="13" r="F38"/>
  <c i="1" r="BA69"/>
  <c i="13" r="T99"/>
  <c r="T98"/>
  <c r="T97"/>
  <c r="T96"/>
  <c r="R99"/>
  <c r="R98"/>
  <c r="R97"/>
  <c r="R96"/>
  <c r="P99"/>
  <c r="P98"/>
  <c r="P97"/>
  <c r="P96"/>
  <c i="1" r="AU69"/>
  <c i="13" r="BK99"/>
  <c r="BK98"/>
  <c r="J98"/>
  <c r="BK97"/>
  <c r="J97"/>
  <c r="BK96"/>
  <c r="J96"/>
  <c r="J67"/>
  <c r="J34"/>
  <c i="1" r="AG69"/>
  <c i="13" r="J99"/>
  <c r="BE99"/>
  <c r="J37"/>
  <c i="1" r="AV69"/>
  <c i="13" r="F37"/>
  <c i="1" r="AZ69"/>
  <c i="13" r="J69"/>
  <c r="J68"/>
  <c r="J93"/>
  <c r="F93"/>
  <c r="J92"/>
  <c r="F92"/>
  <c r="F90"/>
  <c r="E88"/>
  <c r="J63"/>
  <c r="F63"/>
  <c r="J62"/>
  <c r="F62"/>
  <c r="F60"/>
  <c r="E58"/>
  <c r="J43"/>
  <c r="J16"/>
  <c r="J90"/>
  <c r="J60"/>
  <c r="E7"/>
  <c r="E82"/>
  <c r="E52"/>
  <c i="12" r="J41"/>
  <c r="J40"/>
  <c i="1" r="AY68"/>
  <c i="12" r="J39"/>
  <c i="1" r="AX68"/>
  <c i="12" r="BI221"/>
  <c r="BH221"/>
  <c r="BG221"/>
  <c r="BF221"/>
  <c r="T221"/>
  <c r="T220"/>
  <c r="R221"/>
  <c r="R220"/>
  <c r="P221"/>
  <c r="P220"/>
  <c r="BK221"/>
  <c r="BK220"/>
  <c r="J220"/>
  <c r="J221"/>
  <c r="BE221"/>
  <c r="J7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T190"/>
  <c r="R191"/>
  <c r="R190"/>
  <c r="P191"/>
  <c r="P190"/>
  <c r="BK191"/>
  <c r="BK190"/>
  <c r="J190"/>
  <c r="J191"/>
  <c r="BE191"/>
  <c r="J72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T156"/>
  <c r="R157"/>
  <c r="R156"/>
  <c r="P157"/>
  <c r="P156"/>
  <c r="BK157"/>
  <c r="BK156"/>
  <c r="J156"/>
  <c r="J157"/>
  <c r="BE157"/>
  <c r="J71"/>
  <c r="BI152"/>
  <c r="BH152"/>
  <c r="BG152"/>
  <c r="BF152"/>
  <c r="T152"/>
  <c r="R152"/>
  <c r="P152"/>
  <c r="BK152"/>
  <c r="J152"/>
  <c r="BE152"/>
  <c r="BI144"/>
  <c r="BH144"/>
  <c r="BG144"/>
  <c r="BF144"/>
  <c r="T144"/>
  <c r="T143"/>
  <c r="R144"/>
  <c r="R143"/>
  <c r="P144"/>
  <c r="P143"/>
  <c r="BK144"/>
  <c r="BK143"/>
  <c r="J143"/>
  <c r="J144"/>
  <c r="BE144"/>
  <c r="J7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0"/>
  <c r="F41"/>
  <c i="1" r="BD68"/>
  <c i="12" r="BH100"/>
  <c r="F40"/>
  <c i="1" r="BC68"/>
  <c i="12" r="BG100"/>
  <c r="F39"/>
  <c i="1" r="BB68"/>
  <c i="12" r="BF100"/>
  <c r="J38"/>
  <c i="1" r="AW68"/>
  <c i="12" r="F38"/>
  <c i="1" r="BA68"/>
  <c i="12" r="T100"/>
  <c r="T99"/>
  <c r="T98"/>
  <c r="T97"/>
  <c r="R100"/>
  <c r="R99"/>
  <c r="R98"/>
  <c r="R97"/>
  <c r="P100"/>
  <c r="P99"/>
  <c r="P98"/>
  <c r="P97"/>
  <c i="1" r="AU68"/>
  <c i="12" r="BK100"/>
  <c r="BK99"/>
  <c r="J99"/>
  <c r="BK98"/>
  <c r="J98"/>
  <c r="BK97"/>
  <c r="J97"/>
  <c r="J67"/>
  <c r="J34"/>
  <c i="1" r="AG68"/>
  <c i="12" r="J100"/>
  <c r="BE100"/>
  <c r="J37"/>
  <c i="1" r="AV68"/>
  <c i="12" r="F37"/>
  <c i="1" r="AZ68"/>
  <c i="12" r="J69"/>
  <c r="J68"/>
  <c r="J94"/>
  <c r="F94"/>
  <c r="J93"/>
  <c r="F93"/>
  <c r="F91"/>
  <c r="E89"/>
  <c r="J63"/>
  <c r="F63"/>
  <c r="J62"/>
  <c r="F62"/>
  <c r="F60"/>
  <c r="E58"/>
  <c r="J43"/>
  <c r="J16"/>
  <c r="J91"/>
  <c r="J60"/>
  <c r="E7"/>
  <c r="E83"/>
  <c r="E52"/>
  <c i="11" r="J39"/>
  <c r="J38"/>
  <c i="1" r="AY66"/>
  <c i="11" r="J37"/>
  <c i="1" r="AX66"/>
  <c i="11" r="BI273"/>
  <c r="BH273"/>
  <c r="BG273"/>
  <c r="BF273"/>
  <c r="T273"/>
  <c r="T272"/>
  <c r="T271"/>
  <c r="R273"/>
  <c r="R272"/>
  <c r="R271"/>
  <c r="P273"/>
  <c r="P272"/>
  <c r="P271"/>
  <c r="BK273"/>
  <c r="BK272"/>
  <c r="J272"/>
  <c r="BK271"/>
  <c r="J271"/>
  <c r="J273"/>
  <c r="BE273"/>
  <c r="J70"/>
  <c r="J69"/>
  <c r="BI270"/>
  <c r="BH270"/>
  <c r="BG270"/>
  <c r="BF270"/>
  <c r="T270"/>
  <c r="T269"/>
  <c r="R270"/>
  <c r="R269"/>
  <c r="P270"/>
  <c r="P269"/>
  <c r="BK270"/>
  <c r="BK269"/>
  <c r="J269"/>
  <c r="J270"/>
  <c r="BE270"/>
  <c r="J68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2"/>
  <c r="BH192"/>
  <c r="BG192"/>
  <c r="BF192"/>
  <c r="T192"/>
  <c r="T191"/>
  <c r="R192"/>
  <c r="R191"/>
  <c r="P192"/>
  <c r="P191"/>
  <c r="BK192"/>
  <c r="BK191"/>
  <c r="J191"/>
  <c r="J192"/>
  <c r="BE192"/>
  <c r="J67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45"/>
  <c r="BH145"/>
  <c r="BG145"/>
  <c r="BF145"/>
  <c r="T145"/>
  <c r="R145"/>
  <c r="P145"/>
  <c r="BK145"/>
  <c r="J145"/>
  <c r="BE145"/>
  <c r="BI126"/>
  <c r="BH126"/>
  <c r="BG126"/>
  <c r="BF126"/>
  <c r="T126"/>
  <c r="T125"/>
  <c r="R126"/>
  <c r="R125"/>
  <c r="P126"/>
  <c r="P125"/>
  <c r="BK126"/>
  <c r="BK125"/>
  <c r="J125"/>
  <c r="J126"/>
  <c r="BE126"/>
  <c r="J66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5"/>
  <c r="F39"/>
  <c i="1" r="BD66"/>
  <c i="11" r="BH95"/>
  <c r="F38"/>
  <c i="1" r="BC66"/>
  <c i="11" r="BG95"/>
  <c r="F37"/>
  <c i="1" r="BB66"/>
  <c i="11" r="BF95"/>
  <c r="J36"/>
  <c i="1" r="AW66"/>
  <c i="11" r="F36"/>
  <c i="1" r="BA66"/>
  <c i="11" r="T95"/>
  <c r="T94"/>
  <c r="T93"/>
  <c r="T92"/>
  <c r="R95"/>
  <c r="R94"/>
  <c r="R93"/>
  <c r="R92"/>
  <c r="P95"/>
  <c r="P94"/>
  <c r="P93"/>
  <c r="P92"/>
  <c i="1" r="AU66"/>
  <c i="11" r="BK95"/>
  <c r="BK94"/>
  <c r="J94"/>
  <c r="BK93"/>
  <c r="J93"/>
  <c r="BK92"/>
  <c r="J92"/>
  <c r="J63"/>
  <c r="J32"/>
  <c i="1" r="AG66"/>
  <c i="11" r="J95"/>
  <c r="BE95"/>
  <c r="J35"/>
  <c i="1" r="AV66"/>
  <c i="11" r="F35"/>
  <c i="1" r="AZ66"/>
  <c i="11" r="J65"/>
  <c r="J64"/>
  <c r="J89"/>
  <c r="F89"/>
  <c r="J88"/>
  <c r="F88"/>
  <c r="F86"/>
  <c r="E84"/>
  <c r="J59"/>
  <c r="F59"/>
  <c r="J58"/>
  <c r="F58"/>
  <c r="F56"/>
  <c r="E54"/>
  <c r="J41"/>
  <c r="J14"/>
  <c r="J86"/>
  <c r="J56"/>
  <c r="E7"/>
  <c r="E80"/>
  <c r="E50"/>
  <c i="10" r="J39"/>
  <c r="J38"/>
  <c i="1" r="AY65"/>
  <c i="10" r="J37"/>
  <c i="1" r="AX65"/>
  <c i="10" r="BI168"/>
  <c r="BH168"/>
  <c r="BG168"/>
  <c r="BF168"/>
  <c r="T168"/>
  <c r="T167"/>
  <c r="R168"/>
  <c r="R167"/>
  <c r="P168"/>
  <c r="P167"/>
  <c r="BK168"/>
  <c r="BK167"/>
  <c r="J167"/>
  <c r="J168"/>
  <c r="BE168"/>
  <c r="J69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68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R137"/>
  <c r="R136"/>
  <c r="P137"/>
  <c r="P136"/>
  <c r="BK137"/>
  <c r="BK136"/>
  <c r="J136"/>
  <c r="J137"/>
  <c r="BE137"/>
  <c r="J67"/>
  <c r="BI132"/>
  <c r="BH132"/>
  <c r="BG132"/>
  <c r="BF132"/>
  <c r="T132"/>
  <c r="R132"/>
  <c r="P132"/>
  <c r="BK132"/>
  <c r="J132"/>
  <c r="BE132"/>
  <c r="BI127"/>
  <c r="BH127"/>
  <c r="BG127"/>
  <c r="BF127"/>
  <c r="T127"/>
  <c r="T126"/>
  <c r="R127"/>
  <c r="R126"/>
  <c r="P127"/>
  <c r="P126"/>
  <c r="BK127"/>
  <c r="BK126"/>
  <c r="J126"/>
  <c r="J127"/>
  <c r="BE127"/>
  <c r="J6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4"/>
  <c r="F39"/>
  <c i="1" r="BD65"/>
  <c i="10" r="BH94"/>
  <c r="F38"/>
  <c i="1" r="BC65"/>
  <c i="10" r="BG94"/>
  <c r="F37"/>
  <c i="1" r="BB65"/>
  <c i="10" r="BF94"/>
  <c r="J36"/>
  <c i="1" r="AW65"/>
  <c i="10" r="F36"/>
  <c i="1" r="BA65"/>
  <c i="10" r="T94"/>
  <c r="T93"/>
  <c r="T92"/>
  <c r="T91"/>
  <c r="R94"/>
  <c r="R93"/>
  <c r="R92"/>
  <c r="R91"/>
  <c r="P94"/>
  <c r="P93"/>
  <c r="P92"/>
  <c r="P91"/>
  <c i="1" r="AU65"/>
  <c i="10" r="BK94"/>
  <c r="BK93"/>
  <c r="J93"/>
  <c r="BK92"/>
  <c r="J92"/>
  <c r="BK91"/>
  <c r="J91"/>
  <c r="J63"/>
  <c r="J32"/>
  <c i="1" r="AG65"/>
  <c i="10" r="J94"/>
  <c r="BE94"/>
  <c r="J35"/>
  <c i="1" r="AV65"/>
  <c i="10" r="F35"/>
  <c i="1" r="AZ65"/>
  <c i="10" r="J65"/>
  <c r="J64"/>
  <c r="J88"/>
  <c r="F88"/>
  <c r="J87"/>
  <c r="F87"/>
  <c r="F85"/>
  <c r="E83"/>
  <c r="J59"/>
  <c r="F59"/>
  <c r="J58"/>
  <c r="F58"/>
  <c r="F56"/>
  <c r="E54"/>
  <c r="J41"/>
  <c r="J14"/>
  <c r="J85"/>
  <c r="J56"/>
  <c r="E7"/>
  <c r="E79"/>
  <c r="E50"/>
  <c i="9" r="J39"/>
  <c r="J38"/>
  <c i="1" r="AY64"/>
  <c i="9" r="J37"/>
  <c i="1" r="AX64"/>
  <c i="9" r="BI191"/>
  <c r="BH191"/>
  <c r="BG191"/>
  <c r="BF191"/>
  <c r="T191"/>
  <c r="T190"/>
  <c r="R191"/>
  <c r="R190"/>
  <c r="P191"/>
  <c r="P190"/>
  <c r="BK191"/>
  <c r="BK190"/>
  <c r="J190"/>
  <c r="J191"/>
  <c r="BE191"/>
  <c r="J6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T168"/>
  <c r="R169"/>
  <c r="R168"/>
  <c r="P169"/>
  <c r="P168"/>
  <c r="BK169"/>
  <c r="BK168"/>
  <c r="J168"/>
  <c r="J169"/>
  <c r="BE169"/>
  <c r="J68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T141"/>
  <c r="R142"/>
  <c r="R141"/>
  <c r="P142"/>
  <c r="P141"/>
  <c r="BK142"/>
  <c r="BK141"/>
  <c r="J141"/>
  <c r="J142"/>
  <c r="BE142"/>
  <c r="J67"/>
  <c r="BI137"/>
  <c r="BH137"/>
  <c r="BG137"/>
  <c r="BF137"/>
  <c r="T137"/>
  <c r="R137"/>
  <c r="P137"/>
  <c r="BK137"/>
  <c r="J137"/>
  <c r="BE137"/>
  <c r="BI131"/>
  <c r="BH131"/>
  <c r="BG131"/>
  <c r="BF131"/>
  <c r="T131"/>
  <c r="T130"/>
  <c r="R131"/>
  <c r="R130"/>
  <c r="P131"/>
  <c r="P130"/>
  <c r="BK131"/>
  <c r="BK130"/>
  <c r="J130"/>
  <c r="J131"/>
  <c r="BE131"/>
  <c r="J66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4"/>
  <c r="F39"/>
  <c i="1" r="BD64"/>
  <c i="9" r="BH94"/>
  <c r="F38"/>
  <c i="1" r="BC64"/>
  <c i="9" r="BG94"/>
  <c r="F37"/>
  <c i="1" r="BB64"/>
  <c i="9" r="BF94"/>
  <c r="J36"/>
  <c i="1" r="AW64"/>
  <c i="9" r="F36"/>
  <c i="1" r="BA64"/>
  <c i="9" r="T94"/>
  <c r="T93"/>
  <c r="T92"/>
  <c r="T91"/>
  <c r="R94"/>
  <c r="R93"/>
  <c r="R92"/>
  <c r="R91"/>
  <c r="P94"/>
  <c r="P93"/>
  <c r="P92"/>
  <c r="P91"/>
  <c i="1" r="AU64"/>
  <c i="9" r="BK94"/>
  <c r="BK93"/>
  <c r="J93"/>
  <c r="BK92"/>
  <c r="J92"/>
  <c r="BK91"/>
  <c r="J91"/>
  <c r="J63"/>
  <c r="J32"/>
  <c i="1" r="AG64"/>
  <c i="9" r="J94"/>
  <c r="BE94"/>
  <c r="J35"/>
  <c i="1" r="AV64"/>
  <c i="9" r="F35"/>
  <c i="1" r="AZ64"/>
  <c i="9" r="J65"/>
  <c r="J64"/>
  <c r="J88"/>
  <c r="F88"/>
  <c r="J87"/>
  <c r="F87"/>
  <c r="F85"/>
  <c r="E83"/>
  <c r="J59"/>
  <c r="F59"/>
  <c r="J58"/>
  <c r="F58"/>
  <c r="F56"/>
  <c r="E54"/>
  <c r="J41"/>
  <c r="J14"/>
  <c r="J85"/>
  <c r="J56"/>
  <c r="E7"/>
  <c r="E79"/>
  <c r="E50"/>
  <c i="8" r="J39"/>
  <c r="J38"/>
  <c i="1" r="AY63"/>
  <c i="8" r="J37"/>
  <c i="1" r="AX63"/>
  <c i="8" r="BI207"/>
  <c r="BH207"/>
  <c r="BG207"/>
  <c r="BF207"/>
  <c r="T207"/>
  <c r="T206"/>
  <c r="R207"/>
  <c r="R206"/>
  <c r="P207"/>
  <c r="P206"/>
  <c r="BK207"/>
  <c r="BK206"/>
  <c r="J206"/>
  <c r="J207"/>
  <c r="BE207"/>
  <c r="J69"/>
  <c r="BI194"/>
  <c r="BH194"/>
  <c r="BG194"/>
  <c r="BF194"/>
  <c r="T194"/>
  <c r="R194"/>
  <c r="P194"/>
  <c r="BK194"/>
  <c r="J194"/>
  <c r="BE194"/>
  <c r="BI188"/>
  <c r="BH188"/>
  <c r="BG188"/>
  <c r="BF188"/>
  <c r="T188"/>
  <c r="T187"/>
  <c r="R188"/>
  <c r="R187"/>
  <c r="P188"/>
  <c r="P187"/>
  <c r="BK188"/>
  <c r="BK187"/>
  <c r="J187"/>
  <c r="J188"/>
  <c r="BE188"/>
  <c r="J68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T143"/>
  <c r="R144"/>
  <c r="R143"/>
  <c r="P144"/>
  <c r="P143"/>
  <c r="BK144"/>
  <c r="BK143"/>
  <c r="J143"/>
  <c r="J144"/>
  <c r="BE144"/>
  <c r="J67"/>
  <c r="BI139"/>
  <c r="BH139"/>
  <c r="BG139"/>
  <c r="BF139"/>
  <c r="T139"/>
  <c r="R139"/>
  <c r="P139"/>
  <c r="BK139"/>
  <c r="J139"/>
  <c r="BE139"/>
  <c r="BI133"/>
  <c r="BH133"/>
  <c r="BG133"/>
  <c r="BF133"/>
  <c r="T133"/>
  <c r="T132"/>
  <c r="R133"/>
  <c r="R132"/>
  <c r="P133"/>
  <c r="P132"/>
  <c r="BK133"/>
  <c r="BK132"/>
  <c r="J132"/>
  <c r="J133"/>
  <c r="BE133"/>
  <c r="J66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94"/>
  <c r="F39"/>
  <c i="1" r="BD63"/>
  <c i="8" r="BH94"/>
  <c r="F38"/>
  <c i="1" r="BC63"/>
  <c i="8" r="BG94"/>
  <c r="F37"/>
  <c i="1" r="BB63"/>
  <c i="8" r="BF94"/>
  <c r="J36"/>
  <c i="1" r="AW63"/>
  <c i="8" r="F36"/>
  <c i="1" r="BA63"/>
  <c i="8" r="T94"/>
  <c r="T93"/>
  <c r="T92"/>
  <c r="T91"/>
  <c r="R94"/>
  <c r="R93"/>
  <c r="R92"/>
  <c r="R91"/>
  <c r="P94"/>
  <c r="P93"/>
  <c r="P92"/>
  <c r="P91"/>
  <c i="1" r="AU63"/>
  <c i="8" r="BK94"/>
  <c r="BK93"/>
  <c r="J93"/>
  <c r="BK92"/>
  <c r="J92"/>
  <c r="BK91"/>
  <c r="J91"/>
  <c r="J63"/>
  <c r="J32"/>
  <c i="1" r="AG63"/>
  <c i="8" r="J94"/>
  <c r="BE94"/>
  <c r="J35"/>
  <c i="1" r="AV63"/>
  <c i="8" r="F35"/>
  <c i="1" r="AZ63"/>
  <c i="8" r="J65"/>
  <c r="J64"/>
  <c r="J88"/>
  <c r="F88"/>
  <c r="J87"/>
  <c r="F87"/>
  <c r="F85"/>
  <c r="E83"/>
  <c r="J59"/>
  <c r="F59"/>
  <c r="J58"/>
  <c r="F58"/>
  <c r="F56"/>
  <c r="E54"/>
  <c r="J41"/>
  <c r="J14"/>
  <c r="J85"/>
  <c r="J56"/>
  <c r="E7"/>
  <c r="E79"/>
  <c r="E50"/>
  <c i="7" r="J39"/>
  <c r="J38"/>
  <c i="1" r="AY62"/>
  <c i="7" r="J37"/>
  <c i="1" r="AX62"/>
  <c i="7" r="BI400"/>
  <c r="BH400"/>
  <c r="BG400"/>
  <c r="BF400"/>
  <c r="T400"/>
  <c r="T399"/>
  <c r="R400"/>
  <c r="R399"/>
  <c r="P400"/>
  <c r="P399"/>
  <c r="BK400"/>
  <c r="BK399"/>
  <c r="J399"/>
  <c r="J400"/>
  <c r="BE400"/>
  <c r="J70"/>
  <c r="BI396"/>
  <c r="BH396"/>
  <c r="BG396"/>
  <c r="BF396"/>
  <c r="T396"/>
  <c r="R396"/>
  <c r="P396"/>
  <c r="BK396"/>
  <c r="J396"/>
  <c r="BE396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8"/>
  <c r="BH378"/>
  <c r="BG378"/>
  <c r="BF378"/>
  <c r="T378"/>
  <c r="R378"/>
  <c r="P378"/>
  <c r="BK378"/>
  <c r="J378"/>
  <c r="BE378"/>
  <c r="BI368"/>
  <c r="BH368"/>
  <c r="BG368"/>
  <c r="BF368"/>
  <c r="T368"/>
  <c r="T367"/>
  <c r="R368"/>
  <c r="R367"/>
  <c r="P368"/>
  <c r="P367"/>
  <c r="BK368"/>
  <c r="BK367"/>
  <c r="J367"/>
  <c r="J368"/>
  <c r="BE368"/>
  <c r="J69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2"/>
  <c r="BH352"/>
  <c r="BG352"/>
  <c r="BF352"/>
  <c r="T352"/>
  <c r="R352"/>
  <c r="P352"/>
  <c r="BK352"/>
  <c r="J352"/>
  <c r="BE352"/>
  <c r="BI347"/>
  <c r="BH347"/>
  <c r="BG347"/>
  <c r="BF347"/>
  <c r="T347"/>
  <c r="R347"/>
  <c r="P347"/>
  <c r="BK347"/>
  <c r="J347"/>
  <c r="BE347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30"/>
  <c r="BH330"/>
  <c r="BG330"/>
  <c r="BF330"/>
  <c r="T330"/>
  <c r="R330"/>
  <c r="P330"/>
  <c r="BK330"/>
  <c r="J330"/>
  <c r="BE330"/>
  <c r="BI319"/>
  <c r="BH319"/>
  <c r="BG319"/>
  <c r="BF319"/>
  <c r="T319"/>
  <c r="R319"/>
  <c r="P319"/>
  <c r="BK319"/>
  <c r="J319"/>
  <c r="BE319"/>
  <c r="BI311"/>
  <c r="BH311"/>
  <c r="BG311"/>
  <c r="BF311"/>
  <c r="T311"/>
  <c r="R311"/>
  <c r="P311"/>
  <c r="BK311"/>
  <c r="J311"/>
  <c r="BE311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68"/>
  <c r="BH268"/>
  <c r="BG268"/>
  <c r="BF268"/>
  <c r="T268"/>
  <c r="R268"/>
  <c r="P268"/>
  <c r="BK268"/>
  <c r="J268"/>
  <c r="BE268"/>
  <c r="BI262"/>
  <c r="BH262"/>
  <c r="BG262"/>
  <c r="BF262"/>
  <c r="T262"/>
  <c r="T261"/>
  <c r="R262"/>
  <c r="R261"/>
  <c r="P262"/>
  <c r="P261"/>
  <c r="BK262"/>
  <c r="BK261"/>
  <c r="J261"/>
  <c r="J262"/>
  <c r="BE262"/>
  <c r="J68"/>
  <c r="BI257"/>
  <c r="BH257"/>
  <c r="BG257"/>
  <c r="BF257"/>
  <c r="T257"/>
  <c r="R257"/>
  <c r="P257"/>
  <c r="BK257"/>
  <c r="J257"/>
  <c r="BE257"/>
  <c r="BI249"/>
  <c r="BH249"/>
  <c r="BG249"/>
  <c r="BF249"/>
  <c r="T249"/>
  <c r="T248"/>
  <c r="R249"/>
  <c r="R248"/>
  <c r="P249"/>
  <c r="P248"/>
  <c r="BK249"/>
  <c r="BK248"/>
  <c r="J248"/>
  <c r="J249"/>
  <c r="BE249"/>
  <c r="J67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18"/>
  <c r="BH218"/>
  <c r="BG218"/>
  <c r="BF218"/>
  <c r="T218"/>
  <c r="R218"/>
  <c r="P218"/>
  <c r="BK218"/>
  <c r="J218"/>
  <c r="BE218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9"/>
  <c r="BH189"/>
  <c r="BG189"/>
  <c r="BF189"/>
  <c r="T189"/>
  <c r="T188"/>
  <c r="R189"/>
  <c r="R188"/>
  <c r="P189"/>
  <c r="P188"/>
  <c r="BK189"/>
  <c r="BK188"/>
  <c r="J188"/>
  <c r="J189"/>
  <c r="BE189"/>
  <c r="J66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0"/>
  <c r="BH110"/>
  <c r="BG110"/>
  <c r="BF110"/>
  <c r="T110"/>
  <c r="R110"/>
  <c r="P110"/>
  <c r="BK110"/>
  <c r="J110"/>
  <c r="BE110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F39"/>
  <c i="1" r="BD62"/>
  <c i="7" r="BH95"/>
  <c r="F38"/>
  <c i="1" r="BC62"/>
  <c i="7" r="BG95"/>
  <c r="F37"/>
  <c i="1" r="BB62"/>
  <c i="7" r="BF95"/>
  <c r="J36"/>
  <c i="1" r="AW62"/>
  <c i="7" r="F36"/>
  <c i="1" r="BA62"/>
  <c i="7" r="T95"/>
  <c r="T94"/>
  <c r="T93"/>
  <c r="T92"/>
  <c r="R95"/>
  <c r="R94"/>
  <c r="R93"/>
  <c r="R92"/>
  <c r="P95"/>
  <c r="P94"/>
  <c r="P93"/>
  <c r="P92"/>
  <c i="1" r="AU62"/>
  <c i="7" r="BK95"/>
  <c r="BK94"/>
  <c r="J94"/>
  <c r="BK93"/>
  <c r="J93"/>
  <c r="BK92"/>
  <c r="J92"/>
  <c r="J63"/>
  <c r="J32"/>
  <c i="1" r="AG62"/>
  <c i="7" r="J95"/>
  <c r="BE95"/>
  <c r="J35"/>
  <c i="1" r="AV62"/>
  <c i="7" r="F35"/>
  <c i="1" r="AZ62"/>
  <c i="7" r="J65"/>
  <c r="J64"/>
  <c r="J89"/>
  <c r="F89"/>
  <c r="J88"/>
  <c r="F88"/>
  <c r="F86"/>
  <c r="E84"/>
  <c r="J59"/>
  <c r="F59"/>
  <c r="J58"/>
  <c r="F58"/>
  <c r="F56"/>
  <c r="E54"/>
  <c r="J41"/>
  <c r="J14"/>
  <c r="J86"/>
  <c r="J56"/>
  <c r="E7"/>
  <c r="E80"/>
  <c r="E50"/>
  <c i="6" r="J39"/>
  <c r="J38"/>
  <c i="1" r="AY60"/>
  <c i="6" r="J37"/>
  <c i="1" r="AX60"/>
  <c i="6" r="BI280"/>
  <c r="BH280"/>
  <c r="BG280"/>
  <c r="BF280"/>
  <c r="T280"/>
  <c r="T279"/>
  <c r="R280"/>
  <c r="R279"/>
  <c r="P280"/>
  <c r="P279"/>
  <c r="BK280"/>
  <c r="BK279"/>
  <c r="J279"/>
  <c r="J280"/>
  <c r="BE280"/>
  <c r="J68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3"/>
  <c r="BH263"/>
  <c r="BG263"/>
  <c r="BF263"/>
  <c r="T263"/>
  <c r="R263"/>
  <c r="P263"/>
  <c r="BK263"/>
  <c r="J263"/>
  <c r="BE263"/>
  <c r="BI244"/>
  <c r="BH244"/>
  <c r="BG244"/>
  <c r="BF244"/>
  <c r="T244"/>
  <c r="R244"/>
  <c r="P244"/>
  <c r="BK244"/>
  <c r="J244"/>
  <c r="BE244"/>
  <c r="BI226"/>
  <c r="BH226"/>
  <c r="BG226"/>
  <c r="BF226"/>
  <c r="T226"/>
  <c r="R226"/>
  <c r="P226"/>
  <c r="BK226"/>
  <c r="J226"/>
  <c r="BE226"/>
  <c r="BI214"/>
  <c r="BH214"/>
  <c r="BG214"/>
  <c r="BF214"/>
  <c r="T214"/>
  <c r="R214"/>
  <c r="P214"/>
  <c r="BK214"/>
  <c r="J214"/>
  <c r="BE214"/>
  <c r="BI202"/>
  <c r="BH202"/>
  <c r="BG202"/>
  <c r="BF202"/>
  <c r="T202"/>
  <c r="T201"/>
  <c r="R202"/>
  <c r="R201"/>
  <c r="P202"/>
  <c r="P201"/>
  <c r="BK202"/>
  <c r="BK201"/>
  <c r="J201"/>
  <c r="J202"/>
  <c r="BE202"/>
  <c r="J67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4"/>
  <c r="BH174"/>
  <c r="BG174"/>
  <c r="BF174"/>
  <c r="T174"/>
  <c r="T173"/>
  <c r="R174"/>
  <c r="R173"/>
  <c r="P174"/>
  <c r="P173"/>
  <c r="BK174"/>
  <c r="BK173"/>
  <c r="J173"/>
  <c r="J174"/>
  <c r="BE174"/>
  <c r="J6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5"/>
  <c r="BH155"/>
  <c r="BG155"/>
  <c r="BF155"/>
  <c r="T155"/>
  <c r="R155"/>
  <c r="P155"/>
  <c r="BK155"/>
  <c r="J155"/>
  <c r="BE155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3"/>
  <c r="F39"/>
  <c i="1" r="BD60"/>
  <c i="6" r="BH93"/>
  <c r="F38"/>
  <c i="1" r="BC60"/>
  <c i="6" r="BG93"/>
  <c r="F37"/>
  <c i="1" r="BB60"/>
  <c i="6" r="BF93"/>
  <c r="J36"/>
  <c i="1" r="AW60"/>
  <c i="6" r="F36"/>
  <c i="1" r="BA60"/>
  <c i="6" r="T93"/>
  <c r="T92"/>
  <c r="T91"/>
  <c r="T90"/>
  <c r="R93"/>
  <c r="R92"/>
  <c r="R91"/>
  <c r="R90"/>
  <c r="P93"/>
  <c r="P92"/>
  <c r="P91"/>
  <c r="P90"/>
  <c i="1" r="AU60"/>
  <c i="6" r="BK93"/>
  <c r="BK92"/>
  <c r="J92"/>
  <c r="BK91"/>
  <c r="J91"/>
  <c r="BK90"/>
  <c r="J90"/>
  <c r="J63"/>
  <c r="J32"/>
  <c i="1" r="AG60"/>
  <c i="6" r="J93"/>
  <c r="BE93"/>
  <c r="J35"/>
  <c i="1" r="AV60"/>
  <c i="6" r="F35"/>
  <c i="1" r="AZ60"/>
  <c i="6" r="J65"/>
  <c r="J64"/>
  <c r="J87"/>
  <c r="F87"/>
  <c r="J86"/>
  <c r="F86"/>
  <c r="F84"/>
  <c r="E82"/>
  <c r="J59"/>
  <c r="F59"/>
  <c r="J58"/>
  <c r="F58"/>
  <c r="F56"/>
  <c r="E54"/>
  <c r="J41"/>
  <c r="J14"/>
  <c r="J84"/>
  <c r="J56"/>
  <c r="E7"/>
  <c r="E78"/>
  <c r="E50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7"/>
  <c r="BI103"/>
  <c r="BH103"/>
  <c r="BG103"/>
  <c r="BF103"/>
  <c r="T103"/>
  <c r="T102"/>
  <c r="R103"/>
  <c r="R102"/>
  <c r="P103"/>
  <c r="P102"/>
  <c r="BK103"/>
  <c r="BK102"/>
  <c r="J102"/>
  <c r="J103"/>
  <c r="BE103"/>
  <c r="J66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F39"/>
  <c i="1" r="BD59"/>
  <c i="5" r="BH93"/>
  <c r="F38"/>
  <c i="1" r="BC59"/>
  <c i="5" r="BG93"/>
  <c r="F37"/>
  <c i="1" r="BB59"/>
  <c i="5" r="BF93"/>
  <c r="J36"/>
  <c i="1" r="AW59"/>
  <c i="5" r="F36"/>
  <c i="1" r="BA59"/>
  <c i="5" r="T93"/>
  <c r="T92"/>
  <c r="T91"/>
  <c r="T90"/>
  <c r="R93"/>
  <c r="R92"/>
  <c r="R91"/>
  <c r="R90"/>
  <c r="P93"/>
  <c r="P92"/>
  <c r="P91"/>
  <c r="P90"/>
  <c i="1" r="AU59"/>
  <c i="5" r="BK93"/>
  <c r="BK92"/>
  <c r="J92"/>
  <c r="BK91"/>
  <c r="J91"/>
  <c r="BK90"/>
  <c r="J90"/>
  <c r="J63"/>
  <c r="J32"/>
  <c i="1" r="AG59"/>
  <c i="5" r="J93"/>
  <c r="BE93"/>
  <c r="J35"/>
  <c i="1" r="AV59"/>
  <c i="5" r="F35"/>
  <c i="1" r="AZ59"/>
  <c i="5" r="J65"/>
  <c r="J64"/>
  <c r="J87"/>
  <c r="F87"/>
  <c r="J86"/>
  <c r="F86"/>
  <c r="F84"/>
  <c r="E82"/>
  <c r="J59"/>
  <c r="F59"/>
  <c r="J58"/>
  <c r="F58"/>
  <c r="F56"/>
  <c r="E54"/>
  <c r="J41"/>
  <c r="J14"/>
  <c r="J84"/>
  <c r="J56"/>
  <c r="E7"/>
  <c r="E78"/>
  <c r="E50"/>
  <c i="4" r="J39"/>
  <c r="J38"/>
  <c i="1" r="AY58"/>
  <c i="4" r="J37"/>
  <c i="1" r="AX58"/>
  <c i="4" r="BI150"/>
  <c r="BH150"/>
  <c r="BG150"/>
  <c r="BF150"/>
  <c r="T150"/>
  <c r="T149"/>
  <c r="R150"/>
  <c r="R149"/>
  <c r="P150"/>
  <c r="P149"/>
  <c r="BK150"/>
  <c r="BK149"/>
  <c r="J149"/>
  <c r="J150"/>
  <c r="BE150"/>
  <c r="J6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5"/>
  <c r="BH125"/>
  <c r="BG125"/>
  <c r="BF125"/>
  <c r="T125"/>
  <c r="R125"/>
  <c r="P125"/>
  <c r="BK125"/>
  <c r="J125"/>
  <c r="BE125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2"/>
  <c r="BH112"/>
  <c r="BG112"/>
  <c r="BF112"/>
  <c r="T112"/>
  <c r="T111"/>
  <c r="R112"/>
  <c r="R111"/>
  <c r="P112"/>
  <c r="P111"/>
  <c r="BK112"/>
  <c r="BK111"/>
  <c r="J111"/>
  <c r="J112"/>
  <c r="BE112"/>
  <c r="J68"/>
  <c r="BI110"/>
  <c r="BH110"/>
  <c r="BG110"/>
  <c r="BF110"/>
  <c r="T110"/>
  <c r="T109"/>
  <c r="R110"/>
  <c r="R109"/>
  <c r="P110"/>
  <c r="P109"/>
  <c r="BK110"/>
  <c r="BK109"/>
  <c r="J109"/>
  <c r="J110"/>
  <c r="BE110"/>
  <c r="J67"/>
  <c r="BI108"/>
  <c r="BH108"/>
  <c r="BG108"/>
  <c r="BF108"/>
  <c r="T108"/>
  <c r="R108"/>
  <c r="P108"/>
  <c r="BK108"/>
  <c r="J108"/>
  <c r="BE108"/>
  <c r="BI104"/>
  <c r="BH104"/>
  <c r="BG104"/>
  <c r="BF104"/>
  <c r="T104"/>
  <c r="T103"/>
  <c r="R104"/>
  <c r="R103"/>
  <c r="P104"/>
  <c r="P103"/>
  <c r="BK104"/>
  <c r="BK103"/>
  <c r="J103"/>
  <c r="J104"/>
  <c r="BE104"/>
  <c r="J66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F39"/>
  <c i="1" r="BD58"/>
  <c i="4" r="BH94"/>
  <c r="F38"/>
  <c i="1" r="BC58"/>
  <c i="4" r="BG94"/>
  <c r="F37"/>
  <c i="1" r="BB58"/>
  <c i="4" r="BF94"/>
  <c r="J36"/>
  <c i="1" r="AW58"/>
  <c i="4" r="F36"/>
  <c i="1" r="BA58"/>
  <c i="4" r="T94"/>
  <c r="T93"/>
  <c r="T92"/>
  <c r="T91"/>
  <c r="R94"/>
  <c r="R93"/>
  <c r="R92"/>
  <c r="R91"/>
  <c r="P94"/>
  <c r="P93"/>
  <c r="P92"/>
  <c r="P91"/>
  <c i="1" r="AU58"/>
  <c i="4" r="BK94"/>
  <c r="BK93"/>
  <c r="J93"/>
  <c r="BK92"/>
  <c r="J92"/>
  <c r="BK91"/>
  <c r="J91"/>
  <c r="J63"/>
  <c r="J32"/>
  <c i="1" r="AG58"/>
  <c i="4" r="J94"/>
  <c r="BE94"/>
  <c r="J35"/>
  <c i="1" r="AV58"/>
  <c i="4" r="F35"/>
  <c i="1" r="AZ58"/>
  <c i="4" r="J65"/>
  <c r="J64"/>
  <c r="J88"/>
  <c r="F88"/>
  <c r="J87"/>
  <c r="F87"/>
  <c r="F85"/>
  <c r="E83"/>
  <c r="J59"/>
  <c r="F59"/>
  <c r="J58"/>
  <c r="F58"/>
  <c r="F56"/>
  <c r="E54"/>
  <c r="J41"/>
  <c r="J14"/>
  <c r="J85"/>
  <c r="J56"/>
  <c r="E7"/>
  <c r="E79"/>
  <c r="E50"/>
  <c i="3" r="J39"/>
  <c r="J38"/>
  <c i="1" r="AY57"/>
  <c i="3" r="J37"/>
  <c i="1" r="AX57"/>
  <c i="3" r="BI202"/>
  <c r="BH202"/>
  <c r="BG202"/>
  <c r="BF202"/>
  <c r="T202"/>
  <c r="T201"/>
  <c r="R202"/>
  <c r="R201"/>
  <c r="P202"/>
  <c r="P201"/>
  <c r="BK202"/>
  <c r="BK201"/>
  <c r="J201"/>
  <c r="J202"/>
  <c r="BE202"/>
  <c r="J68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0"/>
  <c r="BH140"/>
  <c r="BG140"/>
  <c r="BF140"/>
  <c r="T140"/>
  <c r="T139"/>
  <c r="R140"/>
  <c r="R139"/>
  <c r="P140"/>
  <c r="P139"/>
  <c r="BK140"/>
  <c r="BK139"/>
  <c r="J139"/>
  <c r="J140"/>
  <c r="BE140"/>
  <c r="J67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F39"/>
  <c i="1" r="BD57"/>
  <c i="3" r="BH93"/>
  <c r="F38"/>
  <c i="1" r="BC57"/>
  <c i="3" r="BG93"/>
  <c r="F37"/>
  <c i="1" r="BB57"/>
  <c i="3" r="BF93"/>
  <c r="J36"/>
  <c i="1" r="AW57"/>
  <c i="3" r="F36"/>
  <c i="1" r="BA57"/>
  <c i="3" r="T93"/>
  <c r="T92"/>
  <c r="T91"/>
  <c r="T90"/>
  <c r="R93"/>
  <c r="R92"/>
  <c r="R91"/>
  <c r="R90"/>
  <c r="P93"/>
  <c r="P92"/>
  <c r="P91"/>
  <c r="P90"/>
  <c i="1" r="AU57"/>
  <c i="3" r="BK93"/>
  <c r="BK92"/>
  <c r="J92"/>
  <c r="BK91"/>
  <c r="J91"/>
  <c r="BK90"/>
  <c r="J90"/>
  <c r="J63"/>
  <c r="J32"/>
  <c i="1" r="AG57"/>
  <c i="3" r="J93"/>
  <c r="BE93"/>
  <c r="J35"/>
  <c i="1" r="AV57"/>
  <c i="3" r="F35"/>
  <c i="1" r="AZ57"/>
  <c i="3" r="J65"/>
  <c r="J64"/>
  <c r="J87"/>
  <c r="F87"/>
  <c r="J86"/>
  <c r="F86"/>
  <c r="F84"/>
  <c r="E82"/>
  <c r="J59"/>
  <c r="F59"/>
  <c r="J58"/>
  <c r="F58"/>
  <c r="F56"/>
  <c r="E54"/>
  <c r="J41"/>
  <c r="J14"/>
  <c r="J84"/>
  <c r="J56"/>
  <c r="E7"/>
  <c r="E78"/>
  <c r="E50"/>
  <c i="2" r="J39"/>
  <c r="J38"/>
  <c i="1" r="AY56"/>
  <c i="2" r="J37"/>
  <c i="1" r="AX56"/>
  <c i="2" r="BI366"/>
  <c r="BH366"/>
  <c r="BG366"/>
  <c r="BF366"/>
  <c r="T366"/>
  <c r="T365"/>
  <c r="R366"/>
  <c r="R365"/>
  <c r="P366"/>
  <c r="P365"/>
  <c r="BK366"/>
  <c r="BK365"/>
  <c r="J365"/>
  <c r="J366"/>
  <c r="BE366"/>
  <c r="J78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T360"/>
  <c r="R361"/>
  <c r="R360"/>
  <c r="P361"/>
  <c r="P360"/>
  <c r="BK361"/>
  <c r="BK360"/>
  <c r="J360"/>
  <c r="J361"/>
  <c r="BE361"/>
  <c r="J77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T350"/>
  <c r="R351"/>
  <c r="R350"/>
  <c r="P351"/>
  <c r="P350"/>
  <c r="BK351"/>
  <c r="BK350"/>
  <c r="J350"/>
  <c r="J351"/>
  <c r="BE351"/>
  <c r="J76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T340"/>
  <c r="R341"/>
  <c r="R340"/>
  <c r="P341"/>
  <c r="P340"/>
  <c r="BK341"/>
  <c r="BK340"/>
  <c r="J340"/>
  <c r="J341"/>
  <c r="BE341"/>
  <c r="J75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T334"/>
  <c r="R335"/>
  <c r="R334"/>
  <c r="P335"/>
  <c r="P334"/>
  <c r="BK335"/>
  <c r="BK334"/>
  <c r="J334"/>
  <c r="J335"/>
  <c r="BE335"/>
  <c r="J7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T330"/>
  <c r="R331"/>
  <c r="R330"/>
  <c r="P331"/>
  <c r="P330"/>
  <c r="BK331"/>
  <c r="BK330"/>
  <c r="J330"/>
  <c r="J331"/>
  <c r="BE331"/>
  <c r="J73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72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T307"/>
  <c r="R308"/>
  <c r="R307"/>
  <c r="P308"/>
  <c r="P307"/>
  <c r="BK308"/>
  <c r="BK307"/>
  <c r="J307"/>
  <c r="J308"/>
  <c r="BE308"/>
  <c r="J71"/>
  <c r="BI306"/>
  <c r="BH306"/>
  <c r="BG306"/>
  <c r="BF306"/>
  <c r="T306"/>
  <c r="T305"/>
  <c r="R306"/>
  <c r="R305"/>
  <c r="P306"/>
  <c r="P305"/>
  <c r="BK306"/>
  <c r="BK305"/>
  <c r="J305"/>
  <c r="J306"/>
  <c r="BE306"/>
  <c r="J70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69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49"/>
  <c r="BH249"/>
  <c r="BG249"/>
  <c r="BF249"/>
  <c r="T249"/>
  <c r="R249"/>
  <c r="P249"/>
  <c r="BK249"/>
  <c r="J249"/>
  <c r="BE249"/>
  <c r="BI232"/>
  <c r="BH232"/>
  <c r="BG232"/>
  <c r="BF232"/>
  <c r="T232"/>
  <c r="R232"/>
  <c r="P232"/>
  <c r="BK232"/>
  <c r="J232"/>
  <c r="BE232"/>
  <c r="BI218"/>
  <c r="BH218"/>
  <c r="BG218"/>
  <c r="BF218"/>
  <c r="T218"/>
  <c r="R218"/>
  <c r="P218"/>
  <c r="BK218"/>
  <c r="J218"/>
  <c r="BE218"/>
  <c r="BI194"/>
  <c r="BH194"/>
  <c r="BG194"/>
  <c r="BF194"/>
  <c r="T194"/>
  <c r="T193"/>
  <c r="R194"/>
  <c r="R193"/>
  <c r="P194"/>
  <c r="P193"/>
  <c r="BK194"/>
  <c r="BK193"/>
  <c r="J193"/>
  <c r="J194"/>
  <c r="BE194"/>
  <c r="J68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7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6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03"/>
  <c r="F39"/>
  <c i="1" r="BD56"/>
  <c i="2" r="BH103"/>
  <c r="F38"/>
  <c i="1" r="BC56"/>
  <c i="2" r="BG103"/>
  <c r="F37"/>
  <c i="1" r="BB56"/>
  <c i="2" r="BF103"/>
  <c r="J36"/>
  <c i="1" r="AW56"/>
  <c i="2" r="F36"/>
  <c i="1" r="BA56"/>
  <c i="2" r="T103"/>
  <c r="T102"/>
  <c r="T101"/>
  <c r="T100"/>
  <c r="R103"/>
  <c r="R102"/>
  <c r="R101"/>
  <c r="R100"/>
  <c r="P103"/>
  <c r="P102"/>
  <c r="P101"/>
  <c r="P100"/>
  <c i="1" r="AU56"/>
  <c i="2" r="BK103"/>
  <c r="BK102"/>
  <c r="J102"/>
  <c r="BK101"/>
  <c r="J101"/>
  <c r="BK100"/>
  <c r="J100"/>
  <c r="J63"/>
  <c r="J32"/>
  <c i="1" r="AG56"/>
  <c i="2" r="J103"/>
  <c r="BE103"/>
  <c r="J35"/>
  <c i="1" r="AV56"/>
  <c i="2" r="F35"/>
  <c i="1" r="AZ56"/>
  <c i="2" r="J65"/>
  <c r="J64"/>
  <c r="J97"/>
  <c r="F97"/>
  <c r="J96"/>
  <c r="F96"/>
  <c r="F94"/>
  <c r="E92"/>
  <c r="J59"/>
  <c r="F59"/>
  <c r="J58"/>
  <c r="F58"/>
  <c r="F56"/>
  <c r="E54"/>
  <c r="J41"/>
  <c r="J14"/>
  <c r="J94"/>
  <c r="J56"/>
  <c r="E7"/>
  <c r="E88"/>
  <c r="E50"/>
  <c i="1" r="BD105"/>
  <c r="BC105"/>
  <c r="BB105"/>
  <c r="BA105"/>
  <c r="AZ105"/>
  <c r="AY105"/>
  <c r="AX105"/>
  <c r="AW105"/>
  <c r="AV105"/>
  <c r="AU105"/>
  <c r="AT105"/>
  <c r="AS105"/>
  <c r="AG105"/>
  <c r="BD101"/>
  <c r="BC101"/>
  <c r="BB101"/>
  <c r="BA101"/>
  <c r="AZ101"/>
  <c r="AY101"/>
  <c r="AX101"/>
  <c r="AW101"/>
  <c r="AV101"/>
  <c r="AU101"/>
  <c r="AT101"/>
  <c r="AS101"/>
  <c r="AG101"/>
  <c r="BD93"/>
  <c r="BC93"/>
  <c r="BB93"/>
  <c r="BA93"/>
  <c r="AZ93"/>
  <c r="AY93"/>
  <c r="AX93"/>
  <c r="AW93"/>
  <c r="AV93"/>
  <c r="AU93"/>
  <c r="AT93"/>
  <c r="AS93"/>
  <c r="AG93"/>
  <c r="BD90"/>
  <c r="BC90"/>
  <c r="BB90"/>
  <c r="BA90"/>
  <c r="AZ90"/>
  <c r="AY90"/>
  <c r="AX90"/>
  <c r="AW90"/>
  <c r="AV90"/>
  <c r="AU90"/>
  <c r="AT90"/>
  <c r="AS90"/>
  <c r="AG90"/>
  <c r="BD89"/>
  <c r="BC89"/>
  <c r="BB89"/>
  <c r="BA89"/>
  <c r="AZ89"/>
  <c r="AY89"/>
  <c r="AX89"/>
  <c r="AW89"/>
  <c r="AV89"/>
  <c r="AU89"/>
  <c r="AT89"/>
  <c r="AS89"/>
  <c r="AG89"/>
  <c r="BD85"/>
  <c r="BC85"/>
  <c r="BB85"/>
  <c r="BA85"/>
  <c r="AZ85"/>
  <c r="AY85"/>
  <c r="AX85"/>
  <c r="AW85"/>
  <c r="AV85"/>
  <c r="AU85"/>
  <c r="AT85"/>
  <c r="AS85"/>
  <c r="AG85"/>
  <c r="BD81"/>
  <c r="BC81"/>
  <c r="BB81"/>
  <c r="BA81"/>
  <c r="AZ81"/>
  <c r="AY81"/>
  <c r="AX81"/>
  <c r="AW81"/>
  <c r="AV81"/>
  <c r="AU81"/>
  <c r="AT81"/>
  <c r="AS81"/>
  <c r="AG81"/>
  <c r="BD77"/>
  <c r="BC77"/>
  <c r="BB77"/>
  <c r="BA77"/>
  <c r="AZ77"/>
  <c r="AY77"/>
  <c r="AX77"/>
  <c r="AW77"/>
  <c r="AV77"/>
  <c r="AU77"/>
  <c r="AT77"/>
  <c r="AS77"/>
  <c r="AG77"/>
  <c r="BD73"/>
  <c r="BC73"/>
  <c r="BB73"/>
  <c r="BA73"/>
  <c r="AZ73"/>
  <c r="AY73"/>
  <c r="AX73"/>
  <c r="AW73"/>
  <c r="AV73"/>
  <c r="AU73"/>
  <c r="AT73"/>
  <c r="AS73"/>
  <c r="AG73"/>
  <c r="BD71"/>
  <c r="BC71"/>
  <c r="BB71"/>
  <c r="BA71"/>
  <c r="AZ71"/>
  <c r="AY71"/>
  <c r="AX71"/>
  <c r="AW71"/>
  <c r="AV71"/>
  <c r="AU71"/>
  <c r="AT71"/>
  <c r="AS71"/>
  <c r="AG71"/>
  <c r="BD67"/>
  <c r="BC67"/>
  <c r="BB67"/>
  <c r="BA67"/>
  <c r="AZ67"/>
  <c r="AY67"/>
  <c r="AX67"/>
  <c r="AW67"/>
  <c r="AV67"/>
  <c r="AU67"/>
  <c r="AT67"/>
  <c r="AS67"/>
  <c r="AG67"/>
  <c r="BD61"/>
  <c r="BC61"/>
  <c r="BB61"/>
  <c r="BA61"/>
  <c r="AZ61"/>
  <c r="AY61"/>
  <c r="AX61"/>
  <c r="AW61"/>
  <c r="AV61"/>
  <c r="AU61"/>
  <c r="AT61"/>
  <c r="AS61"/>
  <c r="AG61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106"/>
  <c r="AN106"/>
  <c r="AN105"/>
  <c r="AT104"/>
  <c r="AN104"/>
  <c r="AT103"/>
  <c r="AN103"/>
  <c r="AT102"/>
  <c r="AN102"/>
  <c r="AN101"/>
  <c r="AT100"/>
  <c r="AN100"/>
  <c r="AT99"/>
  <c r="AN99"/>
  <c r="AT98"/>
  <c r="AN98"/>
  <c r="AT97"/>
  <c r="AN97"/>
  <c r="AT96"/>
  <c r="AN96"/>
  <c r="AT95"/>
  <c r="AN95"/>
  <c r="AT94"/>
  <c r="AN94"/>
  <c r="AN93"/>
  <c r="AT92"/>
  <c r="AN92"/>
  <c r="AT91"/>
  <c r="AN91"/>
  <c r="AN90"/>
  <c r="AN89"/>
  <c r="AT88"/>
  <c r="AN88"/>
  <c r="AT87"/>
  <c r="AN87"/>
  <c r="AT86"/>
  <c r="AN86"/>
  <c r="AN85"/>
  <c r="AT84"/>
  <c r="AN84"/>
  <c r="AT83"/>
  <c r="AN83"/>
  <c r="AT82"/>
  <c r="AN82"/>
  <c r="AN81"/>
  <c r="AT80"/>
  <c r="AN80"/>
  <c r="AT79"/>
  <c r="AN79"/>
  <c r="AT78"/>
  <c r="AN78"/>
  <c r="AN77"/>
  <c r="AT76"/>
  <c r="AN76"/>
  <c r="AT75"/>
  <c r="AN75"/>
  <c r="AT74"/>
  <c r="AN74"/>
  <c r="AN73"/>
  <c r="AT72"/>
  <c r="AN72"/>
  <c r="AN71"/>
  <c r="AT70"/>
  <c r="AN70"/>
  <c r="AT69"/>
  <c r="AN69"/>
  <c r="AT68"/>
  <c r="AN68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<sst xmlns="http://schemas.openxmlformats.org/spreadsheetml/2006/main">
  <si>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</si>
  <si>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</si>
  <si>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</si>
  <si>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</si>
  <si>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</si>
  <si>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{26cbfd89-3972-4717-a5f6-fca75f4b84d9}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</si>
  <si>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</si>
  <si>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</si>
  <si>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</si>
  <si>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</si>
  <si>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</si>
  <si>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</si>
  <si>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</si>
  <si>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0809</t>
  </si>
  <si>
    <t>Stavba:</t>
  </si>
  <si>
    <t>Přestupní terminál Šumperk</t>
  </si>
  <si>
    <t>KSO:</t>
  </si>
  <si>
    <t>812 52 71</t>
  </si>
  <si>
    <t>CC-CZ:</t>
  </si>
  <si>
    <t>1241</t>
  </si>
  <si>
    <t>Místo:</t>
  </si>
  <si>
    <t>Šumperk</t>
  </si>
  <si>
    <t>Datum:</t>
  </si>
  <si>
    <t>20. 11. 2018</t>
  </si>
  <si>
    <t>CZ-CPV:</t>
  </si>
  <si>
    <t>45213311-6</t>
  </si>
  <si>
    <t>CZ-CPA:</t>
  </si>
  <si>
    <t>41.00.25</t>
  </si>
  <si>
    <t>Zadavatel:</t>
  </si>
  <si>
    <t>IČ:</t>
  </si>
  <si>
    <t>00303461</t>
  </si>
  <si>
    <t>Město Šumperk</t>
  </si>
  <si>
    <t>DIČ:</t>
  </si>
  <si>
    <t>CZ00303461</t>
  </si>
  <si>
    <t>Uchazeč:</t>
  </si>
  <si>
    <t>Na základě VŘ</t>
  </si>
  <si>
    <t>Projektant:</t>
  </si>
  <si>
    <t>27821251</t>
  </si>
  <si>
    <t>Cekr CZ s.r.o.</t>
  </si>
  <si>
    <t>CZ27821251</t>
  </si>
  <si>
    <t>True</t>
  </si>
  <si>
    <t>Zpracovatel:</t>
  </si>
  <si>
    <t>Jan Zamykal, CS ÚRS 2018 02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</si>
  <si>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</si>
  <si>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</si>
  <si>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</si>
  <si>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</si>
  <si>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</si>
  <si>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</si>
  <si>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</si>
  <si>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</si>
  <si>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</si>
  <si>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</si>
  <si>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</si>
  <si>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</si>
  <si>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</si>
  <si>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</si>
  <si>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</si>
  <si>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</si>
  <si>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</si>
  <si>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</si>
  <si>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</si>
  <si>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</si>
  <si>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</si>
  <si>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</si>
  <si>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</si>
  <si>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</si>
  <si>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</si>
  <si>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</si>
  <si>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</si>
  <si>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</si>
  <si>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</si>
  <si>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</si>
  <si>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</si>
  <si>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</si>
  <si>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</si>
  <si>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</si>
  <si>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</si>
  <si>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</si>
  <si>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</si>
  <si>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</si>
  <si>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</si>
  <si>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</si>
  <si>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</si>
  <si>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území, provozní objekty</t>
  </si>
  <si>
    <t>STA</t>
  </si>
  <si>
    <t>1</t>
  </si>
  <si>
    <t>{a29f6707-853d-49b7-a83a-565039833d26}</t>
  </si>
  <si>
    <t>2</t>
  </si>
  <si>
    <t>/</t>
  </si>
  <si>
    <t>SO 001</t>
  </si>
  <si>
    <t>Provozní a skladové objekty</t>
  </si>
  <si>
    <t>Soupis</t>
  </si>
  <si>
    <t>{33f12736-4345-4ca5-801d-0aa89b476817}</t>
  </si>
  <si>
    <t>SO 002A</t>
  </si>
  <si>
    <t>Nákladní rampa</t>
  </si>
  <si>
    <t>{3489d90d-50b9-4896-bd25-b1bcaabebd3a}</t>
  </si>
  <si>
    <t>SO 002B</t>
  </si>
  <si>
    <t>Oplocení</t>
  </si>
  <si>
    <t>{31ffb1b4-22ab-4fb6-b289-6fb9a0fee75e}</t>
  </si>
  <si>
    <t>SO 003</t>
  </si>
  <si>
    <t>Přístřešky autobusového nádraží</t>
  </si>
  <si>
    <t>{e3367ccb-217f-42ae-9276-bd70f8d7654e}</t>
  </si>
  <si>
    <t>SO 004</t>
  </si>
  <si>
    <t>Zpevněné plochy, komunikace</t>
  </si>
  <si>
    <t>{794c1b53-2e58-4ed9-8dac-a36a8d5e8360}</t>
  </si>
  <si>
    <t>100</t>
  </si>
  <si>
    <t>Komunikace</t>
  </si>
  <si>
    <t>{3bdf93cc-d266-43ad-b8ec-cca06735b758}</t>
  </si>
  <si>
    <t>SO 101</t>
  </si>
  <si>
    <t>Vozidlová komunikace Jesenická</t>
  </si>
  <si>
    <t>{7a1dd472-8bd5-4207-b45b-126222b2c641}</t>
  </si>
  <si>
    <t>SO 102</t>
  </si>
  <si>
    <t>Vozidlová komunikace BUS</t>
  </si>
  <si>
    <t>{5c525162-d99d-4180-8f8c-b6f27b50c51f}</t>
  </si>
  <si>
    <t>SO 103</t>
  </si>
  <si>
    <t>Vozidlová komunikace parkoviště</t>
  </si>
  <si>
    <t>{4e745013-bd95-4f8e-9779-43577f09c3cd}</t>
  </si>
  <si>
    <t>SO 103.N</t>
  </si>
  <si>
    <t>Vozidlová komunikace parkoviště - nezpůsobilé výdaje stavby (p.Švéda)</t>
  </si>
  <si>
    <t>{b5bc9775-c4a4-437c-bcf0-c5811483239b}</t>
  </si>
  <si>
    <t>SO 110</t>
  </si>
  <si>
    <t>Chodníky + nástupiště</t>
  </si>
  <si>
    <t>{4644b043-907b-428e-960f-949742e352d6}</t>
  </si>
  <si>
    <t>SO 120</t>
  </si>
  <si>
    <t>Parkoviště P1 - P3</t>
  </si>
  <si>
    <t>{2498585e-b36c-48ae-9a90-9cfa93d8f04c}</t>
  </si>
  <si>
    <t>SO 121</t>
  </si>
  <si>
    <t>Parkoviště P1</t>
  </si>
  <si>
    <t>3</t>
  </si>
  <si>
    <t>{30883630-23af-4145-90c6-7b13c74a3288}</t>
  </si>
  <si>
    <t>SO 122</t>
  </si>
  <si>
    <t>Parkoviště P2</t>
  </si>
  <si>
    <t>{6ce9ccdf-adde-4a85-a774-616e6fe48b0c}</t>
  </si>
  <si>
    <t>SO 123</t>
  </si>
  <si>
    <t>Parkoviště P3</t>
  </si>
  <si>
    <t>{a9656609-7675-445c-a826-c9c1eccb96df}</t>
  </si>
  <si>
    <t>SO 120.N</t>
  </si>
  <si>
    <t>Parkoviště P1 - P3 - nezpůsobilé výdaje stavby</t>
  </si>
  <si>
    <t>{956c8ecc-8b19-4aef-9fdf-636ed0105cb7}</t>
  </si>
  <si>
    <t>SO 121.N</t>
  </si>
  <si>
    <t>Parkoviště P1 - nezpůsobilé výdaje (p.Švéda)</t>
  </si>
  <si>
    <t>{fbe4f9f1-3cba-4171-992e-b1834e630f40}</t>
  </si>
  <si>
    <t>190</t>
  </si>
  <si>
    <t>Dopravní značení</t>
  </si>
  <si>
    <t>{cc51d230-8a27-4ee8-aad4-76b95ce874d1}</t>
  </si>
  <si>
    <t>SO 191</t>
  </si>
  <si>
    <t>Dopravní značení - konečné</t>
  </si>
  <si>
    <t>{33ca6f33-6988-4a9e-b754-5ba05018be19}</t>
  </si>
  <si>
    <t>SO 191.N</t>
  </si>
  <si>
    <t>Dopravní značení - konečné (nezpůsobilé výdaje)</t>
  </si>
  <si>
    <t>{415c1032-f3b2-4bab-b885-773525ab2a55}</t>
  </si>
  <si>
    <t>SO 192</t>
  </si>
  <si>
    <t>Dočasné dopravní značení (DIO)</t>
  </si>
  <si>
    <t>{f8d50a48-b9e5-4de7-8fb8-d44aa7f8cda5}</t>
  </si>
  <si>
    <t>300</t>
  </si>
  <si>
    <t>Vodohospodářské objekty</t>
  </si>
  <si>
    <t>{d74dcaa0-1b36-46db-be70-e67d2dce0b46}</t>
  </si>
  <si>
    <t>SO 301.1</t>
  </si>
  <si>
    <t>Dešťová kanalizace parkoviště</t>
  </si>
  <si>
    <t>{99b84221-62b1-4bc3-9db6-fad6d70a7e6b}</t>
  </si>
  <si>
    <t>SO 301.2</t>
  </si>
  <si>
    <t>Dešťová kanalizace BUS</t>
  </si>
  <si>
    <t>{f15514b3-ab59-4436-ada6-855c28861bf1}</t>
  </si>
  <si>
    <t>SO 302</t>
  </si>
  <si>
    <t>Vodovodní přípojka</t>
  </si>
  <si>
    <t>{3e512e81-a51a-4b43-9754-40dca7b2d491}</t>
  </si>
  <si>
    <t>400</t>
  </si>
  <si>
    <t>Elektro a sdělovací objekty</t>
  </si>
  <si>
    <t>{9936a39d-6cc0-425f-b35d-87a460b4fb1e}</t>
  </si>
  <si>
    <t>SO 401</t>
  </si>
  <si>
    <t>Rozvody VO</t>
  </si>
  <si>
    <t>{76f35a91-46b1-4215-8da2-f831c721fc1a}</t>
  </si>
  <si>
    <t>SO 402</t>
  </si>
  <si>
    <t>Světelné signalizační zařízení</t>
  </si>
  <si>
    <t>{dd1ccfcd-dfc7-4c74-9be0-2aca84894d05}</t>
  </si>
  <si>
    <t>SO 403</t>
  </si>
  <si>
    <t>Přívody a rozvody NN</t>
  </si>
  <si>
    <t>{c064a979-385c-476c-81f4-af278b3ee14f}</t>
  </si>
  <si>
    <t>SO 404</t>
  </si>
  <si>
    <t>Datové rozvody optické sítě</t>
  </si>
  <si>
    <t>{448bb3d9-d4ee-4ad7-9e9f-7ae49a79409f}</t>
  </si>
  <si>
    <t>SO 404 1a</t>
  </si>
  <si>
    <t>Slaboproudé rozvody</t>
  </si>
  <si>
    <t>{a2b1c3bc-2371-4a43-88c6-324b07883147}</t>
  </si>
  <si>
    <t>SO 404 1b</t>
  </si>
  <si>
    <t>Slaboproudé rozvody - stavební část</t>
  </si>
  <si>
    <t>{19719b9d-3fd0-411c-9137-be4876a1b93c}</t>
  </si>
  <si>
    <t>SO 404 2</t>
  </si>
  <si>
    <t>Městská optická síť</t>
  </si>
  <si>
    <t>{35da4c47-e044-4875-b30a-9d09d8076c1c}</t>
  </si>
  <si>
    <t>700</t>
  </si>
  <si>
    <t>Objekty pozemních staveb</t>
  </si>
  <si>
    <t>{de00f192-3b0a-484e-be02-a9bb252dac49}</t>
  </si>
  <si>
    <t>SO 701</t>
  </si>
  <si>
    <t>Přístřešky BUS</t>
  </si>
  <si>
    <t>{ab50701a-fe40-43f1-becb-801aaf7fc3d8}</t>
  </si>
  <si>
    <t>701 1</t>
  </si>
  <si>
    <t>Přístřešky</t>
  </si>
  <si>
    <t>{b727ed9c-72b2-4950-b88b-4f10cbc67071}</t>
  </si>
  <si>
    <t>701 2</t>
  </si>
  <si>
    <t>Zemnění přístřešků</t>
  </si>
  <si>
    <t>{46958663-596a-464f-a915-965f3da16751}</t>
  </si>
  <si>
    <t>SO 702</t>
  </si>
  <si>
    <t>Cyklistická věž</t>
  </si>
  <si>
    <t>{a239efc0-8dd1-453d-a0e7-d36ac068e1d4}</t>
  </si>
  <si>
    <t>PS 702 1</t>
  </si>
  <si>
    <t>Provozní soubor 01 - automatická kolárna</t>
  </si>
  <si>
    <t>{b4387f2f-0105-40ca-a43a-589b540916ba}</t>
  </si>
  <si>
    <t>SO 702 1</t>
  </si>
  <si>
    <t>Automatická kolárna</t>
  </si>
  <si>
    <t>{0c478b4d-6754-4cef-8a2a-ea2883e83f70}</t>
  </si>
  <si>
    <t>SO 702 2</t>
  </si>
  <si>
    <t>Přípojka slaboproudu</t>
  </si>
  <si>
    <t>{8acc5c9e-1e7a-4e21-9c48-04a673a483ff}</t>
  </si>
  <si>
    <t>SO 702 3</t>
  </si>
  <si>
    <t>Vedlejší rozpočtové náklady</t>
  </si>
  <si>
    <t>{b3a47544-2195-436f-8730-7974ee1f2765}</t>
  </si>
  <si>
    <t>SO 702 E</t>
  </si>
  <si>
    <t>Cyklověž - uzemnění</t>
  </si>
  <si>
    <t>{d49fd439-9d64-4afe-978b-a6a0bf4ed5d5}</t>
  </si>
  <si>
    <t>SO 703</t>
  </si>
  <si>
    <t>{de674a7a-1a45-472f-805d-dc3c4720774c}</t>
  </si>
  <si>
    <t>SO 704</t>
  </si>
  <si>
    <t>Lavičky, odpadkové koše</t>
  </si>
  <si>
    <t>{5f9d7d7a-da0c-40a2-b81c-03ccc4c705f1}</t>
  </si>
  <si>
    <t>800</t>
  </si>
  <si>
    <t>Vegetační úpravy a rekultivace</t>
  </si>
  <si>
    <t>{ae1422c1-72aa-47ac-a046-9705f1764cae}</t>
  </si>
  <si>
    <t>SO 801</t>
  </si>
  <si>
    <t>Sadové úpravy, JTÚ a rekultivace</t>
  </si>
  <si>
    <t>{1ddb969f-4c68-4171-89f6-74bb30a18c1f}</t>
  </si>
  <si>
    <t>SO 801.1</t>
  </si>
  <si>
    <t>Následná 3-letá péče</t>
  </si>
  <si>
    <t>{2473cd5f-950b-4c20-ac39-c239bd15e0db}</t>
  </si>
  <si>
    <t>SO 802.N</t>
  </si>
  <si>
    <t>Inventarizace zeleně - nezpůsobilé výdaje stavby</t>
  </si>
  <si>
    <t>{7bd728cb-30cb-484b-a41f-c1932e50d078}</t>
  </si>
  <si>
    <t>900</t>
  </si>
  <si>
    <t>Ostatní</t>
  </si>
  <si>
    <t>{2c49041a-073f-4074-be58-c23d57db3ebd}</t>
  </si>
  <si>
    <t>901</t>
  </si>
  <si>
    <t>{bcca6e6a-318a-44f0-9b08-45088864dded}</t>
  </si>
  <si>
    <t>KRYCÍ LIST SOUPISU PRACÍ</t>
  </si>
  <si>
    <t>Objekt:</t>
  </si>
  <si>
    <t>000 - Demolice, příprava území, provozní objekty</t>
  </si>
  <si>
    <t>Soupis:</t>
  </si>
  <si>
    <t>SO 001 - Provozní a skladové objekty</t>
  </si>
  <si>
    <t>REKAPITULACE ČLENĚNÍ SOUPISU PRACÍ</t>
  </si>
  <si>
    <t>Kód dílu - Popis</t>
  </si>
  <si>
    <t>Cena celkem [CZK]</t>
  </si>
  <si>
    <t>Náklady ze soupisu prací</t>
  </si>
  <si>
    <t>-1</t>
  </si>
  <si>
    <t>SO_01 - Provozní a skladové objekty</t>
  </si>
  <si>
    <t xml:space="preserve">    001 - Zemní práce</t>
  </si>
  <si>
    <t xml:space="preserve">    0062 - Omítky vnější</t>
  </si>
  <si>
    <t xml:space="preserve">    009 - Ostatní konstrukce a práce</t>
  </si>
  <si>
    <t xml:space="preserve">    0096 - Bourání konstrukcí, demolice</t>
  </si>
  <si>
    <t xml:space="preserve">    021 - Silnoproud</t>
  </si>
  <si>
    <t xml:space="preserve">    099 - Přesun hmot HSV</t>
  </si>
  <si>
    <t xml:space="preserve">    713 - Izolace tepelné</t>
  </si>
  <si>
    <t xml:space="preserve">    723 -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</si>
  <si>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</si>
  <si>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</si>
  <si>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</si>
  <si>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</si>
  <si>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</si>
  <si>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</si>
  <si>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</si>
  <si>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</si>
  <si>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</si>
  <si>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</si>
  <si>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</si>
  <si>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</si>
  <si>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</si>
  <si>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</si>
  <si>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</si>
  <si>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</si>
  <si>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</si>
  <si>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</si>
  <si>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</si>
  <si>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SO_01</t>
  </si>
  <si>
    <t>ROZPOCET</t>
  </si>
  <si>
    <t>001</t>
  </si>
  <si>
    <t>Zemní práce</t>
  </si>
  <si>
    <t>K</t>
  </si>
  <si>
    <t>122201102</t>
  </si>
  <si>
    <t>Odkopávky a prokopávky nezapažené v hornině tř. 3 objem do 1000 m3</t>
  </si>
  <si>
    <t>m3</t>
  </si>
  <si>
    <t>CS ÚRS 2018 02</t>
  </si>
  <si>
    <t>4</t>
  </si>
  <si>
    <t>504076537</t>
  </si>
  <si>
    <t>VV</t>
  </si>
  <si>
    <t>"Výkres č. 01D01/1201"</t>
  </si>
  <si>
    <t xml:space="preserve">"Betonová rampa u kolejí - část A"   (25,525+21,125)*(1,30+1,80)*0,5*1,00</t>
  </si>
  <si>
    <t xml:space="preserve">"Rampa přední - část A"        (36,50*0,90+1,20*1,00+4,50*3,80)*1,00</t>
  </si>
  <si>
    <t xml:space="preserve">"Schod přední - část A"         2,00*1,00*0,5*1,20</t>
  </si>
  <si>
    <t xml:space="preserve">"Schod přední - část A"         2,00*1,00*0,5*1,00</t>
  </si>
  <si>
    <t xml:space="preserve">"Základy budovy - část A"     ((18,145+4,54)*5,50+5,64*5,20)*1,00</t>
  </si>
  <si>
    <t>Mezisoučet</t>
  </si>
  <si>
    <t>"Výkres č. 01D01/1202"</t>
  </si>
  <si>
    <t xml:space="preserve">"Betonová rampa u kolejí - část B-C"   10,00*1,30*1,14+6,92*1,30*1,14</t>
  </si>
  <si>
    <t xml:space="preserve">"Rampa přední - část B"       (27,20*0,40+8,215*1,50)*1,02</t>
  </si>
  <si>
    <t xml:space="preserve">"Rampa přední - část C"       7,50*1,165*1,02</t>
  </si>
  <si>
    <t xml:space="preserve">"Základy budovy - část B"      27,5*9,0*0,88</t>
  </si>
  <si>
    <t xml:space="preserve">"Základy budovy - část B"      58,20*9,0*0,88</t>
  </si>
  <si>
    <t>Součet</t>
  </si>
  <si>
    <t>162601102</t>
  </si>
  <si>
    <t>Vodorovné přemístění do 5000 m výkopku/sypaniny z horniny tř. 1 až 4</t>
  </si>
  <si>
    <t>2067928514</t>
  </si>
  <si>
    <t>1016,152</t>
  </si>
  <si>
    <t>171201201</t>
  </si>
  <si>
    <t>Uložení sypaniny na skládky</t>
  </si>
  <si>
    <t>749644087</t>
  </si>
  <si>
    <t>171201211</t>
  </si>
  <si>
    <t>Poplatek za uložení stavebního odpadu - zeminy a kameniva na skládce</t>
  </si>
  <si>
    <t>t</t>
  </si>
  <si>
    <t>2079688475</t>
  </si>
  <si>
    <t>1016,152*1750*0,001</t>
  </si>
  <si>
    <t>5</t>
  </si>
  <si>
    <t>174101101</t>
  </si>
  <si>
    <t>Zásyp jam, šachet rýh nebo kolem objektů sypaninou se zhutněním</t>
  </si>
  <si>
    <t>-2114478446</t>
  </si>
  <si>
    <t>"Výkres č. 01D01/1201, 1202"</t>
  </si>
  <si>
    <t xml:space="preserve">"Sklep část A  = m2 PP"     60,0*2,50</t>
  </si>
  <si>
    <t xml:space="preserve">"Sklep část B = m2 PP"     125,0*2,50</t>
  </si>
  <si>
    <t xml:space="preserve">"Dle pol. po vybourání základů v zemi"           466,299</t>
  </si>
  <si>
    <t>6</t>
  </si>
  <si>
    <t>M</t>
  </si>
  <si>
    <t>58981124</t>
  </si>
  <si>
    <t>recyklát betonový frakce 16/32</t>
  </si>
  <si>
    <t>8</t>
  </si>
  <si>
    <t>-868158563</t>
  </si>
  <si>
    <t>928,799*2,160</t>
  </si>
  <si>
    <t>7</t>
  </si>
  <si>
    <t>997006006</t>
  </si>
  <si>
    <t>Drcení stavebního odpadu z demolic ze zdiva z betonu prostého s dopravou do 100 m a naložením</t>
  </si>
  <si>
    <t>-1304914226</t>
  </si>
  <si>
    <t xml:space="preserve">"Dle pol. zásyp z betonového recyklátu"         2006,206</t>
  </si>
  <si>
    <t>0062</t>
  </si>
  <si>
    <t>Omítky vnější</t>
  </si>
  <si>
    <t>622131101</t>
  </si>
  <si>
    <t>Cementový postřik vnějších stěn nanášený celoplošně ručně</t>
  </si>
  <si>
    <t>m2</t>
  </si>
  <si>
    <t>2109243808</t>
  </si>
  <si>
    <t>40,25</t>
  </si>
  <si>
    <t>9</t>
  </si>
  <si>
    <t>622331141</t>
  </si>
  <si>
    <t>Cementová omítka štuková dvouvrstvá vnějších stěn nanášená ručně</t>
  </si>
  <si>
    <t>2076175371</t>
  </si>
  <si>
    <t>"Výkres č. 01D01/1204, 1214"</t>
  </si>
  <si>
    <t xml:space="preserve">"Nová fasáda po demolici"       7,00*5,00+7,00*1,50*0,5</t>
  </si>
  <si>
    <t>10</t>
  </si>
  <si>
    <t>783823135</t>
  </si>
  <si>
    <t>Penetrační silikonový nátěr hladkých, tenkovrstvých zrnitých nebo štukových omítek</t>
  </si>
  <si>
    <t>-1760694694</t>
  </si>
  <si>
    <t>11</t>
  </si>
  <si>
    <t>783827425</t>
  </si>
  <si>
    <t>Krycí dvojnásobný silikonový nátěr omítek stupně členitosti 1 a 2</t>
  </si>
  <si>
    <t>-1568806667</t>
  </si>
  <si>
    <t>12</t>
  </si>
  <si>
    <t>941111131</t>
  </si>
  <si>
    <t>Montáž lešení řadového trubkového lehkého s podlahami zatížení do 200 kg/m2 š do 1,5 m v do 10 m</t>
  </si>
  <si>
    <t>-22400295</t>
  </si>
  <si>
    <t xml:space="preserve">"Nová fasáda po demolici"       7,00*5,00+7,00*1,50</t>
  </si>
  <si>
    <t>13</t>
  </si>
  <si>
    <t>941111231</t>
  </si>
  <si>
    <t>Příplatek k lešení řadovému trubkovému lehkému s podlahami š 1,5 m v 10 m za první a ZKD den použití</t>
  </si>
  <si>
    <t>1701572690</t>
  </si>
  <si>
    <t>45,500*30</t>
  </si>
  <si>
    <t>14</t>
  </si>
  <si>
    <t>941111831</t>
  </si>
  <si>
    <t>Demontáž lešení řadového trubkového lehkého s podlahami zatížení do 200 kg/m2 š do 1,5 m v do 10 m</t>
  </si>
  <si>
    <t>-1669099268</t>
  </si>
  <si>
    <t>94194-1500.R2X</t>
  </si>
  <si>
    <t>Dovoz včetně odvozu lešení</t>
  </si>
  <si>
    <t>kus</t>
  </si>
  <si>
    <t>vlastní</t>
  </si>
  <si>
    <t>-542617140</t>
  </si>
  <si>
    <t>009</t>
  </si>
  <si>
    <t>Ostatní konstrukce a práce</t>
  </si>
  <si>
    <t>16</t>
  </si>
  <si>
    <t>009-01</t>
  </si>
  <si>
    <t>Odpojení a zabezpečení přípojek - vodovodní, kanalizační, plynové, elektrické a telefonní přípojky</t>
  </si>
  <si>
    <t>613034393</t>
  </si>
  <si>
    <t>17</t>
  </si>
  <si>
    <t>009-02</t>
  </si>
  <si>
    <t>Vytýčení stávajících inženýrských sítí</t>
  </si>
  <si>
    <t>-1471003594</t>
  </si>
  <si>
    <t>18</t>
  </si>
  <si>
    <t>977311113</t>
  </si>
  <si>
    <t>Řezání stávajících betonových mazanin nevyztužených hl do 150 mm</t>
  </si>
  <si>
    <t>m</t>
  </si>
  <si>
    <t>357825872</t>
  </si>
  <si>
    <t xml:space="preserve">"Betonová rampa u kolejí - část A"   2,20</t>
  </si>
  <si>
    <t>19</t>
  </si>
  <si>
    <t>966079881</t>
  </si>
  <si>
    <t>Přerušení různých ocelových profilů průřezu do 700 mm2</t>
  </si>
  <si>
    <t>1307571045</t>
  </si>
  <si>
    <t>20</t>
  </si>
  <si>
    <t>966089002</t>
  </si>
  <si>
    <t>Demontáž krytiny azbestocementové střech nebo stěn s doplňky - včetně dodržení opatření k ochraně zaměstnanců v souladu s nařízením vlády č. 361/2007 Sb.</t>
  </si>
  <si>
    <t>1361966037</t>
  </si>
  <si>
    <t>"Výkres č. 01D01/1204, 1205, 1206"</t>
  </si>
  <si>
    <t xml:space="preserve">"Střecha - část A"      42,925*5,50*2</t>
  </si>
  <si>
    <t xml:space="preserve">"Střecha - část B"      102,94*9,00*2</t>
  </si>
  <si>
    <t>966089350</t>
  </si>
  <si>
    <t>Přemístění demontovaného materiálu keramického nebo azbestocementového vodorovné ZKD 10 m</t>
  </si>
  <si>
    <t>-1768846006</t>
  </si>
  <si>
    <t xml:space="preserve">"Dle pol. suť azbest do 100m"       46,502*(100-20)/10</t>
  </si>
  <si>
    <t>22</t>
  </si>
  <si>
    <t>966089351</t>
  </si>
  <si>
    <t>Přemístění demontovaného materiálu keramického nebo azbestocementového svislé ZKD 3,5 m</t>
  </si>
  <si>
    <t>2109437220</t>
  </si>
  <si>
    <t xml:space="preserve">"Dle pol. suť azbest do 7m"      46,502</t>
  </si>
  <si>
    <t>23</t>
  </si>
  <si>
    <t>997131521</t>
  </si>
  <si>
    <t>Odvoz na skládku demontovaných konstrukcí azbestocementových do 1 km</t>
  </si>
  <si>
    <t>175738579</t>
  </si>
  <si>
    <t xml:space="preserve">"Dle pol. suť azbest"       46,502</t>
  </si>
  <si>
    <t>24</t>
  </si>
  <si>
    <t>997131529</t>
  </si>
  <si>
    <t>Příplatek ZKD 1 km u odvozu na skládku demontovaných konstrukcí azbestocementových</t>
  </si>
  <si>
    <t>334575219</t>
  </si>
  <si>
    <t xml:space="preserve">"Dle pol. suť azbest do 5km"      46,502*4</t>
  </si>
  <si>
    <t>25</t>
  </si>
  <si>
    <t>997013821</t>
  </si>
  <si>
    <t>Poplatek za uložení na skládce (skládkovné) stavebního odpadu s obsahem azbestu kód odpadu 170 605</t>
  </si>
  <si>
    <t>1921882050</t>
  </si>
  <si>
    <t>26</t>
  </si>
  <si>
    <t>929561111</t>
  </si>
  <si>
    <t>Zásyp mezi nástupištními zídkami z drti kamenné</t>
  </si>
  <si>
    <t>-2021490773</t>
  </si>
  <si>
    <t xml:space="preserve">"Mezi koleje a demolici"      (42,701+102,017)*0,50*1,00*1,035</t>
  </si>
  <si>
    <t>0096</t>
  </si>
  <si>
    <t>Bourání konstrukcí, demolice</t>
  </si>
  <si>
    <t>27</t>
  </si>
  <si>
    <t>981013313</t>
  </si>
  <si>
    <t>Demolice budov zděných na MVC podíl konstrukcí do 20 % těžkou mechanizací</t>
  </si>
  <si>
    <t>-1078358947</t>
  </si>
  <si>
    <t>"Dle technické zprávy"</t>
  </si>
  <si>
    <t xml:space="preserve">"Obestavěný prostor SO_01"      12230,0</t>
  </si>
  <si>
    <t>Podíl konstrukcí</t>
  </si>
  <si>
    <t xml:space="preserve">Podlaha 1.NP - vodor kce = m2 ZP;       1822,00*(0,125+0,24)</t>
  </si>
  <si>
    <t xml:space="preserve">Obvod zdivo 1.NP - část A;       (42,925+5,70)*2*0,50*3,30</t>
  </si>
  <si>
    <t xml:space="preserve">Obvod zdivo 1.NP - část B,C;       (102,94+9,15)*2*0,50*4,20</t>
  </si>
  <si>
    <t xml:space="preserve">Vni zdivo 1.NP - číst A;       (5,70*0,38+5,70*0,275+5,70*0,205+(5,70*3+2,18+2,315+1,105+0,50)*0,15+(4,345+2,06+1,80+3,40*2+3,00+1,40*2+0,80*2)*0,10</t>
  </si>
  <si>
    <t xml:space="preserve">Vni zdivo 1.NP - číst B;       ((9,30+4,8+9,0+2,6+3,58*2)*0,35+(4,00+4,5+5,0+8,2+2,5)*0,50+(10,60)*0,45+(3,4*6+9,0+4,8+3,7+3,45+2,6+4,7+1,7)*0,15+(3</t>
  </si>
  <si>
    <t xml:space="preserve">Vni zdivo 1.NP - číst B;       9,0*0,30*3,36+9,0*0,15*3,67+9,0*0,10*3,67</t>
  </si>
  <si>
    <t xml:space="preserve">Vni zdivo 1.NP - číst C;       (9,7*0,50+(4,785+5,175)*0,34+(4,41+4,325*2+1,50)*0,15+4,325*0,20+(2,35*2)*0,10)*3,15</t>
  </si>
  <si>
    <t xml:space="preserve">Strop 1.NP - vodor kce = m2 ZP;       1822,00*0,20</t>
  </si>
  <si>
    <t xml:space="preserve">Zdivo štítu;      6,70*1,75*0,5*0,30*2+10,15*2,50*0,5*0,30*2</t>
  </si>
  <si>
    <t xml:space="preserve">Sklep část A - podlaha = m2 PP;     60,0*0,20</t>
  </si>
  <si>
    <t xml:space="preserve">Sklep část A - vně zdivo;     (13,30+5,18)*0,85*2,50</t>
  </si>
  <si>
    <t xml:space="preserve">Sklep část A - vni zdivo;      (5,18*0,35+4,3*0,89)*2,50</t>
  </si>
  <si>
    <t xml:space="preserve">Sklep část B - podlaha = m2 PP;     125,0*0,20</t>
  </si>
  <si>
    <t xml:space="preserve">Sklep část B - vně zdivo;     (15,50+8,80)*2*2,50</t>
  </si>
  <si>
    <t xml:space="preserve">Sklep část B - vni zdivo;      (14,0*0,44+(4,20*5)*0,40+(1,975+1,985)*0,25)*2,50</t>
  </si>
  <si>
    <t xml:space="preserve">Střecha bez přesahů - část A;      42,925*3,80*2*0,05</t>
  </si>
  <si>
    <t xml:space="preserve">Střecha bez přesahů - část B;      102,94*5,70*2*0,05</t>
  </si>
  <si>
    <t xml:space="preserve">Objem konstrukcí;           -2202,241</t>
  </si>
  <si>
    <t xml:space="preserve">Podíl;      2202,241/12230,0*100 = 18,00%</t>
  </si>
  <si>
    <t>28</t>
  </si>
  <si>
    <t>981511114</t>
  </si>
  <si>
    <t>Demolice konstrukcí objektů z betonu železového postupným rozebíráním</t>
  </si>
  <si>
    <t>2034179407</t>
  </si>
  <si>
    <t>"Výkres č. 01D01/1204"</t>
  </si>
  <si>
    <t xml:space="preserve">"Betonová rampa u kolejí - část A"   42,701*(1,70+2,20)*0,5*0,11</t>
  </si>
  <si>
    <t xml:space="preserve">"Rampa přední - část A"        (36,50*1,30+2,00*1,00+5,00*4,00)*0,165</t>
  </si>
  <si>
    <t xml:space="preserve">"Schod přední - část A"         0,30*0,15*0,5*2,00*8+sqrt(0,30^2+0,15^2)*2,00*8*0,15</t>
  </si>
  <si>
    <t xml:space="preserve">"Schod přední - část A"         0,30*0,15*0,5*1,00*7+sqrt(0,30^2+0,15^2)*1,00*7*0,15</t>
  </si>
  <si>
    <t>"Výkres č. 01D01/1205, 1206"</t>
  </si>
  <si>
    <t xml:space="preserve">"Betonová rampa u kolejí - část B,C"   102,17*1,85*0,11</t>
  </si>
  <si>
    <t xml:space="preserve">"Rampa přední - část B,C"       ((102,99-6,75)*1,28+13,125*1,40+9,56*0,26)*0,14</t>
  </si>
  <si>
    <t xml:space="preserve">"Schod přední - část B"         (0,30*0,15*0,5*1,00*7+sqrt(0,30^2+0,15^2)*1,00*7*0,15)*2</t>
  </si>
  <si>
    <t xml:space="preserve">"Schod přední - část C"         (0,30*0,15*0,5*1,00*7+sqrt(0,30^2+0,15^2)*1,00*7*0,15)*1</t>
  </si>
  <si>
    <t>29</t>
  </si>
  <si>
    <t>981511113</t>
  </si>
  <si>
    <t>Demolice konstrukcí objektů z kamenného zdiva postupným rozebíráním</t>
  </si>
  <si>
    <t>565601696</t>
  </si>
  <si>
    <t>"Výkres č. 01D01/1201ů</t>
  </si>
  <si>
    <t xml:space="preserve">"Betonová rampa u kolejí - část A"   (25,525+0,74+27,125+1,08*2+1,30)*0,40*1,09</t>
  </si>
  <si>
    <t xml:space="preserve">"Rampa přední - část A"        (1,20*2+16,925+0,765+11,65)*0,40*0,95+(4,50+4,025)*0,61*0,95</t>
  </si>
  <si>
    <t xml:space="preserve">"Schod přední - část A"         (1,00*0,40*0,95*0,5)*2</t>
  </si>
  <si>
    <t xml:space="preserve">"Schod přední - část A"         (1,00*0,40*0,95*0,5)*1</t>
  </si>
  <si>
    <t xml:space="preserve">"Betonová rampa u kolejí - část B,C"   (7,00+1,30*2)*0,40*1,14+(6,92+1,30*2)*0,40*1,14</t>
  </si>
  <si>
    <t xml:space="preserve">"Betonová rampa u kolejí - část B,C"   0,50*0,50*(0,80+0,19+0,04+0,11)*27</t>
  </si>
  <si>
    <t xml:space="preserve">"Rampa přední - část B"       (28,80+0,465*2+1,50*2)*0,60*(0,88+0,14)+1,80*(0,88+0,14)*0,5*0,45*2</t>
  </si>
  <si>
    <t xml:space="preserve">"Rampa přední - část C"       (9,70+1,165*2)*0,40*1,02</t>
  </si>
  <si>
    <t xml:space="preserve">"Rampa přední - část B,C"    1,215*0,40*1,02*18+1,78*0,90*1,02*2</t>
  </si>
  <si>
    <t xml:space="preserve">"Základy budovy - část B"    ((28,10+9,00)*2*0,60+(9,48+22,4+7,2+5,15)*0,55+(5,15*2+4,79)*0,45)*0,88</t>
  </si>
  <si>
    <t xml:space="preserve">"Základy budovy - část B"     58,20*2*0,60*0,88</t>
  </si>
  <si>
    <t>30</t>
  </si>
  <si>
    <t>981511116</t>
  </si>
  <si>
    <t>Demolice konstrukcí objektů z betonu prostého postupným rozebíráním</t>
  </si>
  <si>
    <t>1860072575</t>
  </si>
  <si>
    <t xml:space="preserve">"Betonová rampa u kolejí - část A"   (25,525+0,74+27,125+1,08*2+1,30)*0,40*1,00</t>
  </si>
  <si>
    <t xml:space="preserve">"Rampa přední - část A"        (1,20*2+16,925+0,765+11,65)*0,40*1,00+(4,50+4,025)*0,61*1,00</t>
  </si>
  <si>
    <t xml:space="preserve">"Schod přední - část A"         (1,00*0,40*1,00)*2+0,90*0,90*1,00*2</t>
  </si>
  <si>
    <t xml:space="preserve">"Schod přední - část A"         (1,00*0,40*1,00)*1</t>
  </si>
  <si>
    <t xml:space="preserve">"Základy budovy - část A"     ((42,925+5,50)*2*0,60+2,175*0,60+1,10*0,50+1,38*0,40)*(1,00+1,00)</t>
  </si>
  <si>
    <t xml:space="preserve">"Základ od sloupu"   0,80*0,80*1,50</t>
  </si>
  <si>
    <t xml:space="preserve">"Betonová rampa u kolejí - část B,C"   (7,00+1,30*2)*0,40*1,00</t>
  </si>
  <si>
    <t xml:space="preserve">"Betonová rampa u kolejí - část B,C"   0,50*0,50*1,00*27</t>
  </si>
  <si>
    <t xml:space="preserve">"Rampa přední - část B"       (28,80+0,465*2+1,50*2)*0,60*1,00+1,80*1,00*0,45*2</t>
  </si>
  <si>
    <t xml:space="preserve">"Rampa přední - část C"       (9,70+1,165*2)*0,40*1,00</t>
  </si>
  <si>
    <t xml:space="preserve">"Rampa přední - část B,C"    1,215*0,40*1,00*18+1,78*0,90*1,00*2</t>
  </si>
  <si>
    <t xml:space="preserve">"Základy budovy - část B"      ((28,10+9,00)*2*0,60+(9,48+22,4+7,2+5,15)*0,55+(5,15*2+4,79)*0,45)*1,00</t>
  </si>
  <si>
    <t xml:space="preserve">"Základy budovy - část B"      58,20*2*0,60*1,00+0,50*0,50*(0,50+1,00)*18*2</t>
  </si>
  <si>
    <t xml:space="preserve">"Rozšíření základů v zemi"          373,039*0,25</t>
  </si>
  <si>
    <t>31</t>
  </si>
  <si>
    <t>997006512</t>
  </si>
  <si>
    <t>Vodorovné doprava suti s naložením a složením na skládku do 1 km</t>
  </si>
  <si>
    <t>1876439429</t>
  </si>
  <si>
    <t xml:space="preserve">"Suť celkem SO_01"         6079,590</t>
  </si>
  <si>
    <t xml:space="preserve">"Dle pol. suť azbest"       -46,502</t>
  </si>
  <si>
    <t xml:space="preserve">"Dle pol. podsyp z betonového recyklátu"         -2006,206</t>
  </si>
  <si>
    <t>32</t>
  </si>
  <si>
    <t>997006519</t>
  </si>
  <si>
    <t>Příplatek k vodorovnému přemístění suti na skládku ZKD 1 km přes 1 km</t>
  </si>
  <si>
    <t>-228221697</t>
  </si>
  <si>
    <t xml:space="preserve">"Suť do 5km"      4026,882*4</t>
  </si>
  <si>
    <t>33</t>
  </si>
  <si>
    <t>997006551</t>
  </si>
  <si>
    <t>Hrubé urovnání suti na skládce bez zhutnění</t>
  </si>
  <si>
    <t>1441878783</t>
  </si>
  <si>
    <t>34</t>
  </si>
  <si>
    <t>997013831</t>
  </si>
  <si>
    <t>Poplatek za uložení na skládce (skládkovné) stavebního odpadu směsného kód odpadu 170 904</t>
  </si>
  <si>
    <t>2050599197</t>
  </si>
  <si>
    <t>35</t>
  </si>
  <si>
    <t>ROZ-01</t>
  </si>
  <si>
    <t>Chemický rozbor vniklého odpadu</t>
  </si>
  <si>
    <t>soub</t>
  </si>
  <si>
    <t>448770985</t>
  </si>
  <si>
    <t>021</t>
  </si>
  <si>
    <t>Silnoproud</t>
  </si>
  <si>
    <t>36</t>
  </si>
  <si>
    <t>741810001</t>
  </si>
  <si>
    <t>Celková prohlídka elektrického rozvodu a zařízení do 100 000,- Kč</t>
  </si>
  <si>
    <t>385934095</t>
  </si>
  <si>
    <t>37</t>
  </si>
  <si>
    <t>741 91-0412D</t>
  </si>
  <si>
    <t>Demontáž žlabů kovových s podpěrkami a příslušenstvím bez víka do šířky 100 mm</t>
  </si>
  <si>
    <t>-874484074</t>
  </si>
  <si>
    <t>38</t>
  </si>
  <si>
    <t>741 91-0521D</t>
  </si>
  <si>
    <t>Demontáž víka</t>
  </si>
  <si>
    <t>-1154409771</t>
  </si>
  <si>
    <t>39</t>
  </si>
  <si>
    <t>741 12-3224D</t>
  </si>
  <si>
    <t>Demontáž kabelů hliníkových uložených volně 4x16 mm2</t>
  </si>
  <si>
    <t>-248503174</t>
  </si>
  <si>
    <t>40</t>
  </si>
  <si>
    <t>741136004</t>
  </si>
  <si>
    <t xml:space="preserve">Propojení kabel celoplastový spojkou venkovní smršťovací do 1 kV  3x95+70-150+70 mm2</t>
  </si>
  <si>
    <t>1902153471</t>
  </si>
  <si>
    <t>41</t>
  </si>
  <si>
    <t>SVCZC 95-Al SKELDO</t>
  </si>
  <si>
    <t>SVCZC 95-Al - Kabelová spojka pro plastové kabely do 1kV včetně spojovačů</t>
  </si>
  <si>
    <t>-533049913</t>
  </si>
  <si>
    <t>42</t>
  </si>
  <si>
    <t>741132123</t>
  </si>
  <si>
    <t>Ukončení kabelů 3x95+50 mm2 smršťovací záklopkou nebo páskem bez letování</t>
  </si>
  <si>
    <t>72051774</t>
  </si>
  <si>
    <t>43</t>
  </si>
  <si>
    <t>210191517</t>
  </si>
  <si>
    <t>Montáž skříní pojistkových tenkocementových rozpojovacích v pilíři SR 4.1, 8.1</t>
  </si>
  <si>
    <t>2085163702</t>
  </si>
  <si>
    <t>44</t>
  </si>
  <si>
    <t>SR401/NKW2 DCK</t>
  </si>
  <si>
    <t>Přípojková skříň rozpojovací na pilířku, IP44 , 4x sada pojistek vel. 1</t>
  </si>
  <si>
    <t>589951231</t>
  </si>
  <si>
    <t>45</t>
  </si>
  <si>
    <t>210192655</t>
  </si>
  <si>
    <t>Montáž skříní kabelových zapuštěných do zdiva kamenného, typ KS I</t>
  </si>
  <si>
    <t>2113988451</t>
  </si>
  <si>
    <t>46</t>
  </si>
  <si>
    <t>SS101/NVF1W DCK</t>
  </si>
  <si>
    <t>Pojistková skříň přípojková, pojistková v pliři SS100/NKE1P-C DCK</t>
  </si>
  <si>
    <t>382269200</t>
  </si>
  <si>
    <t>47</t>
  </si>
  <si>
    <t>210 19-2655D</t>
  </si>
  <si>
    <t>Demontáž pojistkové skříně do zdi z měkkého kamene</t>
  </si>
  <si>
    <t>1093922717</t>
  </si>
  <si>
    <t>48</t>
  </si>
  <si>
    <t>74099H010</t>
  </si>
  <si>
    <t>Koordinace dodavatele elektro s ostatními dodavateli stavby</t>
  </si>
  <si>
    <t>hod</t>
  </si>
  <si>
    <t>-778208964</t>
  </si>
  <si>
    <t>49</t>
  </si>
  <si>
    <t>74099H011</t>
  </si>
  <si>
    <t>Vyhledání a zaměření stávajícího vedení v zemi , odpojení ostatních vývodů</t>
  </si>
  <si>
    <t>-1091860436</t>
  </si>
  <si>
    <t>50</t>
  </si>
  <si>
    <t>MAT-REZ</t>
  </si>
  <si>
    <t>Materiálová rezerva pro případné přeložky vedení apod.</t>
  </si>
  <si>
    <t>kpl</t>
  </si>
  <si>
    <t>1821567026</t>
  </si>
  <si>
    <t>51</t>
  </si>
  <si>
    <t>460010021</t>
  </si>
  <si>
    <t>Vytyčení trasy vedení podzemního v obvodu železniční stanice</t>
  </si>
  <si>
    <t>km</t>
  </si>
  <si>
    <t>95645871</t>
  </si>
  <si>
    <t>52</t>
  </si>
  <si>
    <t>460150154</t>
  </si>
  <si>
    <t>Hloubení kabelových zapažených i nezapažených rýh ručně š 35 cm, hl 70 cm, v hornině tř 4</t>
  </si>
  <si>
    <t>1317061034</t>
  </si>
  <si>
    <t>53</t>
  </si>
  <si>
    <t>460560154</t>
  </si>
  <si>
    <t>Zásyp rýh ručně šířky 35 cm, hloubky 70 cm, z horniny třídy 4</t>
  </si>
  <si>
    <t>1848363511</t>
  </si>
  <si>
    <t>54</t>
  </si>
  <si>
    <t>460620014</t>
  </si>
  <si>
    <t>Provizorní úprava terénu se zhutněním, v hornině tř 4</t>
  </si>
  <si>
    <t>137159064</t>
  </si>
  <si>
    <t>55</t>
  </si>
  <si>
    <t>460520174</t>
  </si>
  <si>
    <t>Montáž trubek ochranných plastových ohebných do 110 mm uložených do rýhy</t>
  </si>
  <si>
    <t>1027810837</t>
  </si>
  <si>
    <t>56</t>
  </si>
  <si>
    <t>KOPOS 09110</t>
  </si>
  <si>
    <t>Trubka ohebná pancéřová plastová KOPOFLEX KF 09110</t>
  </si>
  <si>
    <t>-298263841</t>
  </si>
  <si>
    <t>57</t>
  </si>
  <si>
    <t>TZ2-1-A</t>
  </si>
  <si>
    <t>Podíl prací jiných profesí</t>
  </si>
  <si>
    <t>%</t>
  </si>
  <si>
    <t>-876074006</t>
  </si>
  <si>
    <t>58</t>
  </si>
  <si>
    <t>TZ2-1-B</t>
  </si>
  <si>
    <t>Podružný materiál</t>
  </si>
  <si>
    <t>304060994</t>
  </si>
  <si>
    <t>099</t>
  </si>
  <si>
    <t>Přesun hmot HSV</t>
  </si>
  <si>
    <t>59</t>
  </si>
  <si>
    <t>998225111</t>
  </si>
  <si>
    <t>Přesun hmot pro pozemní komunikace s krytem z kamene, monolitickým betonovým nebo živičným</t>
  </si>
  <si>
    <t>1875441001</t>
  </si>
  <si>
    <t>713</t>
  </si>
  <si>
    <t>Izolace tepelné</t>
  </si>
  <si>
    <t>60</t>
  </si>
  <si>
    <t>713400842</t>
  </si>
  <si>
    <t>Izolace tepelné potrubí odstranění vláknitých materiálů s konstrukcí s povrchovou úpravou</t>
  </si>
  <si>
    <t>572155994</t>
  </si>
  <si>
    <t>61</t>
  </si>
  <si>
    <t>713461811</t>
  </si>
  <si>
    <t>Odstanění izolace tepelné potrubí potrubními pouzdry staženými drátem tl do 100 mm</t>
  </si>
  <si>
    <t>-216564008</t>
  </si>
  <si>
    <t>62</t>
  </si>
  <si>
    <t>713461821</t>
  </si>
  <si>
    <t>Odstanění izolace tepelné ohybů potrubními pouzdry staženými drátem tl do 100 mm</t>
  </si>
  <si>
    <t>-1360202697</t>
  </si>
  <si>
    <t>723</t>
  </si>
  <si>
    <t>Vnitřní plynovod</t>
  </si>
  <si>
    <t>63</t>
  </si>
  <si>
    <t>723111205</t>
  </si>
  <si>
    <t>Potrubí ocelové závitové černé bezešvé svařované běžné DN 32</t>
  </si>
  <si>
    <t>236437805</t>
  </si>
  <si>
    <t>64</t>
  </si>
  <si>
    <t>723120804</t>
  </si>
  <si>
    <t>Demontáž potrubí ocelové závitové svařované do DN 25</t>
  </si>
  <si>
    <t>-1034950976</t>
  </si>
  <si>
    <t>65</t>
  </si>
  <si>
    <t>723120805</t>
  </si>
  <si>
    <t>Demontáž potrubí ocelové závitové svařované do DN 50</t>
  </si>
  <si>
    <t>1610981085</t>
  </si>
  <si>
    <t>66</t>
  </si>
  <si>
    <t>723150803</t>
  </si>
  <si>
    <t>Demontáž potrubí ocelové hladké svařované do D 76</t>
  </si>
  <si>
    <t>-1547668120</t>
  </si>
  <si>
    <t>67</t>
  </si>
  <si>
    <t>723190907</t>
  </si>
  <si>
    <t>Odvzdušnění nebo napuštění plynovodního potrubí</t>
  </si>
  <si>
    <t>-1848204938</t>
  </si>
  <si>
    <t>68</t>
  </si>
  <si>
    <t>723190915</t>
  </si>
  <si>
    <t>Navaření odbočky na potrubí plynovodní DN 32</t>
  </si>
  <si>
    <t>-219071529</t>
  </si>
  <si>
    <t>69</t>
  </si>
  <si>
    <t>723190909</t>
  </si>
  <si>
    <t>Zkouška těsnosti potrubí plynovodního</t>
  </si>
  <si>
    <t>-905942852</t>
  </si>
  <si>
    <t>70</t>
  </si>
  <si>
    <t>723190901</t>
  </si>
  <si>
    <t>Uzavření,otevření plynovodního potrubí při opravě</t>
  </si>
  <si>
    <t>276481607</t>
  </si>
  <si>
    <t>71</t>
  </si>
  <si>
    <t>734100811</t>
  </si>
  <si>
    <t>Demontáž armatury přírubové se dvěma přírubami do DN 50</t>
  </si>
  <si>
    <t>441303718</t>
  </si>
  <si>
    <t>72</t>
  </si>
  <si>
    <t>734420811</t>
  </si>
  <si>
    <t>Demontáž tlakoměru se spodním připojením</t>
  </si>
  <si>
    <t>-627257428</t>
  </si>
  <si>
    <t>73</t>
  </si>
  <si>
    <t>734200821</t>
  </si>
  <si>
    <t>Demontáž armatury závitové se dvěma závity do G 1/2</t>
  </si>
  <si>
    <t>-2096162296</t>
  </si>
  <si>
    <t>74</t>
  </si>
  <si>
    <t>733194820</t>
  </si>
  <si>
    <t>Rozřezání konzoly, podpěry nebo výložníku pro potrubí z U profilu do U 10</t>
  </si>
  <si>
    <t>-1412345711</t>
  </si>
  <si>
    <t>75</t>
  </si>
  <si>
    <t>733193922</t>
  </si>
  <si>
    <t>Zaslepení potrubí ocelového hladkého dýnkem D 76</t>
  </si>
  <si>
    <t>-1860378481</t>
  </si>
  <si>
    <t>76</t>
  </si>
  <si>
    <t>723009</t>
  </si>
  <si>
    <t xml:space="preserve">Demontáž   stáv. skříně  havarijního uzávěru plynu</t>
  </si>
  <si>
    <t>1487876745</t>
  </si>
  <si>
    <t>77</t>
  </si>
  <si>
    <t>723010</t>
  </si>
  <si>
    <t>Revize plynovodu a související položky</t>
  </si>
  <si>
    <t>-1043891053</t>
  </si>
  <si>
    <t>78</t>
  </si>
  <si>
    <t>723011</t>
  </si>
  <si>
    <t xml:space="preserve">Tlaková zkouška  plynovodu</t>
  </si>
  <si>
    <t>-1621148460</t>
  </si>
  <si>
    <t>79</t>
  </si>
  <si>
    <t>723290821</t>
  </si>
  <si>
    <t>Přemístění vnitrostaveništní demontovaných hmot pro vnitřní plynovod v objektech výšky do 6 m</t>
  </si>
  <si>
    <t>889942006</t>
  </si>
  <si>
    <t>80</t>
  </si>
  <si>
    <t>998723201</t>
  </si>
  <si>
    <t>Přesun hmot procentní pro vnitřní plynovod v objektech v do 6 m</t>
  </si>
  <si>
    <t>-226272371</t>
  </si>
  <si>
    <t>731</t>
  </si>
  <si>
    <t>Ústřední vytápění - kotelny</t>
  </si>
  <si>
    <t>81</t>
  </si>
  <si>
    <t>731100815</t>
  </si>
  <si>
    <t>Demontáž kotle litinového Eterna I, II, Tertia, Vesuv nebo Série II 8 článků</t>
  </si>
  <si>
    <t>-1298327193</t>
  </si>
  <si>
    <t>82</t>
  </si>
  <si>
    <t>731391811</t>
  </si>
  <si>
    <t>Vypuštění vody z kotle samospádem plocha kotle do 5 m2</t>
  </si>
  <si>
    <t>-2087623881</t>
  </si>
  <si>
    <t>83</t>
  </si>
  <si>
    <t>731890801</t>
  </si>
  <si>
    <t>Přemístění demontovaných kotelen umístěných ve výšce nebo hloubce objektu do 6 m</t>
  </si>
  <si>
    <t>1792951103</t>
  </si>
  <si>
    <t>732</t>
  </si>
  <si>
    <t>Ústřední vytápění - strojovny</t>
  </si>
  <si>
    <t>84</t>
  </si>
  <si>
    <t>732110812</t>
  </si>
  <si>
    <t>Demontáž rozdělovače nebo sběrače do DN 200</t>
  </si>
  <si>
    <t>-9931789</t>
  </si>
  <si>
    <t>85</t>
  </si>
  <si>
    <t>732324813</t>
  </si>
  <si>
    <t>Demontáž nádrže beztlaké nebo tlakové vypuštění vody z nádrže obsah do 200 litrů</t>
  </si>
  <si>
    <t>-497141639</t>
  </si>
  <si>
    <t>86</t>
  </si>
  <si>
    <t>732420812</t>
  </si>
  <si>
    <t>Demontáž čerpadla oběhového spirálního DN 40</t>
  </si>
  <si>
    <t>-897463883</t>
  </si>
  <si>
    <t>87</t>
  </si>
  <si>
    <t>732001</t>
  </si>
  <si>
    <t>Demontáž hydr. vyrovnávače dyn. tlaků</t>
  </si>
  <si>
    <t>-452185965</t>
  </si>
  <si>
    <t>88</t>
  </si>
  <si>
    <t>732890801</t>
  </si>
  <si>
    <t>Přesun demontovaných strojoven vodorovně 100 m v objektech výšky do 6 m</t>
  </si>
  <si>
    <t>2111918704</t>
  </si>
  <si>
    <t>733</t>
  </si>
  <si>
    <t>Ústřední vytápění - rozvodné potrubí</t>
  </si>
  <si>
    <t>89</t>
  </si>
  <si>
    <t>733110803</t>
  </si>
  <si>
    <t>Demontáž potrubí ocelového závitového do DN 15</t>
  </si>
  <si>
    <t>1146844743</t>
  </si>
  <si>
    <t>90</t>
  </si>
  <si>
    <t>733110806</t>
  </si>
  <si>
    <t>Demontáž potrubí ocelového závitového do DN 32</t>
  </si>
  <si>
    <t>-1823921389</t>
  </si>
  <si>
    <t>91</t>
  </si>
  <si>
    <t>733120819</t>
  </si>
  <si>
    <t>Demontáž potrubí ocelového hladkého do D 60,3</t>
  </si>
  <si>
    <t>-1098786631</t>
  </si>
  <si>
    <t>92</t>
  </si>
  <si>
    <t>733120826</t>
  </si>
  <si>
    <t>Demontáž potrubí ocelového hladkého do D 89</t>
  </si>
  <si>
    <t>1993029460</t>
  </si>
  <si>
    <t>93</t>
  </si>
  <si>
    <t>733140811</t>
  </si>
  <si>
    <t>Odřezání nádoby odvzdušňovací</t>
  </si>
  <si>
    <t>530174052</t>
  </si>
  <si>
    <t>94</t>
  </si>
  <si>
    <t>733190801</t>
  </si>
  <si>
    <t>Odřezání objímky dvojité do DN 50</t>
  </si>
  <si>
    <t>-388203903</t>
  </si>
  <si>
    <t>95</t>
  </si>
  <si>
    <t>733191816</t>
  </si>
  <si>
    <t>Odřezání držáku potrubí třmenového do D 44,5 bez demontáže podpěr, konzol nebo výložníků</t>
  </si>
  <si>
    <t>851173705</t>
  </si>
  <si>
    <t>96</t>
  </si>
  <si>
    <t>733191823</t>
  </si>
  <si>
    <t>Odřezání držáku potrubí třmenového do D 76 bez demontáže podpěr, konzol nebo výložníků</t>
  </si>
  <si>
    <t>1431845653</t>
  </si>
  <si>
    <t>97</t>
  </si>
  <si>
    <t>733890801</t>
  </si>
  <si>
    <t>Přemístění potrubí demontovaného vodorovně do 100 m v objektech výšky do 6 m</t>
  </si>
  <si>
    <t>-137176718</t>
  </si>
  <si>
    <t>734</t>
  </si>
  <si>
    <t>Ústřední vytápění - armatury</t>
  </si>
  <si>
    <t>98</t>
  </si>
  <si>
    <t>1507011941</t>
  </si>
  <si>
    <t>99</t>
  </si>
  <si>
    <t>734200811</t>
  </si>
  <si>
    <t>Demontáž armatury závitové s jedním závitem do G 1/2</t>
  </si>
  <si>
    <t>-1440838480</t>
  </si>
  <si>
    <t>1544149661</t>
  </si>
  <si>
    <t>101</t>
  </si>
  <si>
    <t>734200822</t>
  </si>
  <si>
    <t>Demontáž armatury závitové se dvěma závity do G 1</t>
  </si>
  <si>
    <t>-1007064045</t>
  </si>
  <si>
    <t>102</t>
  </si>
  <si>
    <t>734200823</t>
  </si>
  <si>
    <t>Demontáž armatury závitové se dvěma závity do G 6/4</t>
  </si>
  <si>
    <t>-1977654652</t>
  </si>
  <si>
    <t>103</t>
  </si>
  <si>
    <t>734200833</t>
  </si>
  <si>
    <t>Demontáž armatury závitové se třemi závity do G 6/4</t>
  </si>
  <si>
    <t>1876911517</t>
  </si>
  <si>
    <t>104</t>
  </si>
  <si>
    <t>734410811</t>
  </si>
  <si>
    <t>Demontáž teploměru přímého nebo rohového s ochranným pouzdrem</t>
  </si>
  <si>
    <t>-891599620</t>
  </si>
  <si>
    <t>105</t>
  </si>
  <si>
    <t>604777428</t>
  </si>
  <si>
    <t>106</t>
  </si>
  <si>
    <t>734890801</t>
  </si>
  <si>
    <t>Přemístění demontovaných armatur vodorovně do 100 m v objektech výšky do 6 m</t>
  </si>
  <si>
    <t>444606695</t>
  </si>
  <si>
    <t>735</t>
  </si>
  <si>
    <t>Ústřední vytápění - otopná tělesa</t>
  </si>
  <si>
    <t>107</t>
  </si>
  <si>
    <t>735111810</t>
  </si>
  <si>
    <t>Demontáž otopného tělesa litinového článkového</t>
  </si>
  <si>
    <t>723499973</t>
  </si>
  <si>
    <t>108</t>
  </si>
  <si>
    <t>735151822</t>
  </si>
  <si>
    <t>Demontáž otopného tělesa panelového dvouřadého délka do 2820 mm</t>
  </si>
  <si>
    <t>-478491156</t>
  </si>
  <si>
    <t>109</t>
  </si>
  <si>
    <t>735494811</t>
  </si>
  <si>
    <t>Vypuštění vody z otopných těles</t>
  </si>
  <si>
    <t>1199928126</t>
  </si>
  <si>
    <t>110</t>
  </si>
  <si>
    <t>735890801</t>
  </si>
  <si>
    <t>Přemístění demontovaného otopného tělesa vodorovně 100 m v objektech výšky do 6 m</t>
  </si>
  <si>
    <t>2147314916</t>
  </si>
  <si>
    <t>783</t>
  </si>
  <si>
    <t>Nátěry</t>
  </si>
  <si>
    <t>111</t>
  </si>
  <si>
    <t>783425424</t>
  </si>
  <si>
    <t>Nátěry syntetické potrubí do DN 50 barva dražší matný povrch 2x antikorozní, 1x základní, 2x email</t>
  </si>
  <si>
    <t>-771302658</t>
  </si>
  <si>
    <t>SO 002A - Nákladní rampa</t>
  </si>
  <si>
    <t>SO_02A - Nákladní rampa</t>
  </si>
  <si>
    <t>SO_02A</t>
  </si>
  <si>
    <t>1451911396</t>
  </si>
  <si>
    <t>"Výkres č. 01D01/1215"</t>
  </si>
  <si>
    <t xml:space="preserve">"Zastavěná plocha rampy"     968,0*(1,20-0,40)</t>
  </si>
  <si>
    <t>132201201</t>
  </si>
  <si>
    <t>Hloubení rýh š do 2000 mm v hornině tř. 3 objemu do 100 m3</t>
  </si>
  <si>
    <t>1786508153</t>
  </si>
  <si>
    <t>"Výkres č. 01D01/1217"</t>
  </si>
  <si>
    <t xml:space="preserve">"Nouzový výlez - nad potrubím"        (3,00*3+2,00)*1,20*0,60</t>
  </si>
  <si>
    <t xml:space="preserve">"Nouzový výlez - nad šachtou"         1,60*1,60*0,30</t>
  </si>
  <si>
    <t>132201209</t>
  </si>
  <si>
    <t>Příplatek za lepivost k hloubení rýh š do 2000 mm v hornině tř. 3</t>
  </si>
  <si>
    <t>243345130</t>
  </si>
  <si>
    <t>8,688*0,60</t>
  </si>
  <si>
    <t>1788886964</t>
  </si>
  <si>
    <t>774,400+8,688</t>
  </si>
  <si>
    <t>1599751325</t>
  </si>
  <si>
    <t>237773353</t>
  </si>
  <si>
    <t>783,088*1750*0,001</t>
  </si>
  <si>
    <t>-931013586</t>
  </si>
  <si>
    <t xml:space="preserve">"Dle pol. po vybourání základů v zemi"           100,255</t>
  </si>
  <si>
    <t xml:space="preserve">"Nouzový výlez - nad potrubím"        (3,00*3+2,00)*1,20*(0,60+1,20)</t>
  </si>
  <si>
    <t xml:space="preserve">"Nouzový výlez - nad šachtou"         1,60*1,60*(0,30+1,805)</t>
  </si>
  <si>
    <t xml:space="preserve">"Nouzový výlez - výlez"                       1,60*1,60*(0,30+1,805)</t>
  </si>
  <si>
    <t>-1106256991</t>
  </si>
  <si>
    <t>134,793*2,160</t>
  </si>
  <si>
    <t>1920730648</t>
  </si>
  <si>
    <t xml:space="preserve">"Dle pol. zásyp z betonového recyklátu"         291,152</t>
  </si>
  <si>
    <t>009-02-01</t>
  </si>
  <si>
    <t>-2067476630</t>
  </si>
  <si>
    <t>925901111</t>
  </si>
  <si>
    <t>Rozebrání kolejového zarážedla typ I</t>
  </si>
  <si>
    <t>-793878615</t>
  </si>
  <si>
    <t>925941211</t>
  </si>
  <si>
    <t>Kolejové zarážedlo z kolejnic tvaru T nebo S49</t>
  </si>
  <si>
    <t>-1116525402</t>
  </si>
  <si>
    <t>-740333693</t>
  </si>
  <si>
    <t>"Výkres č. 01D01/1206, 1207"</t>
  </si>
  <si>
    <t xml:space="preserve">"Mezi koleje a demolici"      55,45*0,50*1,00*1,035</t>
  </si>
  <si>
    <t>936311112</t>
  </si>
  <si>
    <t>Zabetonování potrubí ve vynechaných otvorech z betonu se zvýšenými nároky C 25/30 pl otvoru 2,0 m2</t>
  </si>
  <si>
    <t>-1315538353</t>
  </si>
  <si>
    <t xml:space="preserve">"Nouzový výlez - potrubí"       1</t>
  </si>
  <si>
    <t>009-02a-01</t>
  </si>
  <si>
    <t>Demontáž ocelového sloupů</t>
  </si>
  <si>
    <t>1355725347</t>
  </si>
  <si>
    <t>-1265230397</t>
  </si>
  <si>
    <t xml:space="preserve">"Rampa zdivo - zhlaví"     (7,01+51,93)*0,25*0,15+16,655*0,70*0,15</t>
  </si>
  <si>
    <t xml:space="preserve">"Rampa zdivo - zhlaví"     (5,66+3,15)*0,45*0,15+(19,945+1,545+1,324+55,45)*0,55*0,15+4,87*0,865*0,15</t>
  </si>
  <si>
    <t xml:space="preserve">"Rampa zdivo - zhlaví"     4,54*(0,39+0,75)*0,5*0,15</t>
  </si>
  <si>
    <t xml:space="preserve">"Rampa - schodiště"         0,30*0,15*0,5*1,015*7+sqrt(0,30^2+0,15^2)*1,015*7*0,15</t>
  </si>
  <si>
    <t xml:space="preserve">"Nouzový výlez - výlez"            1,60*1,60*0,30*2+(1,60+1,20)*2*0,20*3,10</t>
  </si>
  <si>
    <t xml:space="preserve">"Nouzový výlez - potrubí"        2*pi*0,55*0,10*(3,00*3+2,00)</t>
  </si>
  <si>
    <t xml:space="preserve">"Nouzový výlez - šachta"        1,60*1,60*0,30*2+(1,60+1,20)*2*0,20*1,23</t>
  </si>
  <si>
    <t>-965769760</t>
  </si>
  <si>
    <t xml:space="preserve">"Rampa zdivo - zdivo"     7,01*0,25*(0,48+1,20)*0,5+51,93*0,25*(1,20+1,25)*0,5+16,655*0,70*1,25</t>
  </si>
  <si>
    <t xml:space="preserve">"Rampa zdivo - zdivo"     (5,66+3,15)*0,45*(0,85+1,05)*0,5+(19,945+1,545+1,324+55,45)*0,55*1,20+4,87*0,865*(1,10+1,20)*0,5</t>
  </si>
  <si>
    <t xml:space="preserve">"Rampa zdivo - zdivo"     4,54*(0,39+0,75)*0,5*1,20</t>
  </si>
  <si>
    <t>1605845721</t>
  </si>
  <si>
    <t xml:space="preserve">"Rampa zdivo - základ"     ((7,01+51,93)*0,25+16,655*0,70)*1,00</t>
  </si>
  <si>
    <t xml:space="preserve">"Rampa zdivo - základ"     ((5,66+3,15)*0,45+(19,945+1,545+1,324+55,45)*0,55+4,87*0,865)*1,00</t>
  </si>
  <si>
    <t xml:space="preserve">"Rampa zdivo - základ"     4,54*(0,39+0,75)*0,5*1,00</t>
  </si>
  <si>
    <t xml:space="preserve">"Rozšíření základů v zemi"          80,204*0,25</t>
  </si>
  <si>
    <t>113106292</t>
  </si>
  <si>
    <t>Rozebrání vozovek ze silničních dílců spáry zalité cementovou maltou strojně pl přes 50 do 200m2</t>
  </si>
  <si>
    <t>2066293715</t>
  </si>
  <si>
    <t>"Výkres č. 01D01/1206"</t>
  </si>
  <si>
    <t xml:space="preserve">"Rampa panely"     18,0*6,0</t>
  </si>
  <si>
    <t>113106511</t>
  </si>
  <si>
    <t>Rozebrání dlažeb vozovek z velkých kostek s ložem z kameniva strojně pl přes 200 m2</t>
  </si>
  <si>
    <t>1558381545</t>
  </si>
  <si>
    <t xml:space="preserve">"Zastavěná plocha rampy"     968,0</t>
  </si>
  <si>
    <t xml:space="preserve">"Rampa panely"     -18,0*6,0</t>
  </si>
  <si>
    <t>113107211</t>
  </si>
  <si>
    <t>Odstranění podkladu z kameniva těženého tl 100 mm strojně pl přes 200 m2</t>
  </si>
  <si>
    <t>1350780926</t>
  </si>
  <si>
    <t>113107221</t>
  </si>
  <si>
    <t>Odstranění podkladu z kameniva drceného tl 100 mm strojně pl přes 200 m2</t>
  </si>
  <si>
    <t>662082057</t>
  </si>
  <si>
    <t>113107222</t>
  </si>
  <si>
    <t>Odstranění podkladu z kameniva drceného tl 200 mm strojně pl přes 200 m2</t>
  </si>
  <si>
    <t>-723711338</t>
  </si>
  <si>
    <t>114203102</t>
  </si>
  <si>
    <t>Rozebrání dlažeb z lomového kamene nebo betonových tvárnic na sucho se zalitými spárami</t>
  </si>
  <si>
    <t>-280761348</t>
  </si>
  <si>
    <t xml:space="preserve">"Zastavěná plocha rampy"     968,0*0,20</t>
  </si>
  <si>
    <t>-1085962639</t>
  </si>
  <si>
    <t xml:space="preserve">"Suť celkem SO_02A"         1526,007</t>
  </si>
  <si>
    <t xml:space="preserve">"Dle pol. podsyp z betonového recyklátu"         -291,152</t>
  </si>
  <si>
    <t>-1095322010</t>
  </si>
  <si>
    <t xml:space="preserve">"Suť do 5km"      1234,855*4</t>
  </si>
  <si>
    <t>-125281323</t>
  </si>
  <si>
    <t>122943973</t>
  </si>
  <si>
    <t>ROZ-02</t>
  </si>
  <si>
    <t>1425219419</t>
  </si>
  <si>
    <t>-558874464</t>
  </si>
  <si>
    <t>SO 002B - Oplocení</t>
  </si>
  <si>
    <t>SO_02B - Oplocení</t>
  </si>
  <si>
    <t xml:space="preserve">    006 - Úpravy povrchu</t>
  </si>
  <si>
    <t>SO_02B</t>
  </si>
  <si>
    <t>1482699645</t>
  </si>
  <si>
    <t xml:space="preserve">"Dle pol. po vybourání základů v zemi"           183,749</t>
  </si>
  <si>
    <t>-987743706</t>
  </si>
  <si>
    <t>183,749*2,160</t>
  </si>
  <si>
    <t>1058690095</t>
  </si>
  <si>
    <t xml:space="preserve">"Dle pol. zásyp z betonového recyklátu"         396,898</t>
  </si>
  <si>
    <t>006</t>
  </si>
  <si>
    <t>Úpravy povrchu</t>
  </si>
  <si>
    <t>619996111</t>
  </si>
  <si>
    <t>Zřízení ochrany stavebních konstrukcí a předmětů bedněním - nebo stromů</t>
  </si>
  <si>
    <t>473940955</t>
  </si>
  <si>
    <t xml:space="preserve">"Lípy výšky cca 4,00 m"         1,00*4*2,00*14</t>
  </si>
  <si>
    <t>619996121</t>
  </si>
  <si>
    <t>Odstranění ochrany stavebních konstrukcí a předmětů bedněním - nebo stromů</t>
  </si>
  <si>
    <t>1045597474</t>
  </si>
  <si>
    <t>-1637608600</t>
  </si>
  <si>
    <t>966072811</t>
  </si>
  <si>
    <t>Rozebrání rámového oplocení na ocelové sloupky výšky do 2m</t>
  </si>
  <si>
    <t>852013007</t>
  </si>
  <si>
    <t>"Výkres č. 01D01/1204-7"</t>
  </si>
  <si>
    <t xml:space="preserve">"Oplocení"     (30,77+42,25+22,03+9,097+64,333+31,75+17,985+24,25+9,97)</t>
  </si>
  <si>
    <t>966071721</t>
  </si>
  <si>
    <t>Bourání sloupků a vzpěr plotových ocelových do 2,5 m odřezáním</t>
  </si>
  <si>
    <t>1674006493</t>
  </si>
  <si>
    <t xml:space="preserve">"Oplocení po á 3,0m"     (30,77+42,25+22,03+9,097+64,333+31,75+17,985+24,25+9,97)/3,00+9-0,145</t>
  </si>
  <si>
    <t>-509523526</t>
  </si>
  <si>
    <t xml:space="preserve">"Oplocení zdivo"     (30,77+42,25+22,03+9,097+64,333+31,75+17,985+24,25+9,97)*0,55*0,60</t>
  </si>
  <si>
    <t xml:space="preserve">"Brány sloupky"        0,55*0,55*2,00*2*3</t>
  </si>
  <si>
    <t>672262525</t>
  </si>
  <si>
    <t xml:space="preserve">"Oplocení zdivo základ"     (30,77+42,25+22,03+9,097+64,333+31,75+17,985+24,25+9,97)*0,60*0,90</t>
  </si>
  <si>
    <t xml:space="preserve">"Brány základ"        (6,45+6,225+7,11)*0,60*0,90</t>
  </si>
  <si>
    <t xml:space="preserve">"Rozšíření základů v zemi"          146,999*0,25</t>
  </si>
  <si>
    <t>966073813</t>
  </si>
  <si>
    <t>Rozebrání vrat a vrátek k oplocení plochy do 20 m2</t>
  </si>
  <si>
    <t>-2009467547</t>
  </si>
  <si>
    <t xml:space="preserve">"Brány"        3,0</t>
  </si>
  <si>
    <t>98101111X</t>
  </si>
  <si>
    <t>Demolice přístřešků ocelových jednostranně opláštěných postupným rozebíráním</t>
  </si>
  <si>
    <t>1502310807</t>
  </si>
  <si>
    <t xml:space="preserve">"Plechové přístřešky na popelnice"       1,80*1,30*2,00*2</t>
  </si>
  <si>
    <t>1344698594</t>
  </si>
  <si>
    <t xml:space="preserve">"Suť celkem SO_02B"         626,039</t>
  </si>
  <si>
    <t xml:space="preserve">"Dle pol. podsyp z betonového recyklátu"         -396,898</t>
  </si>
  <si>
    <t>871882034</t>
  </si>
  <si>
    <t xml:space="preserve">"Suť do 5km"      229,141*4</t>
  </si>
  <si>
    <t>-312453871</t>
  </si>
  <si>
    <t>1308257562</t>
  </si>
  <si>
    <t>ROZ-02B</t>
  </si>
  <si>
    <t>-1006124292</t>
  </si>
  <si>
    <t>-1319465886</t>
  </si>
  <si>
    <t>SO 003 - Přístřešky autobusového nádraží</t>
  </si>
  <si>
    <t>SO_03 - Přístřešky autobusového nádraží</t>
  </si>
  <si>
    <t>SO_03</t>
  </si>
  <si>
    <t>-886732402</t>
  </si>
  <si>
    <t xml:space="preserve">"Dle pol. po vybourání základů v zemi"           146,160</t>
  </si>
  <si>
    <t>-1070996835</t>
  </si>
  <si>
    <t>146,160*2,160</t>
  </si>
  <si>
    <t>69937302</t>
  </si>
  <si>
    <t xml:space="preserve">"Dle pol. zásyp z betonového recyklátu"         315,706</t>
  </si>
  <si>
    <t>-1187341530</t>
  </si>
  <si>
    <t>966001211</t>
  </si>
  <si>
    <t>Odstranění lavičky stabilní zabetonované</t>
  </si>
  <si>
    <t>-592441729</t>
  </si>
  <si>
    <t>966006132</t>
  </si>
  <si>
    <t>Odstranění značek dopravních nebo orientačních se sloupky s betonovými patkami</t>
  </si>
  <si>
    <t>-299238828</t>
  </si>
  <si>
    <t>1878698659</t>
  </si>
  <si>
    <t>"Výkres č. 01D19"</t>
  </si>
  <si>
    <t xml:space="preserve">"Zastřešení - základy"        2,40*1,20*1,40*(8,0*3+5,0)</t>
  </si>
  <si>
    <t xml:space="preserve">"Rozšíření základů v zemi"          116,928*0,25</t>
  </si>
  <si>
    <t>-1335911338</t>
  </si>
  <si>
    <t xml:space="preserve">"Suť celkem SO_03"         355,754</t>
  </si>
  <si>
    <t xml:space="preserve">"Dle pol. podsyp z betonového recyklátu"         -315,706</t>
  </si>
  <si>
    <t>428749669</t>
  </si>
  <si>
    <t xml:space="preserve">"Suť do 5km"      40,048*4</t>
  </si>
  <si>
    <t>554834040</t>
  </si>
  <si>
    <t>2084421076</t>
  </si>
  <si>
    <t>ROZ-03</t>
  </si>
  <si>
    <t>-1845830157</t>
  </si>
  <si>
    <t>-681614937</t>
  </si>
  <si>
    <t>SO 004 - Zpevněné plochy, komunikace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</si>
  <si>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</si>
  <si>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</si>
  <si>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</si>
  <si>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</si>
  <si>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</si>
  <si>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</si>
  <si>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</si>
  <si>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113106123</t>
  </si>
  <si>
    <t>Rozebrání dlažeb ze zámkových dlaždic komunikací pro pěší ručně</t>
  </si>
  <si>
    <t>-1977669266</t>
  </si>
  <si>
    <t>"dlažba stáv.chodníků"</t>
  </si>
  <si>
    <t xml:space="preserve">"podél ul.Jesenická"    214</t>
  </si>
  <si>
    <t xml:space="preserve">"prostor BUS"    9+198+147+118+76+579+52</t>
  </si>
  <si>
    <t>113106161</t>
  </si>
  <si>
    <t>Rozebrání dlažeb vozovek z drobných kostek s ložem z kameniva ručně</t>
  </si>
  <si>
    <t>1108774706</t>
  </si>
  <si>
    <t>"stáv.odláždění uličních vpustí BUS"</t>
  </si>
  <si>
    <t>113106171</t>
  </si>
  <si>
    <t>Rozebrání dlažeb vozovek ze zámkové dlažby s ložem z kameniva ručně</t>
  </si>
  <si>
    <t>609000569</t>
  </si>
  <si>
    <t>"stáv.dlažba parkovacích míst přednádraží"</t>
  </si>
  <si>
    <t>159</t>
  </si>
  <si>
    <t>95601890</t>
  </si>
  <si>
    <t>"rozebrání dlažeb stávajících komunikací"</t>
  </si>
  <si>
    <t xml:space="preserve">"obslužná komun. provozních a skladových objektů"    663</t>
  </si>
  <si>
    <t>113107163</t>
  </si>
  <si>
    <t>Odstranění podkladu z kameniva drceného tl 300 mm strojně pl přes 50 do 200 m2</t>
  </si>
  <si>
    <t>-168583123</t>
  </si>
  <si>
    <t>"odstr. původ.podkl.vrstev tl. do 30 cm v ploše dlažeb stáv.chodníků "</t>
  </si>
  <si>
    <t xml:space="preserve">"prostor BUS"    1179</t>
  </si>
  <si>
    <t>"odstr. původ.podkl.vrstev tl. do 30 cm v ploše stáv.chodníků živičných "</t>
  </si>
  <si>
    <t xml:space="preserve">"chodníky podél ul Jesenická"        1142</t>
  </si>
  <si>
    <t xml:space="preserve">"nástupní ostrůvky BUS"    604</t>
  </si>
  <si>
    <t>113107182</t>
  </si>
  <si>
    <t>Odstranění podkladu živičného tl 100 mm strojně pl přes 50 do 200 m2</t>
  </si>
  <si>
    <t>-1220493452</t>
  </si>
  <si>
    <t>"kryt stáv.živičných chodníků a nástup.ostrůvků""</t>
  </si>
  <si>
    <t xml:space="preserve">"chodníky podél ul Jesenická"        186+37+143+158+141+477</t>
  </si>
  <si>
    <t xml:space="preserve">"nástupní ostrůvky BUS"    170+167+148+119   </t>
  </si>
  <si>
    <t>-2104197982</t>
  </si>
  <si>
    <t>"odstr. původ.podkl.vrstev tl. 20 cm v ploše frézovaného živič. krytu stáv.komunikací "</t>
  </si>
  <si>
    <t xml:space="preserve">"komunikace v prostoru přednádraží"    788    </t>
  </si>
  <si>
    <t xml:space="preserve">"obslužná komun. provozních a skladových objektů"    3534</t>
  </si>
  <si>
    <t xml:space="preserve">"komunikace BUS"    4230</t>
  </si>
  <si>
    <t>113154224</t>
  </si>
  <si>
    <t>Frézování živičného krytu tl 100 mm pruh š 1 m pl do 1000 m2 bez překážek v trase</t>
  </si>
  <si>
    <t>-1640222928</t>
  </si>
  <si>
    <t>"odfrézování stávajích živičných vrstev komunikací"</t>
  </si>
  <si>
    <t>113154364</t>
  </si>
  <si>
    <t>Frézování živičného krytu tl 100 mm pruh š 2 m pl do 10000 m2 s překážkami v trase</t>
  </si>
  <si>
    <t>-626905847</t>
  </si>
  <si>
    <t>"odfrézování stávajících živičných vrstev komunikací"</t>
  </si>
  <si>
    <t>113201112</t>
  </si>
  <si>
    <t>Vytrhání obrub silničních ležatých</t>
  </si>
  <si>
    <t>687066644</t>
  </si>
  <si>
    <t xml:space="preserve">"vytrhání stáv.silničních kamenných obrubníků chodníků ul.Jesenická" </t>
  </si>
  <si>
    <t>176+368</t>
  </si>
  <si>
    <t>"vytrhání stáv.silničních obrub chodníku přednádraží"</t>
  </si>
  <si>
    <t>113202111</t>
  </si>
  <si>
    <t>Vytrhání obrub krajníků obrubníků stojatých</t>
  </si>
  <si>
    <t>-1051287991</t>
  </si>
  <si>
    <t>"stáv.silniční bet.obrubník"</t>
  </si>
  <si>
    <t xml:space="preserve">"chodníky podél ul.Jesenická"    139 </t>
  </si>
  <si>
    <t xml:space="preserve">"nástupní ostrůvky BUS"    430</t>
  </si>
  <si>
    <t xml:space="preserve">"chodníky v prostoru BUS"    282</t>
  </si>
  <si>
    <t>"stáv.chodníkový bet.obrubník"</t>
  </si>
  <si>
    <t xml:space="preserve">"chodníky v prostoru BUS"   220</t>
  </si>
  <si>
    <t xml:space="preserve">"chodníky podél ul.Jesenická"    396</t>
  </si>
  <si>
    <t>113203111</t>
  </si>
  <si>
    <t>Vytrhání obrub z dlažebních kostek</t>
  </si>
  <si>
    <t>-1540008092</t>
  </si>
  <si>
    <t>"stáv.obruba z kostek - jednořádek"</t>
  </si>
  <si>
    <t xml:space="preserve">"ostrůvky BUS"    429</t>
  </si>
  <si>
    <t xml:space="preserve">"chodníky BUS"    288</t>
  </si>
  <si>
    <t xml:space="preserve">" samostatná obruba z kostek BUS"    126</t>
  </si>
  <si>
    <t>"stávající dvojřádek v prostoru přednádraží"</t>
  </si>
  <si>
    <t>67*2</t>
  </si>
  <si>
    <t>162501152</t>
  </si>
  <si>
    <t>Vodorovné přemístění do 3000 m výkopku/sypaniny z horniny tř. 5 až 7</t>
  </si>
  <si>
    <t>104649105</t>
  </si>
  <si>
    <t>"odvoz velkých kostek na meziskládku objednatele k dalšímu využití"</t>
  </si>
  <si>
    <t>663*0,16</t>
  </si>
  <si>
    <t>167101152</t>
  </si>
  <si>
    <t>Nakládání výkopku z hornin tř. 5 až 7 přes 100 m3</t>
  </si>
  <si>
    <t>951603412</t>
  </si>
  <si>
    <t>"nakládka velkých kostek k odvozu na meziskládku objednatele"</t>
  </si>
  <si>
    <t>Ostatní konstrukce a práce, bourání</t>
  </si>
  <si>
    <t>966005111</t>
  </si>
  <si>
    <t>Rozebrání a odstranění silničního zábradlí se sloupky osazenými s betonovými patkami</t>
  </si>
  <si>
    <t>173561394</t>
  </si>
  <si>
    <t>"stáv.ochranné zábradlí vč.uložení k opětovnému osazení"</t>
  </si>
  <si>
    <t xml:space="preserve">"přednádraží"    58</t>
  </si>
  <si>
    <t xml:space="preserve">"chodník ul.Jesenická (k BUS)"     25</t>
  </si>
  <si>
    <t xml:space="preserve">"chodník k viaduktu"    48+38</t>
  </si>
  <si>
    <t>966008211</t>
  </si>
  <si>
    <t>Bourání odvodňovacího žlabu z betonových příkopových tvárnic š do 500 mm</t>
  </si>
  <si>
    <t>-926922027</t>
  </si>
  <si>
    <t>"vybourání bet.odvodňovacích žlabů - stáv.provozní komunikace"</t>
  </si>
  <si>
    <t>979024443</t>
  </si>
  <si>
    <t>Očištění vybouraných obrubníků a krajníků silničních</t>
  </si>
  <si>
    <t>-1361704696</t>
  </si>
  <si>
    <t>"očištění a vytřídění vybour.kamen.obrubníků pro opětovné uložení"</t>
  </si>
  <si>
    <t>629</t>
  </si>
  <si>
    <t>979071122</t>
  </si>
  <si>
    <t>Očištění dlažebních kostek drobných s původním spárováním živičnou směsí nebo MC</t>
  </si>
  <si>
    <t>-1829592362</t>
  </si>
  <si>
    <t>"očištění a vytřídění kostek ze stáv.obruby (přídlažby)"</t>
  </si>
  <si>
    <t xml:space="preserve">"ostrůvky BUS"    429*0,10</t>
  </si>
  <si>
    <t xml:space="preserve">"chodníky BUS"    288*0,10</t>
  </si>
  <si>
    <t xml:space="preserve">" samostatná obruba z kostek BUS"    126*0,10</t>
  </si>
  <si>
    <t xml:space="preserve">"dvojřádek v prostoru přednádraží"    67*0,20</t>
  </si>
  <si>
    <t xml:space="preserve">"odláždění uličních vpustí BUS"    6</t>
  </si>
  <si>
    <t>999-009.FP</t>
  </si>
  <si>
    <t>Informační tabule a bilboardy - odstranění</t>
  </si>
  <si>
    <t>1719346458</t>
  </si>
  <si>
    <t>P</t>
  </si>
  <si>
    <t>Poznámka k položce:_x000d_
Firemní položka.</t>
  </si>
  <si>
    <t>"odstranění stávajících inform.tabulí v prostoru BUS"</t>
  </si>
  <si>
    <t>997</t>
  </si>
  <si>
    <t>Přesun sutě</t>
  </si>
  <si>
    <t>530543403</t>
  </si>
  <si>
    <t>"odvoz suti na skládku TKO k trvalému uložení"</t>
  </si>
  <si>
    <t xml:space="preserve">"nevyužitelný materiál z pův.jedno- a dvojřádku z kostek (20% objemu)"    112,355*0,20</t>
  </si>
  <si>
    <t xml:space="preserve">"nevyužitelný materiál z pův.dlažby z drob.kostek (20% objemu)"    1,92*0,20</t>
  </si>
  <si>
    <t xml:space="preserve">"nevyužitelný materiál z pův.kamenných obrub (10% objemu)"    182,41*0,10</t>
  </si>
  <si>
    <t xml:space="preserve">"stáv.bet.silniční a chodníkové obrubníky"    300,735</t>
  </si>
  <si>
    <t xml:space="preserve">"dlažba parkovacích míst přadnádraží"    46,905</t>
  </si>
  <si>
    <t xml:space="preserve">"dlažba stávajících chodníků"    362,18</t>
  </si>
  <si>
    <t xml:space="preserve">"vybour.odvodňovací bet.žlaby"    3,25</t>
  </si>
  <si>
    <t xml:space="preserve">"odstraněný živičný kryt chodníků a nástup.ostrůvků"    384,12</t>
  </si>
  <si>
    <t xml:space="preserve">"beton patek zábradlí"    5,915</t>
  </si>
  <si>
    <t>-1722384926</t>
  </si>
  <si>
    <t>"odvoz suti na skl. TKO k trvalému uložení - celkem 5 km"</t>
  </si>
  <si>
    <t xml:space="preserve">"nevyužitelný materiál z pův.jedno- a dvojřádku z kostek (20% objemu)"    22,471*4</t>
  </si>
  <si>
    <t xml:space="preserve">"nevyužitelný materiál z pův.dlažby z drob.kostek (20% objemu)"    0,384*4</t>
  </si>
  <si>
    <t xml:space="preserve">"nevyužitelný materiál z pův.kamenných obrub (10% objemu)"    18,241*4</t>
  </si>
  <si>
    <t xml:space="preserve">"stáv.bet.silniční a chodníkové obrubníky"    300,735*4</t>
  </si>
  <si>
    <t xml:space="preserve">"dlažba parkovacích míst přadnádraží"    46,905*4</t>
  </si>
  <si>
    <t xml:space="preserve">"dlažba stávajících chodníků"    362,18*4</t>
  </si>
  <si>
    <t xml:space="preserve">"vybour.odvodňovací bet.žlaby"    3,25*4</t>
  </si>
  <si>
    <t xml:space="preserve">"odstraněný živičný kryt chodníků a nástup.ostrůvků"    384,12*4</t>
  </si>
  <si>
    <t xml:space="preserve">"beton patek zábradlí"    5,915*4</t>
  </si>
  <si>
    <t>997221551</t>
  </si>
  <si>
    <t>Vodorovná doprava suti ze sypkých materiálů do 1 km</t>
  </si>
  <si>
    <t>1851114754</t>
  </si>
  <si>
    <t>"odfréz.materiál k trvalému uložení na skládku"</t>
  </si>
  <si>
    <t xml:space="preserve">"komunikace v prostoru přednádraží"    788*0,256</t>
  </si>
  <si>
    <t xml:space="preserve">"obslužná komun. provozních a skladových objektů"    3534*0,256</t>
  </si>
  <si>
    <t xml:space="preserve">"komunikace BUS"    4230*0,256</t>
  </si>
  <si>
    <t>"podkl.vrstvy z kameniva stáv.komunikací k trvalému uložení na skládku"</t>
  </si>
  <si>
    <t xml:space="preserve">"komunikace v prostoru přednádraží"    788*0,29    </t>
  </si>
  <si>
    <t xml:space="preserve">"obslužná komun. provozních a skladových objektů"    3534*0,29</t>
  </si>
  <si>
    <t xml:space="preserve">"komunikace BUS"    4230*0,29</t>
  </si>
  <si>
    <t>"podkl.vrstvy z kameniva stáv.chodníků k trvalému uložení na skládku"</t>
  </si>
  <si>
    <t xml:space="preserve">"podél ul.Jesenická"    214*0,44</t>
  </si>
  <si>
    <t xml:space="preserve">"prostor BUS"    1179*0,44</t>
  </si>
  <si>
    <t xml:space="preserve">"chodníky podél ul Jesenická"        1142*0,44</t>
  </si>
  <si>
    <t xml:space="preserve">"nástupní ostrůvky BUS"    604*0,44</t>
  </si>
  <si>
    <t>997221559</t>
  </si>
  <si>
    <t>Příplatek ZKD 1 km u vodorovné dopravy suti ze sypkých materiálů</t>
  </si>
  <si>
    <t>1927375310</t>
  </si>
  <si>
    <t>"celkem 5 km"</t>
  </si>
  <si>
    <t xml:space="preserve">"komunikace v prostoru přednádraží"    201,728*4</t>
  </si>
  <si>
    <t xml:space="preserve">"obslužná komun. provozních a skladových objektů"    904,704*4</t>
  </si>
  <si>
    <t xml:space="preserve">"komunikace BUS"    1082,88*4</t>
  </si>
  <si>
    <t xml:space="preserve">"komunikace v prostoru přednádraží"    228,52*4</t>
  </si>
  <si>
    <t xml:space="preserve">"obslužná komun. provozních a skladových objektů"    1024,86*4</t>
  </si>
  <si>
    <t xml:space="preserve">"komunikace BUS"    1226,70*4</t>
  </si>
  <si>
    <t xml:space="preserve">"podél ul.Jesenická"    94,16*4</t>
  </si>
  <si>
    <t xml:space="preserve">"prostor BUS"    518,76*4</t>
  </si>
  <si>
    <t xml:space="preserve">"chodníky podél ul Jesenická"        502,48*4</t>
  </si>
  <si>
    <t xml:space="preserve">"nástupní ostrůvky BUS"    265,76*4</t>
  </si>
  <si>
    <t>997013801</t>
  </si>
  <si>
    <t>Poplatek za uložení na skládce (skládkovné) stavebního odpadu betonového kód odpadu 170 101</t>
  </si>
  <si>
    <t>1236383888</t>
  </si>
  <si>
    <t>997221845</t>
  </si>
  <si>
    <t>Poplatek za uložení na skládce (skládkovné) odpadu asfaltového bez dehtu kód odpadu 170 302</t>
  </si>
  <si>
    <t>-464627211</t>
  </si>
  <si>
    <t xml:space="preserve">"odfrézovaný materiál"    2189,312</t>
  </si>
  <si>
    <t>997221855</t>
  </si>
  <si>
    <t>Poplatek za uložení na skládce (skládkovné) zeminy a kameniva kód odpadu 170 504</t>
  </si>
  <si>
    <t>1352032979</t>
  </si>
  <si>
    <t xml:space="preserve">"nevyužitelný materiál z pův.jedno- a dvojřádku z kostek (20% objemu)"    22,471</t>
  </si>
  <si>
    <t xml:space="preserve">"nevyužitelný materiál z pův.dlažby z drob.kostek (20% objemu)"    0,384</t>
  </si>
  <si>
    <t xml:space="preserve">"nevyužitelný materiál z pův.kamenných obrub (10% objemu)"   18,241</t>
  </si>
  <si>
    <t>998</t>
  </si>
  <si>
    <t>Přesun hmot</t>
  </si>
  <si>
    <t>67546040</t>
  </si>
  <si>
    <t>100 - Komunikace</t>
  </si>
  <si>
    <t>SO 101 - Vozidlová komunikace Jesenická</t>
  </si>
  <si>
    <t xml:space="preserve">    5 - Komunikace pozemní</t>
  </si>
  <si>
    <t xml:space="preserve">    8 - Trubní vedení</t>
  </si>
  <si>
    <t>113106023</t>
  </si>
  <si>
    <t>Rozebrání dlažeb při překopech komunikací pro pěší ze zámkové dlažby ručně</t>
  </si>
  <si>
    <t>2111707484</t>
  </si>
  <si>
    <t>"stáv.ostrůvek - přechod"</t>
  </si>
  <si>
    <t>113107121</t>
  </si>
  <si>
    <t>Odstranění podkladu z kameniva drceného tl 100 mm ručně</t>
  </si>
  <si>
    <t>227880521</t>
  </si>
  <si>
    <t>"odstr.podkl.vrstev z kameniva pro osazení dvojřádku z kostek podél obrub (mimo bourání)"</t>
  </si>
  <si>
    <t>(35+36)*0,20</t>
  </si>
  <si>
    <t>-1345270789</t>
  </si>
  <si>
    <t>"odstranění původ.podkl.vrstev v ploše kce stávajícího ostrůvku"</t>
  </si>
  <si>
    <t>"index rozšíření plochy = 1,20"</t>
  </si>
  <si>
    <t>138*1,20</t>
  </si>
  <si>
    <t>"odstranění původ.podkl.vrstev komunikace pro kci nového ostrůvku"</t>
  </si>
  <si>
    <t>113107165</t>
  </si>
  <si>
    <t>Odstranění podkladu z kameniva drceného tl 500 mm strojně pl přes 50 do 200 m2</t>
  </si>
  <si>
    <t>-453218821</t>
  </si>
  <si>
    <t>"odstranění původních podkl.vrstev komunikace - vybourání stáv.ostrůvku"</t>
  </si>
  <si>
    <t>"index rozšíření plochy = 1,15"</t>
  </si>
  <si>
    <t>138*1,15</t>
  </si>
  <si>
    <t>"odstranění původ.podkl.vrstev komunikace pro zřízení aktivní zóny nového ostrůvku"</t>
  </si>
  <si>
    <t>113154112</t>
  </si>
  <si>
    <t>Frézování živičného krytu tl 40 mm pruh š 0,5 m pl do 500 m2 bez překážek v trase</t>
  </si>
  <si>
    <t>172124075</t>
  </si>
  <si>
    <t>"odfrézování stávajícího krytu upravované části komunikace"</t>
  </si>
  <si>
    <t>"pro doplnění krytu po rekonstrukci obruby (k viaduktu)"</t>
  </si>
  <si>
    <t>224*0,50</t>
  </si>
  <si>
    <t>113154114</t>
  </si>
  <si>
    <t>Frézování živičného krytu tl 100 mm pruh š 0,5 m pl do 500 m2 bez překážek v trase</t>
  </si>
  <si>
    <t>1290587682</t>
  </si>
  <si>
    <t>"odfrézování živič.podkl.vrstev okolo stáv.ostrůvku pro úpravu - doplnění vrstev komunikace"</t>
  </si>
  <si>
    <t>"index rozšíření plochy = 1,35"</t>
  </si>
  <si>
    <t>138*1,35</t>
  </si>
  <si>
    <t>"odpočet plochy stáv.ostrůvku"</t>
  </si>
  <si>
    <t>-138</t>
  </si>
  <si>
    <t>"odfrézování živ.podkl.vrstev pro kci nového ostrůvku a osazení obrub"</t>
  </si>
  <si>
    <t>"odfrézování živ.podkl.vrstev osazení dvojřádku z kostek podél obrub (mimo bourání)"</t>
  </si>
  <si>
    <t>113154332</t>
  </si>
  <si>
    <t>Frézování živičného krytu tl 40 mm pruh š 2 m pl do 10000 m2 bez překážek v trase</t>
  </si>
  <si>
    <t>-670579012</t>
  </si>
  <si>
    <t>"odfrézování stávajícího krytu upravované části komunikace</t>
  </si>
  <si>
    <t>2844</t>
  </si>
  <si>
    <t>113201111</t>
  </si>
  <si>
    <t>Vytrhání obrub chodníkových ležatých</t>
  </si>
  <si>
    <t>-506847589</t>
  </si>
  <si>
    <t>"stáv.přídlažba z bet.krajníků (přednádraží)"</t>
  </si>
  <si>
    <t>1844330724</t>
  </si>
  <si>
    <t>"demolice obruby stáv.ostrůvku"</t>
  </si>
  <si>
    <t>112</t>
  </si>
  <si>
    <t>"demolice obruby dlažby přechodu na stáv.ostrůvku"</t>
  </si>
  <si>
    <t>2*2</t>
  </si>
  <si>
    <t>-1162841375</t>
  </si>
  <si>
    <t>"stávající dvojřádek"</t>
  </si>
  <si>
    <t xml:space="preserve">"strana BUS"    175*2</t>
  </si>
  <si>
    <t xml:space="preserve">"strana parkoviště"    405*2</t>
  </si>
  <si>
    <t>122202201</t>
  </si>
  <si>
    <t>Odkopávky a prokopávky nezapažené pro silnice objemu do 100 m3 v hornině tř. 3</t>
  </si>
  <si>
    <t>-824242066</t>
  </si>
  <si>
    <t>"odkopávka konstr.stáv.ostrůvku - zemina v předpokl. tl. 0,15 m"</t>
  </si>
  <si>
    <t>(138-6)*0,15</t>
  </si>
  <si>
    <t>122202209</t>
  </si>
  <si>
    <t>Příplatek k odkopávkám a prokopávkám pro silnice v hornině tř. 3 za lepivost</t>
  </si>
  <si>
    <t>-1797728969</t>
  </si>
  <si>
    <t>"50% kubatury"</t>
  </si>
  <si>
    <t>19,80*0,50</t>
  </si>
  <si>
    <t>-545935810</t>
  </si>
  <si>
    <t>"odvoz přebytku výkopku k trvalému uložení"</t>
  </si>
  <si>
    <t>171102111</t>
  </si>
  <si>
    <t>Uložení sypaniny z hornin nesoudržných a sypkých do násypů zhutněných v aktivní zóně</t>
  </si>
  <si>
    <t>781186283</t>
  </si>
  <si>
    <t>"aktivní zóna"</t>
  </si>
  <si>
    <t xml:space="preserve">"nový ostrůvek"    18,50*2,65*0,30</t>
  </si>
  <si>
    <t xml:space="preserve">"doplnění kce po stáv.ostrůvku"    138*1,15*0,50</t>
  </si>
  <si>
    <t>58344199</t>
  </si>
  <si>
    <t>štěrkodrť frakce 0-63</t>
  </si>
  <si>
    <t>1146575419</t>
  </si>
  <si>
    <t>"dodávka vhodného materiálu pro aktivní zónu - ŠD - 1,95 t/m3"</t>
  </si>
  <si>
    <t>94,058*1,95</t>
  </si>
  <si>
    <t>-1723897008</t>
  </si>
  <si>
    <t>"poplatek za trvalé uložení výkopku na skládce - 1,8 t/m3"</t>
  </si>
  <si>
    <t>19,80*1,80</t>
  </si>
  <si>
    <t>181102302</t>
  </si>
  <si>
    <t>Úprava pláně v zářezech se zhutněním</t>
  </si>
  <si>
    <t>2081738384</t>
  </si>
  <si>
    <t>"úprava podloží pro doplnění vrstev komunikace v místě stávajícího ostrůvku"</t>
  </si>
  <si>
    <t>"index rozšíření plochy = 1,04"</t>
  </si>
  <si>
    <t>138*1,04</t>
  </si>
  <si>
    <t>"dtto pro nový ostrůvek"</t>
  </si>
  <si>
    <t>Komunikace pozemní</t>
  </si>
  <si>
    <t>564851111</t>
  </si>
  <si>
    <t>Podklad ze štěrkodrtě ŠD tl 150 mm</t>
  </si>
  <si>
    <t>1172151300</t>
  </si>
  <si>
    <t>"doplnění konstrukce nového ostrůvku po provedení aktivní zóny (mimo plochu dlažby)"</t>
  </si>
  <si>
    <t>50-11,30</t>
  </si>
  <si>
    <t>564861111</t>
  </si>
  <si>
    <t>Podklad ze štěrkodrtě ŠD tl 200 mm</t>
  </si>
  <si>
    <t>-804674365</t>
  </si>
  <si>
    <t>"doplnění vrstev komunikace po vybourání stáv.ostrůvku"</t>
  </si>
  <si>
    <t>564871111</t>
  </si>
  <si>
    <t>Podklad ze štěrkodrtě ŠD tl 250 mm</t>
  </si>
  <si>
    <t>1542778529</t>
  </si>
  <si>
    <t>"podkladní vrstvy nových konstrukcí"</t>
  </si>
  <si>
    <t>"chodník - nový ostrůvek"</t>
  </si>
  <si>
    <t>11,30</t>
  </si>
  <si>
    <t>577155112</t>
  </si>
  <si>
    <t>Asfaltový beton vrstva ložní ACL 16 (ABH) tl 60 mm š do 3 m z nemodifikovaného asfaltu</t>
  </si>
  <si>
    <t>-853855445</t>
  </si>
  <si>
    <t>565176111</t>
  </si>
  <si>
    <t>Asfaltový beton vrstva podkladní ACP 22 (obalované kamenivo OKH) tl 100 mm š do 3 m</t>
  </si>
  <si>
    <t>-1580293522</t>
  </si>
  <si>
    <t>573191111</t>
  </si>
  <si>
    <t>Postřik infiltrační kationaktivní emulzí v množství 1 kg/m2</t>
  </si>
  <si>
    <t>1017373553</t>
  </si>
  <si>
    <t>573231106</t>
  </si>
  <si>
    <t>Postřik živičný spojovací ze silniční emulze v množství 0,30 kg/m2</t>
  </si>
  <si>
    <t>1493786409</t>
  </si>
  <si>
    <t>"nový kryt - obnova, vyrovnání"</t>
  </si>
  <si>
    <t>2634</t>
  </si>
  <si>
    <t xml:space="preserve">"dtto - dopl. krytu po opravě obruby (k viaduktu)" </t>
  </si>
  <si>
    <t>577134111</t>
  </si>
  <si>
    <t>Asfaltový beton vrstva obrusná ACO 11 (ABS) tř. I tl 40 mm š do 3 m z nemodifikovaného asfaltu</t>
  </si>
  <si>
    <t>2115712417</t>
  </si>
  <si>
    <t>596211110</t>
  </si>
  <si>
    <t>Kladení zámkové dlažby komunikací pro pěší tl 60 mm skupiny A pl do 50 m2</t>
  </si>
  <si>
    <t>905773669</t>
  </si>
  <si>
    <t>"plocha dlažby chodníku"</t>
  </si>
  <si>
    <t>"nový ostrůvek"</t>
  </si>
  <si>
    <t>59245006</t>
  </si>
  <si>
    <t>dlažba skladebná betonová základní pro nevidomé 20 x 10 x 6 cm barevná</t>
  </si>
  <si>
    <t>-52906194</t>
  </si>
  <si>
    <t xml:space="preserve">"dodávka signální a varovné pásy s hmatovou úpravou (SLP)- ztratné 3%" </t>
  </si>
  <si>
    <t>(2,00+2,00+0,70)*1,03</t>
  </si>
  <si>
    <t>59245018</t>
  </si>
  <si>
    <t>dlažba skladebná betonová 20x10x6 cm přírodní</t>
  </si>
  <si>
    <t>822952249</t>
  </si>
  <si>
    <t>"dodávka dlažby chodníku - ztratné 3%"</t>
  </si>
  <si>
    <t>(11,30-4,70)*1,03</t>
  </si>
  <si>
    <t>Trubní vedení</t>
  </si>
  <si>
    <t>899331111</t>
  </si>
  <si>
    <t>Výšková úprava uličního vstupu nebo vpusti do 200 mm zvýšením poklopu</t>
  </si>
  <si>
    <t>303945445</t>
  </si>
  <si>
    <t>"výšková úprava poklopu šachty v komunikaci"</t>
  </si>
  <si>
    <t>"výšková úprava stávajících UV"</t>
  </si>
  <si>
    <t>12+4</t>
  </si>
  <si>
    <t>"výšková úprava stáv.UV - úprava obrub k viaduktu"</t>
  </si>
  <si>
    <t>899431111</t>
  </si>
  <si>
    <t>Výšková úprava uličního vstupu nebo vpusti do 200 mm zvýšením krycího hrnce, šoupěte nebo hydrantu</t>
  </si>
  <si>
    <t>2093009961</t>
  </si>
  <si>
    <t>"výšková úpravahrnců šoupat a uzávěrů v komunikaci"</t>
  </si>
  <si>
    <t>916111123</t>
  </si>
  <si>
    <t>Osazení obruby z drobných kostek s boční opěrou do lože z betonu prostého</t>
  </si>
  <si>
    <t>-1743195235</t>
  </si>
  <si>
    <t>"zřízení přídlažby - dvojřádek ze žul.kostek podél silniční obruby"</t>
  </si>
  <si>
    <t xml:space="preserve">"nový ostrůvek"    39,50*2</t>
  </si>
  <si>
    <t xml:space="preserve">"strana BUS"    162*2</t>
  </si>
  <si>
    <t xml:space="preserve">"strana parkoviště"    426*2</t>
  </si>
  <si>
    <t>58381007</t>
  </si>
  <si>
    <t>kostka dlažební žula drobná 8/10</t>
  </si>
  <si>
    <t>400508522</t>
  </si>
  <si>
    <t>Poznámka k položce:_x000d_
Poznámka k položce: 1t = cca 5 m2</t>
  </si>
  <si>
    <t>"dodávka kostek - ztratné 2%"</t>
  </si>
  <si>
    <t xml:space="preserve">"nový ostrůvek"   0,20*39,50*1,02</t>
  </si>
  <si>
    <t xml:space="preserve">"strana BUS"    0,20*162*1,02</t>
  </si>
  <si>
    <t xml:space="preserve">"strana parkoviště"    0,20*426*1,02</t>
  </si>
  <si>
    <t>"odpočet původních vybouraných kostek - (předpoklad k využití 80%)</t>
  </si>
  <si>
    <t xml:space="preserve">"strana BUS"    -175*0,20*0,80*1,02</t>
  </si>
  <si>
    <t xml:space="preserve">"strana parkoviště"    -405*0,20*0,80*1,02</t>
  </si>
  <si>
    <t>916131213</t>
  </si>
  <si>
    <t>Osazení silničního obrubníku betonového stojatého s boční opěrou do lože z betonu prostého</t>
  </si>
  <si>
    <t>-890723539</t>
  </si>
  <si>
    <t>"osazení silniční obruby nového ostrůvku"</t>
  </si>
  <si>
    <t>38,70</t>
  </si>
  <si>
    <t>59217050</t>
  </si>
  <si>
    <t>obrubník betonový silniční ostrůvkový 50x25x30 cm</t>
  </si>
  <si>
    <t>-619347066</t>
  </si>
  <si>
    <t>"dodávka obrub ostrůvku - ztratné 1%"</t>
  </si>
  <si>
    <t>2*32,50*1,01</t>
  </si>
  <si>
    <t>59217051</t>
  </si>
  <si>
    <t>obrubník betonový silniční ostrůvkový oblouk R 1,0 78x25x30 cm</t>
  </si>
  <si>
    <t>1854844481</t>
  </si>
  <si>
    <t>2*4*1,01</t>
  </si>
  <si>
    <t>916231213</t>
  </si>
  <si>
    <t>Osazení chodníkového obrubníku betonového stojatého s boční opěrou do lože z betonu prostého</t>
  </si>
  <si>
    <t>1640069081</t>
  </si>
  <si>
    <t>"osazení chodníkové obruby nového ostrůvku"</t>
  </si>
  <si>
    <t>2*2,25</t>
  </si>
  <si>
    <t>59217017</t>
  </si>
  <si>
    <t>obrubník betonový chodníkový 100x10x25 cm</t>
  </si>
  <si>
    <t>2031312996</t>
  </si>
  <si>
    <t>"dodávka chodníkových obrub - ztratné 1%"</t>
  </si>
  <si>
    <t>4,50*1,01</t>
  </si>
  <si>
    <t>916991121</t>
  </si>
  <si>
    <t>Lože pod obrubníky, krajníky nebo obruby z dlažebních kostek z betonu prostého</t>
  </si>
  <si>
    <t>-639765061</t>
  </si>
  <si>
    <t>"zesílené bet.lože pod dvojřádek z kostek podél kamenných obrubníků dle PD"</t>
  </si>
  <si>
    <t>588*0,20*0,10</t>
  </si>
  <si>
    <t>919112212</t>
  </si>
  <si>
    <t>Řezání spár pro vytvoření komůrky š 10 mm hl 20 mm pro těsnící zálivku v živičném krytu</t>
  </si>
  <si>
    <t>-1481391103</t>
  </si>
  <si>
    <t>"řezání živič.krytu pro izolaci napojení na stáv.konstrukce"</t>
  </si>
  <si>
    <t xml:space="preserve">"ZÚ"    15,50</t>
  </si>
  <si>
    <t xml:space="preserve">"KÚ"    9,50</t>
  </si>
  <si>
    <t xml:space="preserve">"vjezd na parkoviště PENNY"    17</t>
  </si>
  <si>
    <t xml:space="preserve">"dopl. nového krytu po rekonstrukci obruby (k viaduktu)"     225</t>
  </si>
  <si>
    <t>919121212</t>
  </si>
  <si>
    <t>Těsnění spár zálivkou za studena pro komůrky š 10 mm hl 20 mm bez těsnicího profilu</t>
  </si>
  <si>
    <t>-921370502</t>
  </si>
  <si>
    <t>"izolace napojení živič.krytu na stáv.konstrukce zálivkou"</t>
  </si>
  <si>
    <t>919735111</t>
  </si>
  <si>
    <t>Řezání stávajícího živičného krytu hl do 50 mm</t>
  </si>
  <si>
    <t>-138275622</t>
  </si>
  <si>
    <t>"řezání živič.krytu pro úpravu napojení na stáv.konstrukci komunikace"</t>
  </si>
  <si>
    <t xml:space="preserve">"výřez pro nový ostrůvek"     44</t>
  </si>
  <si>
    <t xml:space="preserve">"zaříznutí stá.krytu pro dopl. nového po rekonstrukci obruby (k viaduktu)"     225</t>
  </si>
  <si>
    <t>919735112</t>
  </si>
  <si>
    <t>Řezání stávajícího živičného krytu hl do 100 mm</t>
  </si>
  <si>
    <t>-1595950443</t>
  </si>
  <si>
    <t>"řezání stáv.živič.podkladu po odfrézování 1.vrstvy pro úpravu napojení na stáv.konstrukci komunikace"</t>
  </si>
  <si>
    <t xml:space="preserve">"zaříznutí stáv.podkladu pro osazení přídlažby z kostek"    162+426</t>
  </si>
  <si>
    <t>938908411</t>
  </si>
  <si>
    <t>Čištění vozovek splachováním vodou</t>
  </si>
  <si>
    <t>512</t>
  </si>
  <si>
    <t>-54812448</t>
  </si>
  <si>
    <t>938909311</t>
  </si>
  <si>
    <t>Čištění vozovek metením strojně podkladu nebo krytu betonového nebo živičného</t>
  </si>
  <si>
    <t>581683872</t>
  </si>
  <si>
    <t xml:space="preserve">"dtto - dopl. krytu po opravě  obruby (k viaduktu)" </t>
  </si>
  <si>
    <t>-893652556</t>
  </si>
  <si>
    <t xml:space="preserve">"strana BUS"    175*0,20</t>
  </si>
  <si>
    <t xml:space="preserve">"strana parkoviště"    405*0,20</t>
  </si>
  <si>
    <t>999999102</t>
  </si>
  <si>
    <t>Příplatek za řezání obrub betonových chodníkových</t>
  </si>
  <si>
    <t>ks</t>
  </si>
  <si>
    <t>-613922107</t>
  </si>
  <si>
    <t>Poznámka k položce:_x000d_
Firemní položka</t>
  </si>
  <si>
    <t>"předpoklad 10% z celk.množství osazovaných obrub"</t>
  </si>
  <si>
    <t>4,50*0,10</t>
  </si>
  <si>
    <t>999999103</t>
  </si>
  <si>
    <t>Příplatek za řezání obrub betonových silničních</t>
  </si>
  <si>
    <t>355852533</t>
  </si>
  <si>
    <t>Poznámka k položce:_x000d_
Firemní položka:_x000d_
Příplatek za úpravu betonových obrub seříznutím a dělením kolmým nebo šikmým pro vytvoření napojení v oblouku nebo zkrácení na požadovanou délku.</t>
  </si>
  <si>
    <t>38,70*0,10</t>
  </si>
  <si>
    <t>999999991</t>
  </si>
  <si>
    <t>Reflexní všesměrová oka do betonových obrubníků</t>
  </si>
  <si>
    <t>590659690</t>
  </si>
  <si>
    <t>"dodávka a montáž reflexníxh ok do betonových obrub ostrůvku dle PD (cca 0,50 m/kus)"</t>
  </si>
  <si>
    <t>19+31</t>
  </si>
  <si>
    <t>-1957518550</t>
  </si>
  <si>
    <t xml:space="preserve">"obruba stáv.ostrůvku"    23,78</t>
  </si>
  <si>
    <t xml:space="preserve">"bet.dlažba přechodu - stáv.ostrůvek"    1,56</t>
  </si>
  <si>
    <t xml:space="preserve">"stáv.přídlažba z bet.krajníků (přednádraží)"   4,83</t>
  </si>
  <si>
    <t xml:space="preserve">"stávající podkl.vrstvy z kameniva"     2,414+94,864+156,525</t>
  </si>
  <si>
    <t xml:space="preserve">"nevyužitelné kostky z pův.dvojřádku (20% objemu)"    133,40*0,20</t>
  </si>
  <si>
    <t>-1647358190</t>
  </si>
  <si>
    <t>(30,17+280,483)*4</t>
  </si>
  <si>
    <t>-1058876337</t>
  </si>
  <si>
    <t>30,17</t>
  </si>
  <si>
    <t>147458380</t>
  </si>
  <si>
    <t>280,483</t>
  </si>
  <si>
    <t>1631779634</t>
  </si>
  <si>
    <t>"odfréz.materiál"</t>
  </si>
  <si>
    <t>11,536+28,80+292,932</t>
  </si>
  <si>
    <t>-494208784</t>
  </si>
  <si>
    <t>"odfréz.materiál - celkem 5 km"</t>
  </si>
  <si>
    <t>333,268*4</t>
  </si>
  <si>
    <t>-1339066199</t>
  </si>
  <si>
    <t>333,268</t>
  </si>
  <si>
    <t>1078853564</t>
  </si>
  <si>
    <t>SO 102 - Vozidlová komunikace BUS</t>
  </si>
  <si>
    <t xml:space="preserve">    4 - Vodorovné konstrukce</t>
  </si>
  <si>
    <t>122202203</t>
  </si>
  <si>
    <t>Odkopávky a prokopávky nezapažené pro silnice objemu do 5000 m3 v hornině tř. 3</t>
  </si>
  <si>
    <t>303890366</t>
  </si>
  <si>
    <t>"odkopávka pro skladbu zastáv.pruhů vč.odpočtu objemu odstraněných stáv.konstrukcí"</t>
  </si>
  <si>
    <t>211,75</t>
  </si>
  <si>
    <t>"odkopávka pro skladbu parkoviště vč.odpočtu objemu odstraněných stáv.konstrukcí"</t>
  </si>
  <si>
    <t>404,70</t>
  </si>
  <si>
    <t>"odkopávka pro aktivní zónu"</t>
  </si>
  <si>
    <t xml:space="preserve">"zastávkové pruhy BUS"    730,90*0,60</t>
  </si>
  <si>
    <t xml:space="preserve">"komunikace"    2700*0,50</t>
  </si>
  <si>
    <t>1261379155</t>
  </si>
  <si>
    <t>(616,45+1857,20)*0,50</t>
  </si>
  <si>
    <t>1110536543</t>
  </si>
  <si>
    <t>616,45+1788,54</t>
  </si>
  <si>
    <t>-1531737294</t>
  </si>
  <si>
    <t xml:space="preserve">"zastávkové pruhy BUS dle PD"    730,90*0,60</t>
  </si>
  <si>
    <t>659990521</t>
  </si>
  <si>
    <t>(430,54+1350)*1,95</t>
  </si>
  <si>
    <t>-20920551</t>
  </si>
  <si>
    <t>(616,45+1788,54)*1,80</t>
  </si>
  <si>
    <t>-349022874</t>
  </si>
  <si>
    <t>"zastávkové pruhy BUS"</t>
  </si>
  <si>
    <t>730,90</t>
  </si>
  <si>
    <t>"komunikace"</t>
  </si>
  <si>
    <t>2700</t>
  </si>
  <si>
    <t>Vodorovné konstrukce</t>
  </si>
  <si>
    <t>457971112</t>
  </si>
  <si>
    <t>Zřízení vrstvy z geotextilie o sklonu do 10° š přes 3 do 7,5 m</t>
  </si>
  <si>
    <t>960076764</t>
  </si>
  <si>
    <t>"Zřízení separační vrstvy z geotextilie - plocha úpravy pláně"</t>
  </si>
  <si>
    <t xml:space="preserve">"pod aktivní zónu"    </t>
  </si>
  <si>
    <t xml:space="preserve">"zastávkové pruhy BUS"    730,90</t>
  </si>
  <si>
    <t xml:space="preserve">"komunikace"    2700</t>
  </si>
  <si>
    <t>69311068</t>
  </si>
  <si>
    <t>geotextilie netkaná PP 300g/m2</t>
  </si>
  <si>
    <t>1185410066</t>
  </si>
  <si>
    <t>"Dodávka separ. geotex. - přesahy + ztratné 12% "</t>
  </si>
  <si>
    <t>3430,90*1,12</t>
  </si>
  <si>
    <t>2118643844</t>
  </si>
  <si>
    <t>"podklad zastávkových pruhů BUS - 2 vrstvy (ŠDA+ŠDB)"</t>
  </si>
  <si>
    <t>2*730,90</t>
  </si>
  <si>
    <t>-1595794461</t>
  </si>
  <si>
    <t>"skladba komunikace živičné BUS"</t>
  </si>
  <si>
    <t>-964900190</t>
  </si>
  <si>
    <t>"skladba komunikace dle PD"</t>
  </si>
  <si>
    <t>953535374</t>
  </si>
  <si>
    <t>567132115</t>
  </si>
  <si>
    <t>Podklad ze směsi stmelené cementem SC C 8/10 (KSC I) tl 200 mm</t>
  </si>
  <si>
    <t>-1072943739</t>
  </si>
  <si>
    <t>"skladba zastávkových pruhů BUS dle PD"</t>
  </si>
  <si>
    <t>-1744988523</t>
  </si>
  <si>
    <t>"nová skladba komunikace"</t>
  </si>
  <si>
    <t>1951023252</t>
  </si>
  <si>
    <t>-6351530</t>
  </si>
  <si>
    <t>591241111</t>
  </si>
  <si>
    <t>Kladení dlažby z kostek drobných z kamene na MC tl 50 mm</t>
  </si>
  <si>
    <t>-485267013</t>
  </si>
  <si>
    <t>"skladba zastávkových pruhů BUS dle PD bezu lemování dvojřádkem"</t>
  </si>
  <si>
    <t>730,90-(275*0,20)</t>
  </si>
  <si>
    <t>-281285499</t>
  </si>
  <si>
    <t>"dodávka dlažebních kostek - ztratné 2%"</t>
  </si>
  <si>
    <t>"dlažba zastávkových pruhů BUS"</t>
  </si>
  <si>
    <t>675,90*1,02</t>
  </si>
  <si>
    <t>398984837</t>
  </si>
  <si>
    <t>"zřízení přídlažby - dvojřádek ze žul.kostek podél obrub"</t>
  </si>
  <si>
    <t>567,50*2</t>
  </si>
  <si>
    <t>"dvojřádek lemování zastávkových pruhů BUS"</t>
  </si>
  <si>
    <t>(54+53+56+56+56)*2</t>
  </si>
  <si>
    <t>-330340841</t>
  </si>
  <si>
    <t>567,50*0,20*1,02</t>
  </si>
  <si>
    <t>275*0,20*1,02</t>
  </si>
  <si>
    <t>-(429+288+126)*0,10*0,80*1,02</t>
  </si>
  <si>
    <t>-67*0,20*0,80</t>
  </si>
  <si>
    <t>-6*0,80</t>
  </si>
  <si>
    <t>1142882178</t>
  </si>
  <si>
    <t>SO 103 - Vozidlová komunikace parkoviště</t>
  </si>
  <si>
    <t>122202202</t>
  </si>
  <si>
    <t>Odkopávky a prokopávky nezapažené pro silnice objemu do 1000 m3 v hornině tř. 3</t>
  </si>
  <si>
    <t>-256034755</t>
  </si>
  <si>
    <t>"odkopávka pro skladbu komunikace vč.odpočtu objemu odstraněných stáv.konstrukcí"</t>
  </si>
  <si>
    <t>712,25</t>
  </si>
  <si>
    <t xml:space="preserve">"dlažba vozidlové komunikace parkoviště"    2009*0,60</t>
  </si>
  <si>
    <t xml:space="preserve">"přídlažba výjezdu z parkoviště dle PD"    50,30*0,60</t>
  </si>
  <si>
    <t>1670911576</t>
  </si>
  <si>
    <t>(712,25+1235,58)*0,50</t>
  </si>
  <si>
    <t>1783998125</t>
  </si>
  <si>
    <t>712,25+1235,58</t>
  </si>
  <si>
    <t>1400527621</t>
  </si>
  <si>
    <t>"aktivní zóna dle PD"</t>
  </si>
  <si>
    <t xml:space="preserve">"komunikace parkoviště"    2009*0,60</t>
  </si>
  <si>
    <t>376620336</t>
  </si>
  <si>
    <t>1235,58*1,95</t>
  </si>
  <si>
    <t>-1087623301</t>
  </si>
  <si>
    <t>(712,25+1235,58)*1,80</t>
  </si>
  <si>
    <t>1107409532</t>
  </si>
  <si>
    <t>"úprava pláně pod nové konstrukce"</t>
  </si>
  <si>
    <t xml:space="preserve">"komunikace parkoviště"   2009,00</t>
  </si>
  <si>
    <t xml:space="preserve">"přídlažba výjezdu z parkoviště dle PD"    50,30</t>
  </si>
  <si>
    <t>987244296</t>
  </si>
  <si>
    <t>"pod aktivní zónu"</t>
  </si>
  <si>
    <t xml:space="preserve">"dlažba komunikace parkoviště"    2009,00</t>
  </si>
  <si>
    <t>-1032180019</t>
  </si>
  <si>
    <t>2059,30*1,12</t>
  </si>
  <si>
    <t>-1447452091</t>
  </si>
  <si>
    <t>"podkladní vrstvy nových konstrukcí - 2 vrstvy (ŠDA+ŠDB)"</t>
  </si>
  <si>
    <t xml:space="preserve">"vozidlová komunikace parkoviště"    2009,00*2</t>
  </si>
  <si>
    <t xml:space="preserve">"přídlažba výjezdu z parkoviště"    2*50,30</t>
  </si>
  <si>
    <t>-1709929187</t>
  </si>
  <si>
    <t xml:space="preserve">"podklad vozidlové komunikace parkoviště"    </t>
  </si>
  <si>
    <t xml:space="preserve">"vozidlová komunikace parkoviště"    2009,00</t>
  </si>
  <si>
    <t xml:space="preserve">"přídlažba výjezdu z parkoviště"    50,30</t>
  </si>
  <si>
    <t>-495201031</t>
  </si>
  <si>
    <t>-1462961318</t>
  </si>
  <si>
    <t>50,30*1,02</t>
  </si>
  <si>
    <t>596212213</t>
  </si>
  <si>
    <t>Kladení zámkové dlažby pozemních komunikací tl 80 mm skupiny A pl přes 300 m2</t>
  </si>
  <si>
    <t>414830007</t>
  </si>
  <si>
    <t>"dlažba vozidlové komunikace parkoviště"</t>
  </si>
  <si>
    <t>2009,00</t>
  </si>
  <si>
    <t>59245005</t>
  </si>
  <si>
    <t>dlažba skladebná betonová 20x10x8 cm barevná</t>
  </si>
  <si>
    <t>945579598</t>
  </si>
  <si>
    <t>"dodávka dlažby - ztratné 1%"</t>
  </si>
  <si>
    <t>"dlažba komunikace parkoviště - dle PD antracit"</t>
  </si>
  <si>
    <t>2009,00*1,01</t>
  </si>
  <si>
    <t>1049182872</t>
  </si>
  <si>
    <t>"osazení silniční obruby komunikace"</t>
  </si>
  <si>
    <t>313</t>
  </si>
  <si>
    <t>59217031</t>
  </si>
  <si>
    <t>obrubník betonový silniční 100 x 15 x 25 cm</t>
  </si>
  <si>
    <t>98880084</t>
  </si>
  <si>
    <t>"dodávka nových obrub parkoviště - ztratné 1%"</t>
  </si>
  <si>
    <t>(313-20-6)*1,01</t>
  </si>
  <si>
    <t>59217029</t>
  </si>
  <si>
    <t>obrubník betonový silniční nájezdový 100x15x15 cm</t>
  </si>
  <si>
    <t>715482612</t>
  </si>
  <si>
    <t>"dodávka nových obrub nájezdových - ztratné 1%"</t>
  </si>
  <si>
    <t xml:space="preserve">"přechody a místa pro přecházení"    (3+7+10)*1,01</t>
  </si>
  <si>
    <t>59217030</t>
  </si>
  <si>
    <t>obrubník betonový silniční přechodový 100x15x15-25 cm</t>
  </si>
  <si>
    <t>412013244</t>
  </si>
  <si>
    <t>"dodávka nových obrub přechodových - ztratné 1%"</t>
  </si>
  <si>
    <t xml:space="preserve">"přechody a místa pro přecházení"    (3+3)*1,01</t>
  </si>
  <si>
    <t>966794637</t>
  </si>
  <si>
    <t>313*0,10</t>
  </si>
  <si>
    <t>998223011</t>
  </si>
  <si>
    <t>Přesun hmot pro pozemní komunikace s krytem dlážděným</t>
  </si>
  <si>
    <t>1651321393</t>
  </si>
  <si>
    <t>SO 103.N - Vozidlová komunikace parkoviště - nezpůsobilé výdaje stavby (p.Švéda)</t>
  </si>
  <si>
    <t>1651241622</t>
  </si>
  <si>
    <t>"dlažba komunikace parkoviště p.Švéda"</t>
  </si>
  <si>
    <t>85*0,50</t>
  </si>
  <si>
    <t>867553386</t>
  </si>
  <si>
    <t xml:space="preserve">"skladba komunikace"    17*0,50</t>
  </si>
  <si>
    <t xml:space="preserve">"aktivní zóna"    42,50*0,50</t>
  </si>
  <si>
    <t>-2104828779</t>
  </si>
  <si>
    <t>17+42,50</t>
  </si>
  <si>
    <t>987336251</t>
  </si>
  <si>
    <t>42,50</t>
  </si>
  <si>
    <t>1790888360</t>
  </si>
  <si>
    <t>42,50*1,95</t>
  </si>
  <si>
    <t>153951158</t>
  </si>
  <si>
    <t>(17+42,50)*1,80</t>
  </si>
  <si>
    <t>-487940076</t>
  </si>
  <si>
    <t xml:space="preserve">"komunikace parkoviště p.Švéda"    85</t>
  </si>
  <si>
    <t>462419531</t>
  </si>
  <si>
    <t xml:space="preserve">"dlažba komunikace parkoviště p.Švéda"    85</t>
  </si>
  <si>
    <t>-226215185</t>
  </si>
  <si>
    <t>85*1,12</t>
  </si>
  <si>
    <t>-20284399</t>
  </si>
  <si>
    <t>564851114</t>
  </si>
  <si>
    <t>Podklad ze štěrkodrtě ŠD tl 180 mm</t>
  </si>
  <si>
    <t>365748417</t>
  </si>
  <si>
    <t>596211121</t>
  </si>
  <si>
    <t>Kladení zámkové dlažby komunikací pro pěší tl 60 mm skupiny B pl do 100 m2</t>
  </si>
  <si>
    <t>139415613</t>
  </si>
  <si>
    <t>59245004</t>
  </si>
  <si>
    <t>dlažba skladebná betonová 20x20x8 cm barevná</t>
  </si>
  <si>
    <t>-1093618784</t>
  </si>
  <si>
    <t>"dodávka dlažby - část komunikace, dle PD antracit - ztratné 3%"</t>
  </si>
  <si>
    <t>85*1,03</t>
  </si>
  <si>
    <t>271306047</t>
  </si>
  <si>
    <t>"osazení silniční obruby komunikace parkoviště (P1) - p-Švéda"</t>
  </si>
  <si>
    <t>2097737985</t>
  </si>
  <si>
    <t>"dodávka nových obrub komunikace parkoviště - ztratné 1%"</t>
  </si>
  <si>
    <t>14*1,01</t>
  </si>
  <si>
    <t>87145364</t>
  </si>
  <si>
    <t>14*0,10</t>
  </si>
  <si>
    <t>967820962</t>
  </si>
  <si>
    <t>SO 110 - Chodníky + nástupiště</t>
  </si>
  <si>
    <t>PSV - Práce a dodávky PSV</t>
  </si>
  <si>
    <t xml:space="preserve">    711 - Izolace proti vodě, vlhkosti a plynům</t>
  </si>
  <si>
    <t>1649926380</t>
  </si>
  <si>
    <t>"odkopávka pro skladbu chodníků a nástupišť vč.odpočtu objemu odstraněných stáv.konstrukcí"</t>
  </si>
  <si>
    <t>254,10</t>
  </si>
  <si>
    <t xml:space="preserve">"chodníky, ostrůvky"    5594,90*0,30</t>
  </si>
  <si>
    <t>1778266575</t>
  </si>
  <si>
    <t>(254,10+1678,47)*0,50</t>
  </si>
  <si>
    <t>1358803584</t>
  </si>
  <si>
    <t>254,10+1678,47</t>
  </si>
  <si>
    <t>1901237879</t>
  </si>
  <si>
    <t xml:space="preserve">"chodníky a nástupiště"    5594,90*0,30</t>
  </si>
  <si>
    <t>222378078</t>
  </si>
  <si>
    <t>1678,44*1,95</t>
  </si>
  <si>
    <t>964084901</t>
  </si>
  <si>
    <t>(254,10+1678,47)*1,80</t>
  </si>
  <si>
    <t>593294419</t>
  </si>
  <si>
    <t xml:space="preserve">"chodníky a nástupiště"   5594,90</t>
  </si>
  <si>
    <t>1976837826</t>
  </si>
  <si>
    <t xml:space="preserve">"chodníky a plochy přednádraží,u parkovišť a k viaduktu"     2431,30</t>
  </si>
  <si>
    <t xml:space="preserve">"chodníky v prostoru BUS"   2170,60</t>
  </si>
  <si>
    <t xml:space="preserve">"plocha ostrůvků nástupišť"   636,90</t>
  </si>
  <si>
    <t>"plocha kontrastních pásů nástupišť"</t>
  </si>
  <si>
    <t>62,40</t>
  </si>
  <si>
    <t>"plocha dlažby SLP - varovné a signální pásy"</t>
  </si>
  <si>
    <t xml:space="preserve">"nástupiště"    66,00</t>
  </si>
  <si>
    <t xml:space="preserve">"chodníky"     107,10</t>
  </si>
  <si>
    <t>"plocha vodicí linie"</t>
  </si>
  <si>
    <t xml:space="preserve">"nástupiště"    (50*3+47)*0,40</t>
  </si>
  <si>
    <t xml:space="preserve">"chodníky a plochy přednádraží a u parkovišť"     (33,50+17+12,50)*0,40</t>
  </si>
  <si>
    <t xml:space="preserve">"chodníky v prostoru BUS"    41,50*0,40</t>
  </si>
  <si>
    <t>596211122</t>
  </si>
  <si>
    <t>Kladení zámkové dlažby komunikací pro pěší tl 60 mm skupiny B pl do 300 m2</t>
  </si>
  <si>
    <t>-1157323492</t>
  </si>
  <si>
    <t>-1782081285</t>
  </si>
  <si>
    <t xml:space="preserve">"dodávka dlažby pro signální a varovné pásy s hmatovou úpravou (SLP)- ztratné 3%" </t>
  </si>
  <si>
    <t xml:space="preserve">"nástupiště"    66,00*1,03</t>
  </si>
  <si>
    <t xml:space="preserve">"chodníky"     107,10*1,03</t>
  </si>
  <si>
    <t>59245008</t>
  </si>
  <si>
    <t>dlažba skladebná betonová 20 x 10 x 6 cm barevná</t>
  </si>
  <si>
    <t>-2076696509</t>
  </si>
  <si>
    <t>"dodávka dlažby chodníku - ztratné 2%"</t>
  </si>
  <si>
    <t>"kontrastní pás nástupiště bez hmatové úpravy š. 0,30 - dle PD červená"</t>
  </si>
  <si>
    <t>62,40*1,02</t>
  </si>
  <si>
    <t>"plocha dlažby chodníku - dle PD písková"</t>
  </si>
  <si>
    <t xml:space="preserve">"chodníky a plochy přednádraží,u parkovišť a k viaduktu"     2431,30*1,02</t>
  </si>
  <si>
    <t xml:space="preserve">"chodníky v prostoru BUS"    (2170,60-664)*1,02</t>
  </si>
  <si>
    <t xml:space="preserve">"plocha ostrůvků nástupišť"   (636,90-599)*1,02</t>
  </si>
  <si>
    <t>59245021.VL</t>
  </si>
  <si>
    <t>dlažba skladebná betonová 20x20x6 cm přírodní s vodicí linií (SLP)</t>
  </si>
  <si>
    <t>-798830605</t>
  </si>
  <si>
    <t>"dodávka dlažby chodníku - umělá vodící linie, ztratné 3%"</t>
  </si>
  <si>
    <t xml:space="preserve">"nástupiště"    (50*3+47)*0,40*1,03</t>
  </si>
  <si>
    <t xml:space="preserve">"chodníky a plochy přednádraží a u parkovišť"     (33,50+17+12,50)*0,40*1,03</t>
  </si>
  <si>
    <t xml:space="preserve">"chodníky v prostoru BUS"    41,50*0,40*1,03</t>
  </si>
  <si>
    <t>59245022.VL</t>
  </si>
  <si>
    <t>dlažba skladebná betonová víceformátová (300/600/60, 300/450/60, 300/300/60) - colormix</t>
  </si>
  <si>
    <t>-1727819572</t>
  </si>
  <si>
    <t xml:space="preserve">"dodávka dlažby chodníku a nástupišť  - ztratné 2%"</t>
  </si>
  <si>
    <t xml:space="preserve">"chodníky v prostoru BUS"   664*1,02</t>
  </si>
  <si>
    <t xml:space="preserve">"plocha ostrůvků nástupišť"   599*1,02</t>
  </si>
  <si>
    <t>1160179178</t>
  </si>
  <si>
    <t>"osazení silniční obruby chodníku"</t>
  </si>
  <si>
    <t>560+154</t>
  </si>
  <si>
    <t>"osazení silničních obrub ostrůvků"</t>
  </si>
  <si>
    <t>309</t>
  </si>
  <si>
    <t>-1968023689</t>
  </si>
  <si>
    <t>"přechody a místa pro přecházení"</t>
  </si>
  <si>
    <t xml:space="preserve">"chodníky a plochy přednádraží,u parkovišť a k viaduktu"     (8,5+12,5)*1,01</t>
  </si>
  <si>
    <t xml:space="preserve">"chodníky v prostoru BUS"   (6+5,5+7+7+5+5+4)*1,01</t>
  </si>
  <si>
    <t xml:space="preserve">"plocha ostrůvků nástupišť"   (6+6+6+6+6+6+6+6,5)*1,01</t>
  </si>
  <si>
    <t>1497621048</t>
  </si>
  <si>
    <t xml:space="preserve">"chodníky a plochy přednádraží,u parkovišť a k viaduktu"     (2+2)*1,01</t>
  </si>
  <si>
    <t xml:space="preserve">"chodníky v prostoru BUS"   (2+2+1+2+2+2+2)*1,01</t>
  </si>
  <si>
    <t xml:space="preserve">"plocha ostrůvků nástupišť"   (2+2+2+2+2+2+2+2)*1,01</t>
  </si>
  <si>
    <t>690093250</t>
  </si>
  <si>
    <t>"dodávka obrub - ztratné 1%"</t>
  </si>
  <si>
    <t>1023*1,01</t>
  </si>
  <si>
    <t>-393429628</t>
  </si>
  <si>
    <t>"osazení chodníkové obruby"</t>
  </si>
  <si>
    <t xml:space="preserve">"chodníky a plochy přednádraží,u parkovišť a k viaduktu"     386</t>
  </si>
  <si>
    <t xml:space="preserve">"chodníky v prostoru BUS"   354</t>
  </si>
  <si>
    <t>-684258150</t>
  </si>
  <si>
    <t xml:space="preserve">"chodníky a plochy přednádraží,u parkovišť a k viaduktu"     386*1,01</t>
  </si>
  <si>
    <t xml:space="preserve">"chodníky v prostoru BUS"   354*1,01</t>
  </si>
  <si>
    <t>916241112</t>
  </si>
  <si>
    <t>Osazení obrubníku kamenného ležatého bez boční opěry do lože z betonu prostého</t>
  </si>
  <si>
    <t>-349579402</t>
  </si>
  <si>
    <t>"osazení silniční obruby podél ul.Jesenická"</t>
  </si>
  <si>
    <t>588</t>
  </si>
  <si>
    <t>58380003</t>
  </si>
  <si>
    <t>obrubník kamenný přímý, žula, 30x20</t>
  </si>
  <si>
    <t>-231597449</t>
  </si>
  <si>
    <t>"dodávka nových kamenných obrubníků - ztratné 1%"</t>
  </si>
  <si>
    <t>588*1,01</t>
  </si>
  <si>
    <t>"odpočet využitých původních obrub - cca 90%"</t>
  </si>
  <si>
    <t>-629*0,90*1,01</t>
  </si>
  <si>
    <t>916431111</t>
  </si>
  <si>
    <t>Osazení bezbariérového betonového obrubníku do betonového lože tl 150 mm</t>
  </si>
  <si>
    <t>-1588574892</t>
  </si>
  <si>
    <t>"osazení bezbarier.zastávkového obrubníku nástupišť"</t>
  </si>
  <si>
    <t>47+47+47+45+47+14</t>
  </si>
  <si>
    <t>59217040</t>
  </si>
  <si>
    <t>obrubník bezbariérový betonový náběhový</t>
  </si>
  <si>
    <t>-1978941090</t>
  </si>
  <si>
    <t>"dodávka bezbar.obruby - náběhová - ztratné 1%"</t>
  </si>
  <si>
    <t>6*2*1,01</t>
  </si>
  <si>
    <t>59217041</t>
  </si>
  <si>
    <t>obrubník bezbariérový betonový přímý</t>
  </si>
  <si>
    <t>1804368123</t>
  </si>
  <si>
    <t>"dodávka bezbar.obruby - ztratné 1%"</t>
  </si>
  <si>
    <t>(45+45+45+43+45+12)*1,01</t>
  </si>
  <si>
    <t>-2023610157</t>
  </si>
  <si>
    <t>"betonové lože pod bezbarierový obrubník nástupišť dle PD"</t>
  </si>
  <si>
    <t>0,70*0,15*248</t>
  </si>
  <si>
    <t>"zesílené bet.lože pod kamenné obrubníky dle PD"</t>
  </si>
  <si>
    <t>588*0,30*0,10</t>
  </si>
  <si>
    <t>-481452493</t>
  </si>
  <si>
    <t>740*0,10</t>
  </si>
  <si>
    <t>-751838803</t>
  </si>
  <si>
    <t>1023*0,10</t>
  </si>
  <si>
    <t>999999109</t>
  </si>
  <si>
    <t>Příplatek za řezání obrub kamenných silničních</t>
  </si>
  <si>
    <t>1778434323</t>
  </si>
  <si>
    <t>Poznámka k položce:_x000d_
Firemní položka:_x000d_
Příplatek za úpravu kamenných obrub seříznutím a dělením kolmým nebo šikmým pro vytvoření napojení v oblouku, zkosení nebo zkrácení na požadovanou délku.</t>
  </si>
  <si>
    <t>"předpoklad 5% z celk.množství osazovaných obrub"</t>
  </si>
  <si>
    <t>588*0,10</t>
  </si>
  <si>
    <t>704261944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</si>
  <si>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</si>
  <si>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</si>
  <si>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</si>
  <si>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</si>
  <si>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</si>
  <si>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</si>
  <si>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-821106372</t>
  </si>
  <si>
    <t>"odizolování podezdívky oplocení a budov od konstrukce chodníku dle PD vč.dodávky folie"</t>
  </si>
  <si>
    <t>282*0,75</t>
  </si>
  <si>
    <t>SO 120 - Parkoviště P1 - P3</t>
  </si>
  <si>
    <t>Úroveň 3:</t>
  </si>
  <si>
    <t>SO 121 - Parkoviště P1</t>
  </si>
  <si>
    <t>-1101118693</t>
  </si>
  <si>
    <t>250,36</t>
  </si>
  <si>
    <t>227,46</t>
  </si>
  <si>
    <t>"odkopávka pro aktivní zónu "</t>
  </si>
  <si>
    <t>"dlažba komunikace parkoviště (P1)"</t>
  </si>
  <si>
    <t>1248*0,50</t>
  </si>
  <si>
    <t>"dlažba parkovacích stání (P1), index rozšíření ploch vrstev - 1,04"</t>
  </si>
  <si>
    <t>1137*1,04*0,50</t>
  </si>
  <si>
    <t>127618772</t>
  </si>
  <si>
    <t>(477,82+1215,24)*0,50</t>
  </si>
  <si>
    <t>-245603519</t>
  </si>
  <si>
    <t>477,82+1215,24</t>
  </si>
  <si>
    <t>1850822161</t>
  </si>
  <si>
    <t>-1120052043</t>
  </si>
  <si>
    <t>1215,24*1,95</t>
  </si>
  <si>
    <t>-1268055080</t>
  </si>
  <si>
    <t>(477,82+1215,24)*1,80</t>
  </si>
  <si>
    <t>-1947596619</t>
  </si>
  <si>
    <t>1248</t>
  </si>
  <si>
    <t>1137*1,04</t>
  </si>
  <si>
    <t>1177361126</t>
  </si>
  <si>
    <t>(989+148)*1,04</t>
  </si>
  <si>
    <t>1871688026</t>
  </si>
  <si>
    <t>2430,48*1,12</t>
  </si>
  <si>
    <t>-693384364</t>
  </si>
  <si>
    <t>"skladba nové konstrukce"</t>
  </si>
  <si>
    <t>"dlažba parkovacích stání, index rozšíření ploch vrstev - 1,03"</t>
  </si>
  <si>
    <t>(989+148)*1,03</t>
  </si>
  <si>
    <t>-522848329</t>
  </si>
  <si>
    <t>"dlažba parkovacích stání, index rozšíření ploch vrstev - 1,02"</t>
  </si>
  <si>
    <t>(989+148)*1,02</t>
  </si>
  <si>
    <t>596212223</t>
  </si>
  <si>
    <t>Kladení zámkové dlažby pozemních komunikací tl 80 mm skupiny B pl přes 300 m2</t>
  </si>
  <si>
    <t>-1686625697</t>
  </si>
  <si>
    <t>"dlažba parkovacích stání (P1)"</t>
  </si>
  <si>
    <t>989+148</t>
  </si>
  <si>
    <t>715342585</t>
  </si>
  <si>
    <t>"dlažba komunikace parkoviště (P1) - dle PD antracit"</t>
  </si>
  <si>
    <t>1248*1,01</t>
  </si>
  <si>
    <t>59245030</t>
  </si>
  <si>
    <t>dlažba skladebná betonová 20x20x8 cm přírodní</t>
  </si>
  <si>
    <t>1013573145</t>
  </si>
  <si>
    <t>"dodávka dlažby parkoviště - dle PD přírodní - ztratné 1%"</t>
  </si>
  <si>
    <t>989*1,01</t>
  </si>
  <si>
    <t>-1761729842</t>
  </si>
  <si>
    <t>"dodávka dlažby části parkoviště - dle PD červená - ztratné 1%"</t>
  </si>
  <si>
    <t>148*1,01</t>
  </si>
  <si>
    <t>915491211</t>
  </si>
  <si>
    <t>Osazení vodícího proužku z betonových desek do betonového lože tl do 100 mm š proužku 250 mm</t>
  </si>
  <si>
    <t>-1983824008</t>
  </si>
  <si>
    <t>"přídlažba - rozdělení ploch dle PD"</t>
  </si>
  <si>
    <t>2*76+91</t>
  </si>
  <si>
    <t>59218001</t>
  </si>
  <si>
    <t>krajník silniční betonový 50x25x8cm</t>
  </si>
  <si>
    <t>2021419640</t>
  </si>
  <si>
    <t>"dodávka přídlažby - rozdělení ploch dle PD - ztratné 1%"</t>
  </si>
  <si>
    <t>(2*76+91)*1,01</t>
  </si>
  <si>
    <t>827249685</t>
  </si>
  <si>
    <t>"osazení silniční obruby parkoviště (P1)"</t>
  </si>
  <si>
    <t>428</t>
  </si>
  <si>
    <t>-776287649</t>
  </si>
  <si>
    <t>(428-3-2)*1,01</t>
  </si>
  <si>
    <t>-872912391</t>
  </si>
  <si>
    <t xml:space="preserve">"přechody a místa pro přecházení"    3,00*1,01</t>
  </si>
  <si>
    <t>-1797363281</t>
  </si>
  <si>
    <t xml:space="preserve">"přechody a místa pro přecházení"    (1+1)*1,01</t>
  </si>
  <si>
    <t>-793169015</t>
  </si>
  <si>
    <t>428*0,10</t>
  </si>
  <si>
    <t>2002807956</t>
  </si>
  <si>
    <t>SO 122 - Parkoviště P2</t>
  </si>
  <si>
    <t>-1726226274</t>
  </si>
  <si>
    <t>209,37</t>
  </si>
  <si>
    <t>"dlažba parkovacích stání pro BUS dle PD (P2), index rozšíření ploch vrstev - 1,04"</t>
  </si>
  <si>
    <t>598,20*1,04*0,60</t>
  </si>
  <si>
    <t>-2127669813</t>
  </si>
  <si>
    <t>(209,37+373,77)*0,50</t>
  </si>
  <si>
    <t>-355807302</t>
  </si>
  <si>
    <t>209,37+373,277</t>
  </si>
  <si>
    <t>1874603688</t>
  </si>
  <si>
    <t>-597979934</t>
  </si>
  <si>
    <t>373,277*1,95</t>
  </si>
  <si>
    <t>954148126</t>
  </si>
  <si>
    <t>(209,37+373,277)*1,80</t>
  </si>
  <si>
    <t>1121706253</t>
  </si>
  <si>
    <t>598,20*1,04</t>
  </si>
  <si>
    <t>633135081</t>
  </si>
  <si>
    <t>1798894898</t>
  </si>
  <si>
    <t>622,128*1,12</t>
  </si>
  <si>
    <t>-1179137690</t>
  </si>
  <si>
    <t>"podklad parkovacích stání pro BUS - 2 vrstvy (ŠDA+ŠDB)"</t>
  </si>
  <si>
    <t>" index rozšíření ploch vrstev - 1,03"</t>
  </si>
  <si>
    <t>2*598,20*1,03</t>
  </si>
  <si>
    <t>554713873</t>
  </si>
  <si>
    <t>"podklad parkovacích stání pro BUS"</t>
  </si>
  <si>
    <t>"index rozšíření ploch vrstev - 1,03"</t>
  </si>
  <si>
    <t>598,20*1,03</t>
  </si>
  <si>
    <t>-1796665813</t>
  </si>
  <si>
    <t>"dlažba parkovacích stání pro BUS dle PD (P2)"</t>
  </si>
  <si>
    <t>598,20</t>
  </si>
  <si>
    <t>-1249359159</t>
  </si>
  <si>
    <t>598,20*1,02</t>
  </si>
  <si>
    <t>-1816910008</t>
  </si>
  <si>
    <t>SO 123 - Parkoviště P3</t>
  </si>
  <si>
    <t>1773447681</t>
  </si>
  <si>
    <t>100,68</t>
  </si>
  <si>
    <t>113,74</t>
  </si>
  <si>
    <t>483*0,50</t>
  </si>
  <si>
    <t>569*1,04*0,50</t>
  </si>
  <si>
    <t>-359962834</t>
  </si>
  <si>
    <t>(214,42+537,38)*0,50</t>
  </si>
  <si>
    <t>1510688239</t>
  </si>
  <si>
    <t>214,42+537,38</t>
  </si>
  <si>
    <t>-718246068</t>
  </si>
  <si>
    <t>240691829</t>
  </si>
  <si>
    <t>537,38*1,95</t>
  </si>
  <si>
    <t>-574313868</t>
  </si>
  <si>
    <t>(214,42+537,38)*1,80</t>
  </si>
  <si>
    <t>-163668075</t>
  </si>
  <si>
    <t>483</t>
  </si>
  <si>
    <t>569*1,04</t>
  </si>
  <si>
    <t>1931019971</t>
  </si>
  <si>
    <t>1307572014</t>
  </si>
  <si>
    <t>1074,76*1,12</t>
  </si>
  <si>
    <t>29675185</t>
  </si>
  <si>
    <t>"dlažba parkovacích stání (P1), index rozšíření ploch vrstev - 1,03"</t>
  </si>
  <si>
    <t>569*1,03</t>
  </si>
  <si>
    <t>-2131360752</t>
  </si>
  <si>
    <t>"dlažba parkovacích stání (P1), index rozšíření ploch vrstev - 1,02"</t>
  </si>
  <si>
    <t>569*1,02</t>
  </si>
  <si>
    <t>-830539690</t>
  </si>
  <si>
    <t>"dlažba komunikace parkoviště (P3)"</t>
  </si>
  <si>
    <t>"dlažba parkovacích stání (P3)"</t>
  </si>
  <si>
    <t>506+63</t>
  </si>
  <si>
    <t>-1016258229</t>
  </si>
  <si>
    <t>"dlažba komunikace parkoviště (P3) - dle PD antracit"</t>
  </si>
  <si>
    <t>483*1,01</t>
  </si>
  <si>
    <t>-836057373</t>
  </si>
  <si>
    <t>"dodávka dlažby parkoviště (P3) - dle PD přírodní - ztratné 1%"</t>
  </si>
  <si>
    <t>506*1,01</t>
  </si>
  <si>
    <t>221818694</t>
  </si>
  <si>
    <t>"dodávka dlažby části parkoviště (P3) - dle PD červená - ztratné 3%"</t>
  </si>
  <si>
    <t>63*1,03</t>
  </si>
  <si>
    <t>1007950013</t>
  </si>
  <si>
    <t>35+36+2*25,50</t>
  </si>
  <si>
    <t>678414664</t>
  </si>
  <si>
    <t>(35+36+2*25,50)*1,01</t>
  </si>
  <si>
    <t>776554571</t>
  </si>
  <si>
    <t>"osazení silniční obruby parkoviště (P3)"</t>
  </si>
  <si>
    <t>157</t>
  </si>
  <si>
    <t>1047612765</t>
  </si>
  <si>
    <t>(157-6-2)*1,01</t>
  </si>
  <si>
    <t>-1755241466</t>
  </si>
  <si>
    <t xml:space="preserve">"sjezd z komunikace parkoviště"   6*1,01</t>
  </si>
  <si>
    <t>-1648335733</t>
  </si>
  <si>
    <t xml:space="preserve">"sjezd z komunikace parkoviště"    (1+1)*1,01</t>
  </si>
  <si>
    <t>-1521171524</t>
  </si>
  <si>
    <t>157*0,10</t>
  </si>
  <si>
    <t>-1939862345</t>
  </si>
  <si>
    <t>SO 120.N - Parkoviště P1 - P3 - nezpůsobilé výdaje stavby</t>
  </si>
  <si>
    <t>SO 121.N - Parkoviště P1 - nezpůsobilé výdaje (p.Švéda)</t>
  </si>
  <si>
    <t>-171768024</t>
  </si>
  <si>
    <t>"odkopávka pro aktivní zónu, index rozšíření ploch vrstev - 1,04 "</t>
  </si>
  <si>
    <t xml:space="preserve">"parkoviště p.Švéda"    55*1,04*0,50</t>
  </si>
  <si>
    <t>-1925348147</t>
  </si>
  <si>
    <t>(11+28,60)*0,50</t>
  </si>
  <si>
    <t>1522080270</t>
  </si>
  <si>
    <t>11+28,60</t>
  </si>
  <si>
    <t>22105406</t>
  </si>
  <si>
    <t xml:space="preserve">"parkoviště p.Švéda"    28,60</t>
  </si>
  <si>
    <t>-621346710</t>
  </si>
  <si>
    <t>28,60*1,95</t>
  </si>
  <si>
    <t>-1176995256</t>
  </si>
  <si>
    <t>(11+28,60)*1,80</t>
  </si>
  <si>
    <t>1084637415</t>
  </si>
  <si>
    <t xml:space="preserve">"parkoviště p.Švéda"    55*1,04</t>
  </si>
  <si>
    <t>-1720222931</t>
  </si>
  <si>
    <t xml:space="preserve">"dlažba parkoviště p.Švéda"    55*1,04</t>
  </si>
  <si>
    <t>-1099347023</t>
  </si>
  <si>
    <t>57,20*1,12</t>
  </si>
  <si>
    <t>1117079986</t>
  </si>
  <si>
    <t>"skladba nové konstrukce, index rozšíření ploch vrstev - 1,03"</t>
  </si>
  <si>
    <t xml:space="preserve">"parkoviště p.Švéda"    55*1,03</t>
  </si>
  <si>
    <t>1201357894</t>
  </si>
  <si>
    <t>"skladba nové konstrukce, index rozšíření ploch vrstev - 1,02"</t>
  </si>
  <si>
    <t xml:space="preserve">"parkoviště p.Švéda"    55*1,02</t>
  </si>
  <si>
    <t>596212221</t>
  </si>
  <si>
    <t>Kladení zámkové dlažby pozemních komunikací tl 80 mm skupiny B pl do 100 m2</t>
  </si>
  <si>
    <t>-344684807</t>
  </si>
  <si>
    <t>"dlažba parkoviště"</t>
  </si>
  <si>
    <t xml:space="preserve">"parkoviště p.Švéda"    55</t>
  </si>
  <si>
    <t>-166918816</t>
  </si>
  <si>
    <t>"dodávka dlažby parkoviště - dle PD přírodní - ztratné 3%"</t>
  </si>
  <si>
    <t>55*1,03</t>
  </si>
  <si>
    <t>240622441</t>
  </si>
  <si>
    <t>12,50*1,01</t>
  </si>
  <si>
    <t>2122186034</t>
  </si>
  <si>
    <t>2022790479</t>
  </si>
  <si>
    <t>1496051308</t>
  </si>
  <si>
    <t>22*1,01</t>
  </si>
  <si>
    <t>-1343491194</t>
  </si>
  <si>
    <t>22*0,10</t>
  </si>
  <si>
    <t>40159048</t>
  </si>
  <si>
    <t>190 - Dopravní značení</t>
  </si>
  <si>
    <t>SO 191 - Dopravní značení - konečné</t>
  </si>
  <si>
    <t>914111111</t>
  </si>
  <si>
    <t>Montáž svislé dopravní značky do velikosti 1 m2 objímkami na sloupek nebo konzolu</t>
  </si>
  <si>
    <t>-1855333999</t>
  </si>
  <si>
    <t>"montáž nových DZ dle PD"</t>
  </si>
  <si>
    <t>"SO 101 - vozidlová komunikace ul. Jesenická"</t>
  </si>
  <si>
    <t xml:space="preserve">"IP19"    2</t>
  </si>
  <si>
    <t xml:space="preserve">"P2"    2</t>
  </si>
  <si>
    <t xml:space="preserve">"B24a+E13"    1+1</t>
  </si>
  <si>
    <t xml:space="preserve">"B24b+E13"    1+1</t>
  </si>
  <si>
    <t xml:space="preserve">"Z4e"    2</t>
  </si>
  <si>
    <t xml:space="preserve">"IP11+E13"    1+1</t>
  </si>
  <si>
    <t>"SO 102 - vozidlová komunikace BUS"</t>
  </si>
  <si>
    <t xml:space="preserve">"B1+E13"    1+1</t>
  </si>
  <si>
    <t xml:space="preserve">"IJ4a"    1</t>
  </si>
  <si>
    <t xml:space="preserve">"P4"    1</t>
  </si>
  <si>
    <t>"SO 120 - parkoviště P1-P3"</t>
  </si>
  <si>
    <t xml:space="preserve">"IP12+E13"    1+1</t>
  </si>
  <si>
    <t xml:space="preserve">"IP12"    2</t>
  </si>
  <si>
    <t xml:space="preserve">"IP13d"    2</t>
  </si>
  <si>
    <t xml:space="preserve">"IP11a+E13+E8d"    1+1+1</t>
  </si>
  <si>
    <t xml:space="preserve">"IP11+E13+E8d"    2+2+2</t>
  </si>
  <si>
    <t xml:space="preserve">"IP13e+E8d"    2+2</t>
  </si>
  <si>
    <t xml:space="preserve">"P4"   1</t>
  </si>
  <si>
    <t>40445550</t>
  </si>
  <si>
    <t>značka dopravní svislá retroreflexní fólie tř 1 Al prolis 900mm (trojúhelník)</t>
  </si>
  <si>
    <t>36652029</t>
  </si>
  <si>
    <t>"dodávka nových DZ dle PD"</t>
  </si>
  <si>
    <t>40445552</t>
  </si>
  <si>
    <t>značka dopravní svislá retroreflexní fólie tř 1 Al prolis 500x500mm</t>
  </si>
  <si>
    <t>677275921</t>
  </si>
  <si>
    <t>40445553</t>
  </si>
  <si>
    <t>značka dopravní svislá retroreflexní fólie tř 1 Al prolis D 700mm</t>
  </si>
  <si>
    <t>395578755</t>
  </si>
  <si>
    <t xml:space="preserve">"B24a"    1</t>
  </si>
  <si>
    <t xml:space="preserve">"B24b"    1</t>
  </si>
  <si>
    <t xml:space="preserve">"B1"    1</t>
  </si>
  <si>
    <t>40445555</t>
  </si>
  <si>
    <t>značka dopravní svislá retroreflexní fólie tř 1 Al prolis 500x700mm</t>
  </si>
  <si>
    <t>1783712933</t>
  </si>
  <si>
    <t xml:space="preserve">"IP11"    1</t>
  </si>
  <si>
    <t xml:space="preserve">"IP12"    3</t>
  </si>
  <si>
    <t xml:space="preserve">"IP11a"    1</t>
  </si>
  <si>
    <t xml:space="preserve">"IP11"    3</t>
  </si>
  <si>
    <t xml:space="preserve">"IP13e"    2</t>
  </si>
  <si>
    <t>40445556</t>
  </si>
  <si>
    <t>značka dopravní svislá retroreflexní fólie tř 1 Al prolis 1000x1500mm</t>
  </si>
  <si>
    <t>-69903435</t>
  </si>
  <si>
    <t>40445559</t>
  </si>
  <si>
    <t>značka dopravní svislá retroreflexní fólie tř 1 Al prolis. 1100x330mm</t>
  </si>
  <si>
    <t>2112003968</t>
  </si>
  <si>
    <t>40445566</t>
  </si>
  <si>
    <t>značka dopravní svislá retroreflexní fólie tř 1 Al prolis 500x300mm</t>
  </si>
  <si>
    <t>-49819705</t>
  </si>
  <si>
    <t>"E13 - standardní (počet stání, text apod,)"</t>
  </si>
  <si>
    <t xml:space="preserve">"SO 101 - vozidlová komunikace ul. Jesenická"    3</t>
  </si>
  <si>
    <t xml:space="preserve">"SO 102 - vozidlová komunikace BUS"    1</t>
  </si>
  <si>
    <t xml:space="preserve">"SO 120 - parkoviště P1-P3"    5</t>
  </si>
  <si>
    <t>40445573</t>
  </si>
  <si>
    <t>značka dopravní svislá retroreflexní fólie tř 1 Al prolis 500x150mm</t>
  </si>
  <si>
    <t>-269941487</t>
  </si>
  <si>
    <t>"E8d - zvětšená (typ parkovacího místa. nápis apod.)"</t>
  </si>
  <si>
    <t>914511112</t>
  </si>
  <si>
    <t>Montáž sloupku dopravních značek délky do 3,5 m s betonovým základem a patkou</t>
  </si>
  <si>
    <t>-1812395829</t>
  </si>
  <si>
    <t>"nové sloupky DZ dle PD"</t>
  </si>
  <si>
    <t xml:space="preserve">"B24a+E13"    1</t>
  </si>
  <si>
    <t xml:space="preserve">"B24b+E13"    1</t>
  </si>
  <si>
    <t xml:space="preserve">"IP11+E13"    1</t>
  </si>
  <si>
    <t xml:space="preserve">"B1+E13"    1</t>
  </si>
  <si>
    <t xml:space="preserve">"IP12+E13"    1</t>
  </si>
  <si>
    <t xml:space="preserve">"IP11a+E13+E8d"    1</t>
  </si>
  <si>
    <t xml:space="preserve">"IP11+E13+E8d"    2</t>
  </si>
  <si>
    <t xml:space="preserve">"IP13e+E8d"    2</t>
  </si>
  <si>
    <t>40445235</t>
  </si>
  <si>
    <t>sloupek Al pro dopravní značku D 60mm v 3,5m</t>
  </si>
  <si>
    <t>-1345529481</t>
  </si>
  <si>
    <t>"dodávka nových sloupků DZ dle PD"</t>
  </si>
  <si>
    <t xml:space="preserve">"SO 101 - vozidlová komunikace ul. Jesenická"    9</t>
  </si>
  <si>
    <t xml:space="preserve">"SO 102 - vozidlová komunikace BUS"    3</t>
  </si>
  <si>
    <t xml:space="preserve">"SO 120 - parkoviště P1-P3"    12</t>
  </si>
  <si>
    <t>915111111</t>
  </si>
  <si>
    <t>Vodorovné dopravní značení dělící čáry souvislé š 125 mm základní bílá barva</t>
  </si>
  <si>
    <t>-484006834</t>
  </si>
  <si>
    <t>"V1a (0,125)"</t>
  </si>
  <si>
    <t xml:space="preserve">"SO 101 - vozidlová komunikace ul. Jesenická"    226,00</t>
  </si>
  <si>
    <t xml:space="preserve">"SO 120 - parkoviště P1-P3"    11,00    </t>
  </si>
  <si>
    <t>"V11a (0,125)"</t>
  </si>
  <si>
    <t xml:space="preserve">"SO 102 - vozidlová komunikace BUS"    (4*3,75+4*3+13)*(15+1)</t>
  </si>
  <si>
    <t>"V10b (0,125)"</t>
  </si>
  <si>
    <t xml:space="preserve">"SO 120 - parkoviště P1-P3"    862,50</t>
  </si>
  <si>
    <t>915111121</t>
  </si>
  <si>
    <t>Vodorovné dopravní značení dělící čáry přerušované š 125 mm základní bílá barva</t>
  </si>
  <si>
    <t>353549714</t>
  </si>
  <si>
    <t>"V2b (3/1,5/0,125)"</t>
  </si>
  <si>
    <t xml:space="preserve">"SO 101 - vozidlová komunikace ul. Jesenická"    85,00</t>
  </si>
  <si>
    <t>915121111</t>
  </si>
  <si>
    <t>Vodorovné dopravní značení vodící čáry souvislé š 250 mm základní bíllá barva</t>
  </si>
  <si>
    <t>-17685936</t>
  </si>
  <si>
    <t>"V4 (0,250)"</t>
  </si>
  <si>
    <t xml:space="preserve">"SO 101 - vozidlová komunikace ul. Jesenická"    388,00</t>
  </si>
  <si>
    <t xml:space="preserve">"SO 101 -  obnova značení podél obruby k viaduktu"    224,00</t>
  </si>
  <si>
    <t xml:space="preserve">"SO 102 - vozidlová komunikace BUS"    13,00</t>
  </si>
  <si>
    <t>915121121</t>
  </si>
  <si>
    <t>Vodorovné dopravní značení vodící čáry přerušované š 250 mm základní bíllá barva</t>
  </si>
  <si>
    <t>1345542156</t>
  </si>
  <si>
    <t>"V2b (1,5/1,5/0,25)"</t>
  </si>
  <si>
    <t xml:space="preserve">"SO 101 - vozidlová komunikace ul. Jesenická"    202,00</t>
  </si>
  <si>
    <t>"V4 (0,5/0,5/0,25)"</t>
  </si>
  <si>
    <t xml:space="preserve">"SO 102 - vozidlová komunikace BUS"    26,00</t>
  </si>
  <si>
    <t>915131111</t>
  </si>
  <si>
    <t>Vodorovné dopravní značení přechody pro chodce, šipky, symboly základní bílá barva</t>
  </si>
  <si>
    <t>1701143945</t>
  </si>
  <si>
    <t>"V5 (0,5) - příčná čára souvislá"</t>
  </si>
  <si>
    <t xml:space="preserve">"SO 101 - vozidlová komunikace ul. Jesenická"    (7+4)*0,5</t>
  </si>
  <si>
    <t xml:space="preserve">"SO 120 - parkoviště P1-P3"    6*0,5    </t>
  </si>
  <si>
    <t>"V7a - přechod pro chodce"</t>
  </si>
  <si>
    <t xml:space="preserve">"SO 101 - vozidlová komunikace ul. Jesenická"    (12+13)*3,0*0,5</t>
  </si>
  <si>
    <t xml:space="preserve">"SO 120 - parkoviště P1-P3"    17*3,0*0,5</t>
  </si>
  <si>
    <t>"V9a - směrová šipka - přímá, vlevo, vpravo"</t>
  </si>
  <si>
    <t xml:space="preserve">"SO 101 - vozidlová komunikace ul. Jesenická"    12*2,50</t>
  </si>
  <si>
    <t xml:space="preserve">"SO 102 - vozidlová komunikace BUS"    2*2,50    </t>
  </si>
  <si>
    <t>"V9a - směrová šipka - přímá a vlevo, přímo a vpravo"</t>
  </si>
  <si>
    <t xml:space="preserve">"SO 101 - vozidlová komunikace ul. Jesenická"    6*3,0</t>
  </si>
  <si>
    <t>"symbol V10f"</t>
  </si>
  <si>
    <t xml:space="preserve">"SO 120 - parkoviště P1-P3"    (4+2)*2,5    </t>
  </si>
  <si>
    <t>"V13a"</t>
  </si>
  <si>
    <t xml:space="preserve">"SO 101 - vozidlová komunikace ul. Jesenická"    20+70</t>
  </si>
  <si>
    <t>"piktogram V20 - koridor pro cyklisty"</t>
  </si>
  <si>
    <t xml:space="preserve">"SO 101 - vozidlová komunikace ul. Jesenická"    22*1,50</t>
  </si>
  <si>
    <t>"nápis BUS"</t>
  </si>
  <si>
    <t xml:space="preserve">"SO 102 - vozidlová komunikace BUS"    16*2*2,0    </t>
  </si>
  <si>
    <t xml:space="preserve">"SO 120 - parkoviště P1-P3"    9*2,0    </t>
  </si>
  <si>
    <t>"nápis K+R"</t>
  </si>
  <si>
    <t xml:space="preserve">"SO 120 - parkoviště P1-P3"    10*1,50   </t>
  </si>
  <si>
    <t>915321115</t>
  </si>
  <si>
    <t>Předformátované vodorovné dopravní značení vodící pás pro slabozraké</t>
  </si>
  <si>
    <t>-684709930</t>
  </si>
  <si>
    <t>"přechod pro chodce"</t>
  </si>
  <si>
    <t xml:space="preserve">"SO 101 - vozidlová komunikace ul. Jesenická"    11,60+11,20</t>
  </si>
  <si>
    <t xml:space="preserve">"SO 120 - parkoviště P1-P3"    15,30</t>
  </si>
  <si>
    <t>"místo pro přecházení"</t>
  </si>
  <si>
    <t xml:space="preserve">"SO 102 - vozidlová komunikace BUS"    11,60</t>
  </si>
  <si>
    <t>915611111</t>
  </si>
  <si>
    <t>Předznačení vodorovného liniového značení</t>
  </si>
  <si>
    <t>1062775082</t>
  </si>
  <si>
    <t>1739,50+85,00+625,00+228,00</t>
  </si>
  <si>
    <t>915621111</t>
  </si>
  <si>
    <t>Předznačení vodorovného plošného značení</t>
  </si>
  <si>
    <t>19408742</t>
  </si>
  <si>
    <t>8,50+63+35+18+15+90+33+82+15</t>
  </si>
  <si>
    <t>-1806218130</t>
  </si>
  <si>
    <t>"odstranění stávajícího svislého DZ"</t>
  </si>
  <si>
    <t xml:space="preserve">"IP6"    2</t>
  </si>
  <si>
    <t xml:space="preserve">"B1+E13"    2</t>
  </si>
  <si>
    <t xml:space="preserve">"B24"    1</t>
  </si>
  <si>
    <t xml:space="preserve">"P6"    2</t>
  </si>
  <si>
    <t xml:space="preserve">"IP11a+E13"    1</t>
  </si>
  <si>
    <t xml:space="preserve">"IP11a+O7"    1</t>
  </si>
  <si>
    <t xml:space="preserve">"C4a"    1</t>
  </si>
  <si>
    <t xml:space="preserve">"B2"    1</t>
  </si>
  <si>
    <t xml:space="preserve">"stávající označníky IJ4"    16</t>
  </si>
  <si>
    <t>966006211</t>
  </si>
  <si>
    <t>Odstranění svislých dopravních značek ze sloupů, sloupků nebo konzol</t>
  </si>
  <si>
    <t>999383107</t>
  </si>
  <si>
    <t>"demontáž jednotlivých značek ze sloupků"</t>
  </si>
  <si>
    <t xml:space="preserve">"B1+E13"    2+2</t>
  </si>
  <si>
    <t xml:space="preserve">"IP11a+E13"    1+1</t>
  </si>
  <si>
    <t xml:space="preserve">"IP11a+O7"    1+1</t>
  </si>
  <si>
    <t>1206400159</t>
  </si>
  <si>
    <t xml:space="preserve">"odstranění DZ - patky sloupků"    1,394</t>
  </si>
  <si>
    <t>1787679540</t>
  </si>
  <si>
    <t>1,394*4</t>
  </si>
  <si>
    <t>-1792670248</t>
  </si>
  <si>
    <t>1,394</t>
  </si>
  <si>
    <t>-1051005928</t>
  </si>
  <si>
    <t>SO 191.N - Dopravní značení - konečné (nezpůsobilé výdaje)</t>
  </si>
  <si>
    <t xml:space="preserve">"SO 120 - parkoviště P1-P3 (Švéda)"   15</t>
  </si>
  <si>
    <t>SO 192 - Dočasné dopravní značení (DIO)</t>
  </si>
  <si>
    <t>913121111</t>
  </si>
  <si>
    <t>Montáž a demontáž dočasné dopravní značky kompletní základní</t>
  </si>
  <si>
    <t>1987521633</t>
  </si>
  <si>
    <t>"osazení dočasného SDZ"</t>
  </si>
  <si>
    <t>"rok 2019 dle PD"</t>
  </si>
  <si>
    <t xml:space="preserve">"A15"    3</t>
  </si>
  <si>
    <t xml:space="preserve">"B20a/30 km"    3</t>
  </si>
  <si>
    <t xml:space="preserve">"B30"    3</t>
  </si>
  <si>
    <t xml:space="preserve">"B1"    2</t>
  </si>
  <si>
    <t xml:space="preserve">"C4a"    4</t>
  </si>
  <si>
    <t xml:space="preserve">"E13"    2+2</t>
  </si>
  <si>
    <t>"rok 2020 dle PD"</t>
  </si>
  <si>
    <t xml:space="preserve">"A15"    5</t>
  </si>
  <si>
    <t xml:space="preserve">"B1"    3</t>
  </si>
  <si>
    <t xml:space="preserve">"B2"    1   </t>
  </si>
  <si>
    <t xml:space="preserve">"B20a/30 km"    5</t>
  </si>
  <si>
    <t xml:space="preserve">"B24a + B24b"    1+1</t>
  </si>
  <si>
    <t xml:space="preserve">"E13 (Mimo BUS)"    3</t>
  </si>
  <si>
    <t xml:space="preserve">"IJ4b"    9</t>
  </si>
  <si>
    <t xml:space="preserve">"IP6"   2</t>
  </si>
  <si>
    <t xml:space="preserve">"IP10a + IP 10b"    2+2</t>
  </si>
  <si>
    <t xml:space="preserve">"P4"    2</t>
  </si>
  <si>
    <t>"celá stavba rok 2019 - 2020 dle PD"</t>
  </si>
  <si>
    <t xml:space="preserve">"A15"    1</t>
  </si>
  <si>
    <t xml:space="preserve">"B20a/30 km"    1</t>
  </si>
  <si>
    <t xml:space="preserve">"B26"    2</t>
  </si>
  <si>
    <t xml:space="preserve">"E8d"    2</t>
  </si>
  <si>
    <t xml:space="preserve">"E13"    1</t>
  </si>
  <si>
    <t xml:space="preserve">"IJ4b"    1</t>
  </si>
  <si>
    <t xml:space="preserve">"IP13e"    1</t>
  </si>
  <si>
    <t>913121112</t>
  </si>
  <si>
    <t>Montáž a demontáž dočasné dopravní značky kompletní zvětšené</t>
  </si>
  <si>
    <t>-1644331084</t>
  </si>
  <si>
    <t xml:space="preserve">"Z4a"    60</t>
  </si>
  <si>
    <t xml:space="preserve">"Z4b"    30</t>
  </si>
  <si>
    <t xml:space="preserve">"IP22 (Provoz BUS, pohyb chodců)"    2</t>
  </si>
  <si>
    <t xml:space="preserve">"IS11a+E3a"    7</t>
  </si>
  <si>
    <t xml:space="preserve">"Z4a"    30</t>
  </si>
  <si>
    <t xml:space="preserve">"IP22 (Projíždíte stavbou)"    2</t>
  </si>
  <si>
    <t>913121211</t>
  </si>
  <si>
    <t>Příplatek k dočasné dopravní značce kompletní základní za první a ZKD den použití</t>
  </si>
  <si>
    <t>149744200</t>
  </si>
  <si>
    <t>"používání dočasného SDZ"</t>
  </si>
  <si>
    <t>"02-12/2019, 330 dní"</t>
  </si>
  <si>
    <t>19*330</t>
  </si>
  <si>
    <t>"01-10/2020, 300 dní"</t>
  </si>
  <si>
    <t>36*300</t>
  </si>
  <si>
    <t>"celá stavba 02/2019 - 10/2020, 630 dní "</t>
  </si>
  <si>
    <t>10*630</t>
  </si>
  <si>
    <t>913121212</t>
  </si>
  <si>
    <t>Příplatek k dočasné dopravní značce kompletní zvětšené za první a ZKD den použití</t>
  </si>
  <si>
    <t>1687385417</t>
  </si>
  <si>
    <t>90*330</t>
  </si>
  <si>
    <t>9*300</t>
  </si>
  <si>
    <t>32*630</t>
  </si>
  <si>
    <t>913221113</t>
  </si>
  <si>
    <t>Montáž a demontáž dočasné dopravní zábrany světelné šířky 3 m s 5 světly</t>
  </si>
  <si>
    <t>-443767458</t>
  </si>
  <si>
    <t xml:space="preserve">"příčná uzávěra se světly"    1</t>
  </si>
  <si>
    <t xml:space="preserve">"příčná uzávěra se světly"    2</t>
  </si>
  <si>
    <t>913221213</t>
  </si>
  <si>
    <t>Příplatek k dočasné dopravní zábraně světelné šířky 3m s 5 světly za první a ZKD den použití</t>
  </si>
  <si>
    <t>583418032</t>
  </si>
  <si>
    <t>1*300</t>
  </si>
  <si>
    <t>2*630</t>
  </si>
  <si>
    <t>913321111</t>
  </si>
  <si>
    <t>Montáž a demontáž dočasné dopravní směrové desky základní</t>
  </si>
  <si>
    <t>-2044641279</t>
  </si>
  <si>
    <t xml:space="preserve">"IS11c"    11</t>
  </si>
  <si>
    <t>913321211</t>
  </si>
  <si>
    <t>Příplatek k dočasné směrové desce základní za první a ZKD den použití</t>
  </si>
  <si>
    <t>-617672491</t>
  </si>
  <si>
    <t>11*300</t>
  </si>
  <si>
    <t>913331115</t>
  </si>
  <si>
    <t>Montáž a demontáž dočasného dopravní signální svítilny včetně akumulátoru</t>
  </si>
  <si>
    <t>-1224700713</t>
  </si>
  <si>
    <t xml:space="preserve">"světlo 1 k Z4a"    3</t>
  </si>
  <si>
    <t>913331215</t>
  </si>
  <si>
    <t>Příplatek k dočasné signální svítilně EKO včetně akumulátoru za první a ZKD den použití</t>
  </si>
  <si>
    <t>-1451941921</t>
  </si>
  <si>
    <t>3*330</t>
  </si>
  <si>
    <t>3*630</t>
  </si>
  <si>
    <t>913911112</t>
  </si>
  <si>
    <t>Montáž a demontáž akumulátoru dočasného dopravního značení olověného 12 V/55 Ah</t>
  </si>
  <si>
    <t>1862565156</t>
  </si>
  <si>
    <t>913911212</t>
  </si>
  <si>
    <t>Příplatek k dočasnému akumulátor 12V/55 Ah za první a ZKD den použití</t>
  </si>
  <si>
    <t>-1333690115</t>
  </si>
  <si>
    <t>913921131</t>
  </si>
  <si>
    <t>Dočasné omezení platnosti zakrytí základní dopravní značky</t>
  </si>
  <si>
    <t>-688060500</t>
  </si>
  <si>
    <t>"zakrytí stávajícího SDZ po dobu výstavby"</t>
  </si>
  <si>
    <t xml:space="preserve">"IP26a"    2</t>
  </si>
  <si>
    <t xml:space="preserve">"IP26b"    2</t>
  </si>
  <si>
    <t xml:space="preserve">"IP13c"    1</t>
  </si>
  <si>
    <t xml:space="preserve">"E13"    2    </t>
  </si>
  <si>
    <t>913921132</t>
  </si>
  <si>
    <t>Dočasné omezení platnosti odkrytí základní dopravní značky</t>
  </si>
  <si>
    <t>-1058895971</t>
  </si>
  <si>
    <t>"odkrytí stávajícího SDZ po dokončení výstavby"</t>
  </si>
  <si>
    <t>915111115</t>
  </si>
  <si>
    <t>Vodorovné dopravní značení dělící čáry souvislé š 125 mm základní žlutá barva</t>
  </si>
  <si>
    <t>-1063971448</t>
  </si>
  <si>
    <t xml:space="preserve">"zastávka BUS"    42,00*9</t>
  </si>
  <si>
    <t>"přeškrtnutí stáv.VDZ"</t>
  </si>
  <si>
    <t>(8+5+25)*2*0,75</t>
  </si>
  <si>
    <t>6*2*1,00</t>
  </si>
  <si>
    <t>915131115</t>
  </si>
  <si>
    <t>Vodorovné dopravní značení přechody pro chodce, šipky, symboly základní žlutá barva</t>
  </si>
  <si>
    <t>-1261306240</t>
  </si>
  <si>
    <t xml:space="preserve">"zastávka BUS"    9*2*2,0    </t>
  </si>
  <si>
    <t>"symbol SDZ""</t>
  </si>
  <si>
    <t xml:space="preserve">"A11 Pozor, přechod pro chodce"   2*2,0</t>
  </si>
  <si>
    <t>"šikmé čáry V13a"</t>
  </si>
  <si>
    <t>40+46</t>
  </si>
  <si>
    <t>-2107643020</t>
  </si>
  <si>
    <t>447</t>
  </si>
  <si>
    <t>2015497986</t>
  </si>
  <si>
    <t>126</t>
  </si>
  <si>
    <t>439561705</t>
  </si>
  <si>
    <t>300 - Vodohospodářské objekty</t>
  </si>
  <si>
    <t>SO 301.1 - Dešťová kanalizace parkoviště</t>
  </si>
  <si>
    <t xml:space="preserve">    2 - Zakládání</t>
  </si>
  <si>
    <t xml:space="preserve">    89 - Ostatní konstrukce</t>
  </si>
  <si>
    <t>115101201</t>
  </si>
  <si>
    <t>Čerpání vody na dopravní výšku do 10 m průměrný přítok do 500 l/min</t>
  </si>
  <si>
    <t>-2009958897</t>
  </si>
  <si>
    <t>"odčerpávání vody z drenáže po dobu provádění - předpoklad 40 dní"</t>
  </si>
  <si>
    <t>40*8</t>
  </si>
  <si>
    <t>115101301</t>
  </si>
  <si>
    <t>Pohotovost čerpací soupravy pro dopravní výšku do 10 m přítok do 500 l/min</t>
  </si>
  <si>
    <t>den</t>
  </si>
  <si>
    <t>1771329777</t>
  </si>
  <si>
    <t xml:space="preserve">"čerpání  - předpoklad 40 dní"</t>
  </si>
  <si>
    <t>115109991</t>
  </si>
  <si>
    <t>Sběrné drenážní jímky</t>
  </si>
  <si>
    <t>1711337271</t>
  </si>
  <si>
    <t>Poznámka k položce:_x000d_
Firemní položka._x000d_
Zřízení sběrné čerpací jímky pro odčerpání příp.podzemní vody z pracovní drenáže._x000d_
Položka zahrnuje veškeré práce a činnnosti vč.potřebného materiálu pro zřízení jímky dle technologie dodavatele.</t>
  </si>
  <si>
    <t>"zřízení a následná demontáž po ukončení čerpání sběrných jímek pro odčerpání příp.podzemní vody z drenáže - dle PD po cca 50 m"</t>
  </si>
  <si>
    <t>5+1</t>
  </si>
  <si>
    <t>119001421</t>
  </si>
  <si>
    <t>Dočasné zajištění kabelů a kabelových tratí ze 3 volně ložených kabelů</t>
  </si>
  <si>
    <t>1862611709</t>
  </si>
  <si>
    <t>"dočasné zajištění křížení kabelů NN dle PD"</t>
  </si>
  <si>
    <t>2*1,20</t>
  </si>
  <si>
    <t>130001101</t>
  </si>
  <si>
    <t>Příplatek za ztížení vykopávky v blízkosti podzemního vedení</t>
  </si>
  <si>
    <t>-1241473621</t>
  </si>
  <si>
    <t>"ztížení ZP v prostoru vedení podz. IS - 10% objemu"</t>
  </si>
  <si>
    <t>(578,64+17,76+78,831)*0,10</t>
  </si>
  <si>
    <t>131201201</t>
  </si>
  <si>
    <t>Hloubení jam zapažených v hornině tř. 3 objemu do 100 m3</t>
  </si>
  <si>
    <t>-206021620</t>
  </si>
  <si>
    <t>"rozšíření výkopu pro uložení šachet vč.lože dle PD"</t>
  </si>
  <si>
    <t>2,00*2,00*(1,83+1,58+1,47+1,52+1,50+1,37+1,45)</t>
  </si>
  <si>
    <t>"odpočet objemu výkopu rýhy"</t>
  </si>
  <si>
    <t>-1,20*2,00*(1,48+1,37+1,42+1,40+1,27+1,35)</t>
  </si>
  <si>
    <t>"odpočet objemu vybourané stáv.šachty v místě šachty Š"</t>
  </si>
  <si>
    <t>-0,65*0,65*3,14*2,00</t>
  </si>
  <si>
    <t>"výkop pro uložení vpustí - UV, prům.hl.1,30m vč.lože"</t>
  </si>
  <si>
    <t>1,50*1,50*1,30*20</t>
  </si>
  <si>
    <t>131201202</t>
  </si>
  <si>
    <t>Hloubení jam zapažených v hornině tř. 3 objemu do 1000 m3</t>
  </si>
  <si>
    <t>801059909</t>
  </si>
  <si>
    <t>"výkop pro uložení retenční nádrže"</t>
  </si>
  <si>
    <t>48,00*2,80*(2,15+1,96)/2</t>
  </si>
  <si>
    <t>131201209</t>
  </si>
  <si>
    <t>Příplatek za lepivost u hloubení jam zapažených v hornině tř. 3</t>
  </si>
  <si>
    <t>-1064097980</t>
  </si>
  <si>
    <t>(78,831+276,192)*0,50</t>
  </si>
  <si>
    <t>132201101</t>
  </si>
  <si>
    <t>Hloubení rýh š do 600 mm v hornině tř. 3 objemu do 100 m3</t>
  </si>
  <si>
    <t>926760223</t>
  </si>
  <si>
    <t>"rýha pro uložení předpokládané pracovní drenáže = délka hlavní stoky+ délka retence"</t>
  </si>
  <si>
    <t>0,20*0,30*(111+86+53+46)</t>
  </si>
  <si>
    <t>132201109</t>
  </si>
  <si>
    <t>Příplatek za lepivost k hloubení rýh š do 600 mm v hornině tř. 3</t>
  </si>
  <si>
    <t>1624230457</t>
  </si>
  <si>
    <t>"50% objemu hloubení rýh pro drenáž"</t>
  </si>
  <si>
    <t>17,76*0,50</t>
  </si>
  <si>
    <t>-1185656986</t>
  </si>
  <si>
    <t>"výkop pro uložení kanal. potrubí"</t>
  </si>
  <si>
    <t>"stoka - úsek retenční nádrž až Š6, prům hl.uložení 1,40 m"</t>
  </si>
  <si>
    <t>(17+49+37+38+38+36)*1,20*1,40</t>
  </si>
  <si>
    <t>"stoka - úsek Š až retenční nádrž, prům hl.uložení 2,00 m"</t>
  </si>
  <si>
    <t>36*1,20*2,00</t>
  </si>
  <si>
    <t>"přípojky UV, prům hl.uložení 1,30 m"</t>
  </si>
  <si>
    <t>126*0,80*1,30</t>
  </si>
  <si>
    <t>1658657378</t>
  </si>
  <si>
    <t>"50% objemu výkopu"</t>
  </si>
  <si>
    <t>(361,20+86,40+131,04)*0,50</t>
  </si>
  <si>
    <t>151101101</t>
  </si>
  <si>
    <t>Zřízení příložného pažení a rozepření stěn rýh hl do 2 m</t>
  </si>
  <si>
    <t>-1546105</t>
  </si>
  <si>
    <t>"pažení výkopu pro uložení potrubí dle PD"</t>
  </si>
  <si>
    <t>2*36*2,00</t>
  </si>
  <si>
    <t>151101111</t>
  </si>
  <si>
    <t>Odstranění příložného pažení a rozepření stěn rýh hl do 2 m</t>
  </si>
  <si>
    <t>2073354016</t>
  </si>
  <si>
    <t>144</t>
  </si>
  <si>
    <t>151101201</t>
  </si>
  <si>
    <t>Zřízení příložného pažení stěn výkopu hl do 4 m</t>
  </si>
  <si>
    <t>-1117241615</t>
  </si>
  <si>
    <t>"pažení výkopu pro uložení šachet dle PD"</t>
  </si>
  <si>
    <t>2,00*(2,13+1,58+1,47+1,52+1,50+1,37+1,45)*4</t>
  </si>
  <si>
    <t>"výkop pro uložení UV vč.lože, prům.hl 1,60 m"</t>
  </si>
  <si>
    <t>1,50*1,60*4*20</t>
  </si>
  <si>
    <t>151101211</t>
  </si>
  <si>
    <t>Odstranění příložného pažení stěn hl do 4 m</t>
  </si>
  <si>
    <t>518061169</t>
  </si>
  <si>
    <t>88,16+192,00</t>
  </si>
  <si>
    <t>151101301</t>
  </si>
  <si>
    <t>Zřízení rozepření stěn při pažení příložném hl do 4 m</t>
  </si>
  <si>
    <t>-1504118103</t>
  </si>
  <si>
    <t>"výkop pro uložení šachet vč.lože dle PD"</t>
  </si>
  <si>
    <t>2,00*2,00*(2,13+1,58+1,47+1,52+1,50+1,37+1,45)</t>
  </si>
  <si>
    <t>1,50*1,50*1,60*20</t>
  </si>
  <si>
    <t>151101311</t>
  </si>
  <si>
    <t>Odstranění rozepření stěn při pažení příložném hl do 4 m</t>
  </si>
  <si>
    <t>-182844792</t>
  </si>
  <si>
    <t>44,08+72,00</t>
  </si>
  <si>
    <t>161101101</t>
  </si>
  <si>
    <t>Svislé přemístění výkopku z horniny tř. 1 až 4 hl výkopu do 2,5 m</t>
  </si>
  <si>
    <t>1729299813</t>
  </si>
  <si>
    <t>"výkop rýhy pro trubní vedení - 50% objemu"</t>
  </si>
  <si>
    <t>578,64*0,50</t>
  </si>
  <si>
    <t>"výkop pro pracovní drenáž - 100 %"</t>
  </si>
  <si>
    <t>17,76</t>
  </si>
  <si>
    <t>"rozšíření výkopu pro uložení šachet a výkop pro UV - 100%"</t>
  </si>
  <si>
    <t>78,831</t>
  </si>
  <si>
    <t>"výkop pro uložení retence - 16%</t>
  </si>
  <si>
    <t>276,192*0,16</t>
  </si>
  <si>
    <t>-71765088</t>
  </si>
  <si>
    <t>578,64+17,76+78,831+276,192</t>
  </si>
  <si>
    <t>676488001</t>
  </si>
  <si>
    <t>"přebytek výkopku - skládkovné (1,8t/m3)"</t>
  </si>
  <si>
    <t>(578,64+17,76+78,831+276,192)*1,80</t>
  </si>
  <si>
    <t>CS ÚRS 2018 01</t>
  </si>
  <si>
    <t>-797522259</t>
  </si>
  <si>
    <t>"dosypání rýhy potrubí vhodným materiálem (ŠD) - stoky"</t>
  </si>
  <si>
    <t>"odpočet tl. lože a obsypu"</t>
  </si>
  <si>
    <t>"stoka - úsek šachta Š až retenční nádrž, tl. 0,70 + 0,10 m"</t>
  </si>
  <si>
    <t>-36*1,20*0,80</t>
  </si>
  <si>
    <t>"stoka - úsek retenční nádrž až šachta Š1, tl.0,70 + 0,10 m"</t>
  </si>
  <si>
    <t>-17*1,20*0,80</t>
  </si>
  <si>
    <t>"stoka - úsek šachta Š1 až Š3, tl. 0,60 + 0,10 m"</t>
  </si>
  <si>
    <t>-86*1,20*0,70</t>
  </si>
  <si>
    <t>"stoka - úsek šachta Š3 až Š6, tl. 0,55 + 0,10 m"</t>
  </si>
  <si>
    <t>-111*1,20*0,65</t>
  </si>
  <si>
    <t>"přípojky UV, tl. 0,45 + 0,10 m"</t>
  </si>
  <si>
    <t>-126*0,80*0,55</t>
  </si>
  <si>
    <t>"zásyp jam pro šachty vhodným materiálem (ŠD) - stoky"</t>
  </si>
  <si>
    <t>"objem dokopávky -rozšíření rýhy pro uložení šachet"</t>
  </si>
  <si>
    <t>20,331</t>
  </si>
  <si>
    <t>"odpočet objemu lože tl. 0,10 m a objemu šachet"</t>
  </si>
  <si>
    <t>-2,00*2,00*0,10*7</t>
  </si>
  <si>
    <t>-0,53*0,53*3,14*(1,73+1,48+1,37+1,42+1,40+1,27+1,35)</t>
  </si>
  <si>
    <t>"zásyp - dosypání výkopu pro retenci"</t>
  </si>
  <si>
    <t>276,192</t>
  </si>
  <si>
    <t>"odpočet objemu lože a obsypu retence, tl. 0,25+1,85 m"</t>
  </si>
  <si>
    <t>-46,00*2,80*2,05</t>
  </si>
  <si>
    <t>"zásyp - obsyp UV"</t>
  </si>
  <si>
    <t>58,50</t>
  </si>
  <si>
    <t>"odpočet objemu UV vč.lože"</t>
  </si>
  <si>
    <t>-1,50*1,50*0,10*20</t>
  </si>
  <si>
    <t>-0,325*0,325*3,14*1,20*20</t>
  </si>
  <si>
    <t>58344171</t>
  </si>
  <si>
    <t>štěrkodrť frakce 0-32</t>
  </si>
  <si>
    <t>-2113696524</t>
  </si>
  <si>
    <t>"dodávka materiálu pro dosypání rýh a jam - 2,00 t/m3"</t>
  </si>
  <si>
    <t>380,385*2,0</t>
  </si>
  <si>
    <t>175111101</t>
  </si>
  <si>
    <t>Obsypání potrubí ručně sypaninou bez prohození sítem, uloženou do 3 m</t>
  </si>
  <si>
    <t>-1860351378</t>
  </si>
  <si>
    <t>"obsyp potrubí vhodným materiálem dle PD"</t>
  </si>
  <si>
    <t>"stoka - úsek šachta Š až retenční nádrž, tl. 0,70 m"</t>
  </si>
  <si>
    <t>36*1,20*0,70</t>
  </si>
  <si>
    <t>"odpočet hmoty vytlačené objemem potrubí - PE DN 400 (13,82 m3/ 100 m)"</t>
  </si>
  <si>
    <t>-13,82/100*36</t>
  </si>
  <si>
    <t>"stoka - úsek retenční nádrž až šachta Š1, tl.0,70 m"</t>
  </si>
  <si>
    <t>17*1,20*0,70</t>
  </si>
  <si>
    <t>-13,82/100*17</t>
  </si>
  <si>
    <t>"stoka - úsek šachta Š1 až Š3, tl. 0,60 m"</t>
  </si>
  <si>
    <t>86*1,20*0,60</t>
  </si>
  <si>
    <t>"odpočet hmoty vytlačené objemem potrubí - PE DN 300 (8,60 m3/ 100 m)"</t>
  </si>
  <si>
    <t>-8,60/100*86</t>
  </si>
  <si>
    <t>"stoka - úsek šachta Š3 až Š6, tl. 0,55 m"</t>
  </si>
  <si>
    <t>111*1,20*0,55</t>
  </si>
  <si>
    <t>"odpočet hmoty vytlačené objemem potrubí - PE DN 250 (6,60 m3/ 100 m)"</t>
  </si>
  <si>
    <t>-6,60/100*111</t>
  </si>
  <si>
    <t>"přípojky UV, tl. 0,45 m"</t>
  </si>
  <si>
    <t>126*0,80*0,45</t>
  </si>
  <si>
    <t>175151101</t>
  </si>
  <si>
    <t>Obsypání potrubí strojně sypaninou bez prohození, uloženou do 3 m</t>
  </si>
  <si>
    <t>1597671835</t>
  </si>
  <si>
    <t>"obsyp retenční nádrže materiálem dle PD, tl. 1,85 m"</t>
  </si>
  <si>
    <t>46,00*2,80*1,85</t>
  </si>
  <si>
    <t>"odpočet hmoty vytlačené objemem konstrukce retence"</t>
  </si>
  <si>
    <t>-0,82*0,82*3,14*46,00</t>
  </si>
  <si>
    <t>58337331</t>
  </si>
  <si>
    <t>štěrkopísek frakce 0/22</t>
  </si>
  <si>
    <t>480493863</t>
  </si>
  <si>
    <t>"materiál pro obsyp potrubí - 1,95 t/m3"</t>
  </si>
  <si>
    <t>(203,014+141,159)*1,95</t>
  </si>
  <si>
    <t>Zakládání</t>
  </si>
  <si>
    <t>211571121</t>
  </si>
  <si>
    <t>Výplň odvodňovacích žeber nebo trativodů kamenivem drobným těženým</t>
  </si>
  <si>
    <t>-1985703769</t>
  </si>
  <si>
    <t>"obsyp dren.potrubí ŠTP vč. lože dle PD - 0,036 m3/bm"</t>
  </si>
  <si>
    <t>(111+86+53+46)*0,036</t>
  </si>
  <si>
    <t>212755214</t>
  </si>
  <si>
    <t>Trativody z drenážních trubek plastových flexibilních D 100 mm bez lože</t>
  </si>
  <si>
    <t>-634454753</t>
  </si>
  <si>
    <t>"pokládka drenáže vč.dodávky drenážního flexibilního potrubí PVC dle PD"</t>
  </si>
  <si>
    <t>111+86+53+46</t>
  </si>
  <si>
    <t>451572111</t>
  </si>
  <si>
    <t>Lože pod potrubí otevřený výkop z kameniva drobného těženého</t>
  </si>
  <si>
    <t>274972455</t>
  </si>
  <si>
    <t>"lože trubního vedení - tl. 10 cm"</t>
  </si>
  <si>
    <t>"dno výkopu pro uložení potrubí stoky"</t>
  </si>
  <si>
    <t>(111+86+53)*1,20*0,10</t>
  </si>
  <si>
    <t>"dno výkopu pro uložení potrubí přípojek UV"</t>
  </si>
  <si>
    <t>126*0,80*0,10</t>
  </si>
  <si>
    <t>451573111</t>
  </si>
  <si>
    <t>Lože pod potrubí otevřený výkop ze štěrkopísku</t>
  </si>
  <si>
    <t>2127618773</t>
  </si>
  <si>
    <t>"lože pod nové šachty"</t>
  </si>
  <si>
    <t>"dno výkopu pro uložení šachet"</t>
  </si>
  <si>
    <t>2,00*2,00*0,10*7</t>
  </si>
  <si>
    <t>"dno výkopu pro uložení UV"</t>
  </si>
  <si>
    <t>1,50*1,50*0,10*20</t>
  </si>
  <si>
    <t>" lože pro ukládku retenční nádrže"</t>
  </si>
  <si>
    <t>46,00*2,80*0,25</t>
  </si>
  <si>
    <t>R</t>
  </si>
  <si>
    <t>800A2502.FP</t>
  </si>
  <si>
    <t>Retenční nádrž DN 1600, SN 10 000, dl.46 m, 2 x šachta, nátoky a výtok dle PD</t>
  </si>
  <si>
    <t>739939952</t>
  </si>
  <si>
    <t>871310310</t>
  </si>
  <si>
    <t>Montáž kanalizačního potrubí hladkého plnostěnného SN 10 z polypropylenu DN 150</t>
  </si>
  <si>
    <t>1886015426</t>
  </si>
  <si>
    <t>"mont.potrubí přípojek UV dle PD"</t>
  </si>
  <si>
    <t>28611198</t>
  </si>
  <si>
    <t>trubka kanalizační PPKGEM 160x4,9x5000 mm SN10</t>
  </si>
  <si>
    <t>1247652831</t>
  </si>
  <si>
    <t>"dodávka trub - ztratné 3%"</t>
  </si>
  <si>
    <t>126*1,03</t>
  </si>
  <si>
    <t>871360310</t>
  </si>
  <si>
    <t>Montáž kanalizačního potrubí hladkého plnostěnného SN 10 z polypropylenu DN 250</t>
  </si>
  <si>
    <t>95388841</t>
  </si>
  <si>
    <t>"mont.potrubí dle PD"</t>
  </si>
  <si>
    <t>38+38+35</t>
  </si>
  <si>
    <t>28611204</t>
  </si>
  <si>
    <t>trubka kanalizační PPKGEM 250x7,7x6000 mm SN10</t>
  </si>
  <si>
    <t>1543464949</t>
  </si>
  <si>
    <t>111*1,03</t>
  </si>
  <si>
    <t>871370310</t>
  </si>
  <si>
    <t>Montáž kanalizačního potrubí hladkého plnostěnného SN 10 z polypropylenu DN 300</t>
  </si>
  <si>
    <t>1017624962</t>
  </si>
  <si>
    <t>49+37</t>
  </si>
  <si>
    <t>28611206</t>
  </si>
  <si>
    <t>trubka kanalizační PPKGEM 315x9,7x6000 mm SN10</t>
  </si>
  <si>
    <t>-1282921659</t>
  </si>
  <si>
    <t>86*1,03</t>
  </si>
  <si>
    <t>871390310</t>
  </si>
  <si>
    <t>Montáž kanalizačního potrubí hladkého plnostěnného SN 10 z polypropylenu DN 400</t>
  </si>
  <si>
    <t>2121145728</t>
  </si>
  <si>
    <t>17+36</t>
  </si>
  <si>
    <t>28611207</t>
  </si>
  <si>
    <t>trubka kanalizační PPKGEM 400x12,3x6000 mm SN10</t>
  </si>
  <si>
    <t>-494757933</t>
  </si>
  <si>
    <t>(17+36)*1,03</t>
  </si>
  <si>
    <t>877265231</t>
  </si>
  <si>
    <t>Montáž víčka z tvrdého PVC-systém KG DN 110</t>
  </si>
  <si>
    <t>1024784626</t>
  </si>
  <si>
    <t>"zaslepení předpokládané pracovní drenáže"</t>
  </si>
  <si>
    <t>(5+1)*2</t>
  </si>
  <si>
    <t>28611718</t>
  </si>
  <si>
    <t>víčko kanalizace plastové KG DN 110</t>
  </si>
  <si>
    <t>1317046006</t>
  </si>
  <si>
    <t>"dodávka víček pro zaslepení drenáže po dokončení"</t>
  </si>
  <si>
    <t>877310310</t>
  </si>
  <si>
    <t>Montáž kolen na kanalizačním potrubí z PP trub hladkých plnostěnných DN 150</t>
  </si>
  <si>
    <t>139013627</t>
  </si>
  <si>
    <t>"koleno k přípojné tvarovce UV"</t>
  </si>
  <si>
    <t>28617338</t>
  </si>
  <si>
    <t>koleno kanalizace PP KG DN 160x45°</t>
  </si>
  <si>
    <t>110602949</t>
  </si>
  <si>
    <t>"dodávka kolen k přípojným tvarovkám UV"</t>
  </si>
  <si>
    <t>877360320</t>
  </si>
  <si>
    <t>Montáž odboček na kanalizačním potrubí z PP trub hladkých plnostěnných DN 250</t>
  </si>
  <si>
    <t>1419924269</t>
  </si>
  <si>
    <t>286119220</t>
  </si>
  <si>
    <t>odbočka kanalizační plastová s hrdlem PPKGEA-250/160/45°</t>
  </si>
  <si>
    <t>-57474471</t>
  </si>
  <si>
    <t>877370320</t>
  </si>
  <si>
    <t>Montáž odboček na kanalizačním potrubí z PP trub hladkých plnostěnných DN 300</t>
  </si>
  <si>
    <t>-2015961492</t>
  </si>
  <si>
    <t>"přípojná tvarovka UV"</t>
  </si>
  <si>
    <t>286154701</t>
  </si>
  <si>
    <t>odbočka kanalizační plastová s hrdlem PPKGEA-315/160/45°</t>
  </si>
  <si>
    <t>1743046195</t>
  </si>
  <si>
    <t>"dodávka přípojných tvarovek UV"</t>
  </si>
  <si>
    <t>877390320</t>
  </si>
  <si>
    <t>Montáž odboček na kanalizačním potrubí z PP trub hladkých plnostěnných DN 400</t>
  </si>
  <si>
    <t>-1186654211</t>
  </si>
  <si>
    <t>286154731</t>
  </si>
  <si>
    <t>odbočka kanalizační plastová s hrdlem PPKGEA-400/160/45°</t>
  </si>
  <si>
    <t>-2065621468</t>
  </si>
  <si>
    <t>894812418</t>
  </si>
  <si>
    <t>Revizní a čistící šachta z PP typ DN 1000/250 šachtové dno průtočné</t>
  </si>
  <si>
    <t>214394815</t>
  </si>
  <si>
    <t>"śachtová dna D+M - dle PD - Š4, Š5, Š6"</t>
  </si>
  <si>
    <t>894812421</t>
  </si>
  <si>
    <t>Revizní a čistící šachta z PP typ DN 1000/315 šachtové dno průtočné 15°, 30°, 45°, 90°</t>
  </si>
  <si>
    <t>-1420588340</t>
  </si>
  <si>
    <t>"śachtová dna D+M - dle PD - Š2, Š3"</t>
  </si>
  <si>
    <t>894812425</t>
  </si>
  <si>
    <t>Revizní a čistící šachta z PP typ DN 1000/400 šachtové dno průtočné</t>
  </si>
  <si>
    <t>-1798715651</t>
  </si>
  <si>
    <t>"śachtová dna D+M - dle PD - Š, Š1"</t>
  </si>
  <si>
    <t>894812432</t>
  </si>
  <si>
    <t>Revizní a čistící šachta z PP DN 1000 šachtová skruž světlé hloubky 250 mm</t>
  </si>
  <si>
    <t>-1418662348</t>
  </si>
  <si>
    <t>"śachtová skruž D+M - dle PD - Š5"</t>
  </si>
  <si>
    <t>894812433</t>
  </si>
  <si>
    <t>Revizní a čistící šachta z PP DN 1000 šachtová skruž světlé hloubky 375 mm</t>
  </si>
  <si>
    <t>1411898185</t>
  </si>
  <si>
    <t>"śachtová skruž D+M - dle PD - Š1, Š2, Š3, Š4, Š6"</t>
  </si>
  <si>
    <t>894812435</t>
  </si>
  <si>
    <t>Revizní a čistící šachta z PP DN 1000 šachtová skruž světlé hloubky 625 mm</t>
  </si>
  <si>
    <t>-1621451266</t>
  </si>
  <si>
    <t>"śachtová skruž D+M - dle PD - Š"</t>
  </si>
  <si>
    <t>894812439</t>
  </si>
  <si>
    <t>Příplatek k rourám revizní a čistící šachty z PP DN 1000 za uříznutí šachtové skruže</t>
  </si>
  <si>
    <t>-864071604</t>
  </si>
  <si>
    <t>"úprava skruží na míru dle PD - Š, Š1, Š2, Š3, Š4, Š5, Š6"</t>
  </si>
  <si>
    <t>894812454</t>
  </si>
  <si>
    <t>Revizní a čistící šachta z PP DN 1000 poklop litinový s konusem a betonovým prstencem do 40 t</t>
  </si>
  <si>
    <t>-2078733527</t>
  </si>
  <si>
    <t>"śachtový konus D+M - dle PD - Š, Š1, Š2, Š3, Š4, Š5, Š6"</t>
  </si>
  <si>
    <t>898161224</t>
  </si>
  <si>
    <t>Sanace kanalizačního potrubí vložkování textilním rukávcem DN 400 tl 10 mm</t>
  </si>
  <si>
    <t>1703197014</t>
  </si>
  <si>
    <t>"sanace - vložkování stávající DK beton DN 400, pro napojení nové DK"</t>
  </si>
  <si>
    <t>16,50</t>
  </si>
  <si>
    <t>899997001</t>
  </si>
  <si>
    <t>Připojení kanalizace na stávající řad</t>
  </si>
  <si>
    <t>-162669285</t>
  </si>
  <si>
    <t>"napojení nové dešť. kanalizace - připojení k stávající sanované stoce DK"</t>
  </si>
  <si>
    <t>899997099</t>
  </si>
  <si>
    <t>Zkouška těsnosti a kamerová prohlídka - včetně digitálního záznamu na CD a tištěného protokolu</t>
  </si>
  <si>
    <t>-872694198</t>
  </si>
  <si>
    <t>"zkouška těsnosti a kamerová prohlídka"</t>
  </si>
  <si>
    <t>Ostatní konstrukce</t>
  </si>
  <si>
    <t>895941311</t>
  </si>
  <si>
    <t>Zřízení vpusti kanalizační uliční z betonových dílců typ UVB-50</t>
  </si>
  <si>
    <t>865200174</t>
  </si>
  <si>
    <t>"montáž (osazení) uličních vpustí UV"</t>
  </si>
  <si>
    <t>"nové UV"</t>
  </si>
  <si>
    <t>59223822</t>
  </si>
  <si>
    <t>vpusť betonová uliční dno s výtokem 62,6 x 49,5 x 5 cm</t>
  </si>
  <si>
    <t>1921691385</t>
  </si>
  <si>
    <t>"dodávka dna UV"</t>
  </si>
  <si>
    <t>59223826</t>
  </si>
  <si>
    <t>vpusť betonová uliční skruž 59x50x5 cm</t>
  </si>
  <si>
    <t>-282661690</t>
  </si>
  <si>
    <t>"dodávka skruží UV"</t>
  </si>
  <si>
    <t>59223821</t>
  </si>
  <si>
    <t>vpusť betonová uliční prstenec 18x66x10 cm</t>
  </si>
  <si>
    <t>1243853363</t>
  </si>
  <si>
    <t>"dodávka prstenců UV"</t>
  </si>
  <si>
    <t>59223864</t>
  </si>
  <si>
    <t>prstenec betonový pro uliční vpusť vyrovnávací 39 x 6 x 13 cm</t>
  </si>
  <si>
    <t>-1034017926</t>
  </si>
  <si>
    <t>"dodávka prstenců pod kalový koš a rám mříže UV"</t>
  </si>
  <si>
    <t>899211113</t>
  </si>
  <si>
    <t>Osazení mříží s rámem hmotnosti nad 100 do 150 kg</t>
  </si>
  <si>
    <t>1458741733</t>
  </si>
  <si>
    <t>"osazení mříží UV"</t>
  </si>
  <si>
    <t>592238270</t>
  </si>
  <si>
    <t>mříž uliční vpusti M1 D400 rám + rošt</t>
  </si>
  <si>
    <t>-985543161</t>
  </si>
  <si>
    <t>"dodávka mříží UV"</t>
  </si>
  <si>
    <t>592238275</t>
  </si>
  <si>
    <t>kalový koš A4</t>
  </si>
  <si>
    <t>1653080645</t>
  </si>
  <si>
    <t>"dodávka kal.koše pro UV"</t>
  </si>
  <si>
    <t>998276101</t>
  </si>
  <si>
    <t>Přesun hmot pro trubní vedení z trub z plastických hmot otevřený výkop</t>
  </si>
  <si>
    <t>269429909</t>
  </si>
  <si>
    <t>SO 301.2 - Dešťová kanalizace BUS</t>
  </si>
  <si>
    <t>13 - Hloubené vykopávky</t>
  </si>
  <si>
    <t>15 - Roubení</t>
  </si>
  <si>
    <t>16 - Přemístění výkopku</t>
  </si>
  <si>
    <t>17 - Konstrukce ze zemin</t>
  </si>
  <si>
    <t>56 - Podkladní vrstvy komunikací a zpevněných ploch</t>
  </si>
  <si>
    <t>87 - Potrubí z trub plastických, skleněných a čedičových</t>
  </si>
  <si>
    <t>89 - Ostatní konstrukce a práce na trubním vedení</t>
  </si>
  <si>
    <t>Hloubené vykopávky</t>
  </si>
  <si>
    <t>132201202</t>
  </si>
  <si>
    <t>Hloubení rýh š do 2000 mm v hornině tř. 3 objemu do 1000 m3</t>
  </si>
  <si>
    <t>15275552</t>
  </si>
  <si>
    <t xml:space="preserve">84,45*1,2*((3,37+1,46)/2)   "hlavní stoka"</t>
  </si>
  <si>
    <t xml:space="preserve">9,6*1,0*((1,42+1,17)/2)   "přípojka k UV1"</t>
  </si>
  <si>
    <t xml:space="preserve">5,3*1,0*((1,42+1,02)/2)    "přípojka k UV2"</t>
  </si>
  <si>
    <t xml:space="preserve">21,6*1,0*((1,64+1,28)/2)   "přípojka k UV3"</t>
  </si>
  <si>
    <t xml:space="preserve">2,2*1,0*((1,56+1,31)/2)   "přípojka k UV4"</t>
  </si>
  <si>
    <t xml:space="preserve">24,3*1,0*((1,81+1,31)/2)   "přípojka k UV5"</t>
  </si>
  <si>
    <t xml:space="preserve">2,2*1,0*((1,77+1,31)/2)   "přípojka k UV6"</t>
  </si>
  <si>
    <t xml:space="preserve">23,9*1,0*((2,12+1,44)/2)   "přípojka k UV7"</t>
  </si>
  <si>
    <t xml:space="preserve">1,9*1,0*((2,31+1,31)/2)   "přípojka k UV8"</t>
  </si>
  <si>
    <t xml:space="preserve">21,7*1,0*((1,35+1,2)/2)   "přípojka k UV9"</t>
  </si>
  <si>
    <t xml:space="preserve">9,2*1,0*((2,30+1,31)/2)   "přípojka k UV10"</t>
  </si>
  <si>
    <t xml:space="preserve">1,4*1,0*((1,38+0,6)/2)   "přípojka k UV11"</t>
  </si>
  <si>
    <t xml:space="preserve">4,4*1,0*((1,33+1,39)/2)+2,4*1,0*0,6   "přípojka k DS1"</t>
  </si>
  <si>
    <t xml:space="preserve">4,4*1,0*((1,61+1,67)/2)+1,3*1,0*0,6   "přípojka k DS2"</t>
  </si>
  <si>
    <t xml:space="preserve">5,0*1,0*((1,62+1,65)/2)+1,3*1,0*0,6   "přípojka k DS3"</t>
  </si>
  <si>
    <t xml:space="preserve">23,3*1,0*((1,66+1,47)/2)+1,1*1,0*0,6   "přípojka k DS4"</t>
  </si>
  <si>
    <t xml:space="preserve">4,4*1,0*((1,41+1,48)/2)+1,3*1,0*0,6   "přípojka k DS5"</t>
  </si>
  <si>
    <t xml:space="preserve">4,4*1,0*((1,77+1,83)/2)+1,3*1,0*0,6   "přípojka k DS6"</t>
  </si>
  <si>
    <t xml:space="preserve">5,0*1,0*((1,77+1,81)/2)+1,3*1,0*0,6   "přípojka k DS7"</t>
  </si>
  <si>
    <t xml:space="preserve">23,3*1,0*((1,82+1,64)/2)+1,1*1,0*0,6   "přípojka k DS8"</t>
  </si>
  <si>
    <t xml:space="preserve">3,6*1,0*((1,57+1,31)/2)+1,3*1,0*0,6   "přípojka k DS9"</t>
  </si>
  <si>
    <t xml:space="preserve">3,6*1,0*((2,1+1,84)/2)+2,2*1,0*0,6   "přípojka k DS10"</t>
  </si>
  <si>
    <t xml:space="preserve">3,6*1,0*((2,2+1,95)/2)+1,3*1,0*0,6   "přípojka k DS11"</t>
  </si>
  <si>
    <t xml:space="preserve">3,6*1,0*((2,5+2,23)/2)+1,3*1,0*0,6   "přípojka k DS12"</t>
  </si>
  <si>
    <t xml:space="preserve">7,4*1,0*((1,58+1,46)/2)+1,9*1,0*0,6   "přípojka k DS13"</t>
  </si>
  <si>
    <t xml:space="preserve">7,4*1,0*((2,11+1,62)/2)+2,7*1,0*0,6   "přípojka k DS14"</t>
  </si>
  <si>
    <t xml:space="preserve">7,4*1,0*((2,18+1,7)/2)+1,6*1,0*0,6   "přípojka k DS15"</t>
  </si>
  <si>
    <t xml:space="preserve">7,4*1,0*((2,49+2,0)/2)+1,6*1,0*0,6   "přípojka k DS16"</t>
  </si>
  <si>
    <t>619721478</t>
  </si>
  <si>
    <t>651,94</t>
  </si>
  <si>
    <t>Roubení</t>
  </si>
  <si>
    <t>-1941861370</t>
  </si>
  <si>
    <t xml:space="preserve">31,25*((2+1,46)/2)*2   "hlavní stoka"</t>
  </si>
  <si>
    <t xml:space="preserve">9,6*((1,42+1,17)/2)*2   "přípojka k UV1"</t>
  </si>
  <si>
    <t xml:space="preserve">5,3*((1,42+1,02)/2)*2    "přípojka k UV2"</t>
  </si>
  <si>
    <t xml:space="preserve">21,6*((1,64+1,28)/2)*2   "přípojka k UV3"</t>
  </si>
  <si>
    <t xml:space="preserve">2,2*((1,56+1,31)/2)*2   "přípojka k UV4"</t>
  </si>
  <si>
    <t xml:space="preserve">24,3*((1,81+1,31)/2)*2   "přípojka k UV5"</t>
  </si>
  <si>
    <t xml:space="preserve">2,2*((1,77+1,31)/2)*2   "přípojka k UV6"</t>
  </si>
  <si>
    <t xml:space="preserve">23,9*((2,12+1,44)/2)*2   "přípojka k UV7"</t>
  </si>
  <si>
    <t xml:space="preserve">1,9*((2,31+1,31)/2)*2   "přípojka k UV8"</t>
  </si>
  <si>
    <t xml:space="preserve">21,7*((1,35+1,2)/2)*2   "přípojka k UV9"</t>
  </si>
  <si>
    <t xml:space="preserve">9,2*((2,30+1,31)/2)*2   "přípojka k UV10"</t>
  </si>
  <si>
    <t xml:space="preserve">1,4*((1,38+0,6)/2)*2   "přípojka k UV11"</t>
  </si>
  <si>
    <t xml:space="preserve">4,4*((1,33+1,39)/2)*2   "přípojka k DS1"</t>
  </si>
  <si>
    <t xml:space="preserve">4,4*((1,61+1,67)/2)*2   "přípojka k DS2"</t>
  </si>
  <si>
    <t xml:space="preserve">5,0*((1,62+1,65)/2)*2   "přípojka k DS3"</t>
  </si>
  <si>
    <t xml:space="preserve">23,3*((1,66+1,47)/2)*2   "přípojka k DS4"</t>
  </si>
  <si>
    <t xml:space="preserve">4,4*((1,41+1,48)/2)*2   "přípojka k DS5"</t>
  </si>
  <si>
    <t xml:space="preserve">4,4*((1,77+1,83)/2)*2   "přípojka k DS6"</t>
  </si>
  <si>
    <t xml:space="preserve">5,0*((1,77+1,81)/2)*2   "přípojka k DS7"</t>
  </si>
  <si>
    <t xml:space="preserve">23,3*((1,82+1,64)/2)*2   "přípojka k DS8"</t>
  </si>
  <si>
    <t xml:space="preserve">3,6*((1,57+1,31)/2)*2   "přípojka k DS9"</t>
  </si>
  <si>
    <t xml:space="preserve">7,4*((1,58+1,46)/2)*2   "přípojka k DS13"</t>
  </si>
  <si>
    <t>151101102</t>
  </si>
  <si>
    <t>Zřízení příložného pažení a rozepření stěn rýh hl do 4 m</t>
  </si>
  <si>
    <t>1019751688</t>
  </si>
  <si>
    <t xml:space="preserve">53,2*((3,37+2)/2)*2   "hlavní stoka"</t>
  </si>
  <si>
    <t xml:space="preserve">3,6*((2,1+1,84)/2)*2   "přípojka k DS10"</t>
  </si>
  <si>
    <t xml:space="preserve">3,6*((2,2+1,95)/2)*2   "přípojka k DS11"</t>
  </si>
  <si>
    <t xml:space="preserve">3,6*((2,5+2,23)/2)*2   "přípojka k DS12"</t>
  </si>
  <si>
    <t xml:space="preserve">7,4*((2,11+1,62)/2)*2   "přípojka k DS14"</t>
  </si>
  <si>
    <t xml:space="preserve">7,4*((2,18+1,7)/2)*2   "přípojka k DS15"</t>
  </si>
  <si>
    <t xml:space="preserve">7,4*((2,49+2,0)/2)*2   "přípojka k DS16"</t>
  </si>
  <si>
    <t>-1781804911</t>
  </si>
  <si>
    <t>756,81</t>
  </si>
  <si>
    <t>151101112</t>
  </si>
  <si>
    <t>Odstranění příložného pažení a rozepření stěn rýh hl do 4 m</t>
  </si>
  <si>
    <t>1083365934</t>
  </si>
  <si>
    <t>Přemístění výkopku</t>
  </si>
  <si>
    <t>-1698744673</t>
  </si>
  <si>
    <t>Konstrukce ze zemin</t>
  </si>
  <si>
    <t>1200009643</t>
  </si>
  <si>
    <t>-1432847795</t>
  </si>
  <si>
    <t>651,94*1,8</t>
  </si>
  <si>
    <t>904257652</t>
  </si>
  <si>
    <t xml:space="preserve">84,45*1,2*((3,37+1,45)/2-0,715)   "hlavní stoka"</t>
  </si>
  <si>
    <t xml:space="preserve">9,6*1,0*((1,42+1,17)/2-0,56)   "přípojka k UV1"</t>
  </si>
  <si>
    <t xml:space="preserve">5,3*1,0*((1,42+1,02)/2-0,56)    "přípojka k UV2"</t>
  </si>
  <si>
    <t xml:space="preserve">21,6*1,0*((1,64+1,28)/2-0,56)   "přípojka k UV3"</t>
  </si>
  <si>
    <t xml:space="preserve">2,2*1,0*((1,56+1,31)/2-0,56)   "přípojka k UV4"</t>
  </si>
  <si>
    <t xml:space="preserve">24,3*1,0*((1,81+1,31)/2-0,56)   "přípojka k UV5"</t>
  </si>
  <si>
    <t xml:space="preserve">2,2*1,0*((1,77+1,31)/2-0,56)   "přípojka k UV6"</t>
  </si>
  <si>
    <t xml:space="preserve">23,9*1,0*((2,12+1,44)/2-0,56)   "přípojka k UV7"</t>
  </si>
  <si>
    <t xml:space="preserve">1,9*1,0*((2,31+1,31)/2-0,56)   "přípojka k UV8"</t>
  </si>
  <si>
    <t xml:space="preserve">21,7*1,0*((1,35+1,2)/2-0,56)   "přípojka k UV9"</t>
  </si>
  <si>
    <t xml:space="preserve">9,2*1,0*((2,30+1,31)/2-0,56)   "přípojka k UV10"</t>
  </si>
  <si>
    <t xml:space="preserve">1,4*1,0*((1,38+0,6)/2-0,56)   "přípojka k UV11"</t>
  </si>
  <si>
    <t xml:space="preserve">4,4*1,0*((1,33+1,39)/2-0,56)+2,4*1,0*(0,6-0,56)   "přípojka k DS1"</t>
  </si>
  <si>
    <t xml:space="preserve">4,4*1,0*((1,61+1,67)/2-0,56)+1,3*1,0*(0,6-0,56)   "přípojka k DS2"</t>
  </si>
  <si>
    <t xml:space="preserve">5,0*1,0*((1,62+1,65)/2-0,56)+1,3*1,0*(0,6-0,56)   "přípojka k DS3"</t>
  </si>
  <si>
    <t xml:space="preserve">23,3*1,0*((1,66+1,47)/2-0,56)+1,1*1,0*(0,6-0,56)   "přípojka k DS4"</t>
  </si>
  <si>
    <t xml:space="preserve">4,4*1,0*((1,41+1,48)/2-0,56)+1,3*1,0*(0,6-0,56)   "přípojka k DS5"</t>
  </si>
  <si>
    <t xml:space="preserve">4,4*1,0*((1,77+1,83)/2-0,56)+1,3*1,0*(0,6-0,56)   "přípojka k DS6"</t>
  </si>
  <si>
    <t xml:space="preserve">5,0*1,0*((1,77+1,81)/2-0,56)+1,3*1,0*(0,6-0,56)   "přípojka k DS7"</t>
  </si>
  <si>
    <t xml:space="preserve">23,3*1,0*((1,82+1,64)/2-0,56)+1,1*1,0*(0,6-0,56)   "přípojka k DS8"</t>
  </si>
  <si>
    <t xml:space="preserve">3,6*1,0*((1,57+1,31)/2-0,56)+1,3*1,0*(0,6-0,56)   "přípojka k DS9"</t>
  </si>
  <si>
    <t xml:space="preserve">3,6*1,0*((2,1+1,84)/2-0,56)+2,2*1,0*(0,6-0,56)   "přípojka k DS10"</t>
  </si>
  <si>
    <t xml:space="preserve">3,6*1,0*((2,2+1,95)/2-0,56)+1,3*1,0*(0,6-0,56)   "přípojka k DS11"</t>
  </si>
  <si>
    <t xml:space="preserve">3,6*1,0*((2,5+2,23)/2-0,56)+1,3*1,0*(0,6-0,56)   "přípojka k DS12"</t>
  </si>
  <si>
    <t xml:space="preserve">7,4*1,0*((1,58+1,46)/2-0,56)+1,9*1,0*(0,6-0,56)   "přípojka k DS13"</t>
  </si>
  <si>
    <t xml:space="preserve">7,4*1,0*((2,11+1,62)/2-0,56)+2,7*1,0*(0,6-0,56)   "přípojka k DS14"</t>
  </si>
  <si>
    <t xml:space="preserve">7,4*1,0*((2,18+1,7)/2-0,56)+1,6*1,0*(0,6-0,56)   "přípojka k DS15"</t>
  </si>
  <si>
    <t xml:space="preserve">7,4*1,0*((2,49+2,0)/2-0,56)+1,6*1,0*(0,6-0,56)   "přípojka k DS16"</t>
  </si>
  <si>
    <t>-274868356</t>
  </si>
  <si>
    <t xml:space="preserve">84,45*1,2*0,615   "hlavní stoka"</t>
  </si>
  <si>
    <t xml:space="preserve">9,6*1,0*0,46   "přípojka k UV1"</t>
  </si>
  <si>
    <t xml:space="preserve">5,3*1,0*0,46    "přípojka k UV2"</t>
  </si>
  <si>
    <t xml:space="preserve">21,6*1,0*0,46   "přípojka k UV3"</t>
  </si>
  <si>
    <t xml:space="preserve">2,2*1,0*0,46   "přípojka k UV4"</t>
  </si>
  <si>
    <t xml:space="preserve">24,3*1,0*0,46   "přípojka k UV5"</t>
  </si>
  <si>
    <t xml:space="preserve">2,2*1,0*0,46   "přípojka k UV6"</t>
  </si>
  <si>
    <t xml:space="preserve">23,9*1,0*0,46   "přípojka k UV7"</t>
  </si>
  <si>
    <t xml:space="preserve">1,9*1,0*0,46   "přípojka k UV8"</t>
  </si>
  <si>
    <t xml:space="preserve">21,7*1,0*0,46   "přípojka k UV9"</t>
  </si>
  <si>
    <t xml:space="preserve">9,2*1,0*0,46   "přípojka k UV10"</t>
  </si>
  <si>
    <t xml:space="preserve">1,4*1,0*0,46   "přípojka k UV11"</t>
  </si>
  <si>
    <t xml:space="preserve">(4,4+2,4)*1,0*0,46   "přípojka k DS1"</t>
  </si>
  <si>
    <t xml:space="preserve">(4,4+1,3)*1,0*0,46   "přípojka k DS2"</t>
  </si>
  <si>
    <t xml:space="preserve">(5,0+1,3)*1,0*0,46   "přípojka k DS3"</t>
  </si>
  <si>
    <t xml:space="preserve">(23,3+1,1)*1,0*0,46   "přípojka k DS4"</t>
  </si>
  <si>
    <t xml:space="preserve">(4,4+1,3)*1,0*0,46   "přípojka k DS5"</t>
  </si>
  <si>
    <t xml:space="preserve">(4,4+1,3)*1,0*0,46   "přípojka k DS6"</t>
  </si>
  <si>
    <t xml:space="preserve">(5,0+1,3)*1,0*0,46   "přípojka k DS7"</t>
  </si>
  <si>
    <t xml:space="preserve">(23,3+1,1)*1,0*0,46   "přípojka k DS8"</t>
  </si>
  <si>
    <t xml:space="preserve">(3,6+1,3)*1,0*0,46   "přípojka k DS9"</t>
  </si>
  <si>
    <t xml:space="preserve">(3,6+2,2)*1,0*0,46   "přípojka k DS10"</t>
  </si>
  <si>
    <t xml:space="preserve">(3,6+1,3)*1,0*0,46   "přípojka k DS11"</t>
  </si>
  <si>
    <t xml:space="preserve">(3,6+1,3)*1,0*0,46   "přípojka k DS12"</t>
  </si>
  <si>
    <t xml:space="preserve">(7,4+1,9)*1,0*0,46   "přípojka k DS13"</t>
  </si>
  <si>
    <t xml:space="preserve">(7,4+2,7)*1,0*0,46   "přípojka k DS14"</t>
  </si>
  <si>
    <t xml:space="preserve">(7,4+1,6)*1,0*0,46   "přípojka k DS15"</t>
  </si>
  <si>
    <t xml:space="preserve">(7,4+1,6)*1,0*0,46   "přípojka k DS16"</t>
  </si>
  <si>
    <t>58337344</t>
  </si>
  <si>
    <t>štěrkopísek frakce 0-32</t>
  </si>
  <si>
    <t>-906609048</t>
  </si>
  <si>
    <t>(429,75+184,89)*1,8</t>
  </si>
  <si>
    <t>Podkladní vrstvy komunikací a zpevněných ploch</t>
  </si>
  <si>
    <t>564231111</t>
  </si>
  <si>
    <t>Podklad nebo podsyp ze štěrkopísku ŠP tl 100 mm</t>
  </si>
  <si>
    <t>1586767260</t>
  </si>
  <si>
    <t xml:space="preserve">84,45*1,2   "hlavní stoka"</t>
  </si>
  <si>
    <t xml:space="preserve">9,6*1,0   "přípojka k UV1"</t>
  </si>
  <si>
    <t xml:space="preserve">5,3*1,0    "přípojka k UV2"</t>
  </si>
  <si>
    <t xml:space="preserve">21,6*1,0   "přípojka k UV3"</t>
  </si>
  <si>
    <t xml:space="preserve">2,2*1,0   "přípojka k UV4"</t>
  </si>
  <si>
    <t xml:space="preserve">24,3*1,0   "přípojka k UV5"</t>
  </si>
  <si>
    <t xml:space="preserve">2,2*1,0   "přípojka k UV6"</t>
  </si>
  <si>
    <t xml:space="preserve">23,9*1,0   "přípojka k UV7"</t>
  </si>
  <si>
    <t xml:space="preserve">1,9*1,0   "přípojka k UV8"</t>
  </si>
  <si>
    <t xml:space="preserve">21,7*1,0   "přípojka k UV9"</t>
  </si>
  <si>
    <t xml:space="preserve">9,2*1,0   "přípojka k UV10"</t>
  </si>
  <si>
    <t xml:space="preserve">1,4*1,0   "přípojka k UV11"</t>
  </si>
  <si>
    <t xml:space="preserve">(4,4+2,4)*1,0   "přípojka k DS1"</t>
  </si>
  <si>
    <t xml:space="preserve">(4,4+1,3)*1,0   "přípojka k DS2"</t>
  </si>
  <si>
    <t xml:space="preserve">(5,0+1,3)*1,0   "přípojka k DS3"</t>
  </si>
  <si>
    <t xml:space="preserve">(23,3+1,1)*1,0   "přípojka k DS4"</t>
  </si>
  <si>
    <t xml:space="preserve">(4,4+1,3)*1,0   "přípojka k DS5"</t>
  </si>
  <si>
    <t xml:space="preserve">(4,4+1,3)*1,0   "přípojka k DS6"</t>
  </si>
  <si>
    <t xml:space="preserve">(5,0+1,3)*1,0   "přípojka k DS7"</t>
  </si>
  <si>
    <t xml:space="preserve">(23,3+1,1)*1,0   "přípojka k DS8"</t>
  </si>
  <si>
    <t xml:space="preserve">(3,6+1,3)*1,0   "přípojka k DS9"</t>
  </si>
  <si>
    <t xml:space="preserve">(3,6+2,2)*1,0   "přípojka k DS10"</t>
  </si>
  <si>
    <t xml:space="preserve">(3,6+1,3)*1,0   "přípojka k DS11"</t>
  </si>
  <si>
    <t xml:space="preserve">(3,6+1,3)*1,0   "přípojka k DS12"</t>
  </si>
  <si>
    <t xml:space="preserve">(7,4+1,9)*1,0   "přípojka k DS13"</t>
  </si>
  <si>
    <t xml:space="preserve">(7,4+2,7)*1,0   "přípojka k DS14"</t>
  </si>
  <si>
    <t xml:space="preserve">(7,4+1,6)*1,0   "přípojka k DS15"</t>
  </si>
  <si>
    <t xml:space="preserve">(7,4+1,6)*1,0   "přípojka k DS16"</t>
  </si>
  <si>
    <t>Potrubí z trub plastických, skleněných a čedičových</t>
  </si>
  <si>
    <t>871260310</t>
  </si>
  <si>
    <t>Montáž kanalizačního potrubí hladkého plnostěnného SN 10 z polypropylenu DN 100</t>
  </si>
  <si>
    <t>-1976375357</t>
  </si>
  <si>
    <t xml:space="preserve">1   "přípojka k DS1"</t>
  </si>
  <si>
    <t xml:space="preserve">1   "přípojka k DS2"</t>
  </si>
  <si>
    <t xml:space="preserve">1   "přípojka k DS3"</t>
  </si>
  <si>
    <t xml:space="preserve">1   "přípojka k DS4"</t>
  </si>
  <si>
    <t xml:space="preserve">1   "přípojka k DS5"</t>
  </si>
  <si>
    <t xml:space="preserve">1   "přípojka k DS6"</t>
  </si>
  <si>
    <t xml:space="preserve">1   "přípojka k DS7"</t>
  </si>
  <si>
    <t xml:space="preserve">1   "přípojka k DS8"</t>
  </si>
  <si>
    <t xml:space="preserve">1   "přípojka k DS9"</t>
  </si>
  <si>
    <t xml:space="preserve">1   "přípojka k DS10"</t>
  </si>
  <si>
    <t xml:space="preserve">1   "přípojka k DS11"</t>
  </si>
  <si>
    <t xml:space="preserve">1   "přípojka k DS12"</t>
  </si>
  <si>
    <t xml:space="preserve">1   "přípojka k DS13"</t>
  </si>
  <si>
    <t xml:space="preserve">1   "přípojka k DS14"</t>
  </si>
  <si>
    <t xml:space="preserve">1   "přípojka k DS15"</t>
  </si>
  <si>
    <t xml:space="preserve">1   "přípojka k DS16"</t>
  </si>
  <si>
    <t>28611188</t>
  </si>
  <si>
    <t>trubka kanalizační PPKGEM 110x3,4x1000 mm SN10</t>
  </si>
  <si>
    <t>2122850852</t>
  </si>
  <si>
    <t>1277384710</t>
  </si>
  <si>
    <t xml:space="preserve">11   "přípojka k UV1"</t>
  </si>
  <si>
    <t xml:space="preserve">6,5    "přípojka k UV2"</t>
  </si>
  <si>
    <t xml:space="preserve">23   "přípojka k UV3"</t>
  </si>
  <si>
    <t xml:space="preserve">3,5   "přípojka k UV4"</t>
  </si>
  <si>
    <t xml:space="preserve">25,5   "přípojka k UV5"</t>
  </si>
  <si>
    <t xml:space="preserve">3,5   "přípojka k UV6"</t>
  </si>
  <si>
    <t xml:space="preserve">25,5   "přípojka k UV7"</t>
  </si>
  <si>
    <t xml:space="preserve">2   "přípojka k UV8"</t>
  </si>
  <si>
    <t xml:space="preserve">22,5   "přípojka k UV9"</t>
  </si>
  <si>
    <t xml:space="preserve">10,5  "přípojka k UV10"</t>
  </si>
  <si>
    <t xml:space="preserve">2   "přípojka k UV11"</t>
  </si>
  <si>
    <t xml:space="preserve">8   "přípojka k DS1"</t>
  </si>
  <si>
    <t xml:space="preserve">7   "přípojka k DS2"</t>
  </si>
  <si>
    <t xml:space="preserve">7,5   "přípojka k DS3"</t>
  </si>
  <si>
    <t xml:space="preserve">25,5   "přípojka k DS4"</t>
  </si>
  <si>
    <t xml:space="preserve">7   "přípojka k DS5"</t>
  </si>
  <si>
    <t xml:space="preserve">7   "přípojka k DS6"</t>
  </si>
  <si>
    <t xml:space="preserve">7,5   "přípojka k DS7"</t>
  </si>
  <si>
    <t xml:space="preserve">25,5   "přípojka k DS8"</t>
  </si>
  <si>
    <t xml:space="preserve">6   "přípojka k DS9"</t>
  </si>
  <si>
    <t xml:space="preserve">7,5   "přípojka k DS10"</t>
  </si>
  <si>
    <t xml:space="preserve">6,5   "přípojka k DS11"</t>
  </si>
  <si>
    <t xml:space="preserve">6,5   "přípojka k DS12"</t>
  </si>
  <si>
    <t xml:space="preserve">11   "přípojka k DS13"</t>
  </si>
  <si>
    <t xml:space="preserve">11,5   "přípojka k DS14"</t>
  </si>
  <si>
    <t xml:space="preserve">10,5   "přípojka k DS15"</t>
  </si>
  <si>
    <t xml:space="preserve">10,5   "´přípojka k DS16"</t>
  </si>
  <si>
    <t>-1027998429</t>
  </si>
  <si>
    <t>-130127194</t>
  </si>
  <si>
    <t xml:space="preserve">84,45   "hlavní stoka"</t>
  </si>
  <si>
    <t>1543786538</t>
  </si>
  <si>
    <t xml:space="preserve">85   "hlavní stoka"</t>
  </si>
  <si>
    <t>775784236</t>
  </si>
  <si>
    <t>"kolena 30st."</t>
  </si>
  <si>
    <t xml:space="preserve">1   "přípojka k UV1"</t>
  </si>
  <si>
    <t xml:space="preserve">1   "přípojka k UV2"</t>
  </si>
  <si>
    <t xml:space="preserve">1   "přípojka k UV3"</t>
  </si>
  <si>
    <t xml:space="preserve">1   "přípojka k UV4"</t>
  </si>
  <si>
    <t xml:space="preserve">1   "přípojka k UV5"</t>
  </si>
  <si>
    <t xml:space="preserve">1   "přípojka k UV6"</t>
  </si>
  <si>
    <t xml:space="preserve">1   "přípojka k UV7"</t>
  </si>
  <si>
    <t xml:space="preserve">1   "přípojka k UV8"</t>
  </si>
  <si>
    <t xml:space="preserve">1   "přípojka k UV9"</t>
  </si>
  <si>
    <t xml:space="preserve">1   "přípojka k UV10"</t>
  </si>
  <si>
    <t>"kolena 45st."</t>
  </si>
  <si>
    <t xml:space="preserve">2   "přípojka k UV3"</t>
  </si>
  <si>
    <t xml:space="preserve">2   "přípojka k UV5"</t>
  </si>
  <si>
    <t xml:space="preserve">2   "přípojka k UV7"</t>
  </si>
  <si>
    <t xml:space="preserve">5   "přípojka k DS1"</t>
  </si>
  <si>
    <t xml:space="preserve">5   "přípojka k DS2"</t>
  </si>
  <si>
    <t xml:space="preserve">5   "přípojka k DS3"</t>
  </si>
  <si>
    <t xml:space="preserve">5   "přípojka k DS4"</t>
  </si>
  <si>
    <t xml:space="preserve">5   "přípojka k DS5"</t>
  </si>
  <si>
    <t xml:space="preserve">5   "přípojka k DS6"</t>
  </si>
  <si>
    <t xml:space="preserve">5   "přípojka k DS7"</t>
  </si>
  <si>
    <t xml:space="preserve">5   "přípojka k DS8"</t>
  </si>
  <si>
    <t xml:space="preserve">5   "přípojka k DS9"</t>
  </si>
  <si>
    <t xml:space="preserve">5   "přípojka k DS10"</t>
  </si>
  <si>
    <t xml:space="preserve">5   "přípojka k DS11"</t>
  </si>
  <si>
    <t xml:space="preserve">5   "přípojka k DS12"</t>
  </si>
  <si>
    <t xml:space="preserve">5   "přípojka k DS13"</t>
  </si>
  <si>
    <t xml:space="preserve">5   "přípojka k DS14"</t>
  </si>
  <si>
    <t xml:space="preserve">5   "přípojka k DS15"</t>
  </si>
  <si>
    <t xml:space="preserve">5   "přípojka k DS16"</t>
  </si>
  <si>
    <t>1068351106</t>
  </si>
  <si>
    <t>28617329</t>
  </si>
  <si>
    <t>koleno kanalizace PP KG DN 160x30°</t>
  </si>
  <si>
    <t>-171471768</t>
  </si>
  <si>
    <t>877310320</t>
  </si>
  <si>
    <t>Montáž odboček na kanalizačním potrubí z PP trub hladkých plnostěnných DN 150</t>
  </si>
  <si>
    <t>1457814554</t>
  </si>
  <si>
    <t xml:space="preserve">2   "přípojka k UV2"</t>
  </si>
  <si>
    <t xml:space="preserve">4   "přípojka k UV4"</t>
  </si>
  <si>
    <t xml:space="preserve">2   "přípojka k DS4"</t>
  </si>
  <si>
    <t xml:space="preserve">2   "přípojka k DS8"</t>
  </si>
  <si>
    <t>28611916</t>
  </si>
  <si>
    <t>odbočka kanalizační plastová s hrdlem KG 160/160/45°</t>
  </si>
  <si>
    <t>1824934643</t>
  </si>
  <si>
    <t>877310330</t>
  </si>
  <si>
    <t>Montáž spojek na kanalizačním potrubí z PP trub hladkých plnostěnných DN 150</t>
  </si>
  <si>
    <t>1117985526</t>
  </si>
  <si>
    <t>28617243</t>
  </si>
  <si>
    <t>redukce kanalizační PP DN 150/DN100</t>
  </si>
  <si>
    <t>-1095627445</t>
  </si>
  <si>
    <t>211916127</t>
  </si>
  <si>
    <t xml:space="preserve">13   "hlavní stoka"</t>
  </si>
  <si>
    <t>2019365831</t>
  </si>
  <si>
    <t>Ostatní konstrukce a práce na trubním vedení</t>
  </si>
  <si>
    <t>008 d001VD.A</t>
  </si>
  <si>
    <t>demontáž betonových šachet vč. likvidace</t>
  </si>
  <si>
    <t>-376750967</t>
  </si>
  <si>
    <t>008 d002VD.A</t>
  </si>
  <si>
    <t xml:space="preserve">oprava betonových stáv.šachet </t>
  </si>
  <si>
    <t>1623138582</t>
  </si>
  <si>
    <t>1 "šachta 3728"</t>
  </si>
  <si>
    <t>008 t001VD.A</t>
  </si>
  <si>
    <t>šachta Š1 - průměr 600 mm, výška 2,21 m</t>
  </si>
  <si>
    <t>613400299</t>
  </si>
  <si>
    <t xml:space="preserve">1   "plastová šachta průměr 600 mm - poklop D400"</t>
  </si>
  <si>
    <t xml:space="preserve">0   šachtové dno KG 315 úhel 90° (vč. těsnění)</t>
  </si>
  <si>
    <t xml:space="preserve">0   šachtová korug. roura 600/3000</t>
  </si>
  <si>
    <t xml:space="preserve">0   betonový roznášecí prstenec</t>
  </si>
  <si>
    <t xml:space="preserve">0   poklop litinový 600/D400</t>
  </si>
  <si>
    <t>008 t002VD.A</t>
  </si>
  <si>
    <t>šachta Š2 - průměr 600 mm, výška 1,45m</t>
  </si>
  <si>
    <t>1372227216</t>
  </si>
  <si>
    <t xml:space="preserve">1   "plastová šachta průměr 600 mm, poklop D400"</t>
  </si>
  <si>
    <t>šachtové dno KG315 koncové (vč. těsnění)</t>
  </si>
  <si>
    <t>šachtová korug. roura 600/2000</t>
  </si>
  <si>
    <t>betonový roznášecí prstenec</t>
  </si>
  <si>
    <t>poklop litinová 600/D400</t>
  </si>
  <si>
    <t>008 x038VD.A</t>
  </si>
  <si>
    <t>napojení na kanalizační stoku (do šachty 3728)</t>
  </si>
  <si>
    <t>1859234450</t>
  </si>
  <si>
    <t xml:space="preserve">1   "hlavní stoka"</t>
  </si>
  <si>
    <t>008 x044VD.A</t>
  </si>
  <si>
    <t>napojení přípojky PP160 na kanalizaci TB300 - navrtávka</t>
  </si>
  <si>
    <t>-178226540</t>
  </si>
  <si>
    <t xml:space="preserve">1   "přípojka UV5"</t>
  </si>
  <si>
    <t xml:space="preserve">1   "přípojka UV6"</t>
  </si>
  <si>
    <t>892351111</t>
  </si>
  <si>
    <t>Tlaková zkouška vodou potrubí DN 150 nebo 200</t>
  </si>
  <si>
    <t>-561582591</t>
  </si>
  <si>
    <t xml:space="preserve">23   "přípojka k UV2"</t>
  </si>
  <si>
    <t xml:space="preserve">25,5   "přípojka k UV3"</t>
  </si>
  <si>
    <t xml:space="preserve">25,5   "přípojka k UV4"</t>
  </si>
  <si>
    <t xml:space="preserve">23   "přípojka k UV5"</t>
  </si>
  <si>
    <t xml:space="preserve">2   "přípojka k UV6"</t>
  </si>
  <si>
    <t>892381111</t>
  </si>
  <si>
    <t>Tlaková zkouška vodou potrubí DN 250, DN 300 nebo 350</t>
  </si>
  <si>
    <t>754061480</t>
  </si>
  <si>
    <t>894431112R00.A</t>
  </si>
  <si>
    <t>Osazení plastové šachty z dílů prům.600 mm</t>
  </si>
  <si>
    <t>30288043</t>
  </si>
  <si>
    <t xml:space="preserve">2   "hlavní stoka"</t>
  </si>
  <si>
    <t>895941211</t>
  </si>
  <si>
    <t>Zřízení vpusti kanalizační uliční z betonových dílců typ UV-50 nízký</t>
  </si>
  <si>
    <t>1218539533</t>
  </si>
  <si>
    <t>"zřízení vpustí odvodňovacích žlabů dle PD"</t>
  </si>
  <si>
    <t xml:space="preserve">"UV1 až UV10"    10</t>
  </si>
  <si>
    <t xml:space="preserve">"nová samostatná UV11"    1</t>
  </si>
  <si>
    <t>59223850</t>
  </si>
  <si>
    <t>dno betonové pro uliční vpusť s výtokovým otvorem 45x33x5 cm</t>
  </si>
  <si>
    <t>-1306395903</t>
  </si>
  <si>
    <t>"zřízení vpustí odvodňovacích žlabů dle PD - dodávka dna"</t>
  </si>
  <si>
    <t>10+1</t>
  </si>
  <si>
    <t>59223857</t>
  </si>
  <si>
    <t>skruž betonová pro uliční vpusť horní 45 x 29,5 x 5 cm</t>
  </si>
  <si>
    <t>452528138</t>
  </si>
  <si>
    <t>"zřízení vpustí odvodňovacích žlabů dle PD - dodáv. skruže"</t>
  </si>
  <si>
    <t xml:space="preserve">"UV3 až UV10"    8</t>
  </si>
  <si>
    <t>-1712200672</t>
  </si>
  <si>
    <t>-367929931</t>
  </si>
  <si>
    <t>592238277</t>
  </si>
  <si>
    <t>kalový koš B1</t>
  </si>
  <si>
    <t>-954356353</t>
  </si>
  <si>
    <t>895983999</t>
  </si>
  <si>
    <t>Zřízení vpusti kanalizační bodové z polymerbetonu, litinová mříž 250/250 mm, DN100</t>
  </si>
  <si>
    <t>-1392717995</t>
  </si>
  <si>
    <t>"dodávka a osazení vpustí pro zaústění střešních svodů zastřešení nástupišť dle PD"</t>
  </si>
  <si>
    <t>4*4</t>
  </si>
  <si>
    <t>935114121</t>
  </si>
  <si>
    <t>Štěrbinový odvodňovací betonový žlab 450x500 mm bez vnitřního spádu se základem</t>
  </si>
  <si>
    <t>963396993</t>
  </si>
  <si>
    <t>"odvodnění podél nástupišť"</t>
  </si>
  <si>
    <t>45+43+3*46,60</t>
  </si>
  <si>
    <t>385252427</t>
  </si>
  <si>
    <t>SO 302 - Vodovodní přípojka</t>
  </si>
  <si>
    <t>-1895783871</t>
  </si>
  <si>
    <t>"odčerpávání vody z drenáže po dobu provádění - předpoklad 2 dny"</t>
  </si>
  <si>
    <t>2*8</t>
  </si>
  <si>
    <t>-148044020</t>
  </si>
  <si>
    <t xml:space="preserve">"čerpání  - předpoklad 2 dny"</t>
  </si>
  <si>
    <t>-1787528630</t>
  </si>
  <si>
    <t>"zřízení a následná demontáž po ukončení čerpání sběrných jímek pro odčerpání příp.podzemní vody z drenáže - dle PD"</t>
  </si>
  <si>
    <t>1318736956</t>
  </si>
  <si>
    <t>"ztížení ZP v prostoru vedení podz. IS - 15% objemu"</t>
  </si>
  <si>
    <t>"výkop pro vodovod"</t>
  </si>
  <si>
    <t>35,20*0,15</t>
  </si>
  <si>
    <t>-1188213166</t>
  </si>
  <si>
    <t>"rýha pro uložení předpokládané pracovní drenáže = délka přípojky"</t>
  </si>
  <si>
    <t>0,20*0,30*22</t>
  </si>
  <si>
    <t>-1739612514</t>
  </si>
  <si>
    <t>1,32*0,50</t>
  </si>
  <si>
    <t>-900135551</t>
  </si>
  <si>
    <t>"výkop pro uložení vodovodního potrubí přípojky, prům hl.uložení 2,0 m "</t>
  </si>
  <si>
    <t>22*0,80*2,00</t>
  </si>
  <si>
    <t>1535557210</t>
  </si>
  <si>
    <t>35,20*0,50</t>
  </si>
  <si>
    <t>-175175862</t>
  </si>
  <si>
    <t>2*16,50*2,00</t>
  </si>
  <si>
    <t>-708503483</t>
  </si>
  <si>
    <t>597920464</t>
  </si>
  <si>
    <t>1,32</t>
  </si>
  <si>
    <t>-773181551</t>
  </si>
  <si>
    <t>"výkop rýhy pro trubní vedení"</t>
  </si>
  <si>
    <t>35,20+1,32</t>
  </si>
  <si>
    <t>761313514</t>
  </si>
  <si>
    <t>(35,20+1,32)*1,80</t>
  </si>
  <si>
    <t>-2005503527</t>
  </si>
  <si>
    <t>"dosypání rýhy potrubí vhodným materiálem (ŠD)"</t>
  </si>
  <si>
    <t>35,20</t>
  </si>
  <si>
    <t>"odpočet objemu lože a obsypu potrubí - tl. 0,10 + 0,40"</t>
  </si>
  <si>
    <t>-22*0,50*0,80*0,50</t>
  </si>
  <si>
    <t>-159719627</t>
  </si>
  <si>
    <t>30,80*2,0</t>
  </si>
  <si>
    <t>476618200</t>
  </si>
  <si>
    <t>"obsyp potrubí vhodným materiálem dle PD - tl. 40 cm"</t>
  </si>
  <si>
    <t>22*0,80*0,40</t>
  </si>
  <si>
    <t>583373310</t>
  </si>
  <si>
    <t>-1194600169</t>
  </si>
  <si>
    <t>7,04*1,95</t>
  </si>
  <si>
    <t>-610300596</t>
  </si>
  <si>
    <t>22*0,036</t>
  </si>
  <si>
    <t>675009616</t>
  </si>
  <si>
    <t>215901101</t>
  </si>
  <si>
    <t>Zhutnění podloží z hornin soudržných do 92% PS nebo nesoudržných sypkých I(d) do 0,8</t>
  </si>
  <si>
    <t>-1615442170</t>
  </si>
  <si>
    <t>"výkop pro uložení potrubí - dno"</t>
  </si>
  <si>
    <t>22*0,80</t>
  </si>
  <si>
    <t>1075930018</t>
  </si>
  <si>
    <t>"lože pod vodovodní potrubí tl. 10 cm"</t>
  </si>
  <si>
    <t>22*0,80*0,10</t>
  </si>
  <si>
    <t>851261131</t>
  </si>
  <si>
    <t>Montáž potrubí z trub litinových hrdlových s integrovaným těsněním otevřený výkop DN 100</t>
  </si>
  <si>
    <t>379813781</t>
  </si>
  <si>
    <t>"potrubí přípojky dle PD"</t>
  </si>
  <si>
    <t>55254101</t>
  </si>
  <si>
    <t>trouba vodovodní litinová hrdlová Zn 200 g/m2+modrý epoxid DN 100</t>
  </si>
  <si>
    <t>798197564</t>
  </si>
  <si>
    <t>"dodávka trub přípojky"</t>
  </si>
  <si>
    <t>857261131</t>
  </si>
  <si>
    <t>Montáž litinových tvarovek jednoosých hrdlových otevřený výkop s integrovaným těsněním DN 100</t>
  </si>
  <si>
    <t>-466182090</t>
  </si>
  <si>
    <t>"EU - kus dle PD - připojení na stávající řad"</t>
  </si>
  <si>
    <t>55259991</t>
  </si>
  <si>
    <t>Přírubový adapter s hrdlem DN100 PN16</t>
  </si>
  <si>
    <t>-2120211128</t>
  </si>
  <si>
    <t>"dodávka přírub.adapterů dle PD"</t>
  </si>
  <si>
    <t>871212107</t>
  </si>
  <si>
    <t>Dodávka a montáž betonového bloku pro zajištění vodov. potrubí</t>
  </si>
  <si>
    <t>2094906401</t>
  </si>
  <si>
    <t>"betonový podkladní blok dle PD"</t>
  </si>
  <si>
    <t>-211025809</t>
  </si>
  <si>
    <t>1987917964</t>
  </si>
  <si>
    <t>891261112</t>
  </si>
  <si>
    <t>Montáž vodovodních šoupátek otevřený výkop DN 100</t>
  </si>
  <si>
    <t>1250965786</t>
  </si>
  <si>
    <t>"montáž šoupěte na připojení ke stáv.řadu"</t>
  </si>
  <si>
    <t>42221107</t>
  </si>
  <si>
    <t>šoupátko s přírubami, voda, kat.č.: 4000A DN 100 mm PN16</t>
  </si>
  <si>
    <t>1909492630</t>
  </si>
  <si>
    <t>"dodávka šoupat dle PD"</t>
  </si>
  <si>
    <t>891247113.1</t>
  </si>
  <si>
    <t>Dodávka a montáž N - kolen DN100 - PN10, HAWLE</t>
  </si>
  <si>
    <t>1845962632</t>
  </si>
  <si>
    <t>"N -kolena dle PD - hydranty"</t>
  </si>
  <si>
    <t>891247211</t>
  </si>
  <si>
    <t>Montáž hydrantů nadzemních DN 80</t>
  </si>
  <si>
    <t>1791033812</t>
  </si>
  <si>
    <t>"hydranty dle PD"</t>
  </si>
  <si>
    <t>42273682</t>
  </si>
  <si>
    <t>hydrant nadzemní DN 80 tvárná litina dvojitý uzávěr s koulí v krytí 1500mm</t>
  </si>
  <si>
    <t>-1379426981</t>
  </si>
  <si>
    <t xml:space="preserve">"dodávka hydrantů dle PD"    1</t>
  </si>
  <si>
    <t>891525212</t>
  </si>
  <si>
    <t>Montáž zemních souprav</t>
  </si>
  <si>
    <t>-1089560824</t>
  </si>
  <si>
    <t>"montáž zemní soupravy šoupěte napojení na stáv.řad dle PD"</t>
  </si>
  <si>
    <t>422910792</t>
  </si>
  <si>
    <t>souprava zemní teleskopická Š a COMBI, krytí 1,30 - 1,80 m, DN 100 HAWLE</t>
  </si>
  <si>
    <t>963622345</t>
  </si>
  <si>
    <t>"dodávka ZS pro šoupě připojení na stáv.řad dle PD"</t>
  </si>
  <si>
    <t>892273122</t>
  </si>
  <si>
    <t>Proplach a dezinfekce vodovodního potrubí DN od 80 do 125</t>
  </si>
  <si>
    <t>-2070798988</t>
  </si>
  <si>
    <t>"vodovodní potrubí - přípojky"</t>
  </si>
  <si>
    <t>892271111</t>
  </si>
  <si>
    <t>Tlaková zkouška vodou potrubí DN 100 nebo 125</t>
  </si>
  <si>
    <t>-145768010</t>
  </si>
  <si>
    <t>"vodovodní potrubí přípojky"</t>
  </si>
  <si>
    <t>899401112</t>
  </si>
  <si>
    <t>Osazení poklopů litinových šoupátkových</t>
  </si>
  <si>
    <t>-1434661193</t>
  </si>
  <si>
    <t>"poklopy šoupátek - připojení na stáv.řad"</t>
  </si>
  <si>
    <t>422913520</t>
  </si>
  <si>
    <t>poklop litinový šoupátkový pro zemní soupravy osazení do terénu a do vozovky</t>
  </si>
  <si>
    <t>-962177394</t>
  </si>
  <si>
    <t>"dodávka poklopu šoupátkového"</t>
  </si>
  <si>
    <t>899721111</t>
  </si>
  <si>
    <t>Signalizační vodič DN do 150 mm na potrubí</t>
  </si>
  <si>
    <t>-834980896</t>
  </si>
  <si>
    <t>"vodovodní potrubí"</t>
  </si>
  <si>
    <t>899722112</t>
  </si>
  <si>
    <t>Krytí potrubí z plastů výstražnou fólií z PVC 25 cm</t>
  </si>
  <si>
    <t>1826307599</t>
  </si>
  <si>
    <t>998273102</t>
  </si>
  <si>
    <t>Přesun hmot pro trubní vedení z trub litinových otevřený výkop</t>
  </si>
  <si>
    <t>-1625061237</t>
  </si>
  <si>
    <t>400 - Elektro a sdělovací objekty</t>
  </si>
  <si>
    <t>SO 401 - Rozvody VO</t>
  </si>
  <si>
    <t>D1 - Silnoproud - montáž</t>
  </si>
  <si>
    <t>D2 - Silnoproud - materiál nosný</t>
  </si>
  <si>
    <t>D3 - Silnoproud - dodávka</t>
  </si>
  <si>
    <t>D4 - Zemní práce pro montážní práce</t>
  </si>
  <si>
    <t>D1</t>
  </si>
  <si>
    <t>Silnoproud - montáž</t>
  </si>
  <si>
    <t>210 01-0062</t>
  </si>
  <si>
    <t>Montáž trubek pancéřových kovových závitových D 16 mm uložených pevně</t>
  </si>
  <si>
    <t>-1217306960</t>
  </si>
  <si>
    <t>4*50+4*48+4*52</t>
  </si>
  <si>
    <t>210 01-0135</t>
  </si>
  <si>
    <t>Montáž trubek ochranných plastových tuhých D do 90 mm uložených pevně</t>
  </si>
  <si>
    <t>947613310</t>
  </si>
  <si>
    <t>"napojení svítidel a rozvodů"</t>
  </si>
  <si>
    <t>24+70+82+50+48+4*2+8*2</t>
  </si>
  <si>
    <t>210 01-0138</t>
  </si>
  <si>
    <t>Montáž trubek ochranných plastových tuhých D do 152 mm uložených pevně -stož. pouzdro VO</t>
  </si>
  <si>
    <t>-616884383</t>
  </si>
  <si>
    <t>(2+2+12)*1,2+(34+15+2+2)*1,5</t>
  </si>
  <si>
    <t>210 01-0361</t>
  </si>
  <si>
    <t>Montáž rozvodek nástěnných kovových čtyřhranných 90x90, IP54 vč zapojení</t>
  </si>
  <si>
    <t>-1170248468</t>
  </si>
  <si>
    <t>4*15+4*6</t>
  </si>
  <si>
    <t>210 02-0951</t>
  </si>
  <si>
    <t>Montáž tabulky výstražné formát A3 až A4</t>
  </si>
  <si>
    <t>-596623777</t>
  </si>
  <si>
    <t>16+8+4+10+6+5+7*2+5+1+2*2</t>
  </si>
  <si>
    <t>210 02-1014</t>
  </si>
  <si>
    <t>Zhotovení otvorů v plechu tl do 4 mm kruhových D do 100 mm</t>
  </si>
  <si>
    <t>709400663</t>
  </si>
  <si>
    <t>31+16+41+25+24</t>
  </si>
  <si>
    <t>210 04-0741</t>
  </si>
  <si>
    <t>Odmaštění ocelových součástí venkovního vedení nn na zemi</t>
  </si>
  <si>
    <t>-653177825</t>
  </si>
  <si>
    <t>210 04-0742</t>
  </si>
  <si>
    <t>Odmaštění ocelových součástí venkovního vedení nn ve výšce</t>
  </si>
  <si>
    <t>187071021</t>
  </si>
  <si>
    <t>210 04-0751</t>
  </si>
  <si>
    <t>Očištění ocelových součástí venkovního vedení nn na zemi</t>
  </si>
  <si>
    <t>-1253889229</t>
  </si>
  <si>
    <t>210 04-0752</t>
  </si>
  <si>
    <t>Očištění ocelových součástí venkovního vedení nn ve výšce</t>
  </si>
  <si>
    <t>967963473</t>
  </si>
  <si>
    <t>210 04-0761</t>
  </si>
  <si>
    <t>Nátěr základní ocelových součástí venkovního vedení nn na zemi</t>
  </si>
  <si>
    <t>872296507</t>
  </si>
  <si>
    <t>210 04-0762</t>
  </si>
  <si>
    <t>Nátěr základní ocelových součástí venkovního vedení nn ve výšce</t>
  </si>
  <si>
    <t>1152889916</t>
  </si>
  <si>
    <t>210 04-0771</t>
  </si>
  <si>
    <t>Nátěr vrchní ocelových součástí venkovního vedení nn na zemi</t>
  </si>
  <si>
    <t>1999800739</t>
  </si>
  <si>
    <t>210 04-0772</t>
  </si>
  <si>
    <t>Nátěr vrchní ocelových součástí venkovního vedení nn ve výšce</t>
  </si>
  <si>
    <t>-811918203</t>
  </si>
  <si>
    <t>210 05-0441</t>
  </si>
  <si>
    <t>Zajištění šroubu barvou</t>
  </si>
  <si>
    <t>-1041032390</t>
  </si>
  <si>
    <t>210 10-0001</t>
  </si>
  <si>
    <t>Ukončení vodičů v rozváděči nebo na přístroji včetně zapojení průřezu žíly do 2,5 mm2</t>
  </si>
  <si>
    <t>-1657201414</t>
  </si>
  <si>
    <t>89*3</t>
  </si>
  <si>
    <t>210 10-0002</t>
  </si>
  <si>
    <t>Ukončení vodičů v rozváděči nebo na přístroji včetně zapojení průřezu žíly do 6 mm2</t>
  </si>
  <si>
    <t>1370800196</t>
  </si>
  <si>
    <t>3*4*4</t>
  </si>
  <si>
    <t>210 10-0151</t>
  </si>
  <si>
    <t>Ukončení kabelů smršťovací záklopkou nebo páskou se zapojením bez letování žíly do 4x16 mm2</t>
  </si>
  <si>
    <t>-1476937267</t>
  </si>
  <si>
    <t>38+14</t>
  </si>
  <si>
    <t>210 10-0152</t>
  </si>
  <si>
    <t>Ukončení kabelů smršťovací záklopkou nebo páskou se zapojením bez letování žíly do 4x35 mm2</t>
  </si>
  <si>
    <t>-1547728980</t>
  </si>
  <si>
    <t>137-52</t>
  </si>
  <si>
    <t>210 10-1234</t>
  </si>
  <si>
    <t>Propojení kabelů celoplastových spojkou do 1 kV venkovní smršťovací 1až5 žíly do 4x16až35 mm2</t>
  </si>
  <si>
    <t>-1196710703</t>
  </si>
  <si>
    <t>210 12-0101</t>
  </si>
  <si>
    <t>Montáž pojistkových patron do 60 A se styčným kroužkem</t>
  </si>
  <si>
    <t>-555981114</t>
  </si>
  <si>
    <t>16+8*2+4*2+10+2*6+5+2+2+2+2+2+2+2*2+5+1</t>
  </si>
  <si>
    <t>210 12-0102</t>
  </si>
  <si>
    <t>Montáž pojistkových patron nožových</t>
  </si>
  <si>
    <t>1446176876</t>
  </si>
  <si>
    <t>9*3</t>
  </si>
  <si>
    <t>210 19-1516</t>
  </si>
  <si>
    <t>Montáž skříní pojistkových tenkocementových rozpojovacích v pilíři SR 3.1, 7.1, S/1,(R-VO1)</t>
  </si>
  <si>
    <t>-763723389</t>
  </si>
  <si>
    <t>210 19-1541</t>
  </si>
  <si>
    <t>Montáž pilířů skříní PRIS 2, 6, ERP</t>
  </si>
  <si>
    <t>-912696654</t>
  </si>
  <si>
    <t>210 19-1571</t>
  </si>
  <si>
    <t>Montáž skříně UAVO na zeď (R-VO2)</t>
  </si>
  <si>
    <t>332296772</t>
  </si>
  <si>
    <t>210 20-1069</t>
  </si>
  <si>
    <t>Montáž svítidel zářivkových průmyslových stropních přisazených 1 zdroj s krytem</t>
  </si>
  <si>
    <t>-1839959921</t>
  </si>
  <si>
    <t>4*15</t>
  </si>
  <si>
    <t>210 20-2013</t>
  </si>
  <si>
    <t>Montáž svítidel výbojkových průmyslových stropních závěsných na výložník</t>
  </si>
  <si>
    <t>-1407500486</t>
  </si>
  <si>
    <t>67+6+2+4+5+5+4*6</t>
  </si>
  <si>
    <t>210 20-4011</t>
  </si>
  <si>
    <t>Montáž stožárů osvětlení ocelových samostatně stojících délky do 12 m</t>
  </si>
  <si>
    <t>1932391991</t>
  </si>
  <si>
    <t>34+15+2+2+2+14</t>
  </si>
  <si>
    <t>210 20-4100</t>
  </si>
  <si>
    <t>Montáž výložníků osvětlení jednoramenných nástěnných hmotnosti do 35 kg</t>
  </si>
  <si>
    <t>-1963915616</t>
  </si>
  <si>
    <t>4*6</t>
  </si>
  <si>
    <t>210 20-4103</t>
  </si>
  <si>
    <t>Montáž výložníků osvětlení jednoramenných sloupových hmotnosti do 35 kg</t>
  </si>
  <si>
    <t>1899201887</t>
  </si>
  <si>
    <t>16+10+5+2+2+2+2+4+6</t>
  </si>
  <si>
    <t>210 20-4105</t>
  </si>
  <si>
    <t>Montáž výložníků osvětlení dvouramenných sloupových hmotnosti do 70 kg</t>
  </si>
  <si>
    <t>1126855824</t>
  </si>
  <si>
    <t>8+4+6+2</t>
  </si>
  <si>
    <t>210 20-4201</t>
  </si>
  <si>
    <t>Montáž elektrovýzbroje stožárů osvětlení 1 okruh</t>
  </si>
  <si>
    <t>-1858490122</t>
  </si>
  <si>
    <t>16+10+5+6*2+5+1</t>
  </si>
  <si>
    <t>210 20-4202</t>
  </si>
  <si>
    <t>Montáž elektrovýzbroje stožárů osvětlení 2 okruhy</t>
  </si>
  <si>
    <t>1655062762</t>
  </si>
  <si>
    <t>210 22-0002</t>
  </si>
  <si>
    <t>Montáž uzemňovacích vedení vodičů FeZn pomocí svorek na povrchu drátem nebo lanem do 10 mm</t>
  </si>
  <si>
    <t>727659322</t>
  </si>
  <si>
    <t>(69+2)*0,6</t>
  </si>
  <si>
    <t>210 22-0020</t>
  </si>
  <si>
    <t>Montáž uzemňovacího vedení vodičů FeZn pomocí svorek v zemi páskou do 120 mm2 ve městské zástavbě</t>
  </si>
  <si>
    <t>1874117834</t>
  </si>
  <si>
    <t>(307+180+112+519+384+129+21)*1,05+((66+20)*0,5)</t>
  </si>
  <si>
    <t>210 22-0022</t>
  </si>
  <si>
    <t>Montáž uzemňovacího vedení vodičů FeZn pomocí svorek v zemi drátem do 10 mm ve městské zástavbě</t>
  </si>
  <si>
    <t>726619212</t>
  </si>
  <si>
    <t>69*1,9+2*1,4</t>
  </si>
  <si>
    <t>210 22-0301</t>
  </si>
  <si>
    <t>Montáž svorek hromosvodných typu SS, SR 03 se 2 šrouby</t>
  </si>
  <si>
    <t>228657203</t>
  </si>
  <si>
    <t>(16+8+4+10+6+5+7*2+5+1)*2</t>
  </si>
  <si>
    <t>210 22-0302</t>
  </si>
  <si>
    <t>Montáž svorek hromosvodných typu ST, SJ, SK, SZ, SR 01, 02 se 3 a více šrouby</t>
  </si>
  <si>
    <t>-679256729</t>
  </si>
  <si>
    <t>172+69</t>
  </si>
  <si>
    <t>210 28-0003</t>
  </si>
  <si>
    <t>Zkoušky a prohlídky el rozvodů a zařízení celková prohlídka pro objem mtž prací do 1 000 000 Kč</t>
  </si>
  <si>
    <t>-367783569</t>
  </si>
  <si>
    <t>210 29-2011</t>
  </si>
  <si>
    <t>Změření zemního odporu zkušební svorky</t>
  </si>
  <si>
    <t>766488550</t>
  </si>
  <si>
    <t>210 29-2012</t>
  </si>
  <si>
    <t>Zjištění izolačního stavu zemních kabelů a vedení jedno měření</t>
  </si>
  <si>
    <t>1813561991</t>
  </si>
  <si>
    <t>138/2+4</t>
  </si>
  <si>
    <t>210 29-2021</t>
  </si>
  <si>
    <t>Sfázovaní žil kabelů a vedení do 4 žil</t>
  </si>
  <si>
    <t>-1949784230</t>
  </si>
  <si>
    <t>210 29-2022</t>
  </si>
  <si>
    <t>Vypnutí vedení se zajištěním proti nedovolenému zapnutí, vyzkoušením a s opětovným zapnutím</t>
  </si>
  <si>
    <t>166006687</t>
  </si>
  <si>
    <t>210 81-0013</t>
  </si>
  <si>
    <t>Montáž měděných kabelů CYKY, CYKYD, CYKYDY, NYM, NYY, YSLY 750 V 4x10mm2 uložených volně</t>
  </si>
  <si>
    <t>1862627350</t>
  </si>
  <si>
    <t>210 81-0045</t>
  </si>
  <si>
    <t>Montáž měděných kabelů CYKY, CYKYD, CYKYDY, NYM, NYY, YSLY 750 V 3x1,5 mm2 uložených pevně</t>
  </si>
  <si>
    <t>40817323</t>
  </si>
  <si>
    <t>210 81-0050</t>
  </si>
  <si>
    <t>Montáž měděných kabelů CYKY, CYKYD, CYKYDY, NYM, NYY, YSLY 750 V 4x2,5 mm2 uložených pevně</t>
  </si>
  <si>
    <t>-1126798624</t>
  </si>
  <si>
    <t>4*15*1,5+4*6*1,5</t>
  </si>
  <si>
    <t>210 81-0051</t>
  </si>
  <si>
    <t>Montáž měděných kabelů CYKY, CYKYD, CYKYDY, NYM, NYY, YSLY 750 V 4x4 mm2 uložených pevně</t>
  </si>
  <si>
    <t>734083417</t>
  </si>
  <si>
    <t>2*(55+75+75+88)+90+77+77+57</t>
  </si>
  <si>
    <t>210 81-0089</t>
  </si>
  <si>
    <t>Montáž měděných kabelů CYKY, NYM, NYY, YSLY 1 kV 4x25 mm2 uložených volně</t>
  </si>
  <si>
    <t>101891791</t>
  </si>
  <si>
    <t>210 95-0101</t>
  </si>
  <si>
    <t>Montáž štítku označovacího na kabel</t>
  </si>
  <si>
    <t>-1858774435</t>
  </si>
  <si>
    <t>138+4</t>
  </si>
  <si>
    <t>210 95-0201</t>
  </si>
  <si>
    <t>Příplatek na zatahování kabelů hmotnosti do 0,75 kg do tvárnicových tras a kolektorů</t>
  </si>
  <si>
    <t>1565113244</t>
  </si>
  <si>
    <t>1114+126+887</t>
  </si>
  <si>
    <t>210 95-0202</t>
  </si>
  <si>
    <t>Příplatek na zatahování kabelů hmotnosti do 2 kg do tvárnicových tras a kolektorů</t>
  </si>
  <si>
    <t>1186672143</t>
  </si>
  <si>
    <t>126,9+609,7+1461</t>
  </si>
  <si>
    <t>250 06-0012</t>
  </si>
  <si>
    <t>Písmomalířské práce číslice a písmena výšky do 100 mm</t>
  </si>
  <si>
    <t>-584434736</t>
  </si>
  <si>
    <t>(69+2)*5</t>
  </si>
  <si>
    <t>210100001D</t>
  </si>
  <si>
    <t>Odpojení vodičů v rozváděči nebo na přístroji včetně zapojení průřezu žíly do 2,5 mm2</t>
  </si>
  <si>
    <t>-825885192</t>
  </si>
  <si>
    <t>25*3</t>
  </si>
  <si>
    <t>210100003D</t>
  </si>
  <si>
    <t>Demontáž vodičů v rozváděči nebo na přístroji včetně zapojení průřezu žíly do 16 mm2</t>
  </si>
  <si>
    <t>-514881768</t>
  </si>
  <si>
    <t>25*2</t>
  </si>
  <si>
    <t>21020-2011D</t>
  </si>
  <si>
    <t>Demontáž svítidel výbojkových průmyslových stropních závěsných na výložník</t>
  </si>
  <si>
    <t>-867230785</t>
  </si>
  <si>
    <t>25+11</t>
  </si>
  <si>
    <t>210204011D</t>
  </si>
  <si>
    <t>Demontáž stožárů osvětlení ocelových samostatně stojících délky do 12 m</t>
  </si>
  <si>
    <t>28660524</t>
  </si>
  <si>
    <t>210204103</t>
  </si>
  <si>
    <t>Demontáž výložníků osvětlení jednoramenných sloupových hmotnosti do 35 kg</t>
  </si>
  <si>
    <t>-100934471</t>
  </si>
  <si>
    <t>210204105D</t>
  </si>
  <si>
    <t>Demontáž výložníků osvětlení dvouramenných sloupových hmotnosti do 70 kg</t>
  </si>
  <si>
    <t>-912753612</t>
  </si>
  <si>
    <t>210204201D</t>
  </si>
  <si>
    <t>Demontáž elektrovýzbroje stožárů osvětlení 1 okruh</t>
  </si>
  <si>
    <t>-2138572630</t>
  </si>
  <si>
    <t>210204202D</t>
  </si>
  <si>
    <t>Demontáž elektrovýzbroje stožárů osvětlení 2 okruhy</t>
  </si>
  <si>
    <t>1317692089</t>
  </si>
  <si>
    <t>210810014D</t>
  </si>
  <si>
    <t>Demontáž kabelu AYKY4x25</t>
  </si>
  <si>
    <t>-428032930</t>
  </si>
  <si>
    <t>25*2*2</t>
  </si>
  <si>
    <t>210810045D</t>
  </si>
  <si>
    <t>Demontáž měděných kabelů CYKY, CYKYD, CYKYDY, NYM, NYY, YSLY 750 V 3x1,5 mm2 uložených pevně</t>
  </si>
  <si>
    <t>-135013746</t>
  </si>
  <si>
    <t>11*2*14+14*14</t>
  </si>
  <si>
    <t>999 99-9914</t>
  </si>
  <si>
    <t>Zednické výpomoci 1,6%</t>
  </si>
  <si>
    <t>-1668059937</t>
  </si>
  <si>
    <t>999 99-9915</t>
  </si>
  <si>
    <t>Podíl přidruž. výkonů - kabelová vedení 1%</t>
  </si>
  <si>
    <t>-1342178192</t>
  </si>
  <si>
    <t>D2</t>
  </si>
  <si>
    <t>Silnoproud - materiál nosný</t>
  </si>
  <si>
    <t>15615235</t>
  </si>
  <si>
    <t>Drát pozink měkký 11343 D10,0mm</t>
  </si>
  <si>
    <t>kg</t>
  </si>
  <si>
    <t>-1307025457</t>
  </si>
  <si>
    <t>(69*2,5+2*2)*0,62</t>
  </si>
  <si>
    <t>24620651</t>
  </si>
  <si>
    <t>Email písmomal černý O 2118</t>
  </si>
  <si>
    <t>-1288818363</t>
  </si>
  <si>
    <t>24621724</t>
  </si>
  <si>
    <t>Email prům rschnoucí šedý S 2029</t>
  </si>
  <si>
    <t>l</t>
  </si>
  <si>
    <t>81199693</t>
  </si>
  <si>
    <t>24621725</t>
  </si>
  <si>
    <t>Email prům rschnoucí zelený S 2029</t>
  </si>
  <si>
    <t>174791638</t>
  </si>
  <si>
    <t>24621727</t>
  </si>
  <si>
    <t>Email prům rschnoucí žlutý S 2029</t>
  </si>
  <si>
    <t>788345089</t>
  </si>
  <si>
    <t>24623858</t>
  </si>
  <si>
    <t>Barva synt reaktivní 1slož S2088</t>
  </si>
  <si>
    <t>807185948</t>
  </si>
  <si>
    <t>24642030</t>
  </si>
  <si>
    <t>Ředidlo olejo-syntetické S6006</t>
  </si>
  <si>
    <t>-1386224009</t>
  </si>
  <si>
    <t>28611121</t>
  </si>
  <si>
    <t>Trubka PVC kanál hrd 200x4,5x5000 do zakl. VO</t>
  </si>
  <si>
    <t>1522636150</t>
  </si>
  <si>
    <t>28611124</t>
  </si>
  <si>
    <t>Trubka PVC kanál hrd 250x6,1x5000 do zákl. VO</t>
  </si>
  <si>
    <t>-1767979734</t>
  </si>
  <si>
    <t>34111030</t>
  </si>
  <si>
    <t>Kabel Cu jádro CYKY 3 x 1,5</t>
  </si>
  <si>
    <t>-690175436</t>
  </si>
  <si>
    <t>34111064</t>
  </si>
  <si>
    <t>Kabel Cu jádro CYKY 4 x 2,5</t>
  </si>
  <si>
    <t>-354769958</t>
  </si>
  <si>
    <t>34111068</t>
  </si>
  <si>
    <t>Kabel Cu jádro CYKY 4 x 4</t>
  </si>
  <si>
    <t>-706019461</t>
  </si>
  <si>
    <t>34111076</t>
  </si>
  <si>
    <t>Kabel Cu jádro CYKY 4 x 10</t>
  </si>
  <si>
    <t>-1697837776</t>
  </si>
  <si>
    <t>34111610</t>
  </si>
  <si>
    <t>Kabel Cu jádro 1-CYKY 4 x 25</t>
  </si>
  <si>
    <t>-1236946262</t>
  </si>
  <si>
    <t>34523415</t>
  </si>
  <si>
    <t xml:space="preserve">Vložka poj E14  6A normální</t>
  </si>
  <si>
    <t>824123438</t>
  </si>
  <si>
    <t>34571122</t>
  </si>
  <si>
    <t>Trubka inst ocel závit DN.20mm žar pozink</t>
  </si>
  <si>
    <t>1067827972</t>
  </si>
  <si>
    <t>34571396</t>
  </si>
  <si>
    <t>Rozvodka krabicová AL 4x4mm2, TNS, IP54</t>
  </si>
  <si>
    <t>1275747092</t>
  </si>
  <si>
    <t>35436007</t>
  </si>
  <si>
    <t>Spojka kabelelová smršťovací zemní 1 kV 4x6-35 mm2 vč spojovačů CU/Al</t>
  </si>
  <si>
    <t>-1603955565</t>
  </si>
  <si>
    <t>35441120</t>
  </si>
  <si>
    <t>Pásek uzemňovací 30x4 mm</t>
  </si>
  <si>
    <t>1518306839</t>
  </si>
  <si>
    <t>((307+180+112+519+384+129+21)*1,05+((66+20)*0,5))*0,95</t>
  </si>
  <si>
    <t>35441895</t>
  </si>
  <si>
    <t>Svorka přípoj SP1 FeZn</t>
  </si>
  <si>
    <t>-735752099</t>
  </si>
  <si>
    <t>16+8+4+10+6+5+7*2+5+1</t>
  </si>
  <si>
    <t>35441986</t>
  </si>
  <si>
    <t>Svorka vodov SR 02 30x4mm pás-pás FeZn</t>
  </si>
  <si>
    <t>-1179539442</t>
  </si>
  <si>
    <t>(66+20)*2</t>
  </si>
  <si>
    <t>35441996</t>
  </si>
  <si>
    <t>Svorka vodov SR 03 vod D6-12 FeZn</t>
  </si>
  <si>
    <t>-1766274638</t>
  </si>
  <si>
    <t>35825230</t>
  </si>
  <si>
    <t>Pojist výkon PHN00 40A norm</t>
  </si>
  <si>
    <t>-767676153</t>
  </si>
  <si>
    <t>2*3</t>
  </si>
  <si>
    <t>35825232</t>
  </si>
  <si>
    <t>Pojist výkon PHN00 50A norm</t>
  </si>
  <si>
    <t>1411939923</t>
  </si>
  <si>
    <t>73534530</t>
  </si>
  <si>
    <t>Tabulka bezp tisk 2bar A5</t>
  </si>
  <si>
    <t>1538223677</t>
  </si>
  <si>
    <t>3415879666,00000</t>
  </si>
  <si>
    <t>Folie výstražná š 33 červená</t>
  </si>
  <si>
    <t>1627480641</t>
  </si>
  <si>
    <t>(307+180+112+519+384+129+21)*1,05+12*0,5</t>
  </si>
  <si>
    <t>34711x22</t>
  </si>
  <si>
    <t>Příchytka ocelové trubky DN20 ZZN</t>
  </si>
  <si>
    <t>-600343529</t>
  </si>
  <si>
    <t>600+12*4/0,5</t>
  </si>
  <si>
    <t>354x00001</t>
  </si>
  <si>
    <t>Ochranná suspenze asfaltová</t>
  </si>
  <si>
    <t>1100325143</t>
  </si>
  <si>
    <t>(172+138)*0,2</t>
  </si>
  <si>
    <t>354x00002</t>
  </si>
  <si>
    <t>Kabelový štítek zavírací PE 30mm x 8mm</t>
  </si>
  <si>
    <t>-921338651</t>
  </si>
  <si>
    <t>2*69+4</t>
  </si>
  <si>
    <t>354x00008</t>
  </si>
  <si>
    <t>Smršťovací a rozdělovací hlava 4x4-35mm2 1kV</t>
  </si>
  <si>
    <t>-572368858</t>
  </si>
  <si>
    <t>354x00009</t>
  </si>
  <si>
    <t xml:space="preserve">Chránička  HDPE 63</t>
  </si>
  <si>
    <t>-159001198</t>
  </si>
  <si>
    <t xml:space="preserve">"chránička  ve výkopu"   (35+58+96+146+174+45+53+256+126+135)*1,05</t>
  </si>
  <si>
    <t xml:space="preserve">"chránička  ve výkopu"   (103+35+102+54+119+55+155+35+45+26+2*15)*1,05</t>
  </si>
  <si>
    <t xml:space="preserve">"napojení svítidel a rozvodů"   24+70+82+50+48+4*2+8*2</t>
  </si>
  <si>
    <t>354x00010</t>
  </si>
  <si>
    <t>SPOJKA NASUVNA na HDPE 63</t>
  </si>
  <si>
    <t>1188270110</t>
  </si>
  <si>
    <t>354x00013</t>
  </si>
  <si>
    <t>Svítidlo silniční cloněné LED 87W/11400lm/3000K,230V, IP65, astrodim+přep. ochrana T2+T3</t>
  </si>
  <si>
    <t>1940117281</t>
  </si>
  <si>
    <t>354x00014</t>
  </si>
  <si>
    <t>Svítidlo silniční cloněné LED 78W/8360lm/3000K,230V, IP65, astrodim+přep. ochrana T2+T3</t>
  </si>
  <si>
    <t>2002375346</t>
  </si>
  <si>
    <t>16+8+4*2+10+6*2+5</t>
  </si>
  <si>
    <t>354x00015</t>
  </si>
  <si>
    <t>Svítidlo přechodové pravé LED 78W/9000lm/5000K,230V, IP65, astrodim+přep. ochrana T2+T3</t>
  </si>
  <si>
    <t>-1921565386</t>
  </si>
  <si>
    <t>354x00016</t>
  </si>
  <si>
    <t>Svítidlo přechodové pravé LED 78W/9000lm/3000K,230V, IP65, astrodim+přep. ochrana T2+T3</t>
  </si>
  <si>
    <t>-226474902</t>
  </si>
  <si>
    <t>354x00017</t>
  </si>
  <si>
    <t>Svítidlo přechodové pravé LED 54W/6000lm/3000K,230V, IP65, astrodim+přep. ochrana T2+T3</t>
  </si>
  <si>
    <t>-857385312</t>
  </si>
  <si>
    <t>2+2</t>
  </si>
  <si>
    <t>354x00018</t>
  </si>
  <si>
    <t>Svítidlo přechodové levé LED 54W/6000lm/3000K,230V, IP65, astrodim+přep. ochrana T2+T3</t>
  </si>
  <si>
    <t>-1454225206</t>
  </si>
  <si>
    <t>2+2+1</t>
  </si>
  <si>
    <t>354x00021</t>
  </si>
  <si>
    <t>Svítidlo silniční cloněné LED 60W/6510lm/3000K,230V, IP65, astrodim+přep. ochrana T2+T3</t>
  </si>
  <si>
    <t>-636281844</t>
  </si>
  <si>
    <t>354x00021.1</t>
  </si>
  <si>
    <t>Svítidlo antivandal přisazené LED 27W/4400lm/4000K, 230V, IP65, IK10, T3, +útlum po ovl. vodiči</t>
  </si>
  <si>
    <t>1649996575</t>
  </si>
  <si>
    <t>4*5*3</t>
  </si>
  <si>
    <t>354x00022.1</t>
  </si>
  <si>
    <t>Svítitidlo LED reflektor 40W/5500lm/4000K, 230V, IP66,IK10, T3, útlum po ovl. vodiči</t>
  </si>
  <si>
    <t>769269838</t>
  </si>
  <si>
    <t>354x00022.2</t>
  </si>
  <si>
    <t>Výložník stěnový s přírubou rovný 1-500 mm žárový pozink+barva</t>
  </si>
  <si>
    <t>-834497845</t>
  </si>
  <si>
    <t>354x00023</t>
  </si>
  <si>
    <t>Výložník rovný 1/89-500mm žárový pozink</t>
  </si>
  <si>
    <t>943136271</t>
  </si>
  <si>
    <t>354x00024</t>
  </si>
  <si>
    <t>Výložník rovný 2/89-1500mm/180° žárový pozink</t>
  </si>
  <si>
    <t>-1944333720</t>
  </si>
  <si>
    <t>354x00025</t>
  </si>
  <si>
    <t>Výložník rovný 2/114-2500mm/120° žárový pozink</t>
  </si>
  <si>
    <t>-1757276242</t>
  </si>
  <si>
    <t>354x00026</t>
  </si>
  <si>
    <t>Výložník rovný 1/89-1500mm žárový pozink</t>
  </si>
  <si>
    <t>-1512245493</t>
  </si>
  <si>
    <t>354x00027</t>
  </si>
  <si>
    <t>Výložník rovný 2/114-2500mm/180° žárový pozink</t>
  </si>
  <si>
    <t>1911927652</t>
  </si>
  <si>
    <t>354x00028</t>
  </si>
  <si>
    <t>Výložník rovný 1/114-2500mm žárový pozink</t>
  </si>
  <si>
    <t>-170089354</t>
  </si>
  <si>
    <t>113</t>
  </si>
  <si>
    <t>354x00029</t>
  </si>
  <si>
    <t>Výložník přechodový 1/114-4000mm žárový pozink</t>
  </si>
  <si>
    <t>1664525230</t>
  </si>
  <si>
    <t>114</t>
  </si>
  <si>
    <t>354x00030</t>
  </si>
  <si>
    <t>Výložník přechodový 1/114-5000mm žárový pozink</t>
  </si>
  <si>
    <t>-1520191806</t>
  </si>
  <si>
    <t>115</t>
  </si>
  <si>
    <t>354x00031</t>
  </si>
  <si>
    <t>Výložník přechodový 1/89-2500mm žárový pozink</t>
  </si>
  <si>
    <t>1009556978</t>
  </si>
  <si>
    <t>116</t>
  </si>
  <si>
    <t>354x00032</t>
  </si>
  <si>
    <t>Výložník přechodový 1/76-1500mm žárový pozink</t>
  </si>
  <si>
    <t>-1062147709</t>
  </si>
  <si>
    <t>117</t>
  </si>
  <si>
    <t>354x00033</t>
  </si>
  <si>
    <t>Výložník přechodový 1/76-500mm žárový pozink</t>
  </si>
  <si>
    <t>-530150127</t>
  </si>
  <si>
    <t>118</t>
  </si>
  <si>
    <t>354x00034</t>
  </si>
  <si>
    <t>Výložník přechodový 2/76-500mm/180° žárový pozink</t>
  </si>
  <si>
    <t>-505137361</t>
  </si>
  <si>
    <t>119</t>
  </si>
  <si>
    <t>354x00035</t>
  </si>
  <si>
    <t>Výložník přechodový 1/89-1000mm žárový pozink</t>
  </si>
  <si>
    <t>-618370529</t>
  </si>
  <si>
    <t>120</t>
  </si>
  <si>
    <t>354x00096</t>
  </si>
  <si>
    <t>Stožár silniční bezpaticový 10-159/108/89 žárově zinkovaný+plast. manžeta</t>
  </si>
  <si>
    <t>-1716133971</t>
  </si>
  <si>
    <t>16+8+10</t>
  </si>
  <si>
    <t>121</t>
  </si>
  <si>
    <t>354x00097</t>
  </si>
  <si>
    <t>Stožár silniční bezpaticový 10-159/133/114 žárově zinkovaný+plast. manžeta</t>
  </si>
  <si>
    <t>-1446991791</t>
  </si>
  <si>
    <t>4+6+5</t>
  </si>
  <si>
    <t>122</t>
  </si>
  <si>
    <t>354x00099</t>
  </si>
  <si>
    <t>Stožár přechodový bezpaticový 6-159/133/114 žárově zinkovaný+plast. manžeta</t>
  </si>
  <si>
    <t>1060613214</t>
  </si>
  <si>
    <t>123</t>
  </si>
  <si>
    <t>354x00100</t>
  </si>
  <si>
    <t>Stožár přechodový bezpaticový 6-168/133/114 žárově zinkovaný+plast. manžeta</t>
  </si>
  <si>
    <t>-1681924683</t>
  </si>
  <si>
    <t>124</t>
  </si>
  <si>
    <t>354x00101</t>
  </si>
  <si>
    <t>Stožár přechodový bezpaticový 6-133/108/89 žárově zinkovaný+plast. manžeta</t>
  </si>
  <si>
    <t>-884781098</t>
  </si>
  <si>
    <t>125</t>
  </si>
  <si>
    <t>354x00102</t>
  </si>
  <si>
    <t>Stožár přechodový bezpaticový 6-133/89/76 žárově zinkovaný+plast. manžeta</t>
  </si>
  <si>
    <t>-533690048</t>
  </si>
  <si>
    <t>4*2+5+1</t>
  </si>
  <si>
    <t>354x00103</t>
  </si>
  <si>
    <t xml:space="preserve">Svorkovnice stožárová 1 pojistka  3x4x16, IP43</t>
  </si>
  <si>
    <t>979454162</t>
  </si>
  <si>
    <t>127</t>
  </si>
  <si>
    <t>354x00104</t>
  </si>
  <si>
    <t xml:space="preserve">Svorkovnice stožárová 2 pojistka  3x4x16, IP43</t>
  </si>
  <si>
    <t>-436430699</t>
  </si>
  <si>
    <t>128</t>
  </si>
  <si>
    <t>354x00105</t>
  </si>
  <si>
    <t>Smrštitelná trubice 19mm/6mm protikor ochrana 1metr</t>
  </si>
  <si>
    <t>1431593831</t>
  </si>
  <si>
    <t>69*2</t>
  </si>
  <si>
    <t>129</t>
  </si>
  <si>
    <t>354x00106</t>
  </si>
  <si>
    <t>Pasivní radiofrekvenční označník do výkopu</t>
  </si>
  <si>
    <t>451524982</t>
  </si>
  <si>
    <t>2+2+2+2+2</t>
  </si>
  <si>
    <t>130</t>
  </si>
  <si>
    <t>999 99-9910</t>
  </si>
  <si>
    <t>Přirážka na podružný materiál 3%</t>
  </si>
  <si>
    <t>222940548</t>
  </si>
  <si>
    <t>131</t>
  </si>
  <si>
    <t>999 99-9911</t>
  </si>
  <si>
    <t>Prořez materiálu 5%</t>
  </si>
  <si>
    <t>-1667897821</t>
  </si>
  <si>
    <t>132</t>
  </si>
  <si>
    <t>999 99-9912</t>
  </si>
  <si>
    <t>Dopravné 3,6%</t>
  </si>
  <si>
    <t>342852702</t>
  </si>
  <si>
    <t>133</t>
  </si>
  <si>
    <t>999 99-9913</t>
  </si>
  <si>
    <t>Přesun hmot 1%</t>
  </si>
  <si>
    <t>-1666928614</t>
  </si>
  <si>
    <t>D3</t>
  </si>
  <si>
    <t>Silnoproud - dodávka</t>
  </si>
  <si>
    <t>134</t>
  </si>
  <si>
    <t>341x0001</t>
  </si>
  <si>
    <t>Rozvaděč R-VO1</t>
  </si>
  <si>
    <t>-827263724</t>
  </si>
  <si>
    <t>135</t>
  </si>
  <si>
    <t>341x0002</t>
  </si>
  <si>
    <t xml:space="preserve">Pojistková skříň pro VO 12x160A-třmeny  v typovém plast. pilíři SR-VO</t>
  </si>
  <si>
    <t>208750074</t>
  </si>
  <si>
    <t>136</t>
  </si>
  <si>
    <t>-1775586270</t>
  </si>
  <si>
    <t>137</t>
  </si>
  <si>
    <t>-504808365</t>
  </si>
  <si>
    <t>D4</t>
  </si>
  <si>
    <t>Zemní práce pro montážní práce</t>
  </si>
  <si>
    <t>138</t>
  </si>
  <si>
    <t>460 01-0024</t>
  </si>
  <si>
    <t>Vytyčení trasy vedení kabelového podzemního v zastavěném prostoru</t>
  </si>
  <si>
    <t>931345265</t>
  </si>
  <si>
    <t>139</t>
  </si>
  <si>
    <t>460 03-0007</t>
  </si>
  <si>
    <t>Sejmutí ornice ručně v hornině třídy 2, vrstva tloušťky přes 15 cm</t>
  </si>
  <si>
    <t>-466295329</t>
  </si>
  <si>
    <t>140</t>
  </si>
  <si>
    <t>460 03-0011</t>
  </si>
  <si>
    <t>Sejmutí drnu jakékoliv tloušťky</t>
  </si>
  <si>
    <t>-1194820107</t>
  </si>
  <si>
    <t>141</t>
  </si>
  <si>
    <t>460 03-0031</t>
  </si>
  <si>
    <t>Rozebrání dlažeb ručně z kostek velkých do písku spáry nezalité</t>
  </si>
  <si>
    <t>-459453813</t>
  </si>
  <si>
    <t>142</t>
  </si>
  <si>
    <t>460 03-0039</t>
  </si>
  <si>
    <t>Rozebrání dlažeb ručně z dlaždic zámkových do písku spáry nezalité</t>
  </si>
  <si>
    <t>1068234854</t>
  </si>
  <si>
    <t>143</t>
  </si>
  <si>
    <t>460 03-0092</t>
  </si>
  <si>
    <t>Vytrhání obrub ležatých chodníkových s odhozením nebo naložením na dopravní prostředek</t>
  </si>
  <si>
    <t>-1790094593</t>
  </si>
  <si>
    <t>2*2+1</t>
  </si>
  <si>
    <t>460 03-0143</t>
  </si>
  <si>
    <t>Odstranění podkladu nebo krytu komunikace z kameniva těženého tloušťky do 30 cm</t>
  </si>
  <si>
    <t>-1369386625</t>
  </si>
  <si>
    <t>145</t>
  </si>
  <si>
    <t>460 05-0813</t>
  </si>
  <si>
    <t>Hloubení nezapažených jam pro stožáry strojně v hornině tř 3</t>
  </si>
  <si>
    <t>930164534</t>
  </si>
  <si>
    <t>146</t>
  </si>
  <si>
    <t>460 08-0012</t>
  </si>
  <si>
    <t>Základové konstrukce z monolitického betonu C 8/10 bez bednění</t>
  </si>
  <si>
    <t>753307769</t>
  </si>
  <si>
    <t>147</t>
  </si>
  <si>
    <t>460 08-0013</t>
  </si>
  <si>
    <t>Základové konstrukce z monolitického betonu C 12/15 bez bednění</t>
  </si>
  <si>
    <t>-1385974444</t>
  </si>
  <si>
    <t>148</t>
  </si>
  <si>
    <t>460 08-0112</t>
  </si>
  <si>
    <t>Bourání základu betonového se záhozem jámy sypaninou</t>
  </si>
  <si>
    <t>-1471072622</t>
  </si>
  <si>
    <t>149</t>
  </si>
  <si>
    <t>460 08-0201</t>
  </si>
  <si>
    <t>Zřízení nezabudovaného bednění základových konstrukcí</t>
  </si>
  <si>
    <t>-1539813716</t>
  </si>
  <si>
    <t>150</t>
  </si>
  <si>
    <t>460 08-0202</t>
  </si>
  <si>
    <t>Zřízení zabudovaného bednění základových konstrukcí</t>
  </si>
  <si>
    <t>851060243</t>
  </si>
  <si>
    <t>151</t>
  </si>
  <si>
    <t>460 08-0301</t>
  </si>
  <si>
    <t>Odstranění nezabudovaného bednění základových konstrukcí</t>
  </si>
  <si>
    <t>-303667358</t>
  </si>
  <si>
    <t>152</t>
  </si>
  <si>
    <t>460 12-0019</t>
  </si>
  <si>
    <t>Naložení výkopku strojně z hornin třídy 1až4</t>
  </si>
  <si>
    <t>-1507247366</t>
  </si>
  <si>
    <t>153</t>
  </si>
  <si>
    <t>460 12-0082</t>
  </si>
  <si>
    <t>Uložení sypaniny do násypů zhutněných z hornin třídy 3až4</t>
  </si>
  <si>
    <t>-1796401148</t>
  </si>
  <si>
    <t>154</t>
  </si>
  <si>
    <t>460 20-0843</t>
  </si>
  <si>
    <t>Hloubení kabelových nezapažených rýh ručně š 80 cm, hl 80 cm, v hornině tř 3</t>
  </si>
  <si>
    <t>-1899220373</t>
  </si>
  <si>
    <t>155</t>
  </si>
  <si>
    <t>460 20-0883</t>
  </si>
  <si>
    <t>Hloubení kabelových nezapažených rýh ručně š 80 cm, hl 120 cm, v hornině tř 3</t>
  </si>
  <si>
    <t>-1168128601</t>
  </si>
  <si>
    <t>156</t>
  </si>
  <si>
    <t>460 20-2163</t>
  </si>
  <si>
    <t>Hloubení kabelových nezapažených rýh strojně š 35 cm, hl 80 cm, v hornině tř 3</t>
  </si>
  <si>
    <t>860212365</t>
  </si>
  <si>
    <t>460 20-2303</t>
  </si>
  <si>
    <t>Hloubení kabelových nezapažených rýh strojně š 50 cm, hl 120 cm, v hornině tř 3</t>
  </si>
  <si>
    <t>1889165657</t>
  </si>
  <si>
    <t>158</t>
  </si>
  <si>
    <t>460 23-0003</t>
  </si>
  <si>
    <t>Hloubení nezapažených rýh kabelových spojek vn do 10 kV ručně v hornině tř 3</t>
  </si>
  <si>
    <t>1755490384</t>
  </si>
  <si>
    <t>460 23-0414</t>
  </si>
  <si>
    <t>Odkop zeminy ručně s vodorovným přemístěním do 50 m na skládku v hornině tř 3 a 4</t>
  </si>
  <si>
    <t>-1272252995</t>
  </si>
  <si>
    <t>160</t>
  </si>
  <si>
    <t>460 30-0002</t>
  </si>
  <si>
    <t>Zásyp jam nebo rýh strojně včetně zhutnění ve volném terénu</t>
  </si>
  <si>
    <t>1985251683</t>
  </si>
  <si>
    <t>161</t>
  </si>
  <si>
    <t>460 31-0102</t>
  </si>
  <si>
    <t>Řízený zemní protlak strojně v hornině tř 1až4 hloubky do 6 m vnějšího průměru do 90 mm</t>
  </si>
  <si>
    <t>-1948667134</t>
  </si>
  <si>
    <t>9+12</t>
  </si>
  <si>
    <t>162</t>
  </si>
  <si>
    <t>460 42-1101</t>
  </si>
  <si>
    <t>Lože kabelů z písku nebo štěrkopísku tl 10 cm nad kabel, bez zakrytí, šířky lože do 65 cm</t>
  </si>
  <si>
    <t>-418108053</t>
  </si>
  <si>
    <t>307+180+112+519+384+129</t>
  </si>
  <si>
    <t>163</t>
  </si>
  <si>
    <t>460 47-0001</t>
  </si>
  <si>
    <t>Provizorní zajištění potrubí ve výkopech při křížení s kabelem</t>
  </si>
  <si>
    <t>108032138</t>
  </si>
  <si>
    <t>164</t>
  </si>
  <si>
    <t>460 47-0011</t>
  </si>
  <si>
    <t>Provizorní zajištění kabelů ve výkopech při jejich křížení</t>
  </si>
  <si>
    <t>-1177180645</t>
  </si>
  <si>
    <t>165</t>
  </si>
  <si>
    <t>460 47-0012</t>
  </si>
  <si>
    <t>Provizorní zajištění kabelů ve výkopech při jejich souběhu</t>
  </si>
  <si>
    <t>-1947468060</t>
  </si>
  <si>
    <t>125+102+126+13+32+7+52</t>
  </si>
  <si>
    <t>166</t>
  </si>
  <si>
    <t>460 49-0013</t>
  </si>
  <si>
    <t>Krytí kabelů výstražnou fólií šířky 34 cm</t>
  </si>
  <si>
    <t>1289319013</t>
  </si>
  <si>
    <t>167</t>
  </si>
  <si>
    <t>460 49-0051</t>
  </si>
  <si>
    <t>Krytí spojek, koncovek a odbočnic pro kabely do 6 kV cihlami s ložem a zásypem pískem</t>
  </si>
  <si>
    <t>1787533758</t>
  </si>
  <si>
    <t>168</t>
  </si>
  <si>
    <t>460 51-0064</t>
  </si>
  <si>
    <t>Kabelové prostupy z trub plastových do rýhy s obsypem, průměru do 10 cm</t>
  </si>
  <si>
    <t>1837971979</t>
  </si>
  <si>
    <t xml:space="preserve">"chránička ve výkopu"   1180,20+796,95-311,85</t>
  </si>
  <si>
    <t>169</t>
  </si>
  <si>
    <t>460 51-0074</t>
  </si>
  <si>
    <t>Kabelové prostupy z trub plastových do rýhy s obetonováním, průměru do 10 cm</t>
  </si>
  <si>
    <t>1535681226</t>
  </si>
  <si>
    <t>(112+129+26+2*15)*1,05</t>
  </si>
  <si>
    <t>170</t>
  </si>
  <si>
    <t>460 60-0023</t>
  </si>
  <si>
    <t>Vodorovné přemístění horniny jakékoliv třídy do 1000 m</t>
  </si>
  <si>
    <t>1598315237</t>
  </si>
  <si>
    <t>171</t>
  </si>
  <si>
    <t>460 60-0031</t>
  </si>
  <si>
    <t>Příplatek k vodorovnému přemístění horniny za každých dalších 1000 m</t>
  </si>
  <si>
    <t>1058758956</t>
  </si>
  <si>
    <t>563,48*5</t>
  </si>
  <si>
    <t>172</t>
  </si>
  <si>
    <t>460 62-0002</t>
  </si>
  <si>
    <t>Položení drnu včetně zalití vodou na rovině</t>
  </si>
  <si>
    <t>-1774639128</t>
  </si>
  <si>
    <t>173</t>
  </si>
  <si>
    <t>460 62-0007</t>
  </si>
  <si>
    <t>Zatravnění včetně zalití vodou na rovině</t>
  </si>
  <si>
    <t>1792459969</t>
  </si>
  <si>
    <t>174</t>
  </si>
  <si>
    <t>460 62-0013</t>
  </si>
  <si>
    <t>Provizorní úprava terénu se zhutněním, v hornině tř 3</t>
  </si>
  <si>
    <t>-1843628450</t>
  </si>
  <si>
    <t>175</t>
  </si>
  <si>
    <t>460 62-0028</t>
  </si>
  <si>
    <t>Provizorní kladení obrubníků chodníkových betonových stojatých</t>
  </si>
  <si>
    <t>-2131745026</t>
  </si>
  <si>
    <t>176</t>
  </si>
  <si>
    <t>460 62-0032</t>
  </si>
  <si>
    <t>Vyčištění štěrkového lože při křížení kabelů za vyloučení provozu</t>
  </si>
  <si>
    <t>-1772981203</t>
  </si>
  <si>
    <t>177</t>
  </si>
  <si>
    <t>460 65-0045</t>
  </si>
  <si>
    <t>Zřízení podkladní vrstvy vozovky a chodníku ze štěrkopísku se zhutněním tloušťky do 25 cm</t>
  </si>
  <si>
    <t>1045590627</t>
  </si>
  <si>
    <t>178</t>
  </si>
  <si>
    <t>460 65-0055</t>
  </si>
  <si>
    <t>Zřízení podkladní vrstvy vozovky a chodníku ze štěrkodrti se zhutněním tloušťky do 25 cm</t>
  </si>
  <si>
    <t>418726692</t>
  </si>
  <si>
    <t>179</t>
  </si>
  <si>
    <t>460 65-0064</t>
  </si>
  <si>
    <t>Zřízení podkladní vrstvy vozovky a chodníku z kameniva drceného se zhutněním tloušťky do 25 cm</t>
  </si>
  <si>
    <t>-1164767099</t>
  </si>
  <si>
    <t>180</t>
  </si>
  <si>
    <t>460 65-0072</t>
  </si>
  <si>
    <t>Zřízení podkladní vrstvy vozovky a chodníku z kameniva obalovaného asfaltem se zhutněním tl do10 cm</t>
  </si>
  <si>
    <t>-687897333</t>
  </si>
  <si>
    <t>181</t>
  </si>
  <si>
    <t>460 65-0162</t>
  </si>
  <si>
    <t>Kladení dlažby z dlaždic betonových tvarovaných a zámkových do lože z kameniva těženého</t>
  </si>
  <si>
    <t>1905905512</t>
  </si>
  <si>
    <t>182</t>
  </si>
  <si>
    <t>460 65-0171</t>
  </si>
  <si>
    <t>Očištění kostek kamenných velkých z rozebraných dlažeb</t>
  </si>
  <si>
    <t>-619326406</t>
  </si>
  <si>
    <t>183</t>
  </si>
  <si>
    <t>460 65-0176</t>
  </si>
  <si>
    <t>Očištění dlaždic betonových tvarovaných nebo zámkových z rozebraných dlažeb</t>
  </si>
  <si>
    <t>-2008660305</t>
  </si>
  <si>
    <t>184</t>
  </si>
  <si>
    <t>460 65-0182</t>
  </si>
  <si>
    <t>Osazení betonových obrubníků ležatých chodníkových do betonu prostého</t>
  </si>
  <si>
    <t>-2010877873</t>
  </si>
  <si>
    <t>185</t>
  </si>
  <si>
    <t>460 65-0192</t>
  </si>
  <si>
    <t>Očištění vybouraných obrubníků chodníkových od spojovacího materiálu s odklizením do 10 m</t>
  </si>
  <si>
    <t>785987052</t>
  </si>
  <si>
    <t>186</t>
  </si>
  <si>
    <t>460 65-0912</t>
  </si>
  <si>
    <t>Vyspravení krytu komunikací po překopech kamenivem obalovaným asfaltem tl 6 cm</t>
  </si>
  <si>
    <t>873637083</t>
  </si>
  <si>
    <t>187</t>
  </si>
  <si>
    <t>460 65-0921</t>
  </si>
  <si>
    <t>Kladení dlažby po překopech z kostek kamenných velkých do lože z kameniva těženého</t>
  </si>
  <si>
    <t>1490661623</t>
  </si>
  <si>
    <t>188</t>
  </si>
  <si>
    <t>460 68-0213</t>
  </si>
  <si>
    <t>Vybourání otvorů ve zdivu betonovém plochy do 0,09 m2, tloušťky do 45 cm</t>
  </si>
  <si>
    <t>898018411</t>
  </si>
  <si>
    <t>189</t>
  </si>
  <si>
    <t>460 70-0001</t>
  </si>
  <si>
    <t>Osazení zemní značky - kabelový označník</t>
  </si>
  <si>
    <t>2146244186</t>
  </si>
  <si>
    <t>21x744444</t>
  </si>
  <si>
    <t>Poplatek za uložení na skládku</t>
  </si>
  <si>
    <t>T</t>
  </si>
  <si>
    <t>-970451158</t>
  </si>
  <si>
    <t>191</t>
  </si>
  <si>
    <t>21x99993</t>
  </si>
  <si>
    <t>Zřízení provizorní lávky pro pěší</t>
  </si>
  <si>
    <t>1328536143</t>
  </si>
  <si>
    <t>192</t>
  </si>
  <si>
    <t>-584063574</t>
  </si>
  <si>
    <t>193</t>
  </si>
  <si>
    <t>665033131</t>
  </si>
  <si>
    <t>SO 402 - Světelné signalizační zařízení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</si>
  <si>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</si>
  <si>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</si>
  <si>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</si>
  <si>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</si>
  <si>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</si>
  <si>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</si>
  <si>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</si>
  <si>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>-2113625434</t>
  </si>
  <si>
    <t xml:space="preserve">v.č.  402.2 - Situace SSZ</t>
  </si>
  <si>
    <t>- rozebrání povrchu chodníku ze zámkové dlažby dlažby 20x16,5x6 - odměřeno v AutoCadu</t>
  </si>
  <si>
    <t>2,609</t>
  </si>
  <si>
    <t>121112111</t>
  </si>
  <si>
    <t>Sejmutí ornice tl vrstvy do 150 mm ručně s vodorovným přemístěním do 50 m</t>
  </si>
  <si>
    <t>377705263</t>
  </si>
  <si>
    <t>- sejmutí ornice před výkopem kabelové trasy - odměřeno v AutoCadu</t>
  </si>
  <si>
    <t>(151,89+2,508)*0,15</t>
  </si>
  <si>
    <t>167101101</t>
  </si>
  <si>
    <t>Nakládání výkopku z hornin tř. 1 až 4 do 100 m3</t>
  </si>
  <si>
    <t>-622254111</t>
  </si>
  <si>
    <t xml:space="preserve">v.č.  402.6 - Stožáry SSZ - umístění návěstidel</t>
  </si>
  <si>
    <t>- nakládání přebytečné zeminy</t>
  </si>
  <si>
    <t xml:space="preserve">- přebytečná zemina po výkopu pro betonové základy výžložníkových stožárů číslo 1, 2, 4  a 6:</t>
  </si>
  <si>
    <t>1,7*1,0*1,0*4</t>
  </si>
  <si>
    <t>- přebytečná zemina po výkopu pro betonové základy chodeckých stožárů číslo 3, 5 a 7:</t>
  </si>
  <si>
    <t>0,6^3*3</t>
  </si>
  <si>
    <t>- přebytečná zemina po výkopu pro betonový základ řadiče SSZ:</t>
  </si>
  <si>
    <t>(0,8*0,6*1,0)</t>
  </si>
  <si>
    <t>- přebytečná zemina po výkopu pro betonový základ RE:</t>
  </si>
  <si>
    <t>(0,5*0,4*1,0)</t>
  </si>
  <si>
    <t>- přebytečná zemina po výkopu pro šachty indukčních smyček a spojky koordinačních kabelů:</t>
  </si>
  <si>
    <t>0,6^3*9</t>
  </si>
  <si>
    <t>- přebytečná zemina po výkopu rýhy 35 x 60:</t>
  </si>
  <si>
    <t>405*0,2*0,35</t>
  </si>
  <si>
    <t>- přebytečná zemina po výkopu rýhy 50 x 80:</t>
  </si>
  <si>
    <t>65*0,2*0,5</t>
  </si>
  <si>
    <t>- přebytečná zemina po výkopu rýhy 65 x 120:</t>
  </si>
  <si>
    <t>14*0,3*0,65</t>
  </si>
  <si>
    <t>1724948818</t>
  </si>
  <si>
    <t>- uložení přebytečné zeminy</t>
  </si>
  <si>
    <t>1,7*1,0*1,0*4*1,66</t>
  </si>
  <si>
    <t>0,6^3*3*1,66</t>
  </si>
  <si>
    <t>(0,8*0,6*1,0)*1,66</t>
  </si>
  <si>
    <t>(0,5*0,4*1,0)*1,66</t>
  </si>
  <si>
    <t>0,6^3*9*1,66</t>
  </si>
  <si>
    <t>405*0,2*0,35*1,66</t>
  </si>
  <si>
    <t>65*0,2*0,5*1,66</t>
  </si>
  <si>
    <t>14*0,3*0,65*1,66</t>
  </si>
  <si>
    <t>181111111</t>
  </si>
  <si>
    <t>Plošná úprava terénu do 500 m2 zemina tř 1 až 4 nerovnosti do 100 mm v rovinně a svahu do 1:5</t>
  </si>
  <si>
    <t>-483937973</t>
  </si>
  <si>
    <t>- příprava plochy kabelové trasy pro osetí - odměřeno v AutoCadu</t>
  </si>
  <si>
    <t>(151,89+2,508)</t>
  </si>
  <si>
    <t>181301101</t>
  </si>
  <si>
    <t>Rozprostření ornice tl vrstvy do 100 mm pl do 500 m2 v rovině nebo ve svahu do 1:5</t>
  </si>
  <si>
    <t>1269075566</t>
  </si>
  <si>
    <t>181411141</t>
  </si>
  <si>
    <t>Založení parterového trávníku výsevem plochy do 1000 m2 v rovině a ve svahu do 1:5</t>
  </si>
  <si>
    <t>-2130744067</t>
  </si>
  <si>
    <t>- osetí plochy kabelové trasy - odměřeno v AutoCadu</t>
  </si>
  <si>
    <t>00572420</t>
  </si>
  <si>
    <t>osivo směs travní parková okrasná</t>
  </si>
  <si>
    <t>2135293773</t>
  </si>
  <si>
    <t>- osetí plochy kabelové trasy - 1 kg travního semene na 50 m2 plochy</t>
  </si>
  <si>
    <t>((151,89+2,508))/50</t>
  </si>
  <si>
    <t>183205111</t>
  </si>
  <si>
    <t>Založení záhonu v rovině a svahu do 1:5 zemina tř 1 a 2</t>
  </si>
  <si>
    <t>852333080</t>
  </si>
  <si>
    <t>183403114</t>
  </si>
  <si>
    <t>Obdělání půdy kultivátorováním v rovině a svahu do 1:5</t>
  </si>
  <si>
    <t>-1933516470</t>
  </si>
  <si>
    <t>183403153</t>
  </si>
  <si>
    <t>Obdělání půdy hrabáním v rovině a svahu do 1:5</t>
  </si>
  <si>
    <t>862835988</t>
  </si>
  <si>
    <t>183403161</t>
  </si>
  <si>
    <t>Obdělání půdy válením v rovině a svahu do 1:5</t>
  </si>
  <si>
    <t>1585354828</t>
  </si>
  <si>
    <t>184802111</t>
  </si>
  <si>
    <t>Chemické odplevelení před založením kultury nad 20 m2 postřikem na široko v rovině a svahu do 1:5</t>
  </si>
  <si>
    <t>-2010024795</t>
  </si>
  <si>
    <t>184802611</t>
  </si>
  <si>
    <t>Chemické odplevelení po založení kultury postřikem na široko v rovině a svahu do 1:5</t>
  </si>
  <si>
    <t>-2111350391</t>
  </si>
  <si>
    <t>185803111</t>
  </si>
  <si>
    <t>Ošetření trávníku shrabáním v rovině a svahu do 1:5</t>
  </si>
  <si>
    <t>2033151264</t>
  </si>
  <si>
    <t>- ošetření oseté plochy kabelové trasy - odměřeno v AutoCadu</t>
  </si>
  <si>
    <t>185804311</t>
  </si>
  <si>
    <t>Zalití rostlin vodou plocha do 20 m2</t>
  </si>
  <si>
    <t>1531235271</t>
  </si>
  <si>
    <t>- zálivka osetého povrchu kabelové trasy - odměřeno v AutoCadu</t>
  </si>
  <si>
    <t>Zalévání trávníku vodou 8x po 10 l/m2</t>
  </si>
  <si>
    <t>(151,89+2,508)*0,001*8</t>
  </si>
  <si>
    <t>08211320</t>
  </si>
  <si>
    <t>voda pitná pro smluvní odběratele</t>
  </si>
  <si>
    <t>62842991</t>
  </si>
  <si>
    <t>185851121</t>
  </si>
  <si>
    <t>Dovoz vody pro zálivku rostlin za vzdálenost do 1000 m</t>
  </si>
  <si>
    <t>1332707959</t>
  </si>
  <si>
    <t>185851129</t>
  </si>
  <si>
    <t>Příplatek k dovozu vody pro zálivku rostlin do 1000 m ZKD 1000 m</t>
  </si>
  <si>
    <t>-1606399484</t>
  </si>
  <si>
    <t>Zalévání trávníku vodou 8x po 10 l/m2 - příplatek za dalších 4 km</t>
  </si>
  <si>
    <t>(151,89+2,508)*0,001*8*4</t>
  </si>
  <si>
    <t>165006060</t>
  </si>
  <si>
    <t>- obnovení povrchu chodníku ze zámkové dlažby 20x16,5x6 s výměnou 20 % za novou dlažbu - odměřeno v AutoCadu</t>
  </si>
  <si>
    <t>596211120</t>
  </si>
  <si>
    <t>Kladení zámkové dlažby komunikací pro pěší tl 60 mm skupiny B pl do 50 m2</t>
  </si>
  <si>
    <t>1343366485</t>
  </si>
  <si>
    <t>59245015</t>
  </si>
  <si>
    <t>dlažba zámková profilová základní 20x16,5x6 cm přírodní</t>
  </si>
  <si>
    <t>-2038288422</t>
  </si>
  <si>
    <t>2,609*1,1*0,2</t>
  </si>
  <si>
    <t>919112233</t>
  </si>
  <si>
    <t>Řezání spár pro vytvoření komůrky š 20 mm hl 40 mm pro těsnící zálivku v živičném krytu</t>
  </si>
  <si>
    <t>-1102980069</t>
  </si>
  <si>
    <t>řezání drážky hloubky 120 mm pro uložení vedení indukční smyčky - odměřeno v AutoCadu</t>
  </si>
  <si>
    <t>(16+13+13+13+15+14+10+18)*3</t>
  </si>
  <si>
    <t>919121233</t>
  </si>
  <si>
    <t>Těsnění spár zálivkou za studena pro komůrky š 20 mm hl 40 mm bez těsnicího profilu</t>
  </si>
  <si>
    <t>1834072312</t>
  </si>
  <si>
    <t>2120186300</t>
  </si>
  <si>
    <t>- odvoz přebytečné zeminy</t>
  </si>
  <si>
    <t>658571610</t>
  </si>
  <si>
    <t>- odvoz přebytečné zeminy - příplatek za dalších 8 km</t>
  </si>
  <si>
    <t>1,7*1,0*1,0*4*1,66*8</t>
  </si>
  <si>
    <t>0,6^3*3*1,66*8</t>
  </si>
  <si>
    <t>(0,8*0,6*1,0)*1,66*8</t>
  </si>
  <si>
    <t>(0,5*0,4*1,0)*1,66*8</t>
  </si>
  <si>
    <t>0,6^3*9*1,66*8</t>
  </si>
  <si>
    <t>405*0,2*0,35*1,66*8</t>
  </si>
  <si>
    <t>65*0,2*0,5*1,66*8</t>
  </si>
  <si>
    <t>14*0,3*0,65*1,66*8</t>
  </si>
  <si>
    <t>997221561</t>
  </si>
  <si>
    <t>Vodorovná doprava suti z kusových materiálů do 1 km</t>
  </si>
  <si>
    <t>-770900512</t>
  </si>
  <si>
    <t>- suť po rozebrání betonové dlažby:</t>
  </si>
  <si>
    <t>0,678*0,2</t>
  </si>
  <si>
    <t>997221569</t>
  </si>
  <si>
    <t>Příplatek ZKD 1 km u vodorovné dopravy suti z kusových materiálů</t>
  </si>
  <si>
    <t>-929035740</t>
  </si>
  <si>
    <t>- suť po rozebrání betonové dlažby - příplatek za dalších 8 km dopravy</t>
  </si>
  <si>
    <t>0,678*0,2*8</t>
  </si>
  <si>
    <t>997221612</t>
  </si>
  <si>
    <t>Nakládání vybouraných hmot na dopravní prostředky pro vodorovnou dopravu</t>
  </si>
  <si>
    <t>-524278316</t>
  </si>
  <si>
    <t>997221815</t>
  </si>
  <si>
    <t>-116799089</t>
  </si>
  <si>
    <t>-1946068202</t>
  </si>
  <si>
    <t>Práce a dodávky M</t>
  </si>
  <si>
    <t>21-M</t>
  </si>
  <si>
    <t>Elektromontáže</t>
  </si>
  <si>
    <t>210191514</t>
  </si>
  <si>
    <t>Montáž skříní pojistkových tenkocementových rozpojovacích v pilíři SR 1, ER 1.0 a 1.1</t>
  </si>
  <si>
    <t>950101505</t>
  </si>
  <si>
    <t xml:space="preserve">v.č.  402.3 - Schematický kabelový plán SSZ</t>
  </si>
  <si>
    <t xml:space="preserve">v.č.  402.4 - Napájení SSZ:</t>
  </si>
  <si>
    <t>- montáž rozvaděče elektroměrového RE - přímo zadané:</t>
  </si>
  <si>
    <t>404611601</t>
  </si>
  <si>
    <t>Rozvaděč RE</t>
  </si>
  <si>
    <t>cena pro projekt</t>
  </si>
  <si>
    <t>256</t>
  </si>
  <si>
    <t>-267782106</t>
  </si>
  <si>
    <t>210220301</t>
  </si>
  <si>
    <t>Montáž svorek hromosvodných se 2 šrouby</t>
  </si>
  <si>
    <t>-1587145773</t>
  </si>
  <si>
    <t xml:space="preserve">v.č.  402.5 - Schéma doplňujícího ochranného pospojování SSZ</t>
  </si>
  <si>
    <t>354418850</t>
  </si>
  <si>
    <t>svorka spojovací pro lano D 8-10 mm</t>
  </si>
  <si>
    <t>126312614</t>
  </si>
  <si>
    <t>210220452</t>
  </si>
  <si>
    <t>Montáž vedení hromosvodné - ochranného pospojování pevně</t>
  </si>
  <si>
    <t>1381103340</t>
  </si>
  <si>
    <t>- odměřeno v AutoCadu</t>
  </si>
  <si>
    <t>5+6+14+8+3+5+7+3+13+4+10+18+4</t>
  </si>
  <si>
    <t>35441072</t>
  </si>
  <si>
    <t>drát pro hromosvod FeZn D 8mm</t>
  </si>
  <si>
    <t>-938059793</t>
  </si>
  <si>
    <t>(5+6+14+8+3+5+7+3+13+4+10+18+4)/2,5</t>
  </si>
  <si>
    <t>210800527</t>
  </si>
  <si>
    <t>Montáž vodiče Cu izolovaný plný a laněný s PVC pláštěm do 1 kV žíla 1,5 až 16 mm2 volně (CY, CHAH-R(V))</t>
  </si>
  <si>
    <t>841077854</t>
  </si>
  <si>
    <t>- propojení zemnících svorek ve stožárech SSZ</t>
  </si>
  <si>
    <t>7*0,5</t>
  </si>
  <si>
    <t>34140826</t>
  </si>
  <si>
    <t>vodič silový s Cu jádrem 6mm2</t>
  </si>
  <si>
    <t>1782935860</t>
  </si>
  <si>
    <t>210800924</t>
  </si>
  <si>
    <t>Montáž izolovaných vodičů měděných do 7,2 kV uložených pevně CSA 2/3,6 kV, průřezu žíly 10 mm2</t>
  </si>
  <si>
    <t>1717057998</t>
  </si>
  <si>
    <t>uložení vodiče do drážky pro indukční smyčky - odměřeno v AutoCadu</t>
  </si>
  <si>
    <t>17+16+19+15+22+19+11+26</t>
  </si>
  <si>
    <t>341421581</t>
  </si>
  <si>
    <t>Kabely silové Kabely silové - PVC VODIC N4GAF 10 CERNA</t>
  </si>
  <si>
    <t>635391103</t>
  </si>
  <si>
    <t>uložení vodiče do drážky pro indukční smyčky včetně prořezu 5 %:</t>
  </si>
  <si>
    <t>(17+16+19+15+22+19+11+26)*1,05</t>
  </si>
  <si>
    <t>210813033</t>
  </si>
  <si>
    <t>Montáž kabel Cu plný kulatý do 1 kV 4x6 až 10 mm2 uložený pevně (CYKY)</t>
  </si>
  <si>
    <t>-513556595</t>
  </si>
  <si>
    <t xml:space="preserve">v.č.  402.4 - Napájení SSZ</t>
  </si>
  <si>
    <t>- pokládka kabelu NYY-J 4x10:</t>
  </si>
  <si>
    <t>341310106</t>
  </si>
  <si>
    <t>kabel NYY-J 4x10 0,6/1kV</t>
  </si>
  <si>
    <t>-851063699</t>
  </si>
  <si>
    <t>- pokládka kabelu NYY-J 4x10 - včetně prořezu:</t>
  </si>
  <si>
    <t>5*1,05</t>
  </si>
  <si>
    <t>210813061</t>
  </si>
  <si>
    <t>Montáž kabel Cu plný kulatý do 1 kV 5x1,5 až 2,5 mm2 uložený pevně (CYKY)</t>
  </si>
  <si>
    <t>-1364495717</t>
  </si>
  <si>
    <t>stožár č. 1:</t>
  </si>
  <si>
    <t>1*5+1*15</t>
  </si>
  <si>
    <t>stožár č. 2:</t>
  </si>
  <si>
    <t>2*5+1*15</t>
  </si>
  <si>
    <t>stožár č. 3:</t>
  </si>
  <si>
    <t>4*5</t>
  </si>
  <si>
    <t>stožár č. 4:</t>
  </si>
  <si>
    <t>stožár č. 5:</t>
  </si>
  <si>
    <t>3*5</t>
  </si>
  <si>
    <t>stožár č. 6:</t>
  </si>
  <si>
    <t>stožár č. 7:</t>
  </si>
  <si>
    <t>341310201</t>
  </si>
  <si>
    <t>silový vodič YY-JZ 5x1,0 0,6/1kV black</t>
  </si>
  <si>
    <t>-1096826479</t>
  </si>
  <si>
    <t>- včetně 5% prořezu</t>
  </si>
  <si>
    <t>(1*5+1*15)*1,05</t>
  </si>
  <si>
    <t>(2*5+1*15)*1,05</t>
  </si>
  <si>
    <t>4*5*1,05</t>
  </si>
  <si>
    <t>3*5*1,05</t>
  </si>
  <si>
    <t>210813071</t>
  </si>
  <si>
    <t>Montáž kabel Cu plný kulatý do 1 kV 7x1,5 až 2,5 mm2 uložený pevně (CYKY)</t>
  </si>
  <si>
    <t>-1841112492</t>
  </si>
  <si>
    <t>1*15</t>
  </si>
  <si>
    <t>1*5</t>
  </si>
  <si>
    <t>341310203</t>
  </si>
  <si>
    <t>silový vodič YY-JZ 7x1,0 0,6/1kV black</t>
  </si>
  <si>
    <t>-1607171000</t>
  </si>
  <si>
    <t>1*15*1,05</t>
  </si>
  <si>
    <t>1*5*1,05</t>
  </si>
  <si>
    <t>210813111</t>
  </si>
  <si>
    <t>Montáž kabel Cu plný kulatý do 1 kV 24x1,5 mm2 uložený pevně (CYKY)</t>
  </si>
  <si>
    <t>1395881000</t>
  </si>
  <si>
    <t>- pokládka kabelu NYY-J 24x1,5:</t>
  </si>
  <si>
    <t>50+65+30+45</t>
  </si>
  <si>
    <t>341310009</t>
  </si>
  <si>
    <t>kabel NYY-J 24x1,5 0,6/1kV</t>
  </si>
  <si>
    <t>-782596697</t>
  </si>
  <si>
    <t>- pokládka kabelu NYY-J 24x1,5 - včetně 5% prořezu:</t>
  </si>
  <si>
    <t>(50+65+30+45)*1,05</t>
  </si>
  <si>
    <t>210813121</t>
  </si>
  <si>
    <t>Montáž kabel Cu plný kulatý do 1 kV 37x1,5 mm2 uložený pevně (CYKY)</t>
  </si>
  <si>
    <t>-210453033</t>
  </si>
  <si>
    <t>- pokládka kabelu NYY-J 30x1,5:</t>
  </si>
  <si>
    <t>85+55+20</t>
  </si>
  <si>
    <t>341310010</t>
  </si>
  <si>
    <t>kabel NYY-J 30x1,5 0,6/1kV</t>
  </si>
  <si>
    <t>-262377681</t>
  </si>
  <si>
    <t>- pokládka kabelu NYY-J 30x1,5 - včetně 5% prořezu:</t>
  </si>
  <si>
    <t>(85+55+20)*1,05</t>
  </si>
  <si>
    <t>22-M</t>
  </si>
  <si>
    <t>Montáže sděl. a zabezp. zařízení</t>
  </si>
  <si>
    <t>220061521</t>
  </si>
  <si>
    <t>Montáž kabel návěstní s jádrem 0,8 mm Cu TCEKEZE do 50 XN</t>
  </si>
  <si>
    <t>1937231466</t>
  </si>
  <si>
    <t>v.č. 402.3 - Schematický kabelový plán</t>
  </si>
  <si>
    <t>- pokládka koordinačních kabelů TCEPKPFLE 10 x 4 x 0,8:</t>
  </si>
  <si>
    <t>220+240</t>
  </si>
  <si>
    <t>34126552</t>
  </si>
  <si>
    <t>kabel sdělovací Cu 10x4x0,8</t>
  </si>
  <si>
    <t>-1042711903</t>
  </si>
  <si>
    <t>- pokládka koordinačních kabelů TCEPKPFLE 10 x 4 x 0,8 - včetně 5% prořezu:</t>
  </si>
  <si>
    <t>(220+240)*1,05</t>
  </si>
  <si>
    <t>220061531</t>
  </si>
  <si>
    <t>Montáž kabel návěstní volně uložený s jádrem 1 mm Cu TCEKEZE, TCEKFE, TCEKPFLEY, TCEKPFLEZE 3 P</t>
  </si>
  <si>
    <t>-265203324</t>
  </si>
  <si>
    <t>- pokládka kabelu k indukčním smyčkám:</t>
  </si>
  <si>
    <t>115+85+65+100+85+85+60+25</t>
  </si>
  <si>
    <t>34123560</t>
  </si>
  <si>
    <t xml:space="preserve">kabel sdělovací Cu  1P 1,0mm</t>
  </si>
  <si>
    <t>2017241944</t>
  </si>
  <si>
    <t>- pokládka kabelu k indukčním smyčkám - včetně 5% prořezu:</t>
  </si>
  <si>
    <t>(115+85+65+100+85+85+60+25)*1,05</t>
  </si>
  <si>
    <t>220081001</t>
  </si>
  <si>
    <t>Montáž smršťovací spojky Raychem na jednoplášťovém celoplastovém kabelu bez pancíře do 10 žil</t>
  </si>
  <si>
    <t>1982358600</t>
  </si>
  <si>
    <t>- přímo zadané</t>
  </si>
  <si>
    <t>341310601</t>
  </si>
  <si>
    <t>Spojka typu T</t>
  </si>
  <si>
    <t>2038158353</t>
  </si>
  <si>
    <t>220081004</t>
  </si>
  <si>
    <t>Montáž smršťovací spojky Raychem na jednoplášťovém celoplastovém kabelu bez pancíře do 48 žil</t>
  </si>
  <si>
    <t>-130526849</t>
  </si>
  <si>
    <t>- ukončení koordinačních kabelů smršťovací spojkou:</t>
  </si>
  <si>
    <t>1+1</t>
  </si>
  <si>
    <t>341310602</t>
  </si>
  <si>
    <t>Spojka koncová smršťovací</t>
  </si>
  <si>
    <t>407317876</t>
  </si>
  <si>
    <t>220110346</t>
  </si>
  <si>
    <t>Montáž štítku kabelového průběžného</t>
  </si>
  <si>
    <t>1094932201</t>
  </si>
  <si>
    <t>- značení konců kabelů</t>
  </si>
  <si>
    <t>7*2+8*2+2*2+1*2</t>
  </si>
  <si>
    <t>404611614</t>
  </si>
  <si>
    <t>Štítek kabelový s upevňovacím páskem</t>
  </si>
  <si>
    <t>1128964390</t>
  </si>
  <si>
    <t>220111741</t>
  </si>
  <si>
    <t>Montáž svorka rozpojovací zkušební</t>
  </si>
  <si>
    <t>-1666160725</t>
  </si>
  <si>
    <t>- montáž zkušební svorky na stožárech SSZ, řadiči a RE:</t>
  </si>
  <si>
    <t>7+2</t>
  </si>
  <si>
    <t>354419250</t>
  </si>
  <si>
    <t>svorka zkušební pro lano D 6-12 mm, FeZn</t>
  </si>
  <si>
    <t>1262544036</t>
  </si>
  <si>
    <t>220271621</t>
  </si>
  <si>
    <t>Pocínování konce sdělovacích vodičů,silnoproudých šňůr v krabici</t>
  </si>
  <si>
    <t>-1234045588</t>
  </si>
  <si>
    <t>4*5+2*7</t>
  </si>
  <si>
    <t>6*5+4*7</t>
  </si>
  <si>
    <t>8*5+2*7</t>
  </si>
  <si>
    <t>6*5+2*7</t>
  </si>
  <si>
    <t>220300153</t>
  </si>
  <si>
    <t>Montáž forma pro kabel TCEKE, TCEKES 10 XN délky do 0,5 m</t>
  </si>
  <si>
    <t>-1770008581</t>
  </si>
  <si>
    <t>- ukončení kabelu NYY-J 24x1,5</t>
  </si>
  <si>
    <t>4*2</t>
  </si>
  <si>
    <t>1710749608</t>
  </si>
  <si>
    <t>- ukončení kabelu NYY-J 30x1,5</t>
  </si>
  <si>
    <t>3*2</t>
  </si>
  <si>
    <t>220300451</t>
  </si>
  <si>
    <t>Montáž forma pro kabely TCEKE, TCEKFY, TCEKY, TCEKEZE, TCEKEY do 2 P 1,0</t>
  </si>
  <si>
    <t>-1552228070</t>
  </si>
  <si>
    <t>- formy na kabelech TCEKFE 1P 1,0 k indukčním smyčkám:</t>
  </si>
  <si>
    <t>8*2</t>
  </si>
  <si>
    <t>34343201</t>
  </si>
  <si>
    <t>trubka smršťovací středněstěnná s lepidlem MDT-A 19/6</t>
  </si>
  <si>
    <t>474404760</t>
  </si>
  <si>
    <t>8*2*0,1</t>
  </si>
  <si>
    <t>220300533</t>
  </si>
  <si>
    <t>Ukončení kabel CMSM do 7 žil 1,50 mm2 na svorkovnici WAGO</t>
  </si>
  <si>
    <t>-1773566953</t>
  </si>
  <si>
    <t>4+2</t>
  </si>
  <si>
    <t>6+4</t>
  </si>
  <si>
    <t>8+2</t>
  </si>
  <si>
    <t>6+2</t>
  </si>
  <si>
    <t>220300605</t>
  </si>
  <si>
    <t>Ukončení kabelu návěstního smršťovací záklopkou do 24x1/1,5</t>
  </si>
  <si>
    <t>-127226414</t>
  </si>
  <si>
    <t>34343202</t>
  </si>
  <si>
    <t>trubka smršťovací středněstěnná s lepidlem</t>
  </si>
  <si>
    <t>30347248</t>
  </si>
  <si>
    <t>4*2*0,1</t>
  </si>
  <si>
    <t>220300606</t>
  </si>
  <si>
    <t>Ukončení kabelu návěstního smršťovací záklopkou do 37x1/1,5</t>
  </si>
  <si>
    <t>1083973649</t>
  </si>
  <si>
    <t>34343203</t>
  </si>
  <si>
    <t>trubka smršťovací středněstěnná s lepidlem MDT-A 32/7</t>
  </si>
  <si>
    <t>1884204547</t>
  </si>
  <si>
    <t>3*2*0,1</t>
  </si>
  <si>
    <t>220960002</t>
  </si>
  <si>
    <t>Montáž stožáru nebo sloupku přímého na základovém rámu</t>
  </si>
  <si>
    <t>1030552080</t>
  </si>
  <si>
    <t>- montáž chodeckého stožáru č. 3:</t>
  </si>
  <si>
    <t>- montáž chodeckého stožáru č. 5:</t>
  </si>
  <si>
    <t>- montáž chodeckého stožáru č. 7:</t>
  </si>
  <si>
    <t>404611032</t>
  </si>
  <si>
    <t>Stožár chodecký výšky 3,4 m</t>
  </si>
  <si>
    <t>-971604524</t>
  </si>
  <si>
    <t>- dodávka chodeckého stožáru č. 5:</t>
  </si>
  <si>
    <t>404611033</t>
  </si>
  <si>
    <t>Stožár chodecký výšky 3,8 m</t>
  </si>
  <si>
    <t>1800741753</t>
  </si>
  <si>
    <t>- dodávka chodeckého stožáru č. 3:</t>
  </si>
  <si>
    <t>- dodávka chodeckého stožáru č. 7:</t>
  </si>
  <si>
    <t>404611038</t>
  </si>
  <si>
    <t>Základový rám</t>
  </si>
  <si>
    <t>-234387733</t>
  </si>
  <si>
    <t>220960003</t>
  </si>
  <si>
    <t>Montáž stožáru nebo sloupku výložníkového zapušťěného</t>
  </si>
  <si>
    <t>705900132</t>
  </si>
  <si>
    <t>- montáž výložníkového stožáru č. 1:</t>
  </si>
  <si>
    <t>- montáž výložníkového stožáru č. 2:</t>
  </si>
  <si>
    <t>- montáž výložníkového stožáru č. 4:</t>
  </si>
  <si>
    <t>- montáž výložníkového stožáru č. 6:</t>
  </si>
  <si>
    <t>220960005</t>
  </si>
  <si>
    <t>Montáž výložníku na stožár</t>
  </si>
  <si>
    <t>-51083024</t>
  </si>
  <si>
    <t>404611068</t>
  </si>
  <si>
    <t>Stožár výložníkový s výložníkem délky 5,0 m</t>
  </si>
  <si>
    <t>1432290525</t>
  </si>
  <si>
    <t>- dodávka výložníkového stožáru č. 2:</t>
  </si>
  <si>
    <t>- dodávka výložníkového stožáru č. 4:</t>
  </si>
  <si>
    <t>404611094</t>
  </si>
  <si>
    <t>Stožár výložníkový s výložníkem délky 6,5 m</t>
  </si>
  <si>
    <t>-1128949497</t>
  </si>
  <si>
    <t>- dodávka výložníkového stožáru č. 1:</t>
  </si>
  <si>
    <t>404611112</t>
  </si>
  <si>
    <t>Stožár výložníkový s výložníkem délky 7,5 m</t>
  </si>
  <si>
    <t>977288590</t>
  </si>
  <si>
    <t>- dodávka výložníkového stožáru č. 6:</t>
  </si>
  <si>
    <t>220960021</t>
  </si>
  <si>
    <t>Montáž svorkovnice stožárové</t>
  </si>
  <si>
    <t>415317795</t>
  </si>
  <si>
    <t>- montáž svorkovnic do stožárů č. 1,2, 3, 4, 5, 6 a 7:</t>
  </si>
  <si>
    <t>404611031</t>
  </si>
  <si>
    <t>Stožárová svorkovnice s krytím IP54</t>
  </si>
  <si>
    <t>-541890353</t>
  </si>
  <si>
    <t>220960031</t>
  </si>
  <si>
    <t>Montáž sestaveného návěstidla jednokomorového na stožár</t>
  </si>
  <si>
    <t>1624372349</t>
  </si>
  <si>
    <t>- montáž jednosvětlových návěstidel na stožárech č. 3, 5 a 7:</t>
  </si>
  <si>
    <t>404613002</t>
  </si>
  <si>
    <t xml:space="preserve">Návěstidlo jednosvětlové 1x200 žluté - světelný zdroj LED  (napájený 42V AC)</t>
  </si>
  <si>
    <t>648985743</t>
  </si>
  <si>
    <t>- dodávka jednosvětlových návěstidel na stožárech č. 3, 5 a 7:</t>
  </si>
  <si>
    <t>404611002</t>
  </si>
  <si>
    <t>Symbol kráčející chodec</t>
  </si>
  <si>
    <t>-1042492386</t>
  </si>
  <si>
    <t>404613019</t>
  </si>
  <si>
    <t>Držák návěstidla (AL)</t>
  </si>
  <si>
    <t>-1194028142</t>
  </si>
  <si>
    <t>404613021</t>
  </si>
  <si>
    <t>Upevnění se šroubením pro L a T kus</t>
  </si>
  <si>
    <t>pár</t>
  </si>
  <si>
    <t>603102465</t>
  </si>
  <si>
    <t>220960036</t>
  </si>
  <si>
    <t>Montáž sestaveného návěstidla dvoukomorového na stožár</t>
  </si>
  <si>
    <t>1114787077</t>
  </si>
  <si>
    <t>- montáž chodeckých návěstidel na stožárech č. 2, 3, 4, 5, 6 a 7:</t>
  </si>
  <si>
    <t>404613005</t>
  </si>
  <si>
    <t xml:space="preserve">Návěstidlo chodecké 2x200 (červená a zelená) - světelný zdroj LED  (napájený 42V AC)</t>
  </si>
  <si>
    <t>798390561</t>
  </si>
  <si>
    <t>- dodávka chodeckých návěstidel na stožárech č. 2, 3, 4, 5, 6 a 7:</t>
  </si>
  <si>
    <t>404611001</t>
  </si>
  <si>
    <t>Symbol stojící chodec</t>
  </si>
  <si>
    <t>-1485564360</t>
  </si>
  <si>
    <t>1411629973</t>
  </si>
  <si>
    <t>509378955</t>
  </si>
  <si>
    <t>6*2</t>
  </si>
  <si>
    <t>74274328</t>
  </si>
  <si>
    <t>220960041</t>
  </si>
  <si>
    <t>Montáž sestaveného návěstidla tříkomorového na stožár</t>
  </si>
  <si>
    <t>-99318225</t>
  </si>
  <si>
    <t>- montáž třísvětlových návěstidel na stožárech č. 1, 2, 3, 4, 5, 6 a 7:</t>
  </si>
  <si>
    <t>404613007</t>
  </si>
  <si>
    <t xml:space="preserve">Návěstidlo 3 světlové 200 - světelný zdroj LED  (napájený 42V AC)</t>
  </si>
  <si>
    <t>-49787067</t>
  </si>
  <si>
    <t>- dodávka třísvětlových návěstidel na stožárech č. 1, 2, 3, 4, 5, 6 a 7:</t>
  </si>
  <si>
    <t>1748854089</t>
  </si>
  <si>
    <t>7*2</t>
  </si>
  <si>
    <t>1754612233</t>
  </si>
  <si>
    <t>220960042</t>
  </si>
  <si>
    <t>Montáž sestaveného návěstidla tříkomorového na výložník</t>
  </si>
  <si>
    <t>-2003407915</t>
  </si>
  <si>
    <t>- montáž třísvětlových návěstidel na výložnících stožárů č. 1, 2, 4 a 7:</t>
  </si>
  <si>
    <t>957325772</t>
  </si>
  <si>
    <t>- dodávka třísvětlových návěstidel na stožárech č. 1, 2, 4 a 7:</t>
  </si>
  <si>
    <t>404611160</t>
  </si>
  <si>
    <t>Nosič návěstidla na výložník 3x200</t>
  </si>
  <si>
    <t>-1877344605</t>
  </si>
  <si>
    <t>-151433823</t>
  </si>
  <si>
    <t>483772599</t>
  </si>
  <si>
    <t>220960113</t>
  </si>
  <si>
    <t>Montáž signalizačního zařízení pro nevidomé na návěstidlo</t>
  </si>
  <si>
    <t>-1316805082</t>
  </si>
  <si>
    <t>- montáž na stožárech č. 2, 3, 4, 5, 6 a 7:</t>
  </si>
  <si>
    <t>404611515</t>
  </si>
  <si>
    <t>Akustická signalizace pro nevidomé (20-50V, AC,DC)</t>
  </si>
  <si>
    <t>-190607190</t>
  </si>
  <si>
    <t>- dodávka na stožáry č. 2, 3, 4, 5, 6 a 7: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</si>
  <si>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</si>
  <si>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</si>
  <si>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7794650</t>
  </si>
  <si>
    <t>- montáž na stožárech č. 3 a 7:</t>
  </si>
  <si>
    <t>404611508</t>
  </si>
  <si>
    <t>Přijímač signálu pro aktivaci signalizace pro nevidomé</t>
  </si>
  <si>
    <t>1410287403</t>
  </si>
  <si>
    <t>- dodávka na stožáry č. 3 a 7:</t>
  </si>
  <si>
    <t>404611407</t>
  </si>
  <si>
    <t>Projekt instalace akustické signalizace pro nevidomé</t>
  </si>
  <si>
    <t>-1503692414</t>
  </si>
  <si>
    <t>v.č. 402.1 - Technická zpráva</t>
  </si>
  <si>
    <t>220960120</t>
  </si>
  <si>
    <t>Montáž dopravního videodetektoru na výložník</t>
  </si>
  <si>
    <t>-163798885</t>
  </si>
  <si>
    <t>- montáž videodetektoru na stožáru č. 1:</t>
  </si>
  <si>
    <t>- montáž videodetektoru na stožáru č. 2:</t>
  </si>
  <si>
    <t>- montáž videodetektoru na stožáru č. 4:</t>
  </si>
  <si>
    <t>- montáž videodetektoru na stožáru č. 6:</t>
  </si>
  <si>
    <t>220960125</t>
  </si>
  <si>
    <t>Nastavení dopravního videodetektoru na výložníku</t>
  </si>
  <si>
    <t>-317238760</t>
  </si>
  <si>
    <t>404611311</t>
  </si>
  <si>
    <t>Videodetektor - snímající spolehlivě cyklisty a motocyklisty ve dne a v noci i za snížené videlnosti</t>
  </si>
  <si>
    <t>1384609396</t>
  </si>
  <si>
    <t>- dodávka videodetektoru na stožáru č. 1:</t>
  </si>
  <si>
    <t>- dodávka videodetektoru na stožáru č. 2:</t>
  </si>
  <si>
    <t>- dodávka videodetektoru na stožáru č. 4:</t>
  </si>
  <si>
    <t>- dodávka videodetektoru na stožáru č. 6:</t>
  </si>
  <si>
    <t>220960126</t>
  </si>
  <si>
    <t>Montáž tlačítka pro chodce na stožár</t>
  </si>
  <si>
    <t>43475865</t>
  </si>
  <si>
    <t>404611501</t>
  </si>
  <si>
    <t>Tlačítko pro chodce</t>
  </si>
  <si>
    <t>438082847</t>
  </si>
  <si>
    <t>220960134</t>
  </si>
  <si>
    <t>Zapojení stožárové svorkovnice do 34 žil</t>
  </si>
  <si>
    <t>-1958600603</t>
  </si>
  <si>
    <t>- zapojení svorkovnic ve stožárech č. 1, 2, 3, 4, 5, 6 a 7:</t>
  </si>
  <si>
    <t>220960141</t>
  </si>
  <si>
    <t>Montáž kontrastního rámu pro jednokomorové návěstidlo</t>
  </si>
  <si>
    <t>2019053176</t>
  </si>
  <si>
    <t>- montáž na stožárech č. 3, 5 a 7:</t>
  </si>
  <si>
    <t>404613022</t>
  </si>
  <si>
    <t>Kontrastní rám pro návěstidlo jednosvětlové 200</t>
  </si>
  <si>
    <t>-1554355956</t>
  </si>
  <si>
    <t>- dodávka pro stožáry č. 3, 5 a 7:</t>
  </si>
  <si>
    <t>220960143</t>
  </si>
  <si>
    <t>Montáž kontrastního rámu pro tříkomorové návěstidlo</t>
  </si>
  <si>
    <t>-1899513367</t>
  </si>
  <si>
    <t>- montáž na výložnících stožárů č. 1, 2, 4 a 7:</t>
  </si>
  <si>
    <t>404613026</t>
  </si>
  <si>
    <t>Kontrastní rám pro návěstidlo třísvětlové 3x200</t>
  </si>
  <si>
    <t>1374966185</t>
  </si>
  <si>
    <t>- dodávka na výložníky stožárů č. 1, 2, 4 a 7:</t>
  </si>
  <si>
    <t>220960161</t>
  </si>
  <si>
    <t>Uložení indukční smyčky</t>
  </si>
  <si>
    <t>-1528971094</t>
  </si>
  <si>
    <t>- uložení indukčních smyček:</t>
  </si>
  <si>
    <t>220960165</t>
  </si>
  <si>
    <t>Montáž jednozávitové indukční smyčky s impedančním transformátorem</t>
  </si>
  <si>
    <t>1557031608</t>
  </si>
  <si>
    <t>- montáž indukčních smyček:</t>
  </si>
  <si>
    <t>404611214</t>
  </si>
  <si>
    <t>Impedanční transformátor pro jednozávitové smyčky</t>
  </si>
  <si>
    <t>1727214619</t>
  </si>
  <si>
    <t xml:space="preserve">v.č.  02 - Situace SSZ</t>
  </si>
  <si>
    <t>- dodávka impedančních transformátorů pro indukční smyčky:</t>
  </si>
  <si>
    <t>220960182</t>
  </si>
  <si>
    <t>Montáž řadiče přes šest světelných skupin</t>
  </si>
  <si>
    <t>-775708250</t>
  </si>
  <si>
    <t>- montáž řadiče:</t>
  </si>
  <si>
    <t>404611201</t>
  </si>
  <si>
    <t>Mikroprocesorový řadič</t>
  </si>
  <si>
    <t>1281850557</t>
  </si>
  <si>
    <t>- dodávka řadiče:</t>
  </si>
  <si>
    <t>404611203</t>
  </si>
  <si>
    <t>Základový rám pod řadič - plastový</t>
  </si>
  <si>
    <t>-792602854</t>
  </si>
  <si>
    <t>220960192</t>
  </si>
  <si>
    <t>Regulace a aktivace jedné signální skupiny mikroprocesorového řadiče</t>
  </si>
  <si>
    <t>-1242717220</t>
  </si>
  <si>
    <t>- regulace signální skupiny VA:</t>
  </si>
  <si>
    <t>220960198</t>
  </si>
  <si>
    <t>Regulace a aktivace každé další signální skupiny mikroprocesorového řadiče s použitím plošiny</t>
  </si>
  <si>
    <t>-21328313</t>
  </si>
  <si>
    <t>- regulace signálních skupin VB, VC a VD:</t>
  </si>
  <si>
    <t>220960199</t>
  </si>
  <si>
    <t>Regulace a aktivace každé další signální skupiny mikroprocesorového řadiče bez použití plošiny</t>
  </si>
  <si>
    <t>-894159913</t>
  </si>
  <si>
    <t>- regulace signálních skupin PB, ZPB, PC, ZPC, PD a ZPD:</t>
  </si>
  <si>
    <t>220960201</t>
  </si>
  <si>
    <t>Adresace řadiče přes čtyři světelné skupiny</t>
  </si>
  <si>
    <t>-824198085</t>
  </si>
  <si>
    <t xml:space="preserve">v.č.  402.1 - Technická zpráva</t>
  </si>
  <si>
    <t>220960221</t>
  </si>
  <si>
    <t>Programování řadiče MR do deseti světelných skupin</t>
  </si>
  <si>
    <t>874567656</t>
  </si>
  <si>
    <t>404611413</t>
  </si>
  <si>
    <t>Zpracování dopravního řešení pro dynamické řízení SSZ v koordinaci</t>
  </si>
  <si>
    <t>-1970074312</t>
  </si>
  <si>
    <t>220960225</t>
  </si>
  <si>
    <t>Programování řadiče MR na celočervenou do čtyř světelných skupin</t>
  </si>
  <si>
    <t>1825718515</t>
  </si>
  <si>
    <t>- programování signálních skupin VA, VB, VC a VD:</t>
  </si>
  <si>
    <t>220960226</t>
  </si>
  <si>
    <t>Programování řadiče MR na celočervenou za každou další světelnou skupinu</t>
  </si>
  <si>
    <t>-810208109</t>
  </si>
  <si>
    <t>- programování signálních skupin PB, ZPB, PC, ZPC, PD a ZPD:</t>
  </si>
  <si>
    <t>220960301</t>
  </si>
  <si>
    <t>Příprava ke komplexnímu vyzkoušení křižovatky s MR řadičem za první signální skupinu</t>
  </si>
  <si>
    <t>-1180934540</t>
  </si>
  <si>
    <t>- signální skupina VA:</t>
  </si>
  <si>
    <t>220960302</t>
  </si>
  <si>
    <t>Příprava ke komplexnímu vyzkoušení křižovatky s MR řadičem za každou další signální skupinu</t>
  </si>
  <si>
    <t>1374702802</t>
  </si>
  <si>
    <t>- signální skupiny VB, PB, ZPB, VC, PC, ZPC, VD, PD a ZPD:</t>
  </si>
  <si>
    <t>220960311</t>
  </si>
  <si>
    <t>Komplexní vyzkoušení křižovatky s MR řadičem před uvedením zařízení do provozu do 5 signál skupin</t>
  </si>
  <si>
    <t>300427413</t>
  </si>
  <si>
    <t>- skupiny VA, VB, PB, VC a VD:</t>
  </si>
  <si>
    <t>220960312</t>
  </si>
  <si>
    <t>Komplexní vyzkoušení křižovatky s MRřadičem před uvedením zař do provozu za každých dalších 5 skupin</t>
  </si>
  <si>
    <t>-56047829</t>
  </si>
  <si>
    <t>- signální skupiny ZPB, PC, ZPC, PD a ZPD:</t>
  </si>
  <si>
    <t>46-M</t>
  </si>
  <si>
    <t>Zemní práce při extr.mont.pracích</t>
  </si>
  <si>
    <t>460010024</t>
  </si>
  <si>
    <t>-1802232809</t>
  </si>
  <si>
    <t>Výkop 35 x 60 - odměřeno v AutoCadu:</t>
  </si>
  <si>
    <t>405*0,001</t>
  </si>
  <si>
    <t>Výkop 50 x 80 - odměřeno v AutoCadu:</t>
  </si>
  <si>
    <t>65*0,001</t>
  </si>
  <si>
    <t>Výkop 65 x 120 - odměřeno v AutoCadu:</t>
  </si>
  <si>
    <t>14*0,001</t>
  </si>
  <si>
    <t>460010025</t>
  </si>
  <si>
    <t>Vytyčení trasy inženýrských sítí v zastavěném prostoru</t>
  </si>
  <si>
    <t>595266491</t>
  </si>
  <si>
    <t>460070363</t>
  </si>
  <si>
    <t>Hloubení nezapažených jam pro základy venkovního rozvaděče k reléovému domku v hornině tř 3</t>
  </si>
  <si>
    <t>-1174254267</t>
  </si>
  <si>
    <t>v.č. 402.2 - Situace SSZ</t>
  </si>
  <si>
    <t>- jáma pro osazení RE - přímo zadané:</t>
  </si>
  <si>
    <t>460070543</t>
  </si>
  <si>
    <t>Hloubení nezapažených jam pro základy silničních stožárů výložníkových bez patky v hornině tř 3</t>
  </si>
  <si>
    <t>1590624248</t>
  </si>
  <si>
    <t>v.č. 402.6 - Stožáry SSZ - umístění návěstidel</t>
  </si>
  <si>
    <t>460070553</t>
  </si>
  <si>
    <t>Hloubení nezapažených jam pro základy silničních stožárů s patkou v hornině tř 3</t>
  </si>
  <si>
    <t>449906888</t>
  </si>
  <si>
    <t>460070563</t>
  </si>
  <si>
    <t>Hloubení nezapažených jam pro základy řadičů signalizace v hornině tř 3</t>
  </si>
  <si>
    <t>-419276188</t>
  </si>
  <si>
    <t>- osazení řadiče - přímo zadané:</t>
  </si>
  <si>
    <t>460070753</t>
  </si>
  <si>
    <t>Hloubení nezapažených jam pro ostatní konstrukce ručně v hornině tř 3</t>
  </si>
  <si>
    <t>1610258787</t>
  </si>
  <si>
    <t>- výkopy startovacích a koncových jam pro řízené protlaky</t>
  </si>
  <si>
    <t>4*(1*1,5*1,8)</t>
  </si>
  <si>
    <t>- výkopy jam pro šachty indukčních smyček indukčních smyček a pro spojky koordinačních kabelů:</t>
  </si>
  <si>
    <t>9*0,6^3</t>
  </si>
  <si>
    <t>404611605</t>
  </si>
  <si>
    <t>Šachta pro smyčky s poklopem plastovým</t>
  </si>
  <si>
    <t>-1441600330</t>
  </si>
  <si>
    <t>- šachty indukčních smyček indukčních smyček a pro spojky koordinačních kabelů:</t>
  </si>
  <si>
    <t>460080014</t>
  </si>
  <si>
    <t>Základové konstrukce z monolitického betonu C 16/20 bez bednění</t>
  </si>
  <si>
    <t>-346812769</t>
  </si>
  <si>
    <t>- pro betonové základy chodeckých stožárů č. 3, 5 a 7:</t>
  </si>
  <si>
    <t>3*0,6^3</t>
  </si>
  <si>
    <t>- pro betonový základ řadiče SSZ:</t>
  </si>
  <si>
    <t>0,8*1,5*1,0</t>
  </si>
  <si>
    <t>- pro betonový základ RE:</t>
  </si>
  <si>
    <t>0,5*0,4*1,0</t>
  </si>
  <si>
    <t>- obetonování kopaných kabelových prostupů:</t>
  </si>
  <si>
    <t>14*0,65*0,3</t>
  </si>
  <si>
    <t>460080033</t>
  </si>
  <si>
    <t>Základové konstrukce ze ŽB tř. C 16/20</t>
  </si>
  <si>
    <t>825083735</t>
  </si>
  <si>
    <t>- pro betonové základy výložníkových stožárů č. 1, 2, 4 a 6:</t>
  </si>
  <si>
    <t>4*(1,0*1,0*1,7)</t>
  </si>
  <si>
    <t>460080042</t>
  </si>
  <si>
    <t>Výztuž základových konstrukcí betonářskou ocelí 10 505</t>
  </si>
  <si>
    <t>1720858709</t>
  </si>
  <si>
    <t>4*0,010</t>
  </si>
  <si>
    <t>460080201</t>
  </si>
  <si>
    <t>979391692</t>
  </si>
  <si>
    <t xml:space="preserve">- pro betonové základy výložníkových </t>
  </si>
  <si>
    <t>- bednění betonových základů výložníkových stožárů č. 1, 2, 4 a 6:</t>
  </si>
  <si>
    <t>(4*(1,0*1,7))*4</t>
  </si>
  <si>
    <t>- bednění betonovéhu základu řadiče SSZ:</t>
  </si>
  <si>
    <t>(2*(0,8*1)+2*(1,5*1))</t>
  </si>
  <si>
    <t>- bednění betonovéhu základu RE:</t>
  </si>
  <si>
    <t>2*(0,5*1,0)+2*(0,4*1,0)</t>
  </si>
  <si>
    <t>460080301</t>
  </si>
  <si>
    <t>216831520</t>
  </si>
  <si>
    <t>460120082</t>
  </si>
  <si>
    <t>649118184</t>
  </si>
  <si>
    <t>- zához startovacích a koncových jam pro řízené protlaky</t>
  </si>
  <si>
    <t>460150143</t>
  </si>
  <si>
    <t>Hloubení kabelových zapažených i nezapažených rýh ručně š 35 cm, hl 60 cm, v hornině tř 3</t>
  </si>
  <si>
    <t>1103703629</t>
  </si>
  <si>
    <t>43+31+14+23+6+7+8+5+6+3+8+3+2+10+3+8+25+61+139</t>
  </si>
  <si>
    <t>460150263</t>
  </si>
  <si>
    <t>Hloubení kabelových zapažených i nezapažených rýh ručně š 50 cm, hl 80 cm, v hornině tř 3</t>
  </si>
  <si>
    <t>1052816969</t>
  </si>
  <si>
    <t>460150683</t>
  </si>
  <si>
    <t>Hloubení kabelových zapažených i nezapažených rýh ručně š 65 cm, hl 120 cm, v hornině tř 3</t>
  </si>
  <si>
    <t>-1644594808</t>
  </si>
  <si>
    <t>460260001</t>
  </si>
  <si>
    <t>Zatažení lana do kanálu nebo tvárnicové trasy</t>
  </si>
  <si>
    <t>-1064995934</t>
  </si>
  <si>
    <t>- zatažení lana do řízených prostupů - odměřeno v AutoCadu:</t>
  </si>
  <si>
    <t>18+13</t>
  </si>
  <si>
    <t>- zatažení lana do kopaného prostupu - odměřeno v AutoCadu:</t>
  </si>
  <si>
    <t>2*14</t>
  </si>
  <si>
    <t>460310103</t>
  </si>
  <si>
    <t>Řízený zemní protlak strojně v hornině tř 1až4 hloubky do 6 m vnějšího průměru do 110 mm</t>
  </si>
  <si>
    <t>1537434374</t>
  </si>
  <si>
    <t>řízený horizontální protlak DN 110:</t>
  </si>
  <si>
    <t>28613461</t>
  </si>
  <si>
    <t>potrubí plynovodní PE100 SDR 17 návin 100m se signalizační vrstvou 110x6,6mm</t>
  </si>
  <si>
    <t>1713297069</t>
  </si>
  <si>
    <t>460310105</t>
  </si>
  <si>
    <t>Řízený zemní protlak strojně v hornině tř 1až4 hloubky do 6 m vnějšího průměru do 160 mm</t>
  </si>
  <si>
    <t>-1660367920</t>
  </si>
  <si>
    <t>řízený horizontální protlak DN 160:</t>
  </si>
  <si>
    <t>28613463</t>
  </si>
  <si>
    <t>potrubí plynovodní PE100 SDR 17 návin 100m se signalizační vrstvou 160x9,5mm</t>
  </si>
  <si>
    <t>1785878921</t>
  </si>
  <si>
    <t>460400071</t>
  </si>
  <si>
    <t>Pažení příložné plné výkopů jam hloubky do 4 m</t>
  </si>
  <si>
    <t>1536742572</t>
  </si>
  <si>
    <t>- pažení výkopů jam pro řízené protlaky:</t>
  </si>
  <si>
    <t>1,5*1,8*2*4</t>
  </si>
  <si>
    <t>460400171</t>
  </si>
  <si>
    <t>Odstranění pažení příložného výkopů jam hloubky do 4 m</t>
  </si>
  <si>
    <t>-686513086</t>
  </si>
  <si>
    <t>460421282</t>
  </si>
  <si>
    <t>Lože kabelů z prohozeného výkopku tl 5 cm nad kabel, kryté plastovou folií, š lože do 50 cm</t>
  </si>
  <si>
    <t>885796553</t>
  </si>
  <si>
    <t>405</t>
  </si>
  <si>
    <t>693113110</t>
  </si>
  <si>
    <t>pás varovný plný PE šíře 33 cm s potiskem</t>
  </si>
  <si>
    <t>274145357</t>
  </si>
  <si>
    <t>34571352</t>
  </si>
  <si>
    <t>trubka elektroinstalační ohebná dvouplášťová korugovaná D 52/63 mm, HDPE+LDPE</t>
  </si>
  <si>
    <t>-1533253557</t>
  </si>
  <si>
    <t>- odměřeno v AutoCadu:</t>
  </si>
  <si>
    <t>460</t>
  </si>
  <si>
    <t>34571353</t>
  </si>
  <si>
    <t>trubka elektroinstalační ohebná dvouplášťová korugovaná D 61/75 mm, HDPE+LDPE</t>
  </si>
  <si>
    <t>-488945974</t>
  </si>
  <si>
    <t>620</t>
  </si>
  <si>
    <t>34571355</t>
  </si>
  <si>
    <t>trubka elektroinstalační ohebná dvouplášťová korugovaná D 94/110 mm, HDPE+LDPE</t>
  </si>
  <si>
    <t>1959529400</t>
  </si>
  <si>
    <t>350</t>
  </si>
  <si>
    <t>460510075</t>
  </si>
  <si>
    <t>Kabelové prostupy z trub plastových do rýhy s obetonováním, průměru do 15 cm</t>
  </si>
  <si>
    <t>1202871647</t>
  </si>
  <si>
    <t>- kopaný kabelový prostup DN110 - odměřeno v AutoCadu:</t>
  </si>
  <si>
    <t>-1654916194</t>
  </si>
  <si>
    <t>460560143</t>
  </si>
  <si>
    <t>Zásyp rýh ručně šířky 35 cm, hloubky 60 cm, z horniny třídy 3</t>
  </si>
  <si>
    <t>1386179697</t>
  </si>
  <si>
    <t>460560263</t>
  </si>
  <si>
    <t>Zásyp rýh ručně šířky 50 cm, hloubky 80 cm, z horniny třídy 3</t>
  </si>
  <si>
    <t>1519055151</t>
  </si>
  <si>
    <t>460560683</t>
  </si>
  <si>
    <t>Zásyp rýh ručně šířky 65 cm, hloubky 120 cm, z horniny třídy 3</t>
  </si>
  <si>
    <t>695578965</t>
  </si>
  <si>
    <t>VRN</t>
  </si>
  <si>
    <t>VRN1</t>
  </si>
  <si>
    <t>Průzkumné, geodetické a projektové práce</t>
  </si>
  <si>
    <t>012303000</t>
  </si>
  <si>
    <t>Geodetické práce po výstavbě</t>
  </si>
  <si>
    <t>1024</t>
  </si>
  <si>
    <t>735048702</t>
  </si>
  <si>
    <t>013203000</t>
  </si>
  <si>
    <t>Dokumentace stavby bez rozlišení</t>
  </si>
  <si>
    <t>2089427018</t>
  </si>
  <si>
    <t>- dílenská dokumentace</t>
  </si>
  <si>
    <t>013254000</t>
  </si>
  <si>
    <t>Dokumentace skutečného provedení stavby</t>
  </si>
  <si>
    <t>1868640536</t>
  </si>
  <si>
    <t>VRN4</t>
  </si>
  <si>
    <t>Inženýrská činnost</t>
  </si>
  <si>
    <t>044003000</t>
  </si>
  <si>
    <t>Výchozí revize SSZ</t>
  </si>
  <si>
    <t>792865539</t>
  </si>
  <si>
    <t>- výchozí revize SSZ</t>
  </si>
  <si>
    <t>SO 403 - Přívody a rozvody NN</t>
  </si>
  <si>
    <t>210 01-0063</t>
  </si>
  <si>
    <t>Montáž trubek pancéřových kovových závitových D 21 mm uložených pevně</t>
  </si>
  <si>
    <t>996432337</t>
  </si>
  <si>
    <t>30+4*9+10*3</t>
  </si>
  <si>
    <t>210 01-0064</t>
  </si>
  <si>
    <t>Montáž trubek pancéřových kovových závitových D 29 mm uložených pevně</t>
  </si>
  <si>
    <t>793268464</t>
  </si>
  <si>
    <t>210 01-0134</t>
  </si>
  <si>
    <t>Montáž trubek ochranných plastových tuhých D do 47 mm uložených pevně</t>
  </si>
  <si>
    <t>2001444354</t>
  </si>
  <si>
    <t>Montáž trubek ochranných plastových tuhých D do 152 mm uložených pevně</t>
  </si>
  <si>
    <t>-1601105133</t>
  </si>
  <si>
    <t>1627514459</t>
  </si>
  <si>
    <t>210 01-0523</t>
  </si>
  <si>
    <t>Otevření nebo uzavření krabice víčkem na 4 šrouby</t>
  </si>
  <si>
    <t>606404924</t>
  </si>
  <si>
    <t>210 02-0654</t>
  </si>
  <si>
    <t>Montáž se zhotovením konstrukce pro upevnění přístrojů do 100 kg</t>
  </si>
  <si>
    <t>257769795</t>
  </si>
  <si>
    <t>Montáž tabulky výstražné smaltované formát A3 až A4</t>
  </si>
  <si>
    <t>-1628368152</t>
  </si>
  <si>
    <t>19+10</t>
  </si>
  <si>
    <t>210 02-1011</t>
  </si>
  <si>
    <t>Zhotovení otvorů v plechu tl do 4 mm kruhových D do 21 mm</t>
  </si>
  <si>
    <t>-1868523840</t>
  </si>
  <si>
    <t>128+6</t>
  </si>
  <si>
    <t>1401572680</t>
  </si>
  <si>
    <t>245733732</t>
  </si>
  <si>
    <t>240742029</t>
  </si>
  <si>
    <t>-1204743480</t>
  </si>
  <si>
    <t>2098473489</t>
  </si>
  <si>
    <t>-1934391231</t>
  </si>
  <si>
    <t>1709967004</t>
  </si>
  <si>
    <t>1776504397</t>
  </si>
  <si>
    <t>635063380</t>
  </si>
  <si>
    <t>-407454572</t>
  </si>
  <si>
    <t>1737474596</t>
  </si>
  <si>
    <t>2*18*3+5</t>
  </si>
  <si>
    <t>-730846957</t>
  </si>
  <si>
    <t>2*3*3</t>
  </si>
  <si>
    <t>210 10-0003</t>
  </si>
  <si>
    <t>Ukončení vodičů v rozváděči nebo na přístroji včetně zapojení průřezu žíly do 16 mm2</t>
  </si>
  <si>
    <t>-1263974449</t>
  </si>
  <si>
    <t>2*6*4</t>
  </si>
  <si>
    <t>210 10-0004</t>
  </si>
  <si>
    <t>Ukončení vodičů v rozváděči nebo na přístroji včetně zapojení průřezu žíly do 25 mm2</t>
  </si>
  <si>
    <t>1357760169</t>
  </si>
  <si>
    <t>2*2*4</t>
  </si>
  <si>
    <t>210 10-0006</t>
  </si>
  <si>
    <t>Ukončení vodičů v rozváděči nebo na přístroji včetně zapojení průřezu žíly do 50 mm2</t>
  </si>
  <si>
    <t>-1349851960</t>
  </si>
  <si>
    <t>2*12</t>
  </si>
  <si>
    <t>210 10-0007</t>
  </si>
  <si>
    <t>Ukončení vodičů v rozváděči nebo na přístroji včetně zapojení průřezu žíly do 70 mm2</t>
  </si>
  <si>
    <t>-319058133</t>
  </si>
  <si>
    <t>12*3</t>
  </si>
  <si>
    <t>210 10-0009</t>
  </si>
  <si>
    <t>Ukončení vodičů v rozváděči nebo na přístroji včetně zapojení průřezu žíly do 120 mm2</t>
  </si>
  <si>
    <t>1029551309</t>
  </si>
  <si>
    <t>210 10-0012</t>
  </si>
  <si>
    <t>Ukončení vodičů v rozváděči nebo na přístroji včetně zapojení průřezu žíly do 240 mm2</t>
  </si>
  <si>
    <t>-763058056</t>
  </si>
  <si>
    <t>460626708</t>
  </si>
  <si>
    <t>307835954</t>
  </si>
  <si>
    <t>2+2+2+2</t>
  </si>
  <si>
    <t>210 10-0153</t>
  </si>
  <si>
    <t>Ukončení kabelů smršťovací záklopkou nebo páskou se zapojením bez letování žíly do 3x70+50 mm2</t>
  </si>
  <si>
    <t>-1877232405</t>
  </si>
  <si>
    <t>6+6</t>
  </si>
  <si>
    <t>210 10-0155</t>
  </si>
  <si>
    <t>Ukončení kabelů smršťovací záklopkou nebo páskou se zapojením bez letování žíly do 5x6 mm2</t>
  </si>
  <si>
    <t>1618721471</t>
  </si>
  <si>
    <t>40+2</t>
  </si>
  <si>
    <t>210 10-0193</t>
  </si>
  <si>
    <t>Ukončení kabelů smršťovací záklopkou nebo páskou se zapojením bez letování žíly do 3x240+120 mm2</t>
  </si>
  <si>
    <t>669162178</t>
  </si>
  <si>
    <t>210 10-0291</t>
  </si>
  <si>
    <t>Ukončení vodičů izolovaných nastřelením kabelového oka s páskou průřezu žíly do 120 mm2</t>
  </si>
  <si>
    <t>1420938805</t>
  </si>
  <si>
    <t>210 10-0294</t>
  </si>
  <si>
    <t>Ukončení vodičů izolovaných nastřelením kabelového oka s páskou průřezu žíly do 240 mm2</t>
  </si>
  <si>
    <t>1847189302</t>
  </si>
  <si>
    <t>-1381602504</t>
  </si>
  <si>
    <t>5+15+3+6+3</t>
  </si>
  <si>
    <t>210 12-0310</t>
  </si>
  <si>
    <t>Montáž bleskojistek do 500 V se zapojením vodičů</t>
  </si>
  <si>
    <t>-1540274093</t>
  </si>
  <si>
    <t>210 12-0466</t>
  </si>
  <si>
    <t>Montáž jističů třípólových nn do 63 A s krytem</t>
  </si>
  <si>
    <t>706103784</t>
  </si>
  <si>
    <t>210 19-1514</t>
  </si>
  <si>
    <t>-1432810112</t>
  </si>
  <si>
    <t>8+6</t>
  </si>
  <si>
    <t>210 19-1515</t>
  </si>
  <si>
    <t>Montáž skříní pojistkových tenkocementových rozpojovacích v pilíři SR 2.1, 6.1</t>
  </si>
  <si>
    <t>1180663319</t>
  </si>
  <si>
    <t>210 19-1519</t>
  </si>
  <si>
    <t>Montáž konstrukce do základu pro uchycení skříní</t>
  </si>
  <si>
    <t>-1916650117</t>
  </si>
  <si>
    <t>8+6+2</t>
  </si>
  <si>
    <t>Montáž skříně UAVO na zeď</t>
  </si>
  <si>
    <t>-1721844077</t>
  </si>
  <si>
    <t>-989920954</t>
  </si>
  <si>
    <t>(9+18)*0,6</t>
  </si>
  <si>
    <t>-1787100008</t>
  </si>
  <si>
    <t>(35+50+12+12+8)*1,05+((3+8)*0,5)</t>
  </si>
  <si>
    <t>294341379</t>
  </si>
  <si>
    <t>(9+18)*1,9</t>
  </si>
  <si>
    <t>-1463072412</t>
  </si>
  <si>
    <t>2*29</t>
  </si>
  <si>
    <t>-742683844</t>
  </si>
  <si>
    <t>22+19</t>
  </si>
  <si>
    <t>-185881803</t>
  </si>
  <si>
    <t>210 29-0841</t>
  </si>
  <si>
    <t>Demontáž a montáž krytu na oceloplechovém rozváděči šířky do 70 cm</t>
  </si>
  <si>
    <t>-2025025808</t>
  </si>
  <si>
    <t>463074103</t>
  </si>
  <si>
    <t>725522836</t>
  </si>
  <si>
    <t>413137235</t>
  </si>
  <si>
    <t>-1031170683</t>
  </si>
  <si>
    <t>210 80-0549</t>
  </si>
  <si>
    <t>Montáž měděných vodičů CY, HO5V, HO7V, NYM, NYY, YY 16 mm2 uložených pevně</t>
  </si>
  <si>
    <t>-467042750</t>
  </si>
  <si>
    <t>210 81-0005</t>
  </si>
  <si>
    <t>Montáž měděných kabelů CYKY, CYKYD, CYKYDY, NYM, NYY, YSLY 750 V 3x1,5mm2 uložených volně</t>
  </si>
  <si>
    <t>-1903151139</t>
  </si>
  <si>
    <t>(35+22+22+35+8)*1,05</t>
  </si>
  <si>
    <t>210 81-0006</t>
  </si>
  <si>
    <t>Montáž měděných kabelů CYKY, CYKYD, CYKYDY, NYM, NYY, YSLY 750 V 3x2,5mm2 uložených volně</t>
  </si>
  <si>
    <t>-167960179</t>
  </si>
  <si>
    <t>(5+70+3*35+37+2*10+10+7+10)*1,05</t>
  </si>
  <si>
    <t>210 81-0007</t>
  </si>
  <si>
    <t>Montáž měděných kabelů CYKY, CYKYD, CYKYDY, NYM, NYY, YSLY 750 V 3x4mm2 uložených volně</t>
  </si>
  <si>
    <t>-1996970914</t>
  </si>
  <si>
    <t>(10+51+50)*1,05</t>
  </si>
  <si>
    <t>-711346695</t>
  </si>
  <si>
    <t>15*1,05</t>
  </si>
  <si>
    <t>210 81-0014</t>
  </si>
  <si>
    <t>Montáž měděných kabelů CYKY, CYKYD, CYKYDY, NYM, NYY, YSLY 750 V 4x16mm2 uložených volně</t>
  </si>
  <si>
    <t>-1387010551</t>
  </si>
  <si>
    <t>(175+85)*1,05</t>
  </si>
  <si>
    <t>210 81-0016</t>
  </si>
  <si>
    <t>Montáž měděných kabelů CYKY, CYKYD, CYKYDY, NYM, NYY, YSLY 750 V 5x2,5mm2 uložených volně</t>
  </si>
  <si>
    <t>1049904245</t>
  </si>
  <si>
    <t>1124427118</t>
  </si>
  <si>
    <t>5+5</t>
  </si>
  <si>
    <t>210 81-0092</t>
  </si>
  <si>
    <t>Montáž měděných kabelů CYKY, NYM, NYY, YSLY 1 kV 3x70+50 mm2 uložených volně</t>
  </si>
  <si>
    <t>1987408941</t>
  </si>
  <si>
    <t>(67+145+125+120+105+90)*1,05</t>
  </si>
  <si>
    <t>210 90-1098</t>
  </si>
  <si>
    <t>Montáž hliníkových kabelů AYKY, AMCMK, TFSP, NAYY-J-RE(-O-SM) 1kV 3x240+120 mm2 pevně uložených</t>
  </si>
  <si>
    <t>-1236829540</t>
  </si>
  <si>
    <t>-1881930398</t>
  </si>
  <si>
    <t>10+13+3+13+8+3+3+8</t>
  </si>
  <si>
    <t>-1463761684</t>
  </si>
  <si>
    <t>128,1+277,2+116,55+15,75</t>
  </si>
  <si>
    <t>813826904</t>
  </si>
  <si>
    <t>15,75+273+10</t>
  </si>
  <si>
    <t>210 95-0203</t>
  </si>
  <si>
    <t>Příplatek na zatahování kabelů hmotnosti do 4 kg do tvárnicových tras a kolektorů</t>
  </si>
  <si>
    <t>365560229</t>
  </si>
  <si>
    <t>-1853072030</t>
  </si>
  <si>
    <t>9*6</t>
  </si>
  <si>
    <t>-751993121</t>
  </si>
  <si>
    <t>2005072717</t>
  </si>
  <si>
    <t>-587441031</t>
  </si>
  <si>
    <t>(9+18)*2,5*0,62</t>
  </si>
  <si>
    <t>-1343280025</t>
  </si>
  <si>
    <t>-347777331</t>
  </si>
  <si>
    <t>1655070491</t>
  </si>
  <si>
    <t>-1598600449</t>
  </si>
  <si>
    <t>-1491812967</t>
  </si>
  <si>
    <t>-704798888</t>
  </si>
  <si>
    <t>1855539109</t>
  </si>
  <si>
    <t>34111036</t>
  </si>
  <si>
    <t>Kabel Cu jádro CYKY 3 x 2,5</t>
  </si>
  <si>
    <t>1576098235</t>
  </si>
  <si>
    <t>34111042</t>
  </si>
  <si>
    <t>Kabel Cu jádro CYKY 3 x 4</t>
  </si>
  <si>
    <t>695735867</t>
  </si>
  <si>
    <t>514324506</t>
  </si>
  <si>
    <t>34111080</t>
  </si>
  <si>
    <t>Kabel Cu jádro CYKY 4 x 16</t>
  </si>
  <si>
    <t>1844865903</t>
  </si>
  <si>
    <t>34111094</t>
  </si>
  <si>
    <t>Kabel Cu jádro CYKY 5 x 2,5</t>
  </si>
  <si>
    <t>1935558346</t>
  </si>
  <si>
    <t>-173598130</t>
  </si>
  <si>
    <t>34111643</t>
  </si>
  <si>
    <t>Kabel Cu jádro 1-CYKY 3 x 70 + 50</t>
  </si>
  <si>
    <t>-1347061155</t>
  </si>
  <si>
    <t>34113241</t>
  </si>
  <si>
    <t>Kabel Al jádro 1-AYKY 3x240+120</t>
  </si>
  <si>
    <t>495457995</t>
  </si>
  <si>
    <t>34140828</t>
  </si>
  <si>
    <t>Vodič instalační H07V-U 1x16 mm2 - zelenožlutý</t>
  </si>
  <si>
    <t>-686844348</t>
  </si>
  <si>
    <t>19*2</t>
  </si>
  <si>
    <t>-1742495710</t>
  </si>
  <si>
    <t>34571124</t>
  </si>
  <si>
    <t>Trubka inst ocel závit DN 29mm pozink</t>
  </si>
  <si>
    <t>-1408899270</t>
  </si>
  <si>
    <t>-150420233</t>
  </si>
  <si>
    <t>4+1+2+2</t>
  </si>
  <si>
    <t>573254247</t>
  </si>
  <si>
    <t>1737510234</t>
  </si>
  <si>
    <t>965554585</t>
  </si>
  <si>
    <t>(3+8)*2</t>
  </si>
  <si>
    <t>949152043</t>
  </si>
  <si>
    <t>(19+10)*2</t>
  </si>
  <si>
    <t>35822469</t>
  </si>
  <si>
    <t>Jistič 3 pól 50B/3, 10 kA před elektroměrem</t>
  </si>
  <si>
    <t>2081889070</t>
  </si>
  <si>
    <t>35825226</t>
  </si>
  <si>
    <t>Pojist výkon PHN00 25A norm</t>
  </si>
  <si>
    <t>-111601330</t>
  </si>
  <si>
    <t>3+1+1</t>
  </si>
  <si>
    <t>35825228</t>
  </si>
  <si>
    <t>Pojist výkon PHN00 32A norm</t>
  </si>
  <si>
    <t>-1352494108</t>
  </si>
  <si>
    <t>3+3+3+3+3</t>
  </si>
  <si>
    <t>-1921864176</t>
  </si>
  <si>
    <t>1954042614</t>
  </si>
  <si>
    <t>3+3</t>
  </si>
  <si>
    <t>35825236</t>
  </si>
  <si>
    <t>Pojist výkon PHN00 80A norm</t>
  </si>
  <si>
    <t>1954797235</t>
  </si>
  <si>
    <t>800079811</t>
  </si>
  <si>
    <t>208706318</t>
  </si>
  <si>
    <t>(48+20+162+460+163+11)*1,05+8*0,5</t>
  </si>
  <si>
    <t>-1020792412</t>
  </si>
  <si>
    <t>96+4*4/0,5</t>
  </si>
  <si>
    <t>34711x23</t>
  </si>
  <si>
    <t>Příchytka ocelové trubky DN29 ZZN</t>
  </si>
  <si>
    <t>136005247</t>
  </si>
  <si>
    <t>3/0,5</t>
  </si>
  <si>
    <t>-940836859</t>
  </si>
  <si>
    <t>(11+29)*0,2</t>
  </si>
  <si>
    <t>-1628088389</t>
  </si>
  <si>
    <t>354x00003</t>
  </si>
  <si>
    <t>Smršťovací a rozdělovací hlava 3x2,5-10mm2 1kV</t>
  </si>
  <si>
    <t>1120941463</t>
  </si>
  <si>
    <t>354x00004</t>
  </si>
  <si>
    <t>Smršťovací a rozdělovací hlava 5x2,5-10mm2 1kV</t>
  </si>
  <si>
    <t>-604352596</t>
  </si>
  <si>
    <t>354x00006</t>
  </si>
  <si>
    <t>1256690180</t>
  </si>
  <si>
    <t>4+4+2</t>
  </si>
  <si>
    <t>354x00007</t>
  </si>
  <si>
    <t>Smršťovací a rozdělovací hlava 4x70-120mm2 1kV</t>
  </si>
  <si>
    <t>-1101612263</t>
  </si>
  <si>
    <t>Smršťovací a rozdělovací hlava 4x120-240mm2 1kV</t>
  </si>
  <si>
    <t>1789093060</t>
  </si>
  <si>
    <t xml:space="preserve">Chránička  zemní PEH 40</t>
  </si>
  <si>
    <t>1491770510</t>
  </si>
  <si>
    <t>Chránička zemní PEH 110</t>
  </si>
  <si>
    <t>-487203642</t>
  </si>
  <si>
    <t>Spojka pro PEH chráničku pr. 40</t>
  </si>
  <si>
    <t>-308286850</t>
  </si>
  <si>
    <t>Spojka pro PEH chráničku pr. 110</t>
  </si>
  <si>
    <t>-257197690</t>
  </si>
  <si>
    <t>Oko kabelové Al 240/12</t>
  </si>
  <si>
    <t>-1113730216</t>
  </si>
  <si>
    <t>-1732705020</t>
  </si>
  <si>
    <t>(21+8)*2</t>
  </si>
  <si>
    <t>-1068816675</t>
  </si>
  <si>
    <t>-1709037396</t>
  </si>
  <si>
    <t>329591205</t>
  </si>
  <si>
    <t>-81330872</t>
  </si>
  <si>
    <t>-142972000</t>
  </si>
  <si>
    <t>Rozvaděč RP-1 dle specifikace</t>
  </si>
  <si>
    <t>240391701</t>
  </si>
  <si>
    <t>Rozvaděč RP-2 dle specifikace</t>
  </si>
  <si>
    <t>273315748</t>
  </si>
  <si>
    <t>341x0003</t>
  </si>
  <si>
    <t>Rozvaděč RP-3 dle specifikace</t>
  </si>
  <si>
    <t>42746667</t>
  </si>
  <si>
    <t>341x0004</t>
  </si>
  <si>
    <t>Rozvaděč RP-4 dle specifikace</t>
  </si>
  <si>
    <t>1813066712</t>
  </si>
  <si>
    <t>341x0005</t>
  </si>
  <si>
    <t>Rozvaděč RP-5 dle specifikace</t>
  </si>
  <si>
    <t>-2096575812</t>
  </si>
  <si>
    <t>341x0006</t>
  </si>
  <si>
    <t>Rozvaděč RP-6 dle specifikace</t>
  </si>
  <si>
    <t>-1276361278</t>
  </si>
  <si>
    <t>341x0007</t>
  </si>
  <si>
    <t>Rozvaděč RP-7 dle specifikace</t>
  </si>
  <si>
    <t>-1137010863</t>
  </si>
  <si>
    <t>341x0008</t>
  </si>
  <si>
    <t>Rozvaděč RP8 dle specifikace</t>
  </si>
  <si>
    <t>-1047555019</t>
  </si>
  <si>
    <t>341x0009</t>
  </si>
  <si>
    <t>Rozvaděč RE typ ER112/NKP7P - 63A</t>
  </si>
  <si>
    <t>1851735695</t>
  </si>
  <si>
    <t>341x0010</t>
  </si>
  <si>
    <t>Pojistková skříň v pilíři SS100/NKE1P</t>
  </si>
  <si>
    <t>-1022066564</t>
  </si>
  <si>
    <t>341x0011</t>
  </si>
  <si>
    <t>Pojistková skříň v pilíři SS201/NKD1W</t>
  </si>
  <si>
    <t>-301914764</t>
  </si>
  <si>
    <t>341x0012</t>
  </si>
  <si>
    <t>Pojistková skříň v pilíři SS200/NKE1P</t>
  </si>
  <si>
    <t>1390292557</t>
  </si>
  <si>
    <t>341x0013</t>
  </si>
  <si>
    <t>Přepěťová ochrana T2+T3/ 230V-10A na přívodní svorky venk. provedení 1f</t>
  </si>
  <si>
    <t>1815378735</t>
  </si>
  <si>
    <t>341x0014</t>
  </si>
  <si>
    <t>Přepěťová ochrana T3/ 275V 3+1, do chasse přístroje venkovní</t>
  </si>
  <si>
    <t>-628027169</t>
  </si>
  <si>
    <t>688660418</t>
  </si>
  <si>
    <t>1965209410</t>
  </si>
  <si>
    <t>-169758323</t>
  </si>
  <si>
    <t>1880859744</t>
  </si>
  <si>
    <t>-448496896</t>
  </si>
  <si>
    <t>-849158192</t>
  </si>
  <si>
    <t>-677638664</t>
  </si>
  <si>
    <t>135233588</t>
  </si>
  <si>
    <t>-598767965</t>
  </si>
  <si>
    <t>852881370</t>
  </si>
  <si>
    <t>-2088212254</t>
  </si>
  <si>
    <t>-1830315954</t>
  </si>
  <si>
    <t>Poznámka k položce:_x000d_
0,8*0,8*0,5; průraz základů zídky</t>
  </si>
  <si>
    <t>440894165</t>
  </si>
  <si>
    <t>17959406</t>
  </si>
  <si>
    <t>158286865</t>
  </si>
  <si>
    <t>745307404</t>
  </si>
  <si>
    <t>803228094</t>
  </si>
  <si>
    <t>-2097029223</t>
  </si>
  <si>
    <t>8+8+4</t>
  </si>
  <si>
    <t>-443919920</t>
  </si>
  <si>
    <t>460 31-0104</t>
  </si>
  <si>
    <t>Řízený zemní protlak strojně v hornině tř 1až4 hloubky do 6 m vnějšího průměru do 125 mm</t>
  </si>
  <si>
    <t>1690246500</t>
  </si>
  <si>
    <t>-969967662</t>
  </si>
  <si>
    <t>48+20+162+460+163</t>
  </si>
  <si>
    <t>-232437276</t>
  </si>
  <si>
    <t>-1790807966</t>
  </si>
  <si>
    <t>-1695794788</t>
  </si>
  <si>
    <t>83+51+58+30+48</t>
  </si>
  <si>
    <t>-1536996472</t>
  </si>
  <si>
    <t>-563469336</t>
  </si>
  <si>
    <t>-2002249764</t>
  </si>
  <si>
    <t>760776914</t>
  </si>
  <si>
    <t>-1526237267</t>
  </si>
  <si>
    <t>406,04*5</t>
  </si>
  <si>
    <t>500392057</t>
  </si>
  <si>
    <t>-1762955085</t>
  </si>
  <si>
    <t>-32294798</t>
  </si>
  <si>
    <t>2002133684</t>
  </si>
  <si>
    <t>-978875903</t>
  </si>
  <si>
    <t>1778611121</t>
  </si>
  <si>
    <t>-1500289665</t>
  </si>
  <si>
    <t>1595758383</t>
  </si>
  <si>
    <t>734214219</t>
  </si>
  <si>
    <t>-788999780</t>
  </si>
  <si>
    <t>-1750314445</t>
  </si>
  <si>
    <t>74970768</t>
  </si>
  <si>
    <t>460 68-0525</t>
  </si>
  <si>
    <t>Vysekání rýh pro montáž trubek a kabelů ve zdivu betonovém hloubky do 7 cm a šířky do 15 cm</t>
  </si>
  <si>
    <t>849678610</t>
  </si>
  <si>
    <t>-558293832</t>
  </si>
  <si>
    <t>460 71-0055</t>
  </si>
  <si>
    <t>Vyplnění a omítnutí rýh ve stěnách hloubky do 7 cm a šířky do 15 cm</t>
  </si>
  <si>
    <t>-755661095</t>
  </si>
  <si>
    <t>-848474616</t>
  </si>
  <si>
    <t>-174207342</t>
  </si>
  <si>
    <t>-1237285149</t>
  </si>
  <si>
    <t>-2135555152</t>
  </si>
  <si>
    <t>SO 404 - Datové rozvody optické sítě</t>
  </si>
  <si>
    <t>SO 404 1a - Slaboproudé rozvody</t>
  </si>
  <si>
    <t>D1 - Dodávka Parkovacího systému</t>
  </si>
  <si>
    <t>D2 - Montáž a oživení Parkovacího systému</t>
  </si>
  <si>
    <t>D3 - Dodávka aktivních prvků</t>
  </si>
  <si>
    <t xml:space="preserve">    D4 - RD.S</t>
  </si>
  <si>
    <t xml:space="preserve">    D5 - RD.A</t>
  </si>
  <si>
    <t xml:space="preserve">    D6 - AP-WiFi</t>
  </si>
  <si>
    <t xml:space="preserve">    D7 - RD.P</t>
  </si>
  <si>
    <t xml:space="preserve">    D8 - Připojení jednotek sledování obsazenosti zóny parkoviště</t>
  </si>
  <si>
    <t xml:space="preserve">    D9 - Připojení display 3, 4</t>
  </si>
  <si>
    <t xml:space="preserve">    D10 - Připojení infosystému  - stávající rozvaděč SŽDC TÚDC</t>
  </si>
  <si>
    <t xml:space="preserve">    D11 - Připojení infotabule IT 4</t>
  </si>
  <si>
    <t>D12 - Montáž a oživení aktivních prvků</t>
  </si>
  <si>
    <t>D13 - Dodávka strukturované kabeláže kat. 6A</t>
  </si>
  <si>
    <t xml:space="preserve">    D14 - Ostatní kabely a slaboproudé komponenty</t>
  </si>
  <si>
    <t>D15 - Montáž strukturované kabeláže kat.6A/7</t>
  </si>
  <si>
    <t>D16 - Měření metalické kabeláže</t>
  </si>
  <si>
    <t>D17 - Dodávka CCTV</t>
  </si>
  <si>
    <t xml:space="preserve">    D18 - Kamery venkovní</t>
  </si>
  <si>
    <t xml:space="preserve">    D19 - Kamera vnitřní</t>
  </si>
  <si>
    <t xml:space="preserve">    D20 - Záznamové a řídicí zařízení CCTV</t>
  </si>
  <si>
    <t>D21 - Montáž CCTV</t>
  </si>
  <si>
    <t>D22 - Dodávka infotabulí a grafických displejů</t>
  </si>
  <si>
    <t>D23 - Montáž infotabulí a grafických displejů</t>
  </si>
  <si>
    <t>D24 - Dodávka EZS</t>
  </si>
  <si>
    <t>D25 - Montáž EZS</t>
  </si>
  <si>
    <t>D26 - Dodávky trasy</t>
  </si>
  <si>
    <t>D27 - Montáž trasy</t>
  </si>
  <si>
    <t>D28 - Geodetické práce</t>
  </si>
  <si>
    <t xml:space="preserve">    D29 - Přípravné</t>
  </si>
  <si>
    <t xml:space="preserve">    D30 - Realizační</t>
  </si>
  <si>
    <t>D31 - Stavební práce</t>
  </si>
  <si>
    <t>D32 - Vedlejší a ostatní náklady</t>
  </si>
  <si>
    <t>Dodávka Parkovacího systému</t>
  </si>
  <si>
    <t>Pol1</t>
  </si>
  <si>
    <t>GPD, Datový server parkovacího systému</t>
  </si>
  <si>
    <t>1506181478</t>
  </si>
  <si>
    <t>Poznámka k položce:_x000d_
PC bez monitoru ; Účelově konfigurované PC s nastavením pro řízení a správu parkovacích systémů; konfigurace dostačující pro správu cca 8 terminálů park. systému</t>
  </si>
  <si>
    <t>Pol2</t>
  </si>
  <si>
    <t>GPX LCD, LCD Monitor</t>
  </si>
  <si>
    <t>454566720</t>
  </si>
  <si>
    <t xml:space="preserve">Poznámka k položce:_x000d_
LCD monitor pro parkovací systém,  minimální rozměr 17“</t>
  </si>
  <si>
    <t>Pol3</t>
  </si>
  <si>
    <t>SW, Administrace licence pro server, manuální pokladnu</t>
  </si>
  <si>
    <t>-1900314835</t>
  </si>
  <si>
    <t>Poznámka k položce:_x000d_
Nastavení, generování základního nastavení instalace</t>
  </si>
  <si>
    <t>Pol4</t>
  </si>
  <si>
    <t>GPP Report pro tvorbu sestav</t>
  </si>
  <si>
    <t>809109103</t>
  </si>
  <si>
    <t xml:space="preserve">Poznámka k položce:_x000d_
Software určený pro  zpracování dat z parkovacího systému a tvorbu následných tabulek a  přehledů</t>
  </si>
  <si>
    <t>Pol5</t>
  </si>
  <si>
    <t>GPP Cash 5, SW GPro Cash – KP, GPComm, GPAccess</t>
  </si>
  <si>
    <t>1861185567</t>
  </si>
  <si>
    <t>Poznámka k položce:_x000d_
SW určený pro správu a dohled park. s. s krátkodobým parkováním; do velikosti parkoviště pro 5ks připojených terminálů (GPT,GPS,GPX,GP4T,GP4S,GP4I,GP4Z,GP4M,GPM)</t>
  </si>
  <si>
    <t>Pol6</t>
  </si>
  <si>
    <t>GPP Report + Statistic, Rozšiřující sada reportů k základní sadě pro statistiky o návštěvnosti</t>
  </si>
  <si>
    <t>-1184013772</t>
  </si>
  <si>
    <t>Pol7</t>
  </si>
  <si>
    <t xml:space="preserve">SQL s, Sybase SQL server - databaze - licence pro  (GPD, GPDK)</t>
  </si>
  <si>
    <t>65208159</t>
  </si>
  <si>
    <t>Pol8</t>
  </si>
  <si>
    <t>GP4Z set, Jednotka sledování obsazenosti zóny parkoviště</t>
  </si>
  <si>
    <t>101411886</t>
  </si>
  <si>
    <t>Poznámka k položce:_x000d_
řídící jednotka, napájecí zdroj; připojitelná do systému GP4P přes LAN; 16 vstupů a výstupů</t>
  </si>
  <si>
    <t>Pol9</t>
  </si>
  <si>
    <t>Det ProLoop2 2ch, Dvoukanálový detektor pro sledování přítomnosti vozidla, upevnění na DIN lištu 230V nebo 110V</t>
  </si>
  <si>
    <t>1912916265</t>
  </si>
  <si>
    <t>Poznámka k položce:_x000d_
1 výstupní relé pro každou smyčku volba přítomnostní nebo impulsní procesorové řízení, autokalibrace, přesná kalibrace</t>
  </si>
  <si>
    <t>Pol10</t>
  </si>
  <si>
    <t>GP SM, smyčka k detektoru</t>
  </si>
  <si>
    <t>126331395</t>
  </si>
  <si>
    <t>Pol11</t>
  </si>
  <si>
    <t>Oceloplechová rozvodnice uzamykatelná š300 x v400 x hl.150mm, IP55</t>
  </si>
  <si>
    <t>2024686527</t>
  </si>
  <si>
    <t>Pol12</t>
  </si>
  <si>
    <t>GP4I Disp8 MO + P, Display zobrazující text VOLNO - OBSAZENO případně kombinaci nápisu a počtu volných míst</t>
  </si>
  <si>
    <t>318724347</t>
  </si>
  <si>
    <t xml:space="preserve">Poznámka k položce:_x000d_
Ovládání na základě bezpotencionálového signálu nebo komunikace; Řídící a komunikační mikropočítač, software; 8 polí znaků vysoko svítící LED diody,  barva nápisu oranžová; určeno pro venkovní prostředí, včetně symbolu parkoviště P</t>
  </si>
  <si>
    <t>Pol13</t>
  </si>
  <si>
    <t>Drobný montážní materiál (podložk., očka, svorky..)</t>
  </si>
  <si>
    <t>celk.</t>
  </si>
  <si>
    <t>2106980748</t>
  </si>
  <si>
    <t>Montáž a oživení Parkovacího systému</t>
  </si>
  <si>
    <t>Pol14</t>
  </si>
  <si>
    <t>Montáž HW vč. 4ks indukčních smyček</t>
  </si>
  <si>
    <t>1044107633</t>
  </si>
  <si>
    <t>Pol15</t>
  </si>
  <si>
    <t>Instalace SW</t>
  </si>
  <si>
    <t>220797813</t>
  </si>
  <si>
    <t>Pol16</t>
  </si>
  <si>
    <t xml:space="preserve">Drážka pro  GP SM Z, vyfrézování drážky pro smyčku detektoru - živice nebo beton, nebo položení smyčky pod dlažbu</t>
  </si>
  <si>
    <t>-192165319</t>
  </si>
  <si>
    <t>Pol17</t>
  </si>
  <si>
    <t>Úprava dopravní značky pro doplnění displeje, zobrazujícího text VOLNO - OBSAZENO, případně kombinaci nápisu a počtu volných míst</t>
  </si>
  <si>
    <t>614886498</t>
  </si>
  <si>
    <t>Pol18</t>
  </si>
  <si>
    <t>Dohled technika na přípravu tras a kabeláže na stavbě</t>
  </si>
  <si>
    <t>-2019823314</t>
  </si>
  <si>
    <t>Pol19</t>
  </si>
  <si>
    <t>Zaškolení techniků</t>
  </si>
  <si>
    <t>1294721847</t>
  </si>
  <si>
    <t>Dodávka aktivních prvků</t>
  </si>
  <si>
    <t>RD.S</t>
  </si>
  <si>
    <t>Pol20</t>
  </si>
  <si>
    <t>ECS2100-28P, Gigabit Ethernet L2 PoE Smart switch 28 portů, 24xPoE 802.3af/at (až 30W na port), 4x 100/1000 SFP, management: 1xRJ45 Console port/TELNET/SNMP (v1,2,3)/NTP/SNTP/WEB, celkový PoE výkon 200W, V-LAN (IEEE 802.1Q, až 4 tisíce aktivních), agregac</t>
  </si>
  <si>
    <t>1113080399</t>
  </si>
  <si>
    <t>Pol21</t>
  </si>
  <si>
    <t>Modul SFP-12A pro 1 vlákno SM, LC konektor 1000FX, 1310nm, až 20km</t>
  </si>
  <si>
    <t>1063331786</t>
  </si>
  <si>
    <t>Pol22</t>
  </si>
  <si>
    <t>Modul SFP-12B pro 1 vlákno SM, LC konektor 1000FX, 1550nm, až 20km</t>
  </si>
  <si>
    <t>-1909717616</t>
  </si>
  <si>
    <t>Pol23</t>
  </si>
  <si>
    <t>Modul SFP-6 pro 2 vlákna SM, LC konektor 1000FX, 1310nm, až 15km</t>
  </si>
  <si>
    <t>-804571164</t>
  </si>
  <si>
    <t>Pol24</t>
  </si>
  <si>
    <t>CWGE2SFPS2/EU, 10/100/1000BASE-T(X) to 1000BASE-SX/LX, GE Media Converter</t>
  </si>
  <si>
    <t>1073555617</t>
  </si>
  <si>
    <t>Pol25</t>
  </si>
  <si>
    <t>Zdroj nepřerušeného napájení Smart-UPS 3000VA LCD RM, 2700W</t>
  </si>
  <si>
    <t>967019118</t>
  </si>
  <si>
    <t>D5</t>
  </si>
  <si>
    <t>RD.A</t>
  </si>
  <si>
    <t>Pol26</t>
  </si>
  <si>
    <t>CNGE28FX4TX24MSPOE2/48, L2 managed 28 portový ethernet switch s 24x 10/100/1000 BASE-TX RJ45 porty s podporou PoE (IEEE 802.3af/at) a 4x 10/100/1000BASE-TX RJ45 nebo 100/1000BASE-FX SFP Combo porty. Duální vstup napájení 48VDC pro zajišťení minimálních vý</t>
  </si>
  <si>
    <t>-1900624774</t>
  </si>
  <si>
    <t>-538828975</t>
  </si>
  <si>
    <t>-1495489537</t>
  </si>
  <si>
    <t>D6</t>
  </si>
  <si>
    <t>AP-WiFi</t>
  </si>
  <si>
    <t>Pol27</t>
  </si>
  <si>
    <t>Sophos AP 100X Access Point w/ Power Supply and Wireless Standard, PoE+, IP67 Outdoor, 1 x 10/100/1000 Base TX</t>
  </si>
  <si>
    <t>-1586600164</t>
  </si>
  <si>
    <t>D7</t>
  </si>
  <si>
    <t>RD.P</t>
  </si>
  <si>
    <t>Pol28</t>
  </si>
  <si>
    <t>CNGE2FE8MSPOE+, Zodolněný PoE L2 management (telnet / SSH, webové rozhraní), switch vhodný pro kamerové systémy, rozsah provozních teplot od -40°C do +75°C. 8 portů 10/100Base-TX RJ-45, PoE 15/30W na port (standard IEEE 802.3at), 2x Gigabit Combo porty RJ</t>
  </si>
  <si>
    <t>813109621</t>
  </si>
  <si>
    <t>2021211612</t>
  </si>
  <si>
    <t>521240944</t>
  </si>
  <si>
    <t>-1055003314</t>
  </si>
  <si>
    <t>D8</t>
  </si>
  <si>
    <t>Připojení jednotek sledování obsazenosti zóny parkoviště</t>
  </si>
  <si>
    <t>Pol29</t>
  </si>
  <si>
    <t>CNGE5MS, Zodolněný 5 portový L2 switch, 3x 10/100/1000Base-TX porty a 2x 1000Mb/s combo porty vhodný pro kamerové systémy, rozsah povozních teplot-40°C do +75°C. Redundandní napájení 12V až 48DC, dvě svorkovnice pro redundanci napájení, funkce kruhové top</t>
  </si>
  <si>
    <t>2046242387</t>
  </si>
  <si>
    <t>32989539</t>
  </si>
  <si>
    <t>D9</t>
  </si>
  <si>
    <t>Připojení display 3, 4</t>
  </si>
  <si>
    <t>Pol30</t>
  </si>
  <si>
    <t xml:space="preserve">CNMCSFP/M, Průmyslový gigabitový full duplex media konvertor  pro převod 10/100/1000 Mbps RJ45 na 100/1000 Mbps SFP. Konvertor v provedení mini pro úsporu místa při montáži (15.5 × 13.5 × 2.8 cm), provozní teploty -40C do +75C, MTBF alespoň 100 000 hodn, </t>
  </si>
  <si>
    <t>-819675312</t>
  </si>
  <si>
    <t>D10</t>
  </si>
  <si>
    <t xml:space="preserve">Připojení infosystému  - stávající rozvaděč SŽDC TÚDC</t>
  </si>
  <si>
    <t>-1921537792</t>
  </si>
  <si>
    <t>D11</t>
  </si>
  <si>
    <t>Připojení infotabule IT 4</t>
  </si>
  <si>
    <t>2117931430</t>
  </si>
  <si>
    <t>Pol31</t>
  </si>
  <si>
    <t>Na port svitche 1 portová přepěťová ochrana RJ45S, 10/100/1000Mb a IEEE 802.3af/802.3at (PoE / PoE+)</t>
  </si>
  <si>
    <t>-266141512</t>
  </si>
  <si>
    <t>Pol32</t>
  </si>
  <si>
    <t>PS-AMR2-12, Průmyslový zdroj 12VDC, 24W (2A), montáž na DIN, provozní teploty -40°C až +70°C (schopnost "studeného startu" i při -40°C), účinnost zdroje minimálně 75% z výkonu při 70°C, záruka 3 roky, MTBF alespoň 500 000 hodin (při 40°C).</t>
  </si>
  <si>
    <t>-749003751</t>
  </si>
  <si>
    <t>Pol33</t>
  </si>
  <si>
    <t>PS-DRA240-48A, Průmyslový zdroj 48-56VDC, 240W (5A), montáž na DIN, provozní teploty -40°C až +70°C (schopnost "studeného startu" i při -40°C), účinnost zdroje minimálně 75% z výkonu při 70°C, záruka 3 roky, MTBF alespoň 430 000 hodin (při 40°C).</t>
  </si>
  <si>
    <t>-193370411</t>
  </si>
  <si>
    <t>Pol34</t>
  </si>
  <si>
    <t>-1149496211</t>
  </si>
  <si>
    <t>D12</t>
  </si>
  <si>
    <t>Montáž a oživení aktivních prvků</t>
  </si>
  <si>
    <t>Pol35</t>
  </si>
  <si>
    <t>Montáž Switche 10/100/1000Mbps, 24x PoE, 4x 100/1000 SFP</t>
  </si>
  <si>
    <t>80165427</t>
  </si>
  <si>
    <t>Pol36</t>
  </si>
  <si>
    <t>Montáž Switche 10/100/1000Mbps, 8x PoE,</t>
  </si>
  <si>
    <t>189736620</t>
  </si>
  <si>
    <t>Pol37</t>
  </si>
  <si>
    <t>Montáž Switche 10/100/1000Mbps, 5x PoE,</t>
  </si>
  <si>
    <t>1939179068</t>
  </si>
  <si>
    <t>Pol38</t>
  </si>
  <si>
    <t>Montáž Gbic 1Gbps Module SM 1 vlákno</t>
  </si>
  <si>
    <t>765229120</t>
  </si>
  <si>
    <t>Pol39</t>
  </si>
  <si>
    <t>Montáž Gbic 1Gbps Module SM 2 vlákna</t>
  </si>
  <si>
    <t>266217904</t>
  </si>
  <si>
    <t>Pol40</t>
  </si>
  <si>
    <t>Montáž Media Converteru 2vl.</t>
  </si>
  <si>
    <t>18472486</t>
  </si>
  <si>
    <t>Pol41</t>
  </si>
  <si>
    <t>Montáž přepěťové ochrany RJ45S</t>
  </si>
  <si>
    <t>-1174668385</t>
  </si>
  <si>
    <t>Pol42</t>
  </si>
  <si>
    <t>Montáž UPS 3000VA/2700W, Rackmount, 2U, oživení</t>
  </si>
  <si>
    <t>-1616138169</t>
  </si>
  <si>
    <t>D13</t>
  </si>
  <si>
    <t>Dodávka strukturované kabeláže kat. 6A</t>
  </si>
  <si>
    <t>Pol43</t>
  </si>
  <si>
    <t>Instalační kabel CAT6A STP PE Fca venkovní SXKD-6A-STP-PE</t>
  </si>
  <si>
    <t>49974504</t>
  </si>
  <si>
    <t>Pol44</t>
  </si>
  <si>
    <t>SX24M-0-STP-BK, Patch panel 19" neosazený 10G, 24 portů, 1U pro Cat6A keystony</t>
  </si>
  <si>
    <t>1241982791</t>
  </si>
  <si>
    <t>Pol45</t>
  </si>
  <si>
    <t>Keystone SXKJ-10G-STP-BK-SA</t>
  </si>
  <si>
    <t>-1942798133</t>
  </si>
  <si>
    <t>Pol46</t>
  </si>
  <si>
    <t xml:space="preserve">CMP4 vyvazovací panel 1U,  plast</t>
  </si>
  <si>
    <t>-1113559876</t>
  </si>
  <si>
    <t>Pol47</t>
  </si>
  <si>
    <t>SX9-2-0-WH Zásuvka 2xRJ45 (kat.6A)</t>
  </si>
  <si>
    <t>-79401138</t>
  </si>
  <si>
    <t>Pol48</t>
  </si>
  <si>
    <t>SX9-0-WH Krabice na povrch (box pod zásuvku)</t>
  </si>
  <si>
    <t>2114947232</t>
  </si>
  <si>
    <t>Pol49</t>
  </si>
  <si>
    <t>Patch kabel CAT6A, LSOH, délka 1m, C6A-315GY-1MB</t>
  </si>
  <si>
    <t>729842984</t>
  </si>
  <si>
    <t>Pol50</t>
  </si>
  <si>
    <t>Patch kabel CAT6A, LSOH, délka 2m, C6A-315GY-2MB</t>
  </si>
  <si>
    <t>-1820408484</t>
  </si>
  <si>
    <t>Pol51</t>
  </si>
  <si>
    <t>Patch kabel CAT6A, LSOH, délka 3m, C6A-315GY-3MB</t>
  </si>
  <si>
    <t>-2137035112</t>
  </si>
  <si>
    <t>Pol52</t>
  </si>
  <si>
    <t>Patch kabel CAT6A, LSOH, délka 5m, C6A-315GY-5MB</t>
  </si>
  <si>
    <t>1427708698</t>
  </si>
  <si>
    <t>D14</t>
  </si>
  <si>
    <t>Ostatní kabely a slaboproudé komponenty</t>
  </si>
  <si>
    <t>Pol53</t>
  </si>
  <si>
    <t>RD.S rack19''stojanový 45U/800x1000mm, proskl.dveře se zámkem</t>
  </si>
  <si>
    <t>-510312380</t>
  </si>
  <si>
    <t>Pol54</t>
  </si>
  <si>
    <t>Police 19", hloubka 350mm, pevná</t>
  </si>
  <si>
    <t>-217146872</t>
  </si>
  <si>
    <t>Pol55</t>
  </si>
  <si>
    <t>Police 19", 1U, hloubka 650mm, pevná</t>
  </si>
  <si>
    <t>1572707671</t>
  </si>
  <si>
    <t>Pol56</t>
  </si>
  <si>
    <t>19" výsuvná police 350mm, nosnost 30kg pro NVR</t>
  </si>
  <si>
    <t>-2003703294</t>
  </si>
  <si>
    <t>Pol57</t>
  </si>
  <si>
    <t xml:space="preserve">Ventilátorová jednotka univerzální se 4mi ventilátory  230Vac/60W</t>
  </si>
  <si>
    <t>-110731163</t>
  </si>
  <si>
    <t>Pol58</t>
  </si>
  <si>
    <t>Podstavec ventilační s filtrem pro rack RD.S</t>
  </si>
  <si>
    <t>-28762716</t>
  </si>
  <si>
    <t>Pol59</t>
  </si>
  <si>
    <t>Vertikální vyvazov.žlab 42U kov. pozink 120x50mm,VVZ-KOV-42</t>
  </si>
  <si>
    <t>-1325725697</t>
  </si>
  <si>
    <t>Pol60</t>
  </si>
  <si>
    <t>RD.A, rack RSX-06-XS3-xXX-Al, 19''nástěnný samonosný rám 6U/š550 x hl.3000mm</t>
  </si>
  <si>
    <t>-2033029884</t>
  </si>
  <si>
    <t>Pol61</t>
  </si>
  <si>
    <t>Oceloplechová skříň š700 x v400 x hl.400mm, uzamykatelná s krytím IP66</t>
  </si>
  <si>
    <t>-1082258770</t>
  </si>
  <si>
    <t xml:space="preserve">Poznámka k položce:_x000d_
RD.P - Oceloplechová skříň  na betonovém podstavci.</t>
  </si>
  <si>
    <t>Pol62</t>
  </si>
  <si>
    <t>XVTL-MP/BF-6/4/16, Skříň s dveřmi, IP55, ŠxVxH=600x1600x400</t>
  </si>
  <si>
    <t>392606622</t>
  </si>
  <si>
    <t>Pol63</t>
  </si>
  <si>
    <t>XVTL-BP-W-6/16, Adaptér Profi+, přední část, skříň ŠxV=600x1600</t>
  </si>
  <si>
    <t>-1346983445</t>
  </si>
  <si>
    <t>Pol64</t>
  </si>
  <si>
    <t>BPZ-MSW-15/SNA, Bočnice, V=1450, včetně západky BPZ-SNAP</t>
  </si>
  <si>
    <t>-366882829</t>
  </si>
  <si>
    <t>Pol65</t>
  </si>
  <si>
    <t>XSPTC0604, Horní/dolní kryt plný ŠxH 600x400</t>
  </si>
  <si>
    <t>1035491066</t>
  </si>
  <si>
    <t>Pol66</t>
  </si>
  <si>
    <t>XVTL-SO100/S-4, Podstavec bok V=100, bez výřezů, 1pár, H=400</t>
  </si>
  <si>
    <t>-656882727</t>
  </si>
  <si>
    <t>Pol67</t>
  </si>
  <si>
    <t>XVTL-SO100/F-6, Čelní kryt podstavce V=100, Š=600</t>
  </si>
  <si>
    <t>597799670</t>
  </si>
  <si>
    <t>Pol68</t>
  </si>
  <si>
    <t>BFZ-DES, Uzemňovací sada</t>
  </si>
  <si>
    <t>-1432585631</t>
  </si>
  <si>
    <t>Pol69</t>
  </si>
  <si>
    <t>XAC55, Montážní sada pro spojení polí, IP55</t>
  </si>
  <si>
    <t>1238157459</t>
  </si>
  <si>
    <t>Pol70</t>
  </si>
  <si>
    <t>XAB4, Schránka na dokumentaci</t>
  </si>
  <si>
    <t>-1113899978</t>
  </si>
  <si>
    <t>Pol71</t>
  </si>
  <si>
    <t>BPZ-DINR24-600, DIN lišta hliník. šířka skříně = 600, šířka lišty = 488</t>
  </si>
  <si>
    <t>106252544</t>
  </si>
  <si>
    <t>Pol72</t>
  </si>
  <si>
    <t>BEL01, Upevňovací úchytka s vodivým propojení (zelená)</t>
  </si>
  <si>
    <t>577907123</t>
  </si>
  <si>
    <t>Pol73</t>
  </si>
  <si>
    <t>BEL12, Upevňovací úchytka celoplastová (bílá)</t>
  </si>
  <si>
    <t>-2045940446</t>
  </si>
  <si>
    <t>Pol74</t>
  </si>
  <si>
    <t>Prodluž. přívod Acar 5x230Vac včetně filtru a přepěťové ochrany, 19" montáž</t>
  </si>
  <si>
    <t>1273563487</t>
  </si>
  <si>
    <t>Pol75</t>
  </si>
  <si>
    <t>RJ45-5E-STP-KD, Konektor RJ45 male na drát</t>
  </si>
  <si>
    <t>-1796105198</t>
  </si>
  <si>
    <t>Pol76</t>
  </si>
  <si>
    <t>11238907 Konektor RJ45male Cat.6A STP8p8c stíněný skládaný na drát</t>
  </si>
  <si>
    <t>117756104</t>
  </si>
  <si>
    <t>Pol77</t>
  </si>
  <si>
    <t>Krytka konektoru RJ45male Cat.6A</t>
  </si>
  <si>
    <t>1207111078</t>
  </si>
  <si>
    <t>Pol78</t>
  </si>
  <si>
    <t>GW44209 Krabice rozbočovací s rovným víkem 300x220x120, IP56, šedá</t>
  </si>
  <si>
    <t>1748389018</t>
  </si>
  <si>
    <t>Pol79</t>
  </si>
  <si>
    <t>DIN lišta 1m</t>
  </si>
  <si>
    <t>-1667435251</t>
  </si>
  <si>
    <t>Pol80</t>
  </si>
  <si>
    <t>Stahovací suchý zip Velcro (návin 10m)</t>
  </si>
  <si>
    <t>918625394</t>
  </si>
  <si>
    <t>Pol81</t>
  </si>
  <si>
    <t>Vodič CY6 mm2 zelenožlutý</t>
  </si>
  <si>
    <t>1436298303</t>
  </si>
  <si>
    <t>Pol82</t>
  </si>
  <si>
    <t>Lanko CYA16mm2 zelenožluté, pro rack</t>
  </si>
  <si>
    <t>-1602341714</t>
  </si>
  <si>
    <t>Pol83</t>
  </si>
  <si>
    <t>Vodič protahovací CY1,5</t>
  </si>
  <si>
    <t>-584711928</t>
  </si>
  <si>
    <t>Pol84</t>
  </si>
  <si>
    <t>Označovač kabelů (v racku) - držák PATO 4/15 o. č. 1013148</t>
  </si>
  <si>
    <t>882813926</t>
  </si>
  <si>
    <t>Pol85</t>
  </si>
  <si>
    <t>Označovač kabelů - popiska (20ks) PABA WH/15 o.č. 1013151</t>
  </si>
  <si>
    <t>-582947033</t>
  </si>
  <si>
    <t>Pol86</t>
  </si>
  <si>
    <t>-251238826</t>
  </si>
  <si>
    <t>D15</t>
  </si>
  <si>
    <t>Montáž strukturované kabeláže kat.6A/7</t>
  </si>
  <si>
    <t>Pol87</t>
  </si>
  <si>
    <t>Uložení S/FTP kabelu do trasy</t>
  </si>
  <si>
    <t>-2091144142</t>
  </si>
  <si>
    <t>Pol88</t>
  </si>
  <si>
    <t>Svazkování S/FTP kabelů po 24ks - příplatek</t>
  </si>
  <si>
    <t>921802381</t>
  </si>
  <si>
    <t>Pol89</t>
  </si>
  <si>
    <t>Uložení CY4, 6, 10, 16 zelenožlutý do trasy</t>
  </si>
  <si>
    <t>-504542532</t>
  </si>
  <si>
    <t>Pol90</t>
  </si>
  <si>
    <t>Motáž a zapojení dvojzásuvky</t>
  </si>
  <si>
    <t>166238767</t>
  </si>
  <si>
    <t>Pol91</t>
  </si>
  <si>
    <t>Montáž management panelu</t>
  </si>
  <si>
    <t>-1368728242</t>
  </si>
  <si>
    <t>Pol92</t>
  </si>
  <si>
    <t>Montáž Patch panelu, kompletace</t>
  </si>
  <si>
    <t>849408021</t>
  </si>
  <si>
    <t>Pol93</t>
  </si>
  <si>
    <t>Montáž police do racku</t>
  </si>
  <si>
    <t>-1966768898</t>
  </si>
  <si>
    <t>Pol94</t>
  </si>
  <si>
    <t>Zakončení S/FTP na konektoru RJ45 male</t>
  </si>
  <si>
    <t>2054678078</t>
  </si>
  <si>
    <t>Pol95</t>
  </si>
  <si>
    <t>Zakončení S/FTP na portu p. panelu a vyvázání</t>
  </si>
  <si>
    <t>1849133543</t>
  </si>
  <si>
    <t>Pol96</t>
  </si>
  <si>
    <t xml:space="preserve">Montáž krabice rozbočovací  GW44209 na zeď</t>
  </si>
  <si>
    <t>-731965705</t>
  </si>
  <si>
    <t>Pol97</t>
  </si>
  <si>
    <t>Montáž rozv. RD.S, rack 42U ustavení na místo,vyváz.kabelů, kompletace</t>
  </si>
  <si>
    <t>-1217303731</t>
  </si>
  <si>
    <t>Pol98</t>
  </si>
  <si>
    <t>Montáž rozv. RD.A, rám 6U do oceloplechové skříně, montáž na zastřešení nástupiště,vyvázání kabelů, kompletace</t>
  </si>
  <si>
    <t>-1743098194</t>
  </si>
  <si>
    <t>Pol99</t>
  </si>
  <si>
    <t>Montáž rozv. RD.P, oceloplechové uzamykatelné skříně, vyhrazené SLP, š600x v1600x hl.400mm na beton. základ, vyvázání kabelů, kompletace</t>
  </si>
  <si>
    <t>1858056492</t>
  </si>
  <si>
    <t>Pol100</t>
  </si>
  <si>
    <t>Montáž DIN lišty do rozvaděče</t>
  </si>
  <si>
    <t>-611462597</t>
  </si>
  <si>
    <t>Pol101</t>
  </si>
  <si>
    <t>Montáž prodluž. přívod 5x230V, 50Hz včetně filtru, 19"</t>
  </si>
  <si>
    <t>-1922883708</t>
  </si>
  <si>
    <t>Pol102</t>
  </si>
  <si>
    <t>Ostatní drobné práce</t>
  </si>
  <si>
    <t>-953965794</t>
  </si>
  <si>
    <t>D16</t>
  </si>
  <si>
    <t>Měření metalické kabeláže</t>
  </si>
  <si>
    <t>Pol103</t>
  </si>
  <si>
    <t>Kabel S/FTP 4páry, kat.6A</t>
  </si>
  <si>
    <t>-1632515047</t>
  </si>
  <si>
    <t>Pol104</t>
  </si>
  <si>
    <t>Vypracování protokolu S/FTP</t>
  </si>
  <si>
    <t>-1034415688</t>
  </si>
  <si>
    <t>D17</t>
  </si>
  <si>
    <t>Dodávka CCTV</t>
  </si>
  <si>
    <t>D18</t>
  </si>
  <si>
    <t>Kamery venkovní</t>
  </si>
  <si>
    <t>Pol105</t>
  </si>
  <si>
    <t>KED-IPC2453-HNB-PIR30-L0360, Venkovní 4.0 MPx bullet IP kamera (2592×1520@20fps,2048×1520@25fps,1080p@30fps), 1/3” CMOS sensor, H.265, fixní objektiv f=3,6mm, úhel záběru 78°, přísvit až 30m, citlivost čipu 0,05Lux pro barevný obraz, dual stream, ICR D/N,</t>
  </si>
  <si>
    <t>1925647091</t>
  </si>
  <si>
    <t>Pol106</t>
  </si>
  <si>
    <t>KED-CM-B10, Montážní box pro instalaci kamer - vhodné pro modelové řady IPC2x5x-HNB</t>
  </si>
  <si>
    <t>1273118464</t>
  </si>
  <si>
    <t>Pol107</t>
  </si>
  <si>
    <t>KED-DM-W46, Speed dome column mount bracket, Applies to IPC411/421N1 series, IPC415/425/445 series (konzola na sloup)</t>
  </si>
  <si>
    <t>-1422414492</t>
  </si>
  <si>
    <t>D19</t>
  </si>
  <si>
    <t>Kamera vnitřní</t>
  </si>
  <si>
    <t>Pol108</t>
  </si>
  <si>
    <t>KED-IPC2440-HN-PIR30-L0280, Vnitřní 4.0 MPx mini doome IP kamera (2592×1520@20fps,2048×1520@25fps,1080p@30fps), 1/3” CMOS sensor, H.265, fixní objektiv f=2,8mm, úhel záběru 101°, přísvit až 30m, citlivost čipu 0,05Lux pro barevný obraz, vestavěný mikrofon</t>
  </si>
  <si>
    <t>-1134986770</t>
  </si>
  <si>
    <t>D20</t>
  </si>
  <si>
    <t>Záznamové a řídicí zařízení CCTV</t>
  </si>
  <si>
    <t>Pol109</t>
  </si>
  <si>
    <t xml:space="preserve">KED-NVR1821-04032A, 32-kanálový IP záznamník, x1080p@30fps–záznam, 16x1080p@30fps/4x4K@30fps–živý obraz, podpora formátu H.265/H.264,4x, on-vif, RTSP,  až 6T HDD(není součástí), podpora 4K,2x 1000M,RAID (0/1/5/6/10),Podpora Packet Loss Recovery, až 64 uži</t>
  </si>
  <si>
    <t>-159995615</t>
  </si>
  <si>
    <t>Pol110</t>
  </si>
  <si>
    <t>WD60PURZ, Pevný HDD vhodný pro záznamová zařízení, kapacita 6TB, SATAIII, otáčky 5400/min., paměť 64MB, formát 3,5", záruka 3 roky</t>
  </si>
  <si>
    <t>39622936</t>
  </si>
  <si>
    <t>Pol111</t>
  </si>
  <si>
    <t>DL-10G-RJ45-PoE-AB přepěťová ochrana datové linky kat. 6A (10Gbps) s konektory RJ45, DIN</t>
  </si>
  <si>
    <t>-336221554</t>
  </si>
  <si>
    <t>Pol112</t>
  </si>
  <si>
    <t>Elektroinst.krabice na povrch pro přepěťové ochrany DL-10G-RJ45-PoE-AB</t>
  </si>
  <si>
    <t>-1024495588</t>
  </si>
  <si>
    <t>Pol113</t>
  </si>
  <si>
    <t>DS-B090-RS Jednostupňová přepěťová ochrana v řadové svorce</t>
  </si>
  <si>
    <t>1160744403</t>
  </si>
  <si>
    <t>Pol114</t>
  </si>
  <si>
    <t>Firewall SG6KE 1700-IN-12 pro CCTV</t>
  </si>
  <si>
    <t>-636057487</t>
  </si>
  <si>
    <t>Pol115</t>
  </si>
  <si>
    <t>Ostatní podružný materiál</t>
  </si>
  <si>
    <t>-392208681</t>
  </si>
  <si>
    <t>-1656227688</t>
  </si>
  <si>
    <t>D21</t>
  </si>
  <si>
    <t>Montáž CCTV</t>
  </si>
  <si>
    <t>Pol116</t>
  </si>
  <si>
    <t xml:space="preserve">Montáž a  nastavení IP kamery vnější statické</t>
  </si>
  <si>
    <t>332195597</t>
  </si>
  <si>
    <t>Pol117</t>
  </si>
  <si>
    <t>Malé nosné konstrukce na stožár, nosník infotabule, zastřešení nástup.</t>
  </si>
  <si>
    <t>-1119221799</t>
  </si>
  <si>
    <t>Pol118</t>
  </si>
  <si>
    <t xml:space="preserve">Montáž a  nastavení IP kamery vnitřní statické</t>
  </si>
  <si>
    <t>-144181089</t>
  </si>
  <si>
    <t>Pol119</t>
  </si>
  <si>
    <t>Montáž a nastavení NVR</t>
  </si>
  <si>
    <t>-1250270147</t>
  </si>
  <si>
    <t>Pol120</t>
  </si>
  <si>
    <t>Montáž přepěťové ochrany pro vnější kameru</t>
  </si>
  <si>
    <t>650501809</t>
  </si>
  <si>
    <t>Pol121</t>
  </si>
  <si>
    <t>Montáž elektroinst.krabice na povrch pro přepěť.ochrany</t>
  </si>
  <si>
    <t>1659309677</t>
  </si>
  <si>
    <t>Pol122</t>
  </si>
  <si>
    <t>1761576199</t>
  </si>
  <si>
    <t>Pol123</t>
  </si>
  <si>
    <t xml:space="preserve">Uložení CY6mm2  zelenožlutý do trasy</t>
  </si>
  <si>
    <t>1068369027</t>
  </si>
  <si>
    <t>Pol124</t>
  </si>
  <si>
    <t>Zaškolení techniků - obsluhy</t>
  </si>
  <si>
    <t>379900369</t>
  </si>
  <si>
    <t>Pol125</t>
  </si>
  <si>
    <t>Funkční zkoušky, úprava S.W.</t>
  </si>
  <si>
    <t>celk</t>
  </si>
  <si>
    <t>-639426352</t>
  </si>
  <si>
    <t>Pol126</t>
  </si>
  <si>
    <t>Vysokozdvižná autoplošina</t>
  </si>
  <si>
    <t>HZS</t>
  </si>
  <si>
    <t>-356093171</t>
  </si>
  <si>
    <t>1050486560</t>
  </si>
  <si>
    <t>D22</t>
  </si>
  <si>
    <t>Dodávka infotabulí a grafických displejů</t>
  </si>
  <si>
    <t>Pol127</t>
  </si>
  <si>
    <t xml:space="preserve">IT2, Infotabule 15 řádků - DO.71.56.15.RGB.N.Z.CLK.DAT                  jednostranný textový panel pro použití do exteriéru (IP 54)     , rozměry (Š x V) 2700 x 2000 mm     , čitelnost na vzdálenost 30 m     , 15 řádků, 56 znaků / řádek, barva znaků červe</t>
  </si>
  <si>
    <t>-320764732</t>
  </si>
  <si>
    <t>Pol128</t>
  </si>
  <si>
    <t>Nosníky do betonu pro infotabuli 15 řádků</t>
  </si>
  <si>
    <t>-108512557</t>
  </si>
  <si>
    <t>Pol129</t>
  </si>
  <si>
    <t>IT1, 3, 4 - Infotabule 6 řádků - DO.71.40.6.Y.N.N.CLK.DAT,</t>
  </si>
  <si>
    <t>9280532</t>
  </si>
  <si>
    <t>Poznámka k položce:_x000d_
jednostranný textový panel pro použití do exteriéru (IP 54); rozměry (Š x V) 2000 x 1100 mm; čitelnost na vzdálenost 30 m; v záklaví zobrazení času a datumu, barva LED žlutá; 6 řádků, 40 znaků / řádek, barva znaků žlutá; výška znaku 71 mm; výška standardního písmene 48 mm (7 bodů + 2 body; pro diakritiku + 1 bod pod řádek); komunikace Ethernet (LAN), RS 232, RS 485; napájení 85 - 265 VAC (na přání 12 / 24 VDC); montáž na nosníky v betonových základech; rám z hliníkových eloxovaných profilů</t>
  </si>
  <si>
    <t>Pol130</t>
  </si>
  <si>
    <t>Nosníky do betonu pro infotabuli 6 řádků</t>
  </si>
  <si>
    <t>682678604</t>
  </si>
  <si>
    <t>Pol131</t>
  </si>
  <si>
    <t xml:space="preserve">GD1, 2, 3, 4, 5  - grafický displej - GS.56.200.20.A.N.X.CLK</t>
  </si>
  <si>
    <t>1538149627</t>
  </si>
  <si>
    <t xml:space="preserve">Poznámka k položce:_x000d_
plně grafický displej pro použití do exteriéru (IP 54);  jednostranné provedení; v záhlaví zobrazení času; 20 pixelů vertikálně 200 pixelů hotizontálně; zobrazení 2 řádky standartní font, 3 řádky zmenšený font; barva znaků žlutá; rám z hliníkových eloxovaných profilů; napájení 85 - 265 VAC, 12 / 24 VDC</t>
  </si>
  <si>
    <t>Pol132</t>
  </si>
  <si>
    <t>Nosníky do betonu pro GD</t>
  </si>
  <si>
    <t>842766631</t>
  </si>
  <si>
    <t>Pol133</t>
  </si>
  <si>
    <t>Stropní závěsy pro panel GD</t>
  </si>
  <si>
    <t>292337741</t>
  </si>
  <si>
    <t>Pol134</t>
  </si>
  <si>
    <t>ERP modul (hlasový modul pro nevidomé do infotab. a graf. displejů)</t>
  </si>
  <si>
    <t>-1522399734</t>
  </si>
  <si>
    <t>Pol135</t>
  </si>
  <si>
    <t>Dispečerské PC vč. řídicího SW</t>
  </si>
  <si>
    <t>57105719</t>
  </si>
  <si>
    <t>Pol136</t>
  </si>
  <si>
    <t>Drobný montážní materiál (šroubovice, podl.,očka,svorky,průchodky)</t>
  </si>
  <si>
    <t>1532684460</t>
  </si>
  <si>
    <t>D23</t>
  </si>
  <si>
    <t>Montáž infotabulí a grafických displejů</t>
  </si>
  <si>
    <t>Pol137</t>
  </si>
  <si>
    <t>Instalace infotabule 15 řádků na nosníky, připojení TCP/IP, NN</t>
  </si>
  <si>
    <t>1752194031</t>
  </si>
  <si>
    <t>Pol138</t>
  </si>
  <si>
    <t>Montáž nosníků na šroubovice v betonu, zaměření pro infotabuli 15 ř.</t>
  </si>
  <si>
    <t>387962347</t>
  </si>
  <si>
    <t>Pol139</t>
  </si>
  <si>
    <t>Instalace infotabule 6 řádků na nosníky, připojení TCP/IP, NN</t>
  </si>
  <si>
    <t>-768295595</t>
  </si>
  <si>
    <t>Pol140</t>
  </si>
  <si>
    <t xml:space="preserve">Montáž nosníků na šroubovice v betonu,  zaměření pro infotabuli 6 ř.</t>
  </si>
  <si>
    <t>-1911283633</t>
  </si>
  <si>
    <t>Pol141</t>
  </si>
  <si>
    <t>Instalace grafického displeje na nosníky (závěs), připojení TCP/IP,NN</t>
  </si>
  <si>
    <t>1063032415</t>
  </si>
  <si>
    <t>Pol142</t>
  </si>
  <si>
    <t>Montáž nosníků na šroubovice v betonu, zaměření pro grafický displej</t>
  </si>
  <si>
    <t>-20759344</t>
  </si>
  <si>
    <t>Pol143</t>
  </si>
  <si>
    <t>Montáž stropního závěsu pro grafický displej</t>
  </si>
  <si>
    <t>-249188277</t>
  </si>
  <si>
    <t>Pol144</t>
  </si>
  <si>
    <t>299804572</t>
  </si>
  <si>
    <t>Pol145</t>
  </si>
  <si>
    <t>1736154944</t>
  </si>
  <si>
    <t>Pol146</t>
  </si>
  <si>
    <t>Smlouva provozovatele informačního systému s firmou CHAPS (IDOS - data o železniční dopravě) na rok</t>
  </si>
  <si>
    <t>70981529</t>
  </si>
  <si>
    <t>Pol147</t>
  </si>
  <si>
    <t>Demontáž a montáž (vč. připojení) stávajících čtyřstranných hodin</t>
  </si>
  <si>
    <t>2014172488</t>
  </si>
  <si>
    <t>Pol148</t>
  </si>
  <si>
    <t>Autojeřáb pro montáž infotabulí a přemístění hodin</t>
  </si>
  <si>
    <t>-1493237074</t>
  </si>
  <si>
    <t>Pol149</t>
  </si>
  <si>
    <t>Vysokozdvižná plošina pro montáž GD</t>
  </si>
  <si>
    <t>-1813228580</t>
  </si>
  <si>
    <t>Pol150</t>
  </si>
  <si>
    <t>Koordinace se stavbou, zaměření a uložení šroubovic do betonu</t>
  </si>
  <si>
    <t>-569657353</t>
  </si>
  <si>
    <t>Pol151</t>
  </si>
  <si>
    <t>Ostatní drobné práce (tmelení, nátěr…)</t>
  </si>
  <si>
    <t>-101554607</t>
  </si>
  <si>
    <t>D24</t>
  </si>
  <si>
    <t>Dodávka EZS</t>
  </si>
  <si>
    <t>Pol152</t>
  </si>
  <si>
    <t>Ústředna P6000/R + BOX S-40 + klávesnice K32LCD</t>
  </si>
  <si>
    <t>831971280</t>
  </si>
  <si>
    <t>Pol153</t>
  </si>
  <si>
    <t>IP150-komunikační modul LAN/INTERNET</t>
  </si>
  <si>
    <t>-2078677815</t>
  </si>
  <si>
    <t>Pol154</t>
  </si>
  <si>
    <t>COMCABLE-kabel pro spojeni IP150/PCS250</t>
  </si>
  <si>
    <t>-2091251808</t>
  </si>
  <si>
    <t>Pol155</t>
  </si>
  <si>
    <t>PCS250-SWAN-GSM/GPRS komunikátor, (MMCX-f)</t>
  </si>
  <si>
    <t>353610850</t>
  </si>
  <si>
    <t>Pol156</t>
  </si>
  <si>
    <t>Kryt pro klávesnice LCD, BOX K+</t>
  </si>
  <si>
    <t>1665782758</t>
  </si>
  <si>
    <t>Pol157</t>
  </si>
  <si>
    <t xml:space="preserve">Signalizace zabezpečení JUMBO LED BZ - červená  včetně bzučáku</t>
  </si>
  <si>
    <t>1673524791</t>
  </si>
  <si>
    <t>Pol158</t>
  </si>
  <si>
    <t>SM-50T- povrchový magnet. kontakt - 4vodič</t>
  </si>
  <si>
    <t>287543966</t>
  </si>
  <si>
    <t>Pol159</t>
  </si>
  <si>
    <t>0703-071, RK 1S-18S-16 svorek + TAMPER (do KU68)</t>
  </si>
  <si>
    <t>-165302951</t>
  </si>
  <si>
    <t>Pol160</t>
  </si>
  <si>
    <t>RK Z111-8 pájecích svorek + TAMPER</t>
  </si>
  <si>
    <t>1048915436</t>
  </si>
  <si>
    <t>Pol161</t>
  </si>
  <si>
    <t>Hlásič kombinovaný, opticko-kouřový a teplotní FDR-36-SHR</t>
  </si>
  <si>
    <t>2000118130</t>
  </si>
  <si>
    <t>Pol162</t>
  </si>
  <si>
    <t>Duální NV75MW-PIR + MW + ANTIMASK + PET</t>
  </si>
  <si>
    <t>1601185674</t>
  </si>
  <si>
    <t>Pol163</t>
  </si>
  <si>
    <t>TEKNIM-720WR -venkovní zálohovaná siréna s akustickou a optickou signalizací, plastová, 118dB/1m s červeným majákem a akumulátorem</t>
  </si>
  <si>
    <t>-1356544880</t>
  </si>
  <si>
    <t>Pol164</t>
  </si>
  <si>
    <t>SA 913-plochá piezosiréna, 110dB, bílý plast</t>
  </si>
  <si>
    <t>1918440298</t>
  </si>
  <si>
    <t>Pol165</t>
  </si>
  <si>
    <t>FM-106-povrchový, samolepící - 2vodič</t>
  </si>
  <si>
    <t>903431640</t>
  </si>
  <si>
    <t>Pol166</t>
  </si>
  <si>
    <t>SA.0012.001-termostatický spínač, rozsah 0-60°C</t>
  </si>
  <si>
    <t>-1234973846</t>
  </si>
  <si>
    <t>Pol167</t>
  </si>
  <si>
    <t xml:space="preserve">Kabel sdělovací stíněný  pro připojení snímačů VD 06-6x0,5</t>
  </si>
  <si>
    <t>1743099846</t>
  </si>
  <si>
    <t>Pol168</t>
  </si>
  <si>
    <t>Kabel sdělovací stíněný se zachováním funkčnosti při požáru, F P-90R 3x2x0,8, B2ca s1d0, pro sběrnici</t>
  </si>
  <si>
    <t>2123130223</t>
  </si>
  <si>
    <t>Pol169</t>
  </si>
  <si>
    <t>Kabel sdělovací stíněný se zachováním funkčnosti při požáru, F P-90R 2x2x0,8, B2ca s1d0</t>
  </si>
  <si>
    <t>262574594</t>
  </si>
  <si>
    <t>Pol170</t>
  </si>
  <si>
    <t>Ostatní podruž.materiál (stah.pásky, označovače, konstrukce, svork.)</t>
  </si>
  <si>
    <t>510104948</t>
  </si>
  <si>
    <t>D25</t>
  </si>
  <si>
    <t>Montáž EZS</t>
  </si>
  <si>
    <t>Pol171</t>
  </si>
  <si>
    <t xml:space="preserve">Montáž, naprogramování  ústředny EZS, uvedení do provozu</t>
  </si>
  <si>
    <t>1508283048</t>
  </si>
  <si>
    <t>Pol172</t>
  </si>
  <si>
    <t>Montáž krytu klávesnice</t>
  </si>
  <si>
    <t>-1031172085</t>
  </si>
  <si>
    <t>Pol173</t>
  </si>
  <si>
    <t>Montáž a připojení klávesnice</t>
  </si>
  <si>
    <t>-1571499673</t>
  </si>
  <si>
    <t>Pol174</t>
  </si>
  <si>
    <t>Kompletace a připojení kombinovaného, optic.kouř. a teplotního det.</t>
  </si>
  <si>
    <t>1907161626</t>
  </si>
  <si>
    <t>Pol175</t>
  </si>
  <si>
    <t>Kompletace a připojení duálního detektoru</t>
  </si>
  <si>
    <t>1040465576</t>
  </si>
  <si>
    <t>Pol176</t>
  </si>
  <si>
    <t xml:space="preserve">Připojení, nastavení, oživení  GPRS komunikátoru, konfigurace</t>
  </si>
  <si>
    <t>964273311</t>
  </si>
  <si>
    <t>Pol177</t>
  </si>
  <si>
    <t xml:space="preserve">Připojení, nastavení, oživení  LAN komunikátoru, konfigurace</t>
  </si>
  <si>
    <t>-642017667</t>
  </si>
  <si>
    <t>Pol178</t>
  </si>
  <si>
    <t>Kompletace a připojení sirény vnitřní s blikačem</t>
  </si>
  <si>
    <t>-33311629</t>
  </si>
  <si>
    <t>Pol179</t>
  </si>
  <si>
    <t>Kompletace a připojení sirény vnější s blikačem</t>
  </si>
  <si>
    <t>1589408894</t>
  </si>
  <si>
    <t>Pol180</t>
  </si>
  <si>
    <t>Kompletace a připojení LED blikače, info zakódovaní</t>
  </si>
  <si>
    <t>622135068</t>
  </si>
  <si>
    <t>Pol181</t>
  </si>
  <si>
    <t>Úprava dveří (provede jejich dodavatel)</t>
  </si>
  <si>
    <t>396028774</t>
  </si>
  <si>
    <t>Pol182</t>
  </si>
  <si>
    <t xml:space="preserve">Uložení kabelu sběrnice  do trasy</t>
  </si>
  <si>
    <t>-517277408</t>
  </si>
  <si>
    <t>Pol183</t>
  </si>
  <si>
    <t>Uložení kabelu k detektorům do trasy</t>
  </si>
  <si>
    <t>579284299</t>
  </si>
  <si>
    <t>194</t>
  </si>
  <si>
    <t>Pol184</t>
  </si>
  <si>
    <t>Uložení kabelu se zaruč. funkč. pro řízení a signal.poplachu do trasy</t>
  </si>
  <si>
    <t>-2022052555</t>
  </si>
  <si>
    <t>195</t>
  </si>
  <si>
    <t>Pol185</t>
  </si>
  <si>
    <t>Školení uživatelů</t>
  </si>
  <si>
    <t>kmpl</t>
  </si>
  <si>
    <t>399766799</t>
  </si>
  <si>
    <t>196</t>
  </si>
  <si>
    <t>Pol186</t>
  </si>
  <si>
    <t>Ostatní práce</t>
  </si>
  <si>
    <t>-632095357</t>
  </si>
  <si>
    <t>D26</t>
  </si>
  <si>
    <t>Dodávky trasy</t>
  </si>
  <si>
    <t>197</t>
  </si>
  <si>
    <t>Pol187</t>
  </si>
  <si>
    <t>KK1 až KK8, Kabelová komora Integral 1324/15 v=390mm, vnitřní minimální š 600 x d 355mm</t>
  </si>
  <si>
    <t>1272504495</t>
  </si>
  <si>
    <t>198</t>
  </si>
  <si>
    <t>Pol188</t>
  </si>
  <si>
    <t>Litinové víko kabelové komory 1324 uzaviratelné</t>
  </si>
  <si>
    <t>-1399438282</t>
  </si>
  <si>
    <t>199</t>
  </si>
  <si>
    <t>Pol189</t>
  </si>
  <si>
    <t xml:space="preserve">KK0, Kabelová komora přístupová 2436/915,  plastová, v=800mm, vnitřní minimální š 1000 x d 1000mm</t>
  </si>
  <si>
    <t>724534843</t>
  </si>
  <si>
    <t>200</t>
  </si>
  <si>
    <t>Pol190</t>
  </si>
  <si>
    <t>Litinové víko d400, uzaviratelné</t>
  </si>
  <si>
    <t>-965689051</t>
  </si>
  <si>
    <t>201</t>
  </si>
  <si>
    <t>Pol191</t>
  </si>
  <si>
    <t>Fólie výstražná 220 mm PE oranžová</t>
  </si>
  <si>
    <t>-438908365</t>
  </si>
  <si>
    <t>202</t>
  </si>
  <si>
    <t>Pol192</t>
  </si>
  <si>
    <t>Fólie výstražná 330 mm PE oranžová</t>
  </si>
  <si>
    <t>-866614884</t>
  </si>
  <si>
    <t>203</t>
  </si>
  <si>
    <t>Pol193</t>
  </si>
  <si>
    <t>Páska pryžová izolační 19mm x 10m Rotunda</t>
  </si>
  <si>
    <t>-396255223</t>
  </si>
  <si>
    <t>204</t>
  </si>
  <si>
    <t>Pol194</t>
  </si>
  <si>
    <t>Trubka vrapovaná KF09040 UVFA, bezhalogenová,černá, d=40/32mm</t>
  </si>
  <si>
    <t>-952328200</t>
  </si>
  <si>
    <t>205</t>
  </si>
  <si>
    <t>Pol195</t>
  </si>
  <si>
    <t xml:space="preserve">HDPE trubka  d=40/33 mm Zelená (optika)</t>
  </si>
  <si>
    <t>1337327125</t>
  </si>
  <si>
    <t>206</t>
  </si>
  <si>
    <t>Pol196</t>
  </si>
  <si>
    <t xml:space="preserve">HDPE trubka  d=40/33 mm Zelená/bílý pruh (optika)</t>
  </si>
  <si>
    <t>-405373430</t>
  </si>
  <si>
    <t>207</t>
  </si>
  <si>
    <t>Pol197</t>
  </si>
  <si>
    <t xml:space="preserve">HDPE trubka  d=40/33 mm Červená (strukturovaná kabeláž)</t>
  </si>
  <si>
    <t>-2012557572</t>
  </si>
  <si>
    <t>208</t>
  </si>
  <si>
    <t>Pol198</t>
  </si>
  <si>
    <t>Spojka HDPE 40mm</t>
  </si>
  <si>
    <t>-3851201</t>
  </si>
  <si>
    <t>209</t>
  </si>
  <si>
    <t>Pol199</t>
  </si>
  <si>
    <t>Spojka T 40-40-40 trubky HDPE 40mm</t>
  </si>
  <si>
    <t>1607120623</t>
  </si>
  <si>
    <t>210</t>
  </si>
  <si>
    <t>Pol200</t>
  </si>
  <si>
    <t>Zátka trubky HDPE 40mm</t>
  </si>
  <si>
    <t>-1798723022</t>
  </si>
  <si>
    <t>211</t>
  </si>
  <si>
    <t>Pol201</t>
  </si>
  <si>
    <t>SONAP příchytka PKC1-1206 pro kabel d=32 až 43mm</t>
  </si>
  <si>
    <t>-1875765286</t>
  </si>
  <si>
    <t>212</t>
  </si>
  <si>
    <t>Pol202</t>
  </si>
  <si>
    <t>Nerezový stahovací pásek typ 574</t>
  </si>
  <si>
    <t>2100663095</t>
  </si>
  <si>
    <t>213</t>
  </si>
  <si>
    <t>Pol203</t>
  </si>
  <si>
    <t>Stahovací nerezová spona typ 197</t>
  </si>
  <si>
    <t>2142489562</t>
  </si>
  <si>
    <t>214</t>
  </si>
  <si>
    <t>Pol204</t>
  </si>
  <si>
    <t>Trubka bezhalogenová tuhá 8025HF, FA</t>
  </si>
  <si>
    <t>-765703076</t>
  </si>
  <si>
    <t>215</t>
  </si>
  <si>
    <t>Pol205</t>
  </si>
  <si>
    <t>Příchytka trubky Omega 5225 ZNM</t>
  </si>
  <si>
    <t>-83930643</t>
  </si>
  <si>
    <t>216</t>
  </si>
  <si>
    <t>Pol206</t>
  </si>
  <si>
    <t>Příchytka trubky Omega 5232 ZNM</t>
  </si>
  <si>
    <t>-571590256</t>
  </si>
  <si>
    <t>217</t>
  </si>
  <si>
    <t>Pol207</t>
  </si>
  <si>
    <t>Příchytka kabelová GRIP40</t>
  </si>
  <si>
    <t>1206980238</t>
  </si>
  <si>
    <t>218</t>
  </si>
  <si>
    <t>Pol208</t>
  </si>
  <si>
    <t>Kabelová spona 2033 STD</t>
  </si>
  <si>
    <t>2023823541</t>
  </si>
  <si>
    <t>219</t>
  </si>
  <si>
    <t>Pol209</t>
  </si>
  <si>
    <t>Elektroinstalační trubka Super Monoflex 1216EHFPP</t>
  </si>
  <si>
    <t>1244677331</t>
  </si>
  <si>
    <t>220</t>
  </si>
  <si>
    <t>Pol210</t>
  </si>
  <si>
    <t>Elektroinstalační trubka Super Monoflex 1225HFPP</t>
  </si>
  <si>
    <t>1413863565</t>
  </si>
  <si>
    <t>221</t>
  </si>
  <si>
    <t>Pol211</t>
  </si>
  <si>
    <t>Elektroinstalační trubka Super Monoflex 1240HFPP</t>
  </si>
  <si>
    <t>205951931</t>
  </si>
  <si>
    <t>222</t>
  </si>
  <si>
    <t>Pol212</t>
  </si>
  <si>
    <t>Příchytka jednostranná 6710, PO GMT</t>
  </si>
  <si>
    <t>1755508237</t>
  </si>
  <si>
    <t>223</t>
  </si>
  <si>
    <t>Pol213</t>
  </si>
  <si>
    <t>Příchytka dvojitá 6716ED, PO GMT</t>
  </si>
  <si>
    <t>-486007604</t>
  </si>
  <si>
    <t>224</t>
  </si>
  <si>
    <t>Pol214</t>
  </si>
  <si>
    <t>SB 6,3x35,POGMT,ŠROUB DO BETONU</t>
  </si>
  <si>
    <t>833305436</t>
  </si>
  <si>
    <t>225</t>
  </si>
  <si>
    <t>Pol215</t>
  </si>
  <si>
    <t>Příchytka HL GRIP1 (vnitřní rozměry = 50 x 42mm)</t>
  </si>
  <si>
    <t>-1834534191</t>
  </si>
  <si>
    <t>226</t>
  </si>
  <si>
    <t>Pol216</t>
  </si>
  <si>
    <t>Hmoždinka HL KRH rozpěrná kovová 8/60mm</t>
  </si>
  <si>
    <t>-1879546708</t>
  </si>
  <si>
    <t>227</t>
  </si>
  <si>
    <t>Pol217</t>
  </si>
  <si>
    <t>Plastový bezhalogenový žlab PK 110x70HF (mm) vč. víka</t>
  </si>
  <si>
    <t>-423250277</t>
  </si>
  <si>
    <t>228</t>
  </si>
  <si>
    <t>Pol218</t>
  </si>
  <si>
    <t>Plastový bezhalogenový žlab LHD 40x20HF (mm) vč. víka</t>
  </si>
  <si>
    <t>1317449218</t>
  </si>
  <si>
    <t>229</t>
  </si>
  <si>
    <t>Pol219</t>
  </si>
  <si>
    <t>Elektroinstalační krabice do zdi KU68-1902 (s víčkem)</t>
  </si>
  <si>
    <t>-1073216331</t>
  </si>
  <si>
    <t>230</t>
  </si>
  <si>
    <t>Pol220</t>
  </si>
  <si>
    <t>Elektroinstal. krabice do zdi KPR 68 přístrojová, hl.66mm pod zásuv.</t>
  </si>
  <si>
    <t>-1338532930</t>
  </si>
  <si>
    <t>231</t>
  </si>
  <si>
    <t>Pol221</t>
  </si>
  <si>
    <t>Elektroinstalační krabice KT250/1KB s víčkem</t>
  </si>
  <si>
    <t>-82827784</t>
  </si>
  <si>
    <t>232</t>
  </si>
  <si>
    <t>Pol222</t>
  </si>
  <si>
    <t>Hmoždinka d6 plast</t>
  </si>
  <si>
    <t>-573919588</t>
  </si>
  <si>
    <t>233</t>
  </si>
  <si>
    <t>Pol223</t>
  </si>
  <si>
    <t>Hmoždinka d8 plast</t>
  </si>
  <si>
    <t>300316731</t>
  </si>
  <si>
    <t>234</t>
  </si>
  <si>
    <t>Pol224</t>
  </si>
  <si>
    <t>Hmoždinka d10 plast</t>
  </si>
  <si>
    <t>1521899217</t>
  </si>
  <si>
    <t>235</t>
  </si>
  <si>
    <t>Pol225</t>
  </si>
  <si>
    <t>Hmoždinka KPO 6x50mm kovová</t>
  </si>
  <si>
    <t>-803123732</t>
  </si>
  <si>
    <t>236</t>
  </si>
  <si>
    <t>Pol226</t>
  </si>
  <si>
    <t>Hmoždinka KPO 8x97mm kovová do betonu</t>
  </si>
  <si>
    <t>-1441029309</t>
  </si>
  <si>
    <t>237</t>
  </si>
  <si>
    <t>Pol227</t>
  </si>
  <si>
    <t>Požární ucpávka (minerál. vata+stěrka)</t>
  </si>
  <si>
    <t>803337433</t>
  </si>
  <si>
    <t>238</t>
  </si>
  <si>
    <t>Pol228</t>
  </si>
  <si>
    <t>Sádra</t>
  </si>
  <si>
    <t>-1659669514</t>
  </si>
  <si>
    <t>239</t>
  </si>
  <si>
    <t>Pol229</t>
  </si>
  <si>
    <t>Podružný materiál (vruty, šrouby,stahovací pásky, očka, podl.)</t>
  </si>
  <si>
    <t>-2145567163</t>
  </si>
  <si>
    <t>D27</t>
  </si>
  <si>
    <t>Montáž trasy</t>
  </si>
  <si>
    <t>240</t>
  </si>
  <si>
    <t>Pol230</t>
  </si>
  <si>
    <t>Vytýčení trasy v zastavěném terénu</t>
  </si>
  <si>
    <t>801776843</t>
  </si>
  <si>
    <t>241</t>
  </si>
  <si>
    <t>Pol231</t>
  </si>
  <si>
    <t xml:space="preserve">Montáž kabelové komory KK1 - KK8 v=400-500mm, š= vnitřní  minim. 400-500 x 400-500mm s víkem, usazení a zavedení trubek</t>
  </si>
  <si>
    <t>1513159134</t>
  </si>
  <si>
    <t>242</t>
  </si>
  <si>
    <t>Pol232</t>
  </si>
  <si>
    <t>Montáž kabelové komory přístupové plastové KK0, v=800mm, vnitřní minimální š 1000 x d 1000mm s víkem, usazení a zavedení trubek</t>
  </si>
  <si>
    <t>-166940151</t>
  </si>
  <si>
    <t>243</t>
  </si>
  <si>
    <t>Pol233</t>
  </si>
  <si>
    <t>Trubka vrapovaná d= 40/32mm s lankem</t>
  </si>
  <si>
    <t>649278296</t>
  </si>
  <si>
    <t>244</t>
  </si>
  <si>
    <t>Pol234</t>
  </si>
  <si>
    <t>Montáž příchytky, výložníku, spony, pružné upínky</t>
  </si>
  <si>
    <t>755938493</t>
  </si>
  <si>
    <t>245</t>
  </si>
  <si>
    <t>Pol235</t>
  </si>
  <si>
    <t>Pokládka HDPE chráničky d=40 mm do výkopu, do podzem. kolektoru</t>
  </si>
  <si>
    <t>-728907580</t>
  </si>
  <si>
    <t>246</t>
  </si>
  <si>
    <t>Pol236</t>
  </si>
  <si>
    <t>Montáž koncovky HDPE 40</t>
  </si>
  <si>
    <t>-914003286</t>
  </si>
  <si>
    <t>247</t>
  </si>
  <si>
    <t>Pol237</t>
  </si>
  <si>
    <t>Montáž spojky HDPE 40</t>
  </si>
  <si>
    <t>-1205065095</t>
  </si>
  <si>
    <t>248</t>
  </si>
  <si>
    <t>Pol238</t>
  </si>
  <si>
    <t>Montáž T-spojky</t>
  </si>
  <si>
    <t>1408306270</t>
  </si>
  <si>
    <t>249</t>
  </si>
  <si>
    <t>Pol239</t>
  </si>
  <si>
    <t>Pokládka výstražné fólie do výkopu</t>
  </si>
  <si>
    <t>-1406151982</t>
  </si>
  <si>
    <t>250</t>
  </si>
  <si>
    <t>Pol240</t>
  </si>
  <si>
    <t>Vyznačení vnitřní trasy v objektu</t>
  </si>
  <si>
    <t>-834519404</t>
  </si>
  <si>
    <t>251</t>
  </si>
  <si>
    <t>Pol241</t>
  </si>
  <si>
    <t>Připojení k uzemnění PE</t>
  </si>
  <si>
    <t>-1176307417</t>
  </si>
  <si>
    <t>252</t>
  </si>
  <si>
    <t>Pol242</t>
  </si>
  <si>
    <t>Elektroinstalační trubka 8025 nerezovým páskem</t>
  </si>
  <si>
    <t>-659628403</t>
  </si>
  <si>
    <t>253</t>
  </si>
  <si>
    <t>Pol243</t>
  </si>
  <si>
    <t>Elektroinstalační trubka tuhá HF25 na příchytkách</t>
  </si>
  <si>
    <t>2011159348</t>
  </si>
  <si>
    <t>254</t>
  </si>
  <si>
    <t>Pol244</t>
  </si>
  <si>
    <t>Trubka ohebná SuperMonoflex s lankem</t>
  </si>
  <si>
    <t>1941329577</t>
  </si>
  <si>
    <t>255</t>
  </si>
  <si>
    <t>Pol245</t>
  </si>
  <si>
    <t>Montáž žlabu LHD 40x20mm</t>
  </si>
  <si>
    <t>1793263881</t>
  </si>
  <si>
    <t>Pol246</t>
  </si>
  <si>
    <t>Montáž žlabu PK 110x70mm</t>
  </si>
  <si>
    <t>1857839927</t>
  </si>
  <si>
    <t>257</t>
  </si>
  <si>
    <t>Pol247</t>
  </si>
  <si>
    <t>Krabice KU 68 pod omítku</t>
  </si>
  <si>
    <t>2116891393</t>
  </si>
  <si>
    <t>258</t>
  </si>
  <si>
    <t>Pol248</t>
  </si>
  <si>
    <t>Elektroinstalační krabice KT250</t>
  </si>
  <si>
    <t>-2065233458</t>
  </si>
  <si>
    <t>259</t>
  </si>
  <si>
    <t>Pol249</t>
  </si>
  <si>
    <t>Montáž hmoždinky plast.</t>
  </si>
  <si>
    <t>-938334309</t>
  </si>
  <si>
    <t>260</t>
  </si>
  <si>
    <t>Pol250</t>
  </si>
  <si>
    <t>Ocelová hmoždinka, kotva</t>
  </si>
  <si>
    <t>1081706844</t>
  </si>
  <si>
    <t>261</t>
  </si>
  <si>
    <t>Pol251</t>
  </si>
  <si>
    <t>Šroub do betonu SB 6.3x35mm</t>
  </si>
  <si>
    <t>2139804179</t>
  </si>
  <si>
    <t>262</t>
  </si>
  <si>
    <t>Pol252</t>
  </si>
  <si>
    <t>Protipožární utěsnění prostupu svazku kabelů v chráničce do průměru 50 mm</t>
  </si>
  <si>
    <t>605679153</t>
  </si>
  <si>
    <t>263</t>
  </si>
  <si>
    <t>Pol253</t>
  </si>
  <si>
    <t>Požární ucpávky vč.opravy stávajících prostupů trasy</t>
  </si>
  <si>
    <t>-223881669</t>
  </si>
  <si>
    <t>264</t>
  </si>
  <si>
    <t>Pol254</t>
  </si>
  <si>
    <t>Ostatní práce (tmelení, značení, utěsnění trubek…,)</t>
  </si>
  <si>
    <t>-2061397355</t>
  </si>
  <si>
    <t>D28</t>
  </si>
  <si>
    <t>Geodetické práce</t>
  </si>
  <si>
    <t>D29</t>
  </si>
  <si>
    <t>Přípravné</t>
  </si>
  <si>
    <t>265</t>
  </si>
  <si>
    <t>Pol255</t>
  </si>
  <si>
    <t>Předměření trasy do 1 km</t>
  </si>
  <si>
    <t>-1183793619</t>
  </si>
  <si>
    <t>266</t>
  </si>
  <si>
    <t>Pol256</t>
  </si>
  <si>
    <t>-676889520</t>
  </si>
  <si>
    <t>D30</t>
  </si>
  <si>
    <t>Realizační</t>
  </si>
  <si>
    <t>267</t>
  </si>
  <si>
    <t>Pol257</t>
  </si>
  <si>
    <t>Doměření trasy do 1 km pevná částka</t>
  </si>
  <si>
    <t>1773020556</t>
  </si>
  <si>
    <t>268</t>
  </si>
  <si>
    <t>Pol258</t>
  </si>
  <si>
    <t>Doměření trasy do 1 km</t>
  </si>
  <si>
    <t>2000185048</t>
  </si>
  <si>
    <t>D31</t>
  </si>
  <si>
    <t>Stavební práce</t>
  </si>
  <si>
    <t>269</t>
  </si>
  <si>
    <t>Pol259</t>
  </si>
  <si>
    <t>Vysekání otvoru do cihelného zdiva pro elektroinstal. krabici</t>
  </si>
  <si>
    <t>1199382115</t>
  </si>
  <si>
    <t>270</t>
  </si>
  <si>
    <t>Pol260</t>
  </si>
  <si>
    <t>Frézování a vysekání drážky 60x60mm do zdi</t>
  </si>
  <si>
    <t>377906539</t>
  </si>
  <si>
    <t>271</t>
  </si>
  <si>
    <t>Pol261</t>
  </si>
  <si>
    <t>Průraz podlažím, obvodovým zdivem</t>
  </si>
  <si>
    <t>939713968</t>
  </si>
  <si>
    <t>272</t>
  </si>
  <si>
    <t>Pol262</t>
  </si>
  <si>
    <t>Průrazy do 450mm vč. začistění</t>
  </si>
  <si>
    <t>847940973</t>
  </si>
  <si>
    <t>273</t>
  </si>
  <si>
    <t>Pol263</t>
  </si>
  <si>
    <t>Průrazy do 300mm vč. začistění</t>
  </si>
  <si>
    <t>-1602435510</t>
  </si>
  <si>
    <t>274</t>
  </si>
  <si>
    <t>Pol264</t>
  </si>
  <si>
    <t>Průrazy do 150mm vč. začistění</t>
  </si>
  <si>
    <t>1642308985</t>
  </si>
  <si>
    <t>275</t>
  </si>
  <si>
    <t>Pol265</t>
  </si>
  <si>
    <t>Tmelení, začistění, protipožární utěsnění, nástřik…</t>
  </si>
  <si>
    <t>-1904015433</t>
  </si>
  <si>
    <t>D32</t>
  </si>
  <si>
    <t>Vedlejší a ostatní náklady</t>
  </si>
  <si>
    <t>276</t>
  </si>
  <si>
    <t>Pol266</t>
  </si>
  <si>
    <t>Doprava materiálu a techniků, zařízení staveniště</t>
  </si>
  <si>
    <t>1340679261</t>
  </si>
  <si>
    <t>277</t>
  </si>
  <si>
    <t>Pol267</t>
  </si>
  <si>
    <t>-874293815</t>
  </si>
  <si>
    <t>278</t>
  </si>
  <si>
    <t>Pol268</t>
  </si>
  <si>
    <t>Revize SLP elektroinstalace</t>
  </si>
  <si>
    <t>568184777</t>
  </si>
  <si>
    <t>SO 404 1b - Slaboproudé rozvody - stavební část</t>
  </si>
  <si>
    <t xml:space="preserve">    6 - Úpravy povrchů, podlahy a osazování výplní</t>
  </si>
  <si>
    <t>131203101</t>
  </si>
  <si>
    <t>Hloubení jam ručním nebo pneum nářadím v soudržných horninách tř. 3</t>
  </si>
  <si>
    <t>1604104532</t>
  </si>
  <si>
    <t>"výkop pro zákl.patky informačního zařízení"</t>
  </si>
  <si>
    <t xml:space="preserve">"infotabule malá - 3 ks"    2*1,30*1,30*1,10*3</t>
  </si>
  <si>
    <t xml:space="preserve">"infotabule velká - 1 ks"    2*1,60*1,60*1,10</t>
  </si>
  <si>
    <t xml:space="preserve">"grafický displej GD1 - 1 ks"     1,40*1,40*1,10</t>
  </si>
  <si>
    <t xml:space="preserve">"datový rozvaděč RD.P - 1 ks"    1,00*1,20*1,10</t>
  </si>
  <si>
    <t xml:space="preserve">"hodiny čtyřstranné - 1 ks"    1,40*1,40*1,10</t>
  </si>
  <si>
    <t>131203109</t>
  </si>
  <si>
    <t>Příplatek za lepivost u hloubení jam ručním nebo pneum nářadím v hornině tř. 3</t>
  </si>
  <si>
    <t>1330425905</t>
  </si>
  <si>
    <t>22,418*0,50</t>
  </si>
  <si>
    <t>-237977916</t>
  </si>
  <si>
    <t>22,418-14,715</t>
  </si>
  <si>
    <t>-253094537</t>
  </si>
  <si>
    <t>7,703*1,80</t>
  </si>
  <si>
    <t>-19686661</t>
  </si>
  <si>
    <t>"zpětný zásyp zákl.patek"</t>
  </si>
  <si>
    <t>22,418 -(6,46+1,243)</t>
  </si>
  <si>
    <t>271532212</t>
  </si>
  <si>
    <t>Podsyp pod základové konstrukce se zhutněním z hrubého kameniva frakce 16 až 32 mm</t>
  </si>
  <si>
    <t>1102759947</t>
  </si>
  <si>
    <t>"zhutněný podsyp pod zákl.patky"</t>
  </si>
  <si>
    <t xml:space="preserve">"infotabule malá - 3 ks"    2*1,00*1,00*0,10*3</t>
  </si>
  <si>
    <t xml:space="preserve">"infotabule velká - 1 ks"    2*1,30*1,30*0,10</t>
  </si>
  <si>
    <t xml:space="preserve">"grafický displej GD1 - 1 ks"     1,10*1,10*0,10</t>
  </si>
  <si>
    <t xml:space="preserve">"datový rozvaděč RD.P - 1 ks"    0,70*0,90*0,10</t>
  </si>
  <si>
    <t xml:space="preserve">"hodiny čtyřstranné - 1 ks"    1,10*1,10*0,10</t>
  </si>
  <si>
    <t>275313711</t>
  </si>
  <si>
    <t>Základové patky z betonu tř. C 20/25</t>
  </si>
  <si>
    <t>-1457125257</t>
  </si>
  <si>
    <t>"zákl.patky pro osazení informačního zařízení"</t>
  </si>
  <si>
    <t xml:space="preserve">"infotabule malá - 3 ks"    2*0,70*0,70*1,00*3</t>
  </si>
  <si>
    <t xml:space="preserve">"infotabule velká - 1 ks"    2*1,00*1,00*1,00</t>
  </si>
  <si>
    <t xml:space="preserve">"grafický displej GD1 - 1 ks"     0,80*0,80*1,00</t>
  </si>
  <si>
    <t xml:space="preserve">"datový rozvaděč RD.P - 1 ks"    0,40*0,60*1,00</t>
  </si>
  <si>
    <t xml:space="preserve">"hodiny čtyřstranné - 1 ks"    0,80*0,80*1,00</t>
  </si>
  <si>
    <t>275351121</t>
  </si>
  <si>
    <t>Zřízení bednění základových patek</t>
  </si>
  <si>
    <t>1862254478</t>
  </si>
  <si>
    <t>"bednění základových patek"</t>
  </si>
  <si>
    <t xml:space="preserve">"infotabule malá - 3 ks"    2*4*0,70*1,00*3</t>
  </si>
  <si>
    <t xml:space="preserve">"infotabule velká - 1 ks"    2*4*1,00*1,00</t>
  </si>
  <si>
    <t xml:space="preserve">"grafický displej GD1 - 1 ks"     4*0,80*1,00</t>
  </si>
  <si>
    <t xml:space="preserve">"datový rozvaděč RD.P - 1 ks"    (2*0,40*1,00)+(2*0,60*0,80)</t>
  </si>
  <si>
    <t xml:space="preserve">"hodiny čtyřstranné - 1 ks"    4*0,80*1,00</t>
  </si>
  <si>
    <t>275351122</t>
  </si>
  <si>
    <t>Odstranění bednění základových patek</t>
  </si>
  <si>
    <t>359873879</t>
  </si>
  <si>
    <t>"bednění zákl.patek"</t>
  </si>
  <si>
    <t>Úpravy povrchů, podlahy a osazování výplní</t>
  </si>
  <si>
    <t>612325102</t>
  </si>
  <si>
    <t>Vápenocementová hrubá omítka rýh ve stěnách šířky do 300 mm</t>
  </si>
  <si>
    <t>-219653951</t>
  </si>
  <si>
    <t>"zapravení rýhy vedení ve fasádě objektu Jesenická 2"</t>
  </si>
  <si>
    <t>8,00*0,20</t>
  </si>
  <si>
    <t>612325112</t>
  </si>
  <si>
    <t>Vápenocementová hladká omítka rýh ve stěnách šířky do 300 mm</t>
  </si>
  <si>
    <t>41978909</t>
  </si>
  <si>
    <t>936171121</t>
  </si>
  <si>
    <t>Osazení kovových doplňků mostního vybavení - svorníků a šroubů s matkou do otvorů</t>
  </si>
  <si>
    <t>706064011</t>
  </si>
  <si>
    <t>"montáž nosné kce informačního zařízení k zákl.patkám - přišroubení na závitové tyče"</t>
  </si>
  <si>
    <t xml:space="preserve">"infotabule malá - 3 ks"    2*4*3</t>
  </si>
  <si>
    <t xml:space="preserve">"infotabule velká - 1 ks"    2*4</t>
  </si>
  <si>
    <t xml:space="preserve">"grafický displej GD1 - 1 ks"     4</t>
  </si>
  <si>
    <t xml:space="preserve">"datový rozvaděč RD.P - 1 ks"    4</t>
  </si>
  <si>
    <t xml:space="preserve">"hodiny čtyřstranné - 1 ks"    4</t>
  </si>
  <si>
    <t>953961215</t>
  </si>
  <si>
    <t>Kotvy chemickou patronou M 20 hl 170 mm do betonu, ŽB nebo kamene s vyvrtáním otvoru</t>
  </si>
  <si>
    <t>141034544</t>
  </si>
  <si>
    <t>"kotvy do zákl.patek pro osazení informačního zařízení"</t>
  </si>
  <si>
    <t>31197004</t>
  </si>
  <si>
    <t>tyč závitová Pz 4,6 M12</t>
  </si>
  <si>
    <t>-628570298</t>
  </si>
  <si>
    <t>"dodávka závitových tyčí do chem.kotvy - 0,25 m/kus"</t>
  </si>
  <si>
    <t xml:space="preserve">"infotabule malá - 3 ks"    2*4*3*0,25</t>
  </si>
  <si>
    <t xml:space="preserve">"infotabule velká - 1 ks"    2*4*0,25</t>
  </si>
  <si>
    <t xml:space="preserve">"grafický displej GD1 - 1 ks"     4*0,25</t>
  </si>
  <si>
    <t xml:space="preserve">"datový rozvaděč RD.P - 1 ks"    4*0,25</t>
  </si>
  <si>
    <t xml:space="preserve">"hodiny čtyřstranné - 1 ks"    4*0,25</t>
  </si>
  <si>
    <t>31111006</t>
  </si>
  <si>
    <t>matice přesná šestihranná Pz DIN 934-8 M12</t>
  </si>
  <si>
    <t>100 kus</t>
  </si>
  <si>
    <t>-1849881173</t>
  </si>
  <si>
    <t>"dodávka matic pro montáž informačního zařízení"</t>
  </si>
  <si>
    <t xml:space="preserve">"infotabule malá - 3 ks"    2*4*3/100</t>
  </si>
  <si>
    <t xml:space="preserve">"infotabule velká - 1 ks"    2*4/100</t>
  </si>
  <si>
    <t xml:space="preserve">"grafický displej GD1 - 1 ks"     4/100</t>
  </si>
  <si>
    <t xml:space="preserve">"datový rozvaděč RD.P - 1 ks"    4/100</t>
  </si>
  <si>
    <t xml:space="preserve">"hodiny čtyřstranné - 1 ks"    4/100</t>
  </si>
  <si>
    <t>31120006</t>
  </si>
  <si>
    <t>podložka DIN 125-A ZB D 12mm</t>
  </si>
  <si>
    <t>2071544496</t>
  </si>
  <si>
    <t>"dodávka podložek pod matice pro montáž informačního zařízení"</t>
  </si>
  <si>
    <t>-932550700</t>
  </si>
  <si>
    <t>SO 404 2 - Městská optická síť</t>
  </si>
  <si>
    <t>M - Práce a dodávky M montáž</t>
  </si>
  <si>
    <t>Materiál - Optika</t>
  </si>
  <si>
    <t>Práce a dodávky M montáž</t>
  </si>
  <si>
    <t>nab cena.1</t>
  </si>
  <si>
    <t xml:space="preserve">záfuk svazku 5MT  do HDPE</t>
  </si>
  <si>
    <t>-18978847</t>
  </si>
  <si>
    <t>nab cena.2</t>
  </si>
  <si>
    <t>292855064</t>
  </si>
  <si>
    <t>nab cena.3</t>
  </si>
  <si>
    <t>montáž spojky na MT 10/8,</t>
  </si>
  <si>
    <t>-1789374327</t>
  </si>
  <si>
    <t>nab cena.4</t>
  </si>
  <si>
    <t>montáž koncovky na MT 10/8,</t>
  </si>
  <si>
    <t>-1229268300</t>
  </si>
  <si>
    <t>nab cena.5</t>
  </si>
  <si>
    <t>montáž průchodky těsnění HDPE 40 – MT,</t>
  </si>
  <si>
    <t>1573202841</t>
  </si>
  <si>
    <t>nab cena.6</t>
  </si>
  <si>
    <t>Montáž průchodky MT10, - MOK gasblock</t>
  </si>
  <si>
    <t>-285874824</t>
  </si>
  <si>
    <t>nab cena.7</t>
  </si>
  <si>
    <t>montáž ODF do 12 svarů</t>
  </si>
  <si>
    <t>-2031313747</t>
  </si>
  <si>
    <t>nab cena.8</t>
  </si>
  <si>
    <t>montáž ODF do 48 svarů</t>
  </si>
  <si>
    <t>-1549897963</t>
  </si>
  <si>
    <t>nab cena.9</t>
  </si>
  <si>
    <t>zafouknutí OK do MT</t>
  </si>
  <si>
    <t>-264162777</t>
  </si>
  <si>
    <t>nab cena.10</t>
  </si>
  <si>
    <t xml:space="preserve">uložení a formování rezervy OK  v místech ukončení</t>
  </si>
  <si>
    <t>-1889510217</t>
  </si>
  <si>
    <t>nab cena.11</t>
  </si>
  <si>
    <t>Dem, montáž T-spojky</t>
  </si>
  <si>
    <t>-771460870</t>
  </si>
  <si>
    <t>nab cena.12</t>
  </si>
  <si>
    <t xml:space="preserve">ukončení, propojení  optického vlákna  v OR   svar opt. Vlákna</t>
  </si>
  <si>
    <t>vl.</t>
  </si>
  <si>
    <t>1831207177</t>
  </si>
  <si>
    <t>nab cena.13</t>
  </si>
  <si>
    <t xml:space="preserve">vnitřní vedení MT, OK  v chrán. Vedení OK po sloupu a v rozvaděči</t>
  </si>
  <si>
    <t>-1778712302</t>
  </si>
  <si>
    <t>nab cena.14</t>
  </si>
  <si>
    <t>kalibrace a tlaková zkouška trubek HDPE</t>
  </si>
  <si>
    <t>-769919767</t>
  </si>
  <si>
    <t>nab cena.15</t>
  </si>
  <si>
    <t>kalibrace trubek mikrotrubiček</t>
  </si>
  <si>
    <t>1025786759</t>
  </si>
  <si>
    <t>nab cena.16</t>
  </si>
  <si>
    <t>tlaková zkouška MT</t>
  </si>
  <si>
    <t>-1883209477</t>
  </si>
  <si>
    <t>nab cena.17</t>
  </si>
  <si>
    <t>Ostatní nespecifikované práce</t>
  </si>
  <si>
    <t>-1954598559</t>
  </si>
  <si>
    <t>nab cena.18</t>
  </si>
  <si>
    <t xml:space="preserve">komplexní měření  (PM + OTDR (3 vlnové délky 1310,1550,1625 nm)</t>
  </si>
  <si>
    <t>-10059686</t>
  </si>
  <si>
    <t>nab cena.19</t>
  </si>
  <si>
    <t>vyhodnocení parametrů opt. trasy a zpracování měř. protokolů</t>
  </si>
  <si>
    <t>952622469</t>
  </si>
  <si>
    <t>Materiál</t>
  </si>
  <si>
    <t>Optika</t>
  </si>
  <si>
    <t xml:space="preserve">optický mikrokabel SM 12 vl.  G.657A, průměr pláště max 6,3 mm</t>
  </si>
  <si>
    <t>-2117702037</t>
  </si>
  <si>
    <t xml:space="preserve">optický mikrokabel SM 48 vl.  G.657A, průměr pláště max 6,3mm</t>
  </si>
  <si>
    <t>-1624351871</t>
  </si>
  <si>
    <t>Rozvaděč optický nástěnný(na sloup) venkovní 4 adapt/12svárů, 2 vstupy, zámek, kazety pro svary</t>
  </si>
  <si>
    <t>1699448268</t>
  </si>
  <si>
    <t>Rozvaděč optický do 19“ racku 1U 24 adapt/24 svarů, 2-4 vstupy, 2 kazety pro svary</t>
  </si>
  <si>
    <t>265891752</t>
  </si>
  <si>
    <t>Rozvaděč optický do 19“ racku 1U 12 adapt/24 svarů, 2-4 vstupy, 2 kazety pro svary</t>
  </si>
  <si>
    <t>1135417924</t>
  </si>
  <si>
    <t xml:space="preserve">Rozvaděč optický do 19“ racku 2U 48 adapt/48 svarů,  2vstupy, 2 ks kazety 24vl  pro svary</t>
  </si>
  <si>
    <t>-1655028309</t>
  </si>
  <si>
    <t>adapter(průchodka) SC/PC</t>
  </si>
  <si>
    <t>-1684088480</t>
  </si>
  <si>
    <t>adapter(průchodka) LC/PC</t>
  </si>
  <si>
    <t>1169920615</t>
  </si>
  <si>
    <t>adapter(průchodka) E2000/APC</t>
  </si>
  <si>
    <t>-1031129234</t>
  </si>
  <si>
    <t xml:space="preserve">pigtail SC/PC  – 2 m</t>
  </si>
  <si>
    <t>-37673453</t>
  </si>
  <si>
    <t>Pigtail E2000/APC - 2 m</t>
  </si>
  <si>
    <t>568448536</t>
  </si>
  <si>
    <t xml:space="preserve">pigtail LC/PC  – 2 m duplex</t>
  </si>
  <si>
    <t>-338686381</t>
  </si>
  <si>
    <t xml:space="preserve">patchcord LC/PC - LC/PC   3 m</t>
  </si>
  <si>
    <t>227806008</t>
  </si>
  <si>
    <t>ochrana svarů smršťovací</t>
  </si>
  <si>
    <t>-221623000</t>
  </si>
  <si>
    <t>Kříž rezervy kabelu velký 700mm</t>
  </si>
  <si>
    <t>-2120363982</t>
  </si>
  <si>
    <t>Kříž rezervy kabelu malý 500mm</t>
  </si>
  <si>
    <t>-1563461683</t>
  </si>
  <si>
    <t>Těsnění HDPE 40/5x10mm</t>
  </si>
  <si>
    <t>-1391863870</t>
  </si>
  <si>
    <t>Pol18a</t>
  </si>
  <si>
    <t>Spojka T 40x40x40 vodotěsná</t>
  </si>
  <si>
    <t>1652020401</t>
  </si>
  <si>
    <t>-2109199101</t>
  </si>
  <si>
    <t>Trubka kovová ohebná 32mm</t>
  </si>
  <si>
    <t>2053732186</t>
  </si>
  <si>
    <t>Chránička 40mm vrap</t>
  </si>
  <si>
    <t>1074695368</t>
  </si>
  <si>
    <t>průchodka MT10-MOK gasblock</t>
  </si>
  <si>
    <t>-382787291</t>
  </si>
  <si>
    <t>spojka MT 10 mm</t>
  </si>
  <si>
    <t>985581557</t>
  </si>
  <si>
    <t>koncovka MT 10,</t>
  </si>
  <si>
    <t>905710686</t>
  </si>
  <si>
    <t xml:space="preserve">chránička PVC 40 se sníž hořlavostí vrap   (IDI)</t>
  </si>
  <si>
    <t>-793647264</t>
  </si>
  <si>
    <t>Mikrotrubička 10/8mm červená</t>
  </si>
  <si>
    <t>2066132618</t>
  </si>
  <si>
    <t>Mikrotrubička 10/8mm zelená</t>
  </si>
  <si>
    <t>311477084</t>
  </si>
  <si>
    <t>Mikrotrubička 10/8mm žlutá</t>
  </si>
  <si>
    <t>-204471283</t>
  </si>
  <si>
    <t>Mikrotrubička 10/8mm modrá</t>
  </si>
  <si>
    <t>-254286001</t>
  </si>
  <si>
    <t>Mikrotrubička 10/8mm bílá</t>
  </si>
  <si>
    <t>-518711493</t>
  </si>
  <si>
    <t>Ostatní drobný spotř. materiál</t>
  </si>
  <si>
    <t>2031364931</t>
  </si>
  <si>
    <t>Přirážka - pořizovací náklady</t>
  </si>
  <si>
    <t>1198564286</t>
  </si>
  <si>
    <t>GZS</t>
  </si>
  <si>
    <t>-329614962</t>
  </si>
  <si>
    <t>VRN2</t>
  </si>
  <si>
    <t>-1807021685</t>
  </si>
  <si>
    <t>700 - Objekty pozemních staveb</t>
  </si>
  <si>
    <t>SO 701 - Přístřešky BUS</t>
  </si>
  <si>
    <t>701 1 - Přístřešky</t>
  </si>
  <si>
    <t xml:space="preserve">    761 - Konstrukce prosvětlovací</t>
  </si>
  <si>
    <t xml:space="preserve">    764 - Konstrukce klempířské</t>
  </si>
  <si>
    <t xml:space="preserve">    767 - Konstrukce zámečnické</t>
  </si>
  <si>
    <t xml:space="preserve">    789 - Povrchové úpravy ocelových konstrukcí a technologických zařízení</t>
  </si>
  <si>
    <t>131201101</t>
  </si>
  <si>
    <t>Hloubení jam nezapažených v hornině tř. 3 objemu do 100 m3</t>
  </si>
  <si>
    <t>-1617597705</t>
  </si>
  <si>
    <t>"výkop jam pro patky sloupů zastřešení nástupišť - předpokl.prům.hl. 1,80 m"</t>
  </si>
  <si>
    <t>((3,00*3,15)+(3,60*3,75))/2*1,80*6*4</t>
  </si>
  <si>
    <t>131201109</t>
  </si>
  <si>
    <t>Příplatek za lepivost u hloubení jam nezapažených v hornině tř. 3</t>
  </si>
  <si>
    <t>-1661427062</t>
  </si>
  <si>
    <t>495,72*0,50</t>
  </si>
  <si>
    <t>-2117748959</t>
  </si>
  <si>
    <t>"výkop pro základový pas přístřešku MHD vč.podsypu"</t>
  </si>
  <si>
    <t>6,50*1,50*0,70</t>
  </si>
  <si>
    <t>-1454363357</t>
  </si>
  <si>
    <t>"výkop pro základový pas přístřešku MHD vč.podsypu - 50% kubatury"</t>
  </si>
  <si>
    <t>6,825*0,50</t>
  </si>
  <si>
    <t>-1265566092</t>
  </si>
  <si>
    <t>"výkop pro zákl.patky zastřešení - 100%"</t>
  </si>
  <si>
    <t>495,72</t>
  </si>
  <si>
    <t>"výkop pro zákl.pas přístřešku MHD - 100%"</t>
  </si>
  <si>
    <t>6,825</t>
  </si>
  <si>
    <t>398531539</t>
  </si>
  <si>
    <t>495,72+6,825-2,795</t>
  </si>
  <si>
    <t>-1940319446</t>
  </si>
  <si>
    <t>499,75*1,80</t>
  </si>
  <si>
    <t>-1144049901</t>
  </si>
  <si>
    <t>"zásyp hotových patek sloupů zastřešení (ŠD)"</t>
  </si>
  <si>
    <t>"výkop jam pro patky sloupů zastřešení nástupišť"</t>
  </si>
  <si>
    <t>"odpočet objemu podkl.bet.desek"</t>
  </si>
  <si>
    <t>-3,00*3,15*0,20*4*6</t>
  </si>
  <si>
    <t>"odpočet objemu hotových patek"</t>
  </si>
  <si>
    <t>-2,15*2,00*1,50*4*6</t>
  </si>
  <si>
    <t>"zásyp základu přístřešku MHD (vhodná výkop.zemina)"</t>
  </si>
  <si>
    <t>"odpočet objemu podsypu pod základový pas"</t>
  </si>
  <si>
    <t>-6,50*1,50*0,10</t>
  </si>
  <si>
    <t>"odpočet objemu zákl.pasu přístřešku MHD"</t>
  </si>
  <si>
    <t>-5,99*0,85*0,60</t>
  </si>
  <si>
    <t>-1048393766</t>
  </si>
  <si>
    <t>"dodávka materiálu pro dosypání jam patek - 2,00 t/m3"</t>
  </si>
  <si>
    <t>298,355*2,0</t>
  </si>
  <si>
    <t>271572211</t>
  </si>
  <si>
    <t>Podsyp pod základové konstrukce se zhutněním z netříděného štěrkopísku</t>
  </si>
  <si>
    <t>1447286813</t>
  </si>
  <si>
    <t>"podsyp pod základový pas přístřešku MHD"</t>
  </si>
  <si>
    <t>6,50*1,50*0,10</t>
  </si>
  <si>
    <t>273313311</t>
  </si>
  <si>
    <t>Základové desky z betonu tř. C 8/10</t>
  </si>
  <si>
    <t>36405195</t>
  </si>
  <si>
    <t>"podkladní beton.deska patek sloupů zastřešení"</t>
  </si>
  <si>
    <t>3,00*3,15*0,20*4*6</t>
  </si>
  <si>
    <t>273351121</t>
  </si>
  <si>
    <t>Zřízení bednění základových desek</t>
  </si>
  <si>
    <t>631330406</t>
  </si>
  <si>
    <t>" bednění podkladní beton.desek patek sloupů zastřešení"</t>
  </si>
  <si>
    <t>2*(3,00+3,15)*0,20*4*6</t>
  </si>
  <si>
    <t>273351122</t>
  </si>
  <si>
    <t>Odstranění bednění základových desek</t>
  </si>
  <si>
    <t>1566067563</t>
  </si>
  <si>
    <t>59,04</t>
  </si>
  <si>
    <t>274313711</t>
  </si>
  <si>
    <t>Základové pásy z betonu tř. C 20/25</t>
  </si>
  <si>
    <t>1440641586</t>
  </si>
  <si>
    <t>"základový pas přístřešku MHD"</t>
  </si>
  <si>
    <t>5,99*0,85*0,60</t>
  </si>
  <si>
    <t>274351121</t>
  </si>
  <si>
    <t>Zřízení bednění základových pasů rovného</t>
  </si>
  <si>
    <t>610342823</t>
  </si>
  <si>
    <t>"základový pas přístřešku MHD - bednění"</t>
  </si>
  <si>
    <t>5,99*0,60*2</t>
  </si>
  <si>
    <t>0,60*0,85*2</t>
  </si>
  <si>
    <t>274351122</t>
  </si>
  <si>
    <t>Odstranění bednění základových pasů rovného</t>
  </si>
  <si>
    <t>-1881875795</t>
  </si>
  <si>
    <t>"základový pas přístřešku MHD - odbednění"</t>
  </si>
  <si>
    <t>8,208</t>
  </si>
  <si>
    <t>275326231</t>
  </si>
  <si>
    <t>Základové patky ze ŽB pro prostředí s mrazovými cykly tř. C 25/30</t>
  </si>
  <si>
    <t>-875074986</t>
  </si>
  <si>
    <t>"beton patek sloupů zastřešení"</t>
  </si>
  <si>
    <t>6*2,15*2,00*1,50*4</t>
  </si>
  <si>
    <t>275356021</t>
  </si>
  <si>
    <t>Bednění základových patek ploch rovinných zřízení</t>
  </si>
  <si>
    <t>-1952174297</t>
  </si>
  <si>
    <t>"bednění patek sloupů zastřešení"</t>
  </si>
  <si>
    <t>2*(2,15+2,00)*1,50*4*6</t>
  </si>
  <si>
    <t>275356022</t>
  </si>
  <si>
    <t>Bednění základových patek ploch rovinných odstranění</t>
  </si>
  <si>
    <t>507266804</t>
  </si>
  <si>
    <t>298,80</t>
  </si>
  <si>
    <t>275366006</t>
  </si>
  <si>
    <t>Výztuž základových patek z betonářské oceli 10 505</t>
  </si>
  <si>
    <t>-1469544922</t>
  </si>
  <si>
    <t>"výztuž beton patek sloupů zastřešení dle PD - ztratné (prostřih) 3 %"</t>
  </si>
  <si>
    <t>1,0032*4*6*1,03</t>
  </si>
  <si>
    <t>90901909</t>
  </si>
  <si>
    <t>Přístřešek autobusové zastávky MHD dle PD - kompletní dodávka</t>
  </si>
  <si>
    <t>1417113242</t>
  </si>
  <si>
    <t>"D+M přístřešku MHD dle PD"</t>
  </si>
  <si>
    <t>998014211</t>
  </si>
  <si>
    <t>Přesun hmot pro budovy jednopodlažní z kovových dílců</t>
  </si>
  <si>
    <t>1438908681</t>
  </si>
  <si>
    <t>761</t>
  </si>
  <si>
    <t>Konstrukce prosvětlovací</t>
  </si>
  <si>
    <t>R761000001</t>
  </si>
  <si>
    <t>Sklo 88.4, broušené hrany, vč.těsnících profilů - kompletní provedení dle PD</t>
  </si>
  <si>
    <t>1260710115</t>
  </si>
  <si>
    <t>"zastřešení nástupišť dle PD"</t>
  </si>
  <si>
    <t>4*(2,70+3,43)*50,42</t>
  </si>
  <si>
    <t>764</t>
  </si>
  <si>
    <t>Konstrukce klempířské</t>
  </si>
  <si>
    <t>R764000001</t>
  </si>
  <si>
    <t>Odvodňovací žlab RŠ do 1000 mm - kompletní provedení dle PD</t>
  </si>
  <si>
    <t>-1066895416</t>
  </si>
  <si>
    <t>"zastřešení nástupišť dle PD - odvodňovací žlab"</t>
  </si>
  <si>
    <t>4*50,42</t>
  </si>
  <si>
    <t>R764000002</t>
  </si>
  <si>
    <t>Svody vody do DN 100 mm - kompletní provedení dle PD</t>
  </si>
  <si>
    <t>-2004726094</t>
  </si>
  <si>
    <t>"zastřešení nástupišť dle PD - svody dešťové vody, prům.dl. 4,70 m"</t>
  </si>
  <si>
    <t>4*4*4,70</t>
  </si>
  <si>
    <t>R764000003</t>
  </si>
  <si>
    <t>Podhledový kryt - opláštění žlabového koridoru lak.Al.plechem tl. 4 mm - kompletní provedení dle PD</t>
  </si>
  <si>
    <t>-658862700</t>
  </si>
  <si>
    <t>"zastřešení nástupišť dle PD - opláštění žlabů"</t>
  </si>
  <si>
    <t>4*50,42*1,00</t>
  </si>
  <si>
    <t>R764000004</t>
  </si>
  <si>
    <t>Podkonstrukce a závěsný systém (žárový zinek) pro obklad žlabů Al.plechem - kompletní provedení dle PD</t>
  </si>
  <si>
    <t>733675304</t>
  </si>
  <si>
    <t>"zastřešení nástupišť dle PD - opláštění žlabů "</t>
  </si>
  <si>
    <t>R764000005</t>
  </si>
  <si>
    <t>Ostatní klempířské výrobky (oplechování, okapová lišta) - kompletní provedení dle PD</t>
  </si>
  <si>
    <t>885881332</t>
  </si>
  <si>
    <t>767</t>
  </si>
  <si>
    <t>Konstrukce zámečnické</t>
  </si>
  <si>
    <t>R767000001</t>
  </si>
  <si>
    <t>Montáž atypických zámečnických konstrukcí dle PD</t>
  </si>
  <si>
    <t>645331836</t>
  </si>
  <si>
    <t>"montáž ocelové konstrukce zastřešení nástupišť"</t>
  </si>
  <si>
    <t>4*38480</t>
  </si>
  <si>
    <t>R767000002</t>
  </si>
  <si>
    <t>Konstrukce ocelové atypické - dodávka dle PD</t>
  </si>
  <si>
    <t>-1223800728</t>
  </si>
  <si>
    <t>"dodávka ocelové konstrukce zastřešení nástupišť"</t>
  </si>
  <si>
    <t>R767000003</t>
  </si>
  <si>
    <t>Kotevní koše (šrouby) - D+M vč. přesného zaměření, osazení a zabezpečení proti posuvu dle PD</t>
  </si>
  <si>
    <t>1203851558</t>
  </si>
  <si>
    <t>"kotevní koše do ŽB patek ocelové konstrukce zastřešení nástupišť"</t>
  </si>
  <si>
    <t>4*16</t>
  </si>
  <si>
    <t>998767101</t>
  </si>
  <si>
    <t>Přesun hmot tonážní pro zámečnické konstrukce v objektech v do 6 m</t>
  </si>
  <si>
    <t>136757605</t>
  </si>
  <si>
    <t>789</t>
  </si>
  <si>
    <t>Povrchové úpravy ocelových konstrukcí a technologických zařízení</t>
  </si>
  <si>
    <t>789121240</t>
  </si>
  <si>
    <t>Odmaštění ocelových konstrukcí třídy I</t>
  </si>
  <si>
    <t>-1327974297</t>
  </si>
  <si>
    <t>"odmaštění ocelové konstrukce zastřešení nástupišť před povrch.úpravou (rš. ocel.konstrukce 1 sestav cca 580 m2) "</t>
  </si>
  <si>
    <t>4*580</t>
  </si>
  <si>
    <t>789325211</t>
  </si>
  <si>
    <t>Nátěr ocelových konstrukcí třídy I 2složkový epoxidový základní tl do 80 μm</t>
  </si>
  <si>
    <t>-1018548237</t>
  </si>
  <si>
    <t>"nátěr základní epoxidový ocelové konstrukce zastřešení nástupišť"</t>
  </si>
  <si>
    <t>789325321</t>
  </si>
  <si>
    <t>Nátěr ocelových konstrukcí třídy I 2složkový polyuretanový krycí (vrchní) tl do 80 µm</t>
  </si>
  <si>
    <t>-729704018</t>
  </si>
  <si>
    <t>"nátěr vrchní ocelové konstrukce zastřešení nástupišť"</t>
  </si>
  <si>
    <t>R789000001</t>
  </si>
  <si>
    <t>Žárové zinkování ocelové konstrukce ponorem</t>
  </si>
  <si>
    <t>-2033516390</t>
  </si>
  <si>
    <t>"povrchová úprava ocelové konstrukce zastřešení nástupišť (hmotnost konstrukce 1 sestavy předpokl. 38 480 kg)"</t>
  </si>
  <si>
    <t>R789000002</t>
  </si>
  <si>
    <t>Oprava ocelové konstrukce po montáži, odstranění poškození povrchové úpravy přepravou</t>
  </si>
  <si>
    <t>-1907376277</t>
  </si>
  <si>
    <t>"povrchová úprava ocelové konstrukce zastřešení nástupišť"</t>
  </si>
  <si>
    <t>701 2 - Zemnění přístřešků</t>
  </si>
  <si>
    <t xml:space="preserve">      0211 - Silnoproud - montáž</t>
  </si>
  <si>
    <t xml:space="preserve">      0212 - Silnoproud - materiál nosný</t>
  </si>
  <si>
    <t xml:space="preserve">      46-M - Zemní práce při extr.mont.pracích</t>
  </si>
  <si>
    <t>0211</t>
  </si>
  <si>
    <t>1208163755</t>
  </si>
  <si>
    <t>4*13</t>
  </si>
  <si>
    <t>370448484</t>
  </si>
  <si>
    <t>-443693996</t>
  </si>
  <si>
    <t>-1496451558</t>
  </si>
  <si>
    <t>1667239887</t>
  </si>
  <si>
    <t>440992374</t>
  </si>
  <si>
    <t>469020226</t>
  </si>
  <si>
    <t>4*13*0,6</t>
  </si>
  <si>
    <t>-72285269</t>
  </si>
  <si>
    <t>(3*50+6*4+3*3*52+3*7*4)*1,05+(10+2+3*12+3*2)*0,5</t>
  </si>
  <si>
    <t>811075198</t>
  </si>
  <si>
    <t>4*13*1,9</t>
  </si>
  <si>
    <t>1492227786</t>
  </si>
  <si>
    <t>2*4*13</t>
  </si>
  <si>
    <t>-1135213905</t>
  </si>
  <si>
    <t>52+146</t>
  </si>
  <si>
    <t>210 28-0001</t>
  </si>
  <si>
    <t>Zkoušky a prohlídky el rozvodů a zařízení celková prohlídka pro objem mtž prací do 100 000 Kč</t>
  </si>
  <si>
    <t>2097360447</t>
  </si>
  <si>
    <t>-1007270182</t>
  </si>
  <si>
    <t>1802017344</t>
  </si>
  <si>
    <t>1524858507</t>
  </si>
  <si>
    <t>0212</t>
  </si>
  <si>
    <t>1824028079</t>
  </si>
  <si>
    <t>4*13*2,5*0,62</t>
  </si>
  <si>
    <t>1652737550</t>
  </si>
  <si>
    <t>1692733023</t>
  </si>
  <si>
    <t>651597512</t>
  </si>
  <si>
    <t>(10+2+4+3*12+3*2+3*5)*2</t>
  </si>
  <si>
    <t>-464610972</t>
  </si>
  <si>
    <t>4*13*2</t>
  </si>
  <si>
    <t>14565468</t>
  </si>
  <si>
    <t>(73+52)/2*0,2</t>
  </si>
  <si>
    <t>-1984108816</t>
  </si>
  <si>
    <t>73534535</t>
  </si>
  <si>
    <t>Tabulka bezp tisk 2bar A6</t>
  </si>
  <si>
    <t>1513953072</t>
  </si>
  <si>
    <t>20196425</t>
  </si>
  <si>
    <t>2073283866</t>
  </si>
  <si>
    <t>907494810</t>
  </si>
  <si>
    <t>-1211781103</t>
  </si>
  <si>
    <t>-1824622025</t>
  </si>
  <si>
    <t>460 20-0813</t>
  </si>
  <si>
    <t>Hloubení kabelových nezapažených rýh ručně š 80 cm, hl 50 cm, v hornině tř 3</t>
  </si>
  <si>
    <t>614527942</t>
  </si>
  <si>
    <t>50+3*52</t>
  </si>
  <si>
    <t>460 20-0833</t>
  </si>
  <si>
    <t>Hloubení kabelových nezapažených rýh ručně š 80 cm, hl 70 cm, v hornině tř 3</t>
  </si>
  <si>
    <t>1957560626</t>
  </si>
  <si>
    <t>2*50+6*4+3*2*52+3*7*4</t>
  </si>
  <si>
    <t>1155325006</t>
  </si>
  <si>
    <t>206*0,8*0,7+520*0,8*1</t>
  </si>
  <si>
    <t>-1946791533</t>
  </si>
  <si>
    <t>-1909872929</t>
  </si>
  <si>
    <t>578558285</t>
  </si>
  <si>
    <t>-966414196</t>
  </si>
  <si>
    <t>SO 702 - Cyklistická věž</t>
  </si>
  <si>
    <t>PS 702 1 - Provozní soubor 01 - automatická kolárna</t>
  </si>
  <si>
    <t>PS 01 - Provozní soubor 01</t>
  </si>
  <si>
    <t xml:space="preserve">    767.PS1 - PS 01</t>
  </si>
  <si>
    <t>PS 01</t>
  </si>
  <si>
    <t>Provozní soubor 01</t>
  </si>
  <si>
    <t>767.PS1</t>
  </si>
  <si>
    <t>X76715.05</t>
  </si>
  <si>
    <t>Kompletní montáž parkovací věže</t>
  </si>
  <si>
    <t>-847963070</t>
  </si>
  <si>
    <t>X76715.06</t>
  </si>
  <si>
    <t>Dodávka parkovací věže vč.grafické úpravy</t>
  </si>
  <si>
    <t>1278229012</t>
  </si>
  <si>
    <t xml:space="preserve">Poznámka k položce:_x000d_
Specifikace barev:_x000d_
barva ocelové konstrukce, pokladna - grafitová šedá (RAL 7024)_x000d_
barva UPS elektro rozvaděč - světle šedá (RAL 7035)_x000d_
barva technologie - signální modrá (RAL 5005)_x000d_
</t>
  </si>
  <si>
    <t xml:space="preserve">"komplet vč. povrchových úprav"    1</t>
  </si>
  <si>
    <t>X76720.07</t>
  </si>
  <si>
    <t>Inkarta ČD, HW SW</t>
  </si>
  <si>
    <t>-1487522838</t>
  </si>
  <si>
    <t>X76720.09</t>
  </si>
  <si>
    <t>Osvětlení věže (dekorativní)</t>
  </si>
  <si>
    <t>125440851</t>
  </si>
  <si>
    <t xml:space="preserve">Poznámka k položce:_x000d_
_x000d_
</t>
  </si>
  <si>
    <t>X76720.13</t>
  </si>
  <si>
    <t>Pumpa jízdních kol</t>
  </si>
  <si>
    <t>-1384991278</t>
  </si>
  <si>
    <t>X76720.15</t>
  </si>
  <si>
    <t>Zařízení staveniště pro montáž technologie</t>
  </si>
  <si>
    <t>-509834190</t>
  </si>
  <si>
    <t>034103000</t>
  </si>
  <si>
    <t>Energie pro zařízení staveniště technologie</t>
  </si>
  <si>
    <t>-1830052177</t>
  </si>
  <si>
    <t>SO 702 1 - Automatická kolárna</t>
  </si>
  <si>
    <t>001 - Zemní práce</t>
  </si>
  <si>
    <t>002 - Základy</t>
  </si>
  <si>
    <t>003 - Svislé konstrukce</t>
  </si>
  <si>
    <t>006 - Úpravy povrchu</t>
  </si>
  <si>
    <t>009 - Ostatní konstrukce a práce</t>
  </si>
  <si>
    <t>099 - Přesun hmot HSV</t>
  </si>
  <si>
    <t>740 - Silnoproud</t>
  </si>
  <si>
    <t>122201101</t>
  </si>
  <si>
    <t>Odkopávky a prokopávky nezapažené v hornině tř. 3 objem do 100 m3</t>
  </si>
  <si>
    <t>-1117830836</t>
  </si>
  <si>
    <t>122201109</t>
  </si>
  <si>
    <t>Příplatek za lepivost u odkopávek v hornině tř. 1 až 3</t>
  </si>
  <si>
    <t>-264079009</t>
  </si>
  <si>
    <t>-1172932901</t>
  </si>
  <si>
    <t>-531220812</t>
  </si>
  <si>
    <t>1298204584</t>
  </si>
  <si>
    <t>1234898798</t>
  </si>
  <si>
    <t>-111244606</t>
  </si>
  <si>
    <t>-1899334895</t>
  </si>
  <si>
    <t>162201101</t>
  </si>
  <si>
    <t>Vodorovné přemístění do 20 m výkopku/sypaniny z horniny tř. 1 až 4</t>
  </si>
  <si>
    <t>736394017</t>
  </si>
  <si>
    <t>162701105</t>
  </si>
  <si>
    <t>Vodorovné přemístění do 10000 m výkopku/sypaniny z horniny tř. 1 až 4</t>
  </si>
  <si>
    <t>559584804</t>
  </si>
  <si>
    <t>162701109</t>
  </si>
  <si>
    <t>Příplatek k vodorovnému přemístění výkopku/sypaniny z horniny tř. 1 až 4 ZKD 1000 m přes 10000 m</t>
  </si>
  <si>
    <t>496664239</t>
  </si>
  <si>
    <t>67,473*4</t>
  </si>
  <si>
    <t>757969590</t>
  </si>
  <si>
    <t>-1058555583</t>
  </si>
  <si>
    <t>002</t>
  </si>
  <si>
    <t>Základy</t>
  </si>
  <si>
    <t>-11172461</t>
  </si>
  <si>
    <t>212752213</t>
  </si>
  <si>
    <t>Trativod z drenážních trubek plastových flexibilních D do 160 mm včetně lože otevřený výkop</t>
  </si>
  <si>
    <t>-1053014627</t>
  </si>
  <si>
    <t>273313511</t>
  </si>
  <si>
    <t>Základové desky z betonu tř. C 12/15</t>
  </si>
  <si>
    <t>-934666868</t>
  </si>
  <si>
    <t>273322611</t>
  </si>
  <si>
    <t>Základové desky ze ŽB se zvýšenými nároky na prostředí tř. C 30/37</t>
  </si>
  <si>
    <t>-2104476130</t>
  </si>
  <si>
    <t>-818943063</t>
  </si>
  <si>
    <t>-402712259</t>
  </si>
  <si>
    <t>273353102</t>
  </si>
  <si>
    <t>Bednění kotevních otvorů v základových deskách průřezu do 0,01 m2 hl 0,5 m</t>
  </si>
  <si>
    <t>-637955455</t>
  </si>
  <si>
    <t>273362021</t>
  </si>
  <si>
    <t>Výztuž základových desek svařovanými sítěmi Kari</t>
  </si>
  <si>
    <t>-363330529</t>
  </si>
  <si>
    <t>274313611</t>
  </si>
  <si>
    <t>Základové pásy z betonu tř. C 16/20</t>
  </si>
  <si>
    <t>1154339690</t>
  </si>
  <si>
    <t>274362021</t>
  </si>
  <si>
    <t>Výztuž základových pásů svařovanými sítěmi Kari</t>
  </si>
  <si>
    <t>142086209</t>
  </si>
  <si>
    <t>278311163</t>
  </si>
  <si>
    <t>Zálivka kotevních otvorů z betonu tř. C 25/30 objemu do 0,50 m3</t>
  </si>
  <si>
    <t>151130584</t>
  </si>
  <si>
    <t>X00205.05</t>
  </si>
  <si>
    <t>Bednění kotevních otvorů v základových deskách průřezu do 0,75 m2 hl do 0,5 m</t>
  </si>
  <si>
    <t>-1919918444</t>
  </si>
  <si>
    <t>X00207.05</t>
  </si>
  <si>
    <t>Bentonitový těsnící plech - D+M</t>
  </si>
  <si>
    <t>2037570778</t>
  </si>
  <si>
    <t>X34505.05</t>
  </si>
  <si>
    <t>Trubka elektroinstalační ohebná Kopoflex, HDPE+LDPE KF 09075 - D+M</t>
  </si>
  <si>
    <t>-2056390432</t>
  </si>
  <si>
    <t>003</t>
  </si>
  <si>
    <t>Svislé konstrukce</t>
  </si>
  <si>
    <t>311321815</t>
  </si>
  <si>
    <t>Nosná zeď ze ŽB pohledového tř. C 30/37 bez výztuže</t>
  </si>
  <si>
    <t>-1706761477</t>
  </si>
  <si>
    <t>311351111</t>
  </si>
  <si>
    <t>Zřízení oboustranného bednění zvlášť únosného zdí nosných</t>
  </si>
  <si>
    <t>-1491644638</t>
  </si>
  <si>
    <t>311351112</t>
  </si>
  <si>
    <t>Odstranění oboustranného bednění zvlášť únosného zdí nosných</t>
  </si>
  <si>
    <t>-1352612505</t>
  </si>
  <si>
    <t>311361821</t>
  </si>
  <si>
    <t>Výztuž nosných zdí betonářskou ocelí 10 505</t>
  </si>
  <si>
    <t>1053513130</t>
  </si>
  <si>
    <t>311362021</t>
  </si>
  <si>
    <t>Výztuž nosných zdí svařovanými sítěmi Kari</t>
  </si>
  <si>
    <t>-1497004931</t>
  </si>
  <si>
    <t>X00305.05</t>
  </si>
  <si>
    <t>Uzavírací nátěr dvouvrstvý betonových stěn a základové desky na bázi epoxidových pryskyřic</t>
  </si>
  <si>
    <t>1014531212</t>
  </si>
  <si>
    <t>915231111</t>
  </si>
  <si>
    <t>Vodorovné dopravní značení přechody pro chodce, šipky, symboly bílý plast</t>
  </si>
  <si>
    <t>836457504</t>
  </si>
  <si>
    <t>1804396566</t>
  </si>
  <si>
    <t>997221571</t>
  </si>
  <si>
    <t>Vodorovná doprava vybouraných hmot do 1 km</t>
  </si>
  <si>
    <t>-1528417840</t>
  </si>
  <si>
    <t>997221579</t>
  </si>
  <si>
    <t>Příplatek ZKD 1 km u vodorovné dopravy vybouraných hmot</t>
  </si>
  <si>
    <t>-1897234019</t>
  </si>
  <si>
    <t>65,763*4</t>
  </si>
  <si>
    <t>-7832592</t>
  </si>
  <si>
    <t>998012021</t>
  </si>
  <si>
    <t>Přesun hmot pro budovy monolitické v do 6 m</t>
  </si>
  <si>
    <t>2097166123</t>
  </si>
  <si>
    <t>740</t>
  </si>
  <si>
    <t>X74305.03</t>
  </si>
  <si>
    <t>D+M uzemňovací soustavy</t>
  </si>
  <si>
    <t>-916062115</t>
  </si>
  <si>
    <t>X74306.03</t>
  </si>
  <si>
    <t>D+M elektroměr. rozvaděče vč. propojení s pojistkovou skříní parkovací věže</t>
  </si>
  <si>
    <t>1436849956</t>
  </si>
  <si>
    <t>SO 702 2 - Přípojka slaboproudu</t>
  </si>
  <si>
    <t>046 - Zemní práce pro montážní práce</t>
  </si>
  <si>
    <t>046</t>
  </si>
  <si>
    <t>-130867281</t>
  </si>
  <si>
    <t>18835773</t>
  </si>
  <si>
    <t>1838658590</t>
  </si>
  <si>
    <t>460202183</t>
  </si>
  <si>
    <t>Hloubení kabelových nezapažených rýh strojně š 35 cm, hl 100 cm, v hornině tř 3</t>
  </si>
  <si>
    <t>-2095538188</t>
  </si>
  <si>
    <t>460421182</t>
  </si>
  <si>
    <t>Lože kabelů z písku nebo štěrkopísku tl 10 cm nad kabel, kryté plastovou folií, š lože do 50 cm</t>
  </si>
  <si>
    <t>1693138113</t>
  </si>
  <si>
    <t>460560183</t>
  </si>
  <si>
    <t>Zásyp rýh ručně šířky 35 cm, hloubky 100 cm, z horniny třídy 3</t>
  </si>
  <si>
    <t>-446137582</t>
  </si>
  <si>
    <t>X46005.05</t>
  </si>
  <si>
    <t>D+M mikrotrubičky 12 mm</t>
  </si>
  <si>
    <t>-195255012</t>
  </si>
  <si>
    <t>X46005.06</t>
  </si>
  <si>
    <t>D+M sdělovací kabel - připojení dle parametru stávající sítě</t>
  </si>
  <si>
    <t>-1417647910</t>
  </si>
  <si>
    <t>SO 702 3 - Vedlejší rozpočtové náklady</t>
  </si>
  <si>
    <t>V03 - Zařízení staveniště</t>
  </si>
  <si>
    <t>V04 - Inženýrská činnost</t>
  </si>
  <si>
    <t>V03</t>
  </si>
  <si>
    <t>Zařízení staveniště</t>
  </si>
  <si>
    <t>030001000</t>
  </si>
  <si>
    <t>354843234</t>
  </si>
  <si>
    <t>Energie pro zařízení staveniště</t>
  </si>
  <si>
    <t>1376464772</t>
  </si>
  <si>
    <t>034203000</t>
  </si>
  <si>
    <t>Oplocení staveniště</t>
  </si>
  <si>
    <t>-1878122615</t>
  </si>
  <si>
    <t>RV0305.15</t>
  </si>
  <si>
    <t>Provizorní úpravy a značení komunikací v průběhu stavebních prací</t>
  </si>
  <si>
    <t>995763872</t>
  </si>
  <si>
    <t>V04</t>
  </si>
  <si>
    <t>045002000</t>
  </si>
  <si>
    <t>Kompletační a koordinační činnost</t>
  </si>
  <si>
    <t>1062439971</t>
  </si>
  <si>
    <t>01150301X</t>
  </si>
  <si>
    <t>Stavební průzkum - vytyčení stávajících inž. sítí</t>
  </si>
  <si>
    <t>1465761575</t>
  </si>
  <si>
    <t>2035373800</t>
  </si>
  <si>
    <t>SO 702 E - Cyklověž - uzemnění</t>
  </si>
  <si>
    <t>1404601863</t>
  </si>
  <si>
    <t>1602733735</t>
  </si>
  <si>
    <t>-389430121</t>
  </si>
  <si>
    <t>1924260592</t>
  </si>
  <si>
    <t>292401415</t>
  </si>
  <si>
    <t>-723875169</t>
  </si>
  <si>
    <t>-376554432</t>
  </si>
  <si>
    <t>2131732394</t>
  </si>
  <si>
    <t>5*1</t>
  </si>
  <si>
    <t>-107383308</t>
  </si>
  <si>
    <t>(12*2,2+2*8,3)*1,05+5*0,5</t>
  </si>
  <si>
    <t>1426456413</t>
  </si>
  <si>
    <t>5*1,5</t>
  </si>
  <si>
    <t>-748594201</t>
  </si>
  <si>
    <t>5*2</t>
  </si>
  <si>
    <t>-393084433</t>
  </si>
  <si>
    <t>17+2+8</t>
  </si>
  <si>
    <t>383506509</t>
  </si>
  <si>
    <t>-1781886759</t>
  </si>
  <si>
    <t>-784051108</t>
  </si>
  <si>
    <t>-1817474562</t>
  </si>
  <si>
    <t>-1464823577</t>
  </si>
  <si>
    <t>5*2,5*0,62</t>
  </si>
  <si>
    <t>-1313263402</t>
  </si>
  <si>
    <t>490409207</t>
  </si>
  <si>
    <t>-1241819432</t>
  </si>
  <si>
    <t>(2+2+2+2)*2+1</t>
  </si>
  <si>
    <t>971401032</t>
  </si>
  <si>
    <t>-489652329</t>
  </si>
  <si>
    <t>(9+5+4)*0,2</t>
  </si>
  <si>
    <t>2078366075</t>
  </si>
  <si>
    <t>756624822</t>
  </si>
  <si>
    <t>354x419999</t>
  </si>
  <si>
    <t>Svorka uzemňovací pro připojení výstuže drát - drát</t>
  </si>
  <si>
    <t>1162273881</t>
  </si>
  <si>
    <t>-1484715934</t>
  </si>
  <si>
    <t>1235246896</t>
  </si>
  <si>
    <t>548019198</t>
  </si>
  <si>
    <t>13108676</t>
  </si>
  <si>
    <t>923091485</t>
  </si>
  <si>
    <t>SO 703 - Oplocení</t>
  </si>
  <si>
    <t xml:space="preserve">    3 - Svislé a kompletní konstrukce</t>
  </si>
  <si>
    <t>-1916894951</t>
  </si>
  <si>
    <t>"výkop pro zákl.patky sloupků oplocení"</t>
  </si>
  <si>
    <t>0,90*0,90*(1,00-0,30)*120</t>
  </si>
  <si>
    <t>988818234</t>
  </si>
  <si>
    <t>68,04*0,50</t>
  </si>
  <si>
    <t>1707301718</t>
  </si>
  <si>
    <t>68,04-14,85</t>
  </si>
  <si>
    <t>665745570</t>
  </si>
  <si>
    <t>53,19*1,80</t>
  </si>
  <si>
    <t>540471145</t>
  </si>
  <si>
    <t>68,04 -(19,44+54/8*5)</t>
  </si>
  <si>
    <t>271532211</t>
  </si>
  <si>
    <t>Podsyp pod základové konstrukce se zhutněním z hrubého kameniva frakce 32 až 63 mm</t>
  </si>
  <si>
    <t>1839903088</t>
  </si>
  <si>
    <t>"zhutněný podsyp pod zákl.patky sloupků"</t>
  </si>
  <si>
    <t>120*0,90*0,90*0,20</t>
  </si>
  <si>
    <t>1358785386</t>
  </si>
  <si>
    <t>"zákl.patky pro osazení sloupků oplocení"</t>
  </si>
  <si>
    <t>0,75*0,75*0,80*120</t>
  </si>
  <si>
    <t>-721475746</t>
  </si>
  <si>
    <t>"bednění patek sloupků"</t>
  </si>
  <si>
    <t>4*0,75*0,80*120</t>
  </si>
  <si>
    <t>918792660</t>
  </si>
  <si>
    <t>Svislé a kompletní konstrukce</t>
  </si>
  <si>
    <t>338121123</t>
  </si>
  <si>
    <t>Osazování sloupků a vzpěr ŽB plotových zabetonováním patky o objemu do 0,15 m3</t>
  </si>
  <si>
    <t>274905962</t>
  </si>
  <si>
    <t>"osazení plotových bet.sloupů dle PD"</t>
  </si>
  <si>
    <t>8+114</t>
  </si>
  <si>
    <t>59231091</t>
  </si>
  <si>
    <t xml:space="preserve">sloupek betonový plotový průběžný pro skládané plné ploty, reliéfní přírodní,  150 x 150 x 2800</t>
  </si>
  <si>
    <t>-1079260751</t>
  </si>
  <si>
    <t>Poznámka k položce:_x000d_
Firemní cena</t>
  </si>
  <si>
    <t>"dodávka plot.sloupků dle PD - ztratné 1%"</t>
  </si>
  <si>
    <t>114*1,01</t>
  </si>
  <si>
    <t>59231092</t>
  </si>
  <si>
    <t xml:space="preserve">sloupek betonový plotový koncový pro skládané plné ploty, reliéfní přírodní,  150 x 150 x 2800</t>
  </si>
  <si>
    <t>-525232086</t>
  </si>
  <si>
    <t>8*1,01</t>
  </si>
  <si>
    <t>348121121.FP</t>
  </si>
  <si>
    <t>Osazování beton.desek plotových na 400x55x2070 mm - skládané ploty</t>
  </si>
  <si>
    <t>1145286077</t>
  </si>
  <si>
    <t>"osazení plotových pref.desek dle PD"</t>
  </si>
  <si>
    <t>590</t>
  </si>
  <si>
    <t>59233191</t>
  </si>
  <si>
    <t>plotová výplň - deska plotová betonová 2070x55x400 mm</t>
  </si>
  <si>
    <t>-2090459224</t>
  </si>
  <si>
    <t>"dodávka plotových desek dle PD - ztratné 1%"</t>
  </si>
  <si>
    <t>590*1,01</t>
  </si>
  <si>
    <t>348172214</t>
  </si>
  <si>
    <t>Montáž vjezdových bran samonosných dvoukřídlových plochy přes 5,0 m2 do 10,0 m2</t>
  </si>
  <si>
    <t>1415801968</t>
  </si>
  <si>
    <t>"brána pro přístup do kolejiště"</t>
  </si>
  <si>
    <t>553423009</t>
  </si>
  <si>
    <t>Brána kovová dvoukřídlá 1900x3250 mm vč. sloupků dle PD</t>
  </si>
  <si>
    <t>-1155450992</t>
  </si>
  <si>
    <t>998232131</t>
  </si>
  <si>
    <t>Přesun hmot pro oplocení z betonu monolitického v do 3 m</t>
  </si>
  <si>
    <t>-1424784535</t>
  </si>
  <si>
    <t>SO 704 - Lavičky, odpadkové koše</t>
  </si>
  <si>
    <t>909-101</t>
  </si>
  <si>
    <t>"Chytrá" lavička dle specifikace PD</t>
  </si>
  <si>
    <t>598488286</t>
  </si>
  <si>
    <t>909-102</t>
  </si>
  <si>
    <t>Lavička s opěradlem</t>
  </si>
  <si>
    <t>1931454999</t>
  </si>
  <si>
    <t>909-103</t>
  </si>
  <si>
    <t>Lavička bez opěradla</t>
  </si>
  <si>
    <t>-1212334996</t>
  </si>
  <si>
    <t>909-104</t>
  </si>
  <si>
    <t>Odpadkové koše s popelníkem</t>
  </si>
  <si>
    <t>873552662</t>
  </si>
  <si>
    <t>909-105</t>
  </si>
  <si>
    <t>Informační nosič se směrovými šipkami</t>
  </si>
  <si>
    <t>484059331</t>
  </si>
  <si>
    <t>909-106</t>
  </si>
  <si>
    <t>Stojan na jízdní kola</t>
  </si>
  <si>
    <t>-1804343606</t>
  </si>
  <si>
    <t>800 - Vegetační úpravy a rekultivace</t>
  </si>
  <si>
    <t>SO 801 - Sadové úpravy, JTÚ a rekultivace</t>
  </si>
  <si>
    <t>121103111</t>
  </si>
  <si>
    <t>Skrývka zemin schopných zúrodnění v rovině a svahu do 1:5</t>
  </si>
  <si>
    <t>1070559713</t>
  </si>
  <si>
    <t>"skrývka humózní vrstvy v prostoru nově budovaných ploch (chodník, parkoviště, BUS)"</t>
  </si>
  <si>
    <t>1280*0,10</t>
  </si>
  <si>
    <t>162506111</t>
  </si>
  <si>
    <t>Vodorovné přemístění do 3000 m bez naložení výkopku ze zemin schopných zúrodnění</t>
  </si>
  <si>
    <t>1630517540</t>
  </si>
  <si>
    <t>"skrývka pro další využití - přesun na meziskládku objednatele"</t>
  </si>
  <si>
    <t xml:space="preserve">"skrývka"     128</t>
  </si>
  <si>
    <t>183101113</t>
  </si>
  <si>
    <t>Hloubení jamek bez výměny půdy zeminy tř 1 až 4 objem do 0,05 m3 v rovině a svahu do 1:5</t>
  </si>
  <si>
    <t>884243600</t>
  </si>
  <si>
    <t>183101121</t>
  </si>
  <si>
    <t>Hloubení jamek bez výměny půdy zeminy tř 1 až 4 objem do 1 m3 v rovině a svahu do 1:5</t>
  </si>
  <si>
    <t>302007252</t>
  </si>
  <si>
    <t>183101123</t>
  </si>
  <si>
    <t>Hloubení jamek bez výměny půdy zeminy tř 1 až 4 objem do 3 m3 v rovině a svahu do 1:5</t>
  </si>
  <si>
    <t>-421750593</t>
  </si>
  <si>
    <t>210733487</t>
  </si>
  <si>
    <t>184102112</t>
  </si>
  <si>
    <t>Výsadba dřeviny s balem D do 0,3 m do jamky se zalitím v rovině a svahu do 1:5</t>
  </si>
  <si>
    <t>-987869529</t>
  </si>
  <si>
    <t>184102116</t>
  </si>
  <si>
    <t>Výsadba dřeviny s balem D do 0,8 m do jamky se zalitím v rovině a svahu do 1:5</t>
  </si>
  <si>
    <t>108711575</t>
  </si>
  <si>
    <t>184102119</t>
  </si>
  <si>
    <t>Výsadba dřeviny s balem D do 1,4 m do jamky se zalitím v rovině a svahu do 1:5</t>
  </si>
  <si>
    <t>142800628</t>
  </si>
  <si>
    <t>184215133</t>
  </si>
  <si>
    <t>Ukotvení kmene dřevin třemi kůly D do 0,1 m délky do 3 m</t>
  </si>
  <si>
    <t>1690744010</t>
  </si>
  <si>
    <t>"sazenice á 3 ks kůlu"</t>
  </si>
  <si>
    <t>39*3</t>
  </si>
  <si>
    <t>60591257</t>
  </si>
  <si>
    <t>kůl vyvazovací dřevěný impregnovaný D 8cm dl 3m</t>
  </si>
  <si>
    <t>-1827988789</t>
  </si>
  <si>
    <t>605999558</t>
  </si>
  <si>
    <t>Příčky ke kůlům</t>
  </si>
  <si>
    <t>327173926</t>
  </si>
  <si>
    <t>605999559</t>
  </si>
  <si>
    <t>Popruh vyvazovací</t>
  </si>
  <si>
    <t>-1578541090</t>
  </si>
  <si>
    <t>184401114</t>
  </si>
  <si>
    <t>Příprava dřevin k přesazení bez výměny půdy s vyhnojením s balem D do 1,4 m v rovině a svahu do 1:5</t>
  </si>
  <si>
    <t>679301826</t>
  </si>
  <si>
    <t>184501121</t>
  </si>
  <si>
    <t>Zhotovení obalu z juty v jedné vrstvě v rovině a svahu do 1:5</t>
  </si>
  <si>
    <t>1566290134</t>
  </si>
  <si>
    <t>"ochranna 1 strom á 0,35 m2"</t>
  </si>
  <si>
    <t>39*0,35</t>
  </si>
  <si>
    <t>69322299</t>
  </si>
  <si>
    <t>Juta na zhotovení obalu kmenů</t>
  </si>
  <si>
    <t>1440858535</t>
  </si>
  <si>
    <t>"dodávka juty na obal kmenů sazenic"</t>
  </si>
  <si>
    <t>13,65</t>
  </si>
  <si>
    <t>184502117</t>
  </si>
  <si>
    <t>Vyzvednutí dřeviny k přesazení s balem D do 1,4 m v rovině a svahu do 1:5</t>
  </si>
  <si>
    <t>-722272615</t>
  </si>
  <si>
    <t>-1663200152</t>
  </si>
  <si>
    <t xml:space="preserve">"dvojnásobně"    1395,50*2</t>
  </si>
  <si>
    <t>25234001</t>
  </si>
  <si>
    <t>herbicid totální systémový neselektivní</t>
  </si>
  <si>
    <t>litr</t>
  </si>
  <si>
    <t>-2006928413</t>
  </si>
  <si>
    <t>"dodávka herbicicdu pro odplevelení"</t>
  </si>
  <si>
    <t>2791*0,0025</t>
  </si>
  <si>
    <t>184911161</t>
  </si>
  <si>
    <t>Mulčování záhonů kačírkem tl. vrstvy do 0,1 m v rovině a svahu do 1:5</t>
  </si>
  <si>
    <t>735034794</t>
  </si>
  <si>
    <t>58337403</t>
  </si>
  <si>
    <t>kamenivo dekorační (kačírek) frakce 16/32</t>
  </si>
  <si>
    <t>39118281</t>
  </si>
  <si>
    <t>"dodávka kačírku na mulčování - 1,87 t/m3"</t>
  </si>
  <si>
    <t>111,64*1,87</t>
  </si>
  <si>
    <t>185802114</t>
  </si>
  <si>
    <t>Hnojení půdy umělým hnojivem k jednotlivým rostlinám v rovině a svahu do 1:5</t>
  </si>
  <si>
    <t>-1622741191</t>
  </si>
  <si>
    <t>25199911</t>
  </si>
  <si>
    <t>Hnojivo pro dřeviny dlohodobě působící</t>
  </si>
  <si>
    <t>1468860148</t>
  </si>
  <si>
    <t>"dodávka hnojiva pro sazenice dřevin"</t>
  </si>
  <si>
    <t>56,82</t>
  </si>
  <si>
    <t>704435228</t>
  </si>
  <si>
    <t>-1807052344</t>
  </si>
  <si>
    <t>08211321</t>
  </si>
  <si>
    <t>voda pitná pro ostatní odběratele</t>
  </si>
  <si>
    <t>222229157</t>
  </si>
  <si>
    <t>"dodávka vody pro zálivku"</t>
  </si>
  <si>
    <t>113,64</t>
  </si>
  <si>
    <t>00510100</t>
  </si>
  <si>
    <t>Tilia cordata "Rancho" 14/16</t>
  </si>
  <si>
    <t>-2009732988</t>
  </si>
  <si>
    <t>"dodávka sazenic dle PD"</t>
  </si>
  <si>
    <t>00510200</t>
  </si>
  <si>
    <t>Magnolia kobus 14-16</t>
  </si>
  <si>
    <t>967964734</t>
  </si>
  <si>
    <t>00510300</t>
  </si>
  <si>
    <t>Magnolia "Galaxy" 14-16</t>
  </si>
  <si>
    <t>1553166283</t>
  </si>
  <si>
    <t>00510400</t>
  </si>
  <si>
    <t xml:space="preserve">Ulmus ´Wredei´  14/16</t>
  </si>
  <si>
    <t>1435919750</t>
  </si>
  <si>
    <t>00510500</t>
  </si>
  <si>
    <t>Thuja occidentalis "Danica" 10-20</t>
  </si>
  <si>
    <t>1704323543</t>
  </si>
  <si>
    <t>00510600</t>
  </si>
  <si>
    <t>Thuja occidentalis "Golden smaragd" 40-60</t>
  </si>
  <si>
    <t>627320841</t>
  </si>
  <si>
    <t>00510700</t>
  </si>
  <si>
    <t>Juniperus conferta "Schlager" 10-20</t>
  </si>
  <si>
    <t>1074875228</t>
  </si>
  <si>
    <t>330</t>
  </si>
  <si>
    <t>00510800</t>
  </si>
  <si>
    <t>Juniperus media "Old Gold" 20-30</t>
  </si>
  <si>
    <t>-1194147151</t>
  </si>
  <si>
    <t>00510900</t>
  </si>
  <si>
    <t>Spiraea japonica ´Golden Princess´ 20-30</t>
  </si>
  <si>
    <t>-917260138</t>
  </si>
  <si>
    <t>1023</t>
  </si>
  <si>
    <t>00511000</t>
  </si>
  <si>
    <t>Spiarea bumalda nipponica 30-40</t>
  </si>
  <si>
    <t>-423933362</t>
  </si>
  <si>
    <t>00511100</t>
  </si>
  <si>
    <t>Spiarea bumalda ´Goldflame´ 20-30</t>
  </si>
  <si>
    <t>1121561579</t>
  </si>
  <si>
    <t>00511200</t>
  </si>
  <si>
    <t>Euonymus fortunei "Emeraldn Gold" 10-20</t>
  </si>
  <si>
    <t>-857690359</t>
  </si>
  <si>
    <t>00511300</t>
  </si>
  <si>
    <t>Euonymus fortunei "Harlequin" 10-20</t>
  </si>
  <si>
    <t>-800430888</t>
  </si>
  <si>
    <t>456</t>
  </si>
  <si>
    <t>00511400</t>
  </si>
  <si>
    <t xml:space="preserve">Lavandula angustifolia ´Dwarf Blue´  10-20</t>
  </si>
  <si>
    <t>359556143</t>
  </si>
  <si>
    <t>440</t>
  </si>
  <si>
    <t>00511600</t>
  </si>
  <si>
    <t>Weigela hybrida ´Purpurea´ 20-30</t>
  </si>
  <si>
    <t>2144257895</t>
  </si>
  <si>
    <t>00511700</t>
  </si>
  <si>
    <t>Hedera helix 20-30</t>
  </si>
  <si>
    <t>1672330175</t>
  </si>
  <si>
    <t>00511800</t>
  </si>
  <si>
    <t>Parthenocissus tricuspidata "Weitchii" 20-30</t>
  </si>
  <si>
    <t>358387386</t>
  </si>
  <si>
    <t>00511900</t>
  </si>
  <si>
    <t>Imperata cylindrica "Red Baron"</t>
  </si>
  <si>
    <t>545159787</t>
  </si>
  <si>
    <t>00512000</t>
  </si>
  <si>
    <t>Pennisetun alopecuroides "Hameln"</t>
  </si>
  <si>
    <t>-1629219275</t>
  </si>
  <si>
    <t>310</t>
  </si>
  <si>
    <t>00512100</t>
  </si>
  <si>
    <t>Sedum "Chocolate"</t>
  </si>
  <si>
    <t>808398718</t>
  </si>
  <si>
    <t>305</t>
  </si>
  <si>
    <t>00512200</t>
  </si>
  <si>
    <t>Chamaecyparis pisifera "Sungold" 10-20</t>
  </si>
  <si>
    <t>872597220</t>
  </si>
  <si>
    <t>480</t>
  </si>
  <si>
    <t>00512300</t>
  </si>
  <si>
    <t>Hypericum "Hidcote" 30-40</t>
  </si>
  <si>
    <t>-560429460</t>
  </si>
  <si>
    <t>00512400</t>
  </si>
  <si>
    <t>Cotoneaster dammeri 20-30</t>
  </si>
  <si>
    <t>-528298565</t>
  </si>
  <si>
    <t>998231311</t>
  </si>
  <si>
    <t>Přesun hmot pro sadovnické a krajinářské úpravy vodorovně do 5000 m</t>
  </si>
  <si>
    <t>810875866</t>
  </si>
  <si>
    <t>SO 801.1 - Následná 3-letá péče</t>
  </si>
  <si>
    <t>184801131</t>
  </si>
  <si>
    <t>Ošetřování vysazených dřevin ve skupinách v rovině a svahu do 1:5</t>
  </si>
  <si>
    <t>-143855645</t>
  </si>
  <si>
    <t>"1 x ročně"</t>
  </si>
  <si>
    <t>3*5522</t>
  </si>
  <si>
    <t>184806111</t>
  </si>
  <si>
    <t>Řez stromů netrnitých průklestem D koruny do 2 m</t>
  </si>
  <si>
    <t>331063486</t>
  </si>
  <si>
    <t>"výchovný řez stromů 1 x ročně"</t>
  </si>
  <si>
    <t>32*3</t>
  </si>
  <si>
    <t>184911111</t>
  </si>
  <si>
    <t>Znovuuvázání dřeviny ke kůlům</t>
  </si>
  <si>
    <t>1314840363</t>
  </si>
  <si>
    <t>3*32</t>
  </si>
  <si>
    <t>184911199</t>
  </si>
  <si>
    <t>Oprava kotvení</t>
  </si>
  <si>
    <t>1332075796</t>
  </si>
  <si>
    <t>185804214</t>
  </si>
  <si>
    <t>Vypletí záhonu dřevin ve skupinách s naložením a odvozem odpadu do 20 km v rovině a svahu do 1:5</t>
  </si>
  <si>
    <t>200071257</t>
  </si>
  <si>
    <t>"vypletí 2 x ročně"</t>
  </si>
  <si>
    <t>1395,50*2*3</t>
  </si>
  <si>
    <t>-565318412</t>
  </si>
  <si>
    <t>"5 x ročně"</t>
  </si>
  <si>
    <t>113,64*5*3</t>
  </si>
  <si>
    <t>2032873683</t>
  </si>
  <si>
    <t>-874444032</t>
  </si>
  <si>
    <t>SO 802.N - Inventarizace zeleně - nezpůsobilé výdaje stavby</t>
  </si>
  <si>
    <t>112151314</t>
  </si>
  <si>
    <t>Kácení stromu bez postupného spouštění koruny a kmene D do 0,5 m</t>
  </si>
  <si>
    <t>-1357464890</t>
  </si>
  <si>
    <t>112201114</t>
  </si>
  <si>
    <t>Odstranění pařezů D do 0,5 m v rovině a svahu 1:5 s odklizením do 20 m a zasypáním jámy</t>
  </si>
  <si>
    <t>691097716</t>
  </si>
  <si>
    <t>162301406</t>
  </si>
  <si>
    <t>Vodorovné přemístění větví stromů jehličnatých do 5 km D kmene do 500 mm</t>
  </si>
  <si>
    <t>1647133472</t>
  </si>
  <si>
    <t>162301412</t>
  </si>
  <si>
    <t>Vodorovné přemístění kmenů stromů listnatých do 5 km D kmene do 500 mm</t>
  </si>
  <si>
    <t>-395937412</t>
  </si>
  <si>
    <t>16599900</t>
  </si>
  <si>
    <t>Štěpkování dřevní hmoty</t>
  </si>
  <si>
    <t>1528886978</t>
  </si>
  <si>
    <t>900 - Ostatní</t>
  </si>
  <si>
    <t>901 - Vedlejší rozpočtové náklady</t>
  </si>
  <si>
    <t>VRN1 - Průzkumné, geodetické a projektové práce</t>
  </si>
  <si>
    <t>VRN3 - Zařízení staveniště</t>
  </si>
  <si>
    <t>VRN4 - Inženýrská činnost</t>
  </si>
  <si>
    <t>VRN7 - Provozní vlivy</t>
  </si>
  <si>
    <t>VRN9 - Ostatní náklady</t>
  </si>
  <si>
    <t>012103000</t>
  </si>
  <si>
    <t>Geodetické práce před výstavbou</t>
  </si>
  <si>
    <t>-1269097631</t>
  </si>
  <si>
    <t>"vytýčení hlavních bodů stavby před zahájením stavby autorizovaným geodetem vč. vypracování TZ"</t>
  </si>
  <si>
    <t>"včetně souřadnic a situace - ověřeno kulatým razítkem a dodatkem dle platných právních předpisů"</t>
  </si>
  <si>
    <t>012203000</t>
  </si>
  <si>
    <t>Geodetické práce při provádění stavby</t>
  </si>
  <si>
    <t>522219066</t>
  </si>
  <si>
    <t>"vytýčení obvodu hranic staveniště, objektů stavby a pevných vytyčovacích bodů vč. fixace a obnovení zhotovitelem"</t>
  </si>
  <si>
    <t>"vyhotovení dokumentace v listinné a digitální podobě"</t>
  </si>
  <si>
    <t>948327481</t>
  </si>
  <si>
    <t>"geodetické zaměření skutečného provedení stavby"</t>
  </si>
  <si>
    <t>012403000</t>
  </si>
  <si>
    <t>Kartografické práce</t>
  </si>
  <si>
    <t>1114148609</t>
  </si>
  <si>
    <t>"vypracování oddělovacích geometrických plánů, zřázení věcných břemen, služebnosti apod."</t>
  </si>
  <si>
    <t>013244000</t>
  </si>
  <si>
    <t>Dokumentace pro provádění stavby</t>
  </si>
  <si>
    <t>-1823458195</t>
  </si>
  <si>
    <t>"vypracování realizační dokumentace stavby na všechny stavební objekty"</t>
  </si>
  <si>
    <t>1319778798</t>
  </si>
  <si>
    <t>"dokumentace skutečného provedení stavby na všechny stavební objekty"</t>
  </si>
  <si>
    <t>VRN3</t>
  </si>
  <si>
    <t>Zařízení staveniště - včetně provozu a odstranění / staveništní rozvaděč a zajištění zdroje vody, zpevněné plochy, vytápění stavby, úklidu, atd.</t>
  </si>
  <si>
    <t>-2125867610</t>
  </si>
  <si>
    <t>032103000</t>
  </si>
  <si>
    <t>Náklady na stavební buňky / kancelář stavbyvedoucího</t>
  </si>
  <si>
    <t>-1261822704</t>
  </si>
  <si>
    <t>032103001</t>
  </si>
  <si>
    <t>Náklady na stavební buňky / šatna zaměstnanců stavby</t>
  </si>
  <si>
    <t>-2131469925</t>
  </si>
  <si>
    <t>032103002</t>
  </si>
  <si>
    <t>Náklady na stavební buňky / uzamykatelný sklad</t>
  </si>
  <si>
    <t>-529674906</t>
  </si>
  <si>
    <t>032103003</t>
  </si>
  <si>
    <t>Náklady na stavební buňky / hygienická zařízení</t>
  </si>
  <si>
    <t>-1489376194</t>
  </si>
  <si>
    <t>032103004</t>
  </si>
  <si>
    <t>Náklady na stavební buňky / mobilní WC</t>
  </si>
  <si>
    <t>-145751753</t>
  </si>
  <si>
    <t>Oplocení staveniště - včetně uzamykatelné brány - montáž + demontáž</t>
  </si>
  <si>
    <t>-440509015</t>
  </si>
  <si>
    <t xml:space="preserve">"Staveništní oplocení"        269,55+6,98+8,70+23,500</t>
  </si>
  <si>
    <t xml:space="preserve">"Oplocení po stáv oplocení"  (30,77+42,25+22,03+9,097+64,333+31,75+17,985+24,25+9,97)+(6,45+6,225+7,16)</t>
  </si>
  <si>
    <t xml:space="preserve">"Oplocení autobus"    (65,0+10,0*2+9,0*2+26,0+15,0+8,0+7,0+8,0+45,0+6,0+7,0+48,0)</t>
  </si>
  <si>
    <t>042903000</t>
  </si>
  <si>
    <t>Ostatní posudky</t>
  </si>
  <si>
    <t>1233121210</t>
  </si>
  <si>
    <t xml:space="preserve">"laboratorní rozbory  - výluhy sypaniny, výkopku"</t>
  </si>
  <si>
    <t>-195881903</t>
  </si>
  <si>
    <t>"kontrolní činnosti, koordinace prací a zajištění všech zkoušek a revizí ke kolaudaci, pořízení fotodokumentace průběhu výstavby atd."</t>
  </si>
  <si>
    <t>049002000</t>
  </si>
  <si>
    <t>Ostatní inženýrská činnost</t>
  </si>
  <si>
    <t>549705057</t>
  </si>
  <si>
    <t>"zpracování KZP zhotovitelem"</t>
  </si>
  <si>
    <t>049103000</t>
  </si>
  <si>
    <t>Náklady vzniklé v souvislosti s realizací stavby</t>
  </si>
  <si>
    <t>-65955933</t>
  </si>
  <si>
    <t>"dokladová část zhotovitele stavby - evid.odpadů, stavební deník aj."</t>
  </si>
  <si>
    <t>VRN7</t>
  </si>
  <si>
    <t>Provozní vlivy</t>
  </si>
  <si>
    <t>071002000</t>
  </si>
  <si>
    <t>Provoz investora, třetích osob / ochrana zůstávajícího vedení, přípojek, rozvodů atd. kabelů</t>
  </si>
  <si>
    <t>74890815</t>
  </si>
  <si>
    <t>0740020X1</t>
  </si>
  <si>
    <t>Poplatek za provedení výluky koleje č.7 - NEOCEŇOVAT!</t>
  </si>
  <si>
    <t>1668470163</t>
  </si>
  <si>
    <t>Poznámka k položce:_x000d_
NEOCEŇOVAT!!!_x000d_
Viz. spolupráce Město Šumperk a SŽDC!!!</t>
  </si>
  <si>
    <t>0740020X2</t>
  </si>
  <si>
    <t>Vypnutí a odstavení trolejového vedení na koleji č.7 - NEOCEŇOVAT!</t>
  </si>
  <si>
    <t>1919440863</t>
  </si>
  <si>
    <t>0740020X3</t>
  </si>
  <si>
    <t>Zabezpečení kolejového lože koleje č.7 - NEOCEŇOVAT!</t>
  </si>
  <si>
    <t>1028554989</t>
  </si>
  <si>
    <t>0740020X4</t>
  </si>
  <si>
    <t>Přeložka drážních kabelů - NEOCEŇOVAT!</t>
  </si>
  <si>
    <t>-356205946</t>
  </si>
  <si>
    <t>Hod-01</t>
  </si>
  <si>
    <t>Provedení kopaných sond k ověření tras inženýrských sítí</t>
  </si>
  <si>
    <t>1187040743</t>
  </si>
  <si>
    <t>VRN9</t>
  </si>
  <si>
    <t>Ostatní náklady</t>
  </si>
  <si>
    <t>092002000</t>
  </si>
  <si>
    <t>Ostatní náklady související s provozem</t>
  </si>
  <si>
    <t>-1358984242</t>
  </si>
  <si>
    <t>"pasportizace stávajících objektů v blízkosti stavby před a po ukončení stavby"</t>
  </si>
  <si>
    <t>094002000</t>
  </si>
  <si>
    <t>Ostatní náklady související s výstavbou</t>
  </si>
  <si>
    <t>-1219574819</t>
  </si>
  <si>
    <t>"vytýčení stávajících podzemních inženýrských sítí před zahájením zemních prací a přeložek"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</si>
</sst>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styles" Target="styles.xml" /><Relationship Id="rId42" Type="http://schemas.openxmlformats.org/officeDocument/2006/relationships/theme" Target="theme/theme1.xml" /><Relationship Id="rId43" Type="http://schemas.openxmlformats.org/officeDocument/2006/relationships/calcChain" Target="calcChain.xml" /><Relationship Id="rId4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6" t="s">
        <v>19</v>
      </c>
      <c r="AO7" s="22"/>
      <c r="AP7" s="22"/>
      <c r="AQ7" s="22"/>
      <c r="AR7" s="20"/>
      <c r="BS7" s="17" t="s">
        <v>6</v>
      </c>
    </row>
    <row r="8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6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26" t="s">
        <v>23</v>
      </c>
      <c r="AO8" s="22"/>
      <c r="AP8" s="22"/>
      <c r="AQ8" s="22"/>
      <c r="AR8" s="20"/>
      <c r="BS8" s="17" t="s">
        <v>6</v>
      </c>
    </row>
    <row r="9" ht="29.28" customHeight="1">
      <c r="B9" s="21"/>
      <c r="C9" s="22"/>
      <c r="D9" s="25" t="s">
        <v>24</v>
      </c>
      <c r="E9" s="22"/>
      <c r="F9" s="22"/>
      <c r="G9" s="22"/>
      <c r="H9" s="22"/>
      <c r="I9" s="22"/>
      <c r="J9" s="22"/>
      <c r="K9" s="30" t="s">
        <v>25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5" t="s">
        <v>26</v>
      </c>
      <c r="AL9" s="22"/>
      <c r="AM9" s="22"/>
      <c r="AN9" s="30" t="s">
        <v>27</v>
      </c>
      <c r="AO9" s="22"/>
      <c r="AP9" s="22"/>
      <c r="AQ9" s="22"/>
      <c r="AR9" s="20"/>
      <c r="BS9" s="17" t="s">
        <v>6</v>
      </c>
    </row>
    <row r="10" ht="12" customHeight="1">
      <c r="B10" s="21"/>
      <c r="C10" s="22"/>
      <c r="D10" s="29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29</v>
      </c>
      <c r="AL10" s="22"/>
      <c r="AM10" s="22"/>
      <c r="AN10" s="26" t="s">
        <v>30</v>
      </c>
      <c r="AO10" s="22"/>
      <c r="AP10" s="22"/>
      <c r="AQ10" s="22"/>
      <c r="AR10" s="20"/>
      <c r="BS10" s="17" t="s">
        <v>6</v>
      </c>
    </row>
    <row r="11" ht="18.48" customHeight="1">
      <c r="B11" s="21"/>
      <c r="C11" s="22"/>
      <c r="D11" s="22"/>
      <c r="E11" s="26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32</v>
      </c>
      <c r="AL11" s="22"/>
      <c r="AM11" s="22"/>
      <c r="AN11" s="26" t="s">
        <v>33</v>
      </c>
      <c r="AO11" s="22"/>
      <c r="AP11" s="22"/>
      <c r="AQ11" s="22"/>
      <c r="AR11" s="20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ht="12" customHeight="1">
      <c r="B13" s="21"/>
      <c r="C13" s="22"/>
      <c r="D13" s="29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29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35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32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ht="12" customHeight="1">
      <c r="B16" s="21"/>
      <c r="C16" s="22"/>
      <c r="D16" s="29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29</v>
      </c>
      <c r="AL16" s="22"/>
      <c r="AM16" s="22"/>
      <c r="AN16" s="26" t="s">
        <v>37</v>
      </c>
      <c r="AO16" s="22"/>
      <c r="AP16" s="22"/>
      <c r="AQ16" s="22"/>
      <c r="AR16" s="20"/>
      <c r="BS16" s="17" t="s">
        <v>4</v>
      </c>
    </row>
    <row r="17" ht="18.48" customHeight="1">
      <c r="B17" s="21"/>
      <c r="C17" s="22"/>
      <c r="D17" s="22"/>
      <c r="E17" s="26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32</v>
      </c>
      <c r="AL17" s="22"/>
      <c r="AM17" s="22"/>
      <c r="AN17" s="26" t="s">
        <v>39</v>
      </c>
      <c r="AO17" s="22"/>
      <c r="AP17" s="22"/>
      <c r="AQ17" s="22"/>
      <c r="AR17" s="20"/>
      <c r="BS17" s="17" t="s">
        <v>40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ht="12" customHeight="1">
      <c r="B19" s="21"/>
      <c r="C19" s="22"/>
      <c r="D19" s="29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29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ht="18.48" customHeight="1">
      <c r="B20" s="21"/>
      <c r="C20" s="22"/>
      <c r="D20" s="22"/>
      <c r="E20" s="26" t="s">
        <v>42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32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40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ht="12" customHeight="1">
      <c r="B22" s="21"/>
      <c r="C22" s="22"/>
      <c r="D22" s="29" t="s">
        <v>43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ht="45" customHeight="1">
      <c r="B23" s="21"/>
      <c r="C23" s="22"/>
      <c r="D23" s="22"/>
      <c r="E23" s="31" t="s">
        <v>44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2"/>
      <c r="AP23" s="22"/>
      <c r="AQ23" s="22"/>
      <c r="AR23" s="20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ht="6.96" customHeight="1">
      <c r="B25" s="21"/>
      <c r="C25" s="2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2"/>
      <c r="AQ25" s="22"/>
      <c r="AR25" s="20"/>
    </row>
    <row r="26" s="1" customFormat="1" ht="25.92" customHeight="1">
      <c r="B26" s="33"/>
      <c r="C26" s="34"/>
      <c r="D26" s="35" t="s">
        <v>45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126198795.91</v>
      </c>
      <c r="AL26" s="36"/>
      <c r="AM26" s="36"/>
      <c r="AN26" s="36"/>
      <c r="AO26" s="36"/>
      <c r="AP26" s="34"/>
      <c r="AQ26" s="34"/>
      <c r="AR26" s="38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48</v>
      </c>
      <c r="AL28" s="39"/>
      <c r="AM28" s="39"/>
      <c r="AN28" s="39"/>
      <c r="AO28" s="39"/>
      <c r="AP28" s="34"/>
      <c r="AQ28" s="34"/>
      <c r="AR28" s="38"/>
    </row>
    <row r="29" s="2" customFormat="1" ht="14.4" customHeight="1">
      <c r="B29" s="40"/>
      <c r="C29" s="41"/>
      <c r="D29" s="29" t="s">
        <v>49</v>
      </c>
      <c r="E29" s="41"/>
      <c r="F29" s="29" t="s">
        <v>50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126198795.91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26501747.140000001</v>
      </c>
      <c r="AL29" s="41"/>
      <c r="AM29" s="41"/>
      <c r="AN29" s="41"/>
      <c r="AO29" s="41"/>
      <c r="AP29" s="41"/>
      <c r="AQ29" s="41"/>
      <c r="AR29" s="44"/>
    </row>
    <row r="30" s="2" customFormat="1" ht="14.4" customHeight="1">
      <c r="B30" s="40"/>
      <c r="C30" s="41"/>
      <c r="D30" s="41"/>
      <c r="E30" s="41"/>
      <c r="F30" s="29" t="s">
        <v>51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</row>
    <row r="31" hidden="1" s="2" customFormat="1" ht="14.4" customHeight="1">
      <c r="B31" s="40"/>
      <c r="C31" s="41"/>
      <c r="D31" s="41"/>
      <c r="E31" s="41"/>
      <c r="F31" s="29" t="s">
        <v>52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</row>
    <row r="32" hidden="1" s="2" customFormat="1" ht="14.4" customHeight="1">
      <c r="B32" s="40"/>
      <c r="C32" s="41"/>
      <c r="D32" s="41"/>
      <c r="E32" s="41"/>
      <c r="F32" s="29" t="s">
        <v>53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</row>
    <row r="33" hidden="1" s="2" customFormat="1" ht="14.4" customHeight="1">
      <c r="B33" s="40"/>
      <c r="C33" s="41"/>
      <c r="D33" s="41"/>
      <c r="E33" s="41"/>
      <c r="F33" s="29" t="s">
        <v>54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</row>
    <row r="35" s="1" customFormat="1" ht="25.92" customHeight="1">
      <c r="B35" s="33"/>
      <c r="C35" s="45"/>
      <c r="D35" s="46" t="s">
        <v>55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56</v>
      </c>
      <c r="U35" s="47"/>
      <c r="V35" s="47"/>
      <c r="W35" s="47"/>
      <c r="X35" s="49" t="s">
        <v>57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152700543.05000001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23" t="s">
        <v>58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9" t="s">
        <v>12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0809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14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Přestupní terminál Šumperk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9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Šumperk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22</v>
      </c>
      <c r="AJ47" s="34"/>
      <c r="AK47" s="34"/>
      <c r="AL47" s="34"/>
      <c r="AM47" s="62" t="str">
        <f>IF(AN8= "","",AN8)</f>
        <v>20. 11. 2018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9" t="s">
        <v>28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Šumperk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36</v>
      </c>
      <c r="AJ49" s="34"/>
      <c r="AK49" s="34"/>
      <c r="AL49" s="34"/>
      <c r="AM49" s="63" t="str">
        <f>IF(E17="","",E17)</f>
        <v>Cekr CZ s.r.o.</v>
      </c>
      <c r="AN49" s="34"/>
      <c r="AO49" s="34"/>
      <c r="AP49" s="34"/>
      <c r="AQ49" s="34"/>
      <c r="AR49" s="38"/>
      <c r="AS49" s="64" t="s">
        <v>59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9" t="s">
        <v>34</v>
      </c>
      <c r="D50" s="34"/>
      <c r="E50" s="34"/>
      <c r="F50" s="34"/>
      <c r="G50" s="34"/>
      <c r="H50" s="34"/>
      <c r="I50" s="34"/>
      <c r="J50" s="34"/>
      <c r="K50" s="34"/>
      <c r="L50" s="34" t="str">
        <f>IF(E14="","",E14)</f>
        <v>Na základě VŘ</v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41</v>
      </c>
      <c r="AJ50" s="34"/>
      <c r="AK50" s="34"/>
      <c r="AL50" s="34"/>
      <c r="AM50" s="63" t="str">
        <f>IF(E20="","",E20)</f>
        <v>Jan Zamykal, CS ÚRS 2018 02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60</v>
      </c>
      <c r="D52" s="77"/>
      <c r="E52" s="77"/>
      <c r="F52" s="77"/>
      <c r="G52" s="77"/>
      <c r="H52" s="78"/>
      <c r="I52" s="79" t="s">
        <v>61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62</v>
      </c>
      <c r="AH52" s="77"/>
      <c r="AI52" s="77"/>
      <c r="AJ52" s="77"/>
      <c r="AK52" s="77"/>
      <c r="AL52" s="77"/>
      <c r="AM52" s="77"/>
      <c r="AN52" s="79" t="s">
        <v>63</v>
      </c>
      <c r="AO52" s="77"/>
      <c r="AP52" s="81"/>
      <c r="AQ52" s="82" t="s">
        <v>64</v>
      </c>
      <c r="AR52" s="38"/>
      <c r="AS52" s="83" t="s">
        <v>65</v>
      </c>
      <c r="AT52" s="84" t="s">
        <v>66</v>
      </c>
      <c r="AU52" s="84" t="s">
        <v>67</v>
      </c>
      <c r="AV52" s="84" t="s">
        <v>68</v>
      </c>
      <c r="AW52" s="84" t="s">
        <v>69</v>
      </c>
      <c r="AX52" s="84" t="s">
        <v>70</v>
      </c>
      <c r="AY52" s="84" t="s">
        <v>71</v>
      </c>
      <c r="AZ52" s="84" t="s">
        <v>72</v>
      </c>
      <c r="BA52" s="84" t="s">
        <v>73</v>
      </c>
      <c r="BB52" s="84" t="s">
        <v>74</v>
      </c>
      <c r="BC52" s="84" t="s">
        <v>75</v>
      </c>
      <c r="BD52" s="85" t="s">
        <v>76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77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ROUND(AG55+AG61+AG73+AG77+AG81+AG89+AG101+AG105,2)</f>
        <v>126198795.91</v>
      </c>
      <c r="AH54" s="92"/>
      <c r="AI54" s="92"/>
      <c r="AJ54" s="92"/>
      <c r="AK54" s="92"/>
      <c r="AL54" s="92"/>
      <c r="AM54" s="92"/>
      <c r="AN54" s="93">
        <f>SUM(AG54,AT54)</f>
        <v>152700543.05000001</v>
      </c>
      <c r="AO54" s="93"/>
      <c r="AP54" s="93"/>
      <c r="AQ54" s="94" t="s">
        <v>1</v>
      </c>
      <c r="AR54" s="95"/>
      <c r="AS54" s="96">
        <f>ROUND(AS55+AS61+AS73+AS77+AS81+AS89+AS101+AS105,2)</f>
        <v>0</v>
      </c>
      <c r="AT54" s="97">
        <f>ROUND(SUM(AV54:AW54),2)</f>
        <v>26501747.140000001</v>
      </c>
      <c r="AU54" s="98">
        <f>ROUND(AU55+AU61+AU73+AU77+AU81+AU89+AU101+AU105,5)</f>
        <v>66793.345379999999</v>
      </c>
      <c r="AV54" s="97">
        <f>ROUND(AZ54*L29,2)</f>
        <v>26501747.140000001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ROUND(AZ55+AZ61+AZ73+AZ77+AZ81+AZ89+AZ101+AZ105,2)</f>
        <v>126198795.91</v>
      </c>
      <c r="BA54" s="97">
        <f>ROUND(BA55+BA61+BA73+BA77+BA81+BA89+BA101+BA105,2)</f>
        <v>0</v>
      </c>
      <c r="BB54" s="97">
        <f>ROUND(BB55+BB61+BB73+BB77+BB81+BB89+BB101+BB105,2)</f>
        <v>0</v>
      </c>
      <c r="BC54" s="97">
        <f>ROUND(BC55+BC61+BC73+BC77+BC81+BC89+BC101+BC105,2)</f>
        <v>0</v>
      </c>
      <c r="BD54" s="99">
        <f>ROUND(BD55+BD61+BD73+BD77+BD81+BD89+BD101+BD105,2)</f>
        <v>0</v>
      </c>
      <c r="BS54" s="100" t="s">
        <v>78</v>
      </c>
      <c r="BT54" s="100" t="s">
        <v>79</v>
      </c>
      <c r="BU54" s="101" t="s">
        <v>80</v>
      </c>
      <c r="BV54" s="100" t="s">
        <v>81</v>
      </c>
      <c r="BW54" s="100" t="s">
        <v>5</v>
      </c>
      <c r="BX54" s="100" t="s">
        <v>82</v>
      </c>
      <c r="CL54" s="100" t="s">
        <v>17</v>
      </c>
    </row>
    <row r="55" s="5" customFormat="1" ht="27" customHeight="1">
      <c r="B55" s="102"/>
      <c r="C55" s="103"/>
      <c r="D55" s="104" t="s">
        <v>83</v>
      </c>
      <c r="E55" s="104"/>
      <c r="F55" s="104"/>
      <c r="G55" s="104"/>
      <c r="H55" s="104"/>
      <c r="I55" s="105"/>
      <c r="J55" s="104" t="s">
        <v>84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ROUND(SUM(AG56:AG60),2)</f>
        <v>20739534.59</v>
      </c>
      <c r="AH55" s="105"/>
      <c r="AI55" s="105"/>
      <c r="AJ55" s="105"/>
      <c r="AK55" s="105"/>
      <c r="AL55" s="105"/>
      <c r="AM55" s="105"/>
      <c r="AN55" s="107">
        <f>SUM(AG55,AT55)</f>
        <v>25094836.850000001</v>
      </c>
      <c r="AO55" s="105"/>
      <c r="AP55" s="105"/>
      <c r="AQ55" s="108" t="s">
        <v>85</v>
      </c>
      <c r="AR55" s="109"/>
      <c r="AS55" s="110">
        <f>ROUND(SUM(AS56:AS60),2)</f>
        <v>0</v>
      </c>
      <c r="AT55" s="111">
        <f>ROUND(SUM(AV55:AW55),2)</f>
        <v>4355302.2599999998</v>
      </c>
      <c r="AU55" s="112">
        <f>ROUND(SUM(AU56:AU60),5)</f>
        <v>20585.130120000002</v>
      </c>
      <c r="AV55" s="111">
        <f>ROUND(AZ55*L29,2)</f>
        <v>4355302.2599999998</v>
      </c>
      <c r="AW55" s="111">
        <f>ROUND(BA55*L30,2)</f>
        <v>0</v>
      </c>
      <c r="AX55" s="111">
        <f>ROUND(BB55*L29,2)</f>
        <v>0</v>
      </c>
      <c r="AY55" s="111">
        <f>ROUND(BC55*L30,2)</f>
        <v>0</v>
      </c>
      <c r="AZ55" s="111">
        <f>ROUND(SUM(AZ56:AZ60),2)</f>
        <v>20739534.59</v>
      </c>
      <c r="BA55" s="111">
        <f>ROUND(SUM(BA56:BA60),2)</f>
        <v>0</v>
      </c>
      <c r="BB55" s="111">
        <f>ROUND(SUM(BB56:BB60),2)</f>
        <v>0</v>
      </c>
      <c r="BC55" s="111">
        <f>ROUND(SUM(BC56:BC60),2)</f>
        <v>0</v>
      </c>
      <c r="BD55" s="113">
        <f>ROUND(SUM(BD56:BD60),2)</f>
        <v>0</v>
      </c>
      <c r="BS55" s="114" t="s">
        <v>78</v>
      </c>
      <c r="BT55" s="114" t="s">
        <v>86</v>
      </c>
      <c r="BU55" s="114" t="s">
        <v>80</v>
      </c>
      <c r="BV55" s="114" t="s">
        <v>81</v>
      </c>
      <c r="BW55" s="114" t="s">
        <v>87</v>
      </c>
      <c r="BX55" s="114" t="s">
        <v>5</v>
      </c>
      <c r="CL55" s="114" t="s">
        <v>1</v>
      </c>
      <c r="CM55" s="114" t="s">
        <v>88</v>
      </c>
    </row>
    <row r="56" s="6" customFormat="1" ht="16.5" customHeight="1">
      <c r="A56" s="115" t="s">
        <v>89</v>
      </c>
      <c r="B56" s="116"/>
      <c r="C56" s="117"/>
      <c r="D56" s="117"/>
      <c r="E56" s="118" t="s">
        <v>90</v>
      </c>
      <c r="F56" s="118"/>
      <c r="G56" s="118"/>
      <c r="H56" s="118"/>
      <c r="I56" s="118"/>
      <c r="J56" s="117"/>
      <c r="K56" s="118" t="s">
        <v>91</v>
      </c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9">
        <f>'SO 001 - Provozní a sklad...'!J32</f>
        <v>11636445.220000001</v>
      </c>
      <c r="AH56" s="117"/>
      <c r="AI56" s="117"/>
      <c r="AJ56" s="117"/>
      <c r="AK56" s="117"/>
      <c r="AL56" s="117"/>
      <c r="AM56" s="117"/>
      <c r="AN56" s="119">
        <f>SUM(AG56,AT56)</f>
        <v>14080098.720000001</v>
      </c>
      <c r="AO56" s="117"/>
      <c r="AP56" s="117"/>
      <c r="AQ56" s="120" t="s">
        <v>92</v>
      </c>
      <c r="AR56" s="121"/>
      <c r="AS56" s="122">
        <v>0</v>
      </c>
      <c r="AT56" s="123">
        <f>ROUND(SUM(AV56:AW56),2)</f>
        <v>2443653.5</v>
      </c>
      <c r="AU56" s="124">
        <f>'SO 001 - Provozní a sklad...'!P100</f>
        <v>10587.946287999999</v>
      </c>
      <c r="AV56" s="123">
        <f>'SO 001 - Provozní a sklad...'!J35</f>
        <v>2443653.5</v>
      </c>
      <c r="AW56" s="123">
        <f>'SO 001 - Provozní a sklad...'!J36</f>
        <v>0</v>
      </c>
      <c r="AX56" s="123">
        <f>'SO 001 - Provozní a sklad...'!J37</f>
        <v>0</v>
      </c>
      <c r="AY56" s="123">
        <f>'SO 001 - Provozní a sklad...'!J38</f>
        <v>0</v>
      </c>
      <c r="AZ56" s="123">
        <f>'SO 001 - Provozní a sklad...'!F35</f>
        <v>11636445.220000001</v>
      </c>
      <c r="BA56" s="123">
        <f>'SO 001 - Provozní a sklad...'!F36</f>
        <v>0</v>
      </c>
      <c r="BB56" s="123">
        <f>'SO 001 - Provozní a sklad...'!F37</f>
        <v>0</v>
      </c>
      <c r="BC56" s="123">
        <f>'SO 001 - Provozní a sklad...'!F38</f>
        <v>0</v>
      </c>
      <c r="BD56" s="125">
        <f>'SO 001 - Provozní a sklad...'!F39</f>
        <v>0</v>
      </c>
      <c r="BT56" s="126" t="s">
        <v>88</v>
      </c>
      <c r="BV56" s="126" t="s">
        <v>81</v>
      </c>
      <c r="BW56" s="126" t="s">
        <v>93</v>
      </c>
      <c r="BX56" s="126" t="s">
        <v>87</v>
      </c>
      <c r="CL56" s="126" t="s">
        <v>1</v>
      </c>
    </row>
    <row r="57" s="6" customFormat="1" ht="25.5" customHeight="1">
      <c r="A57" s="115" t="s">
        <v>89</v>
      </c>
      <c r="B57" s="116"/>
      <c r="C57" s="117"/>
      <c r="D57" s="117"/>
      <c r="E57" s="118" t="s">
        <v>94</v>
      </c>
      <c r="F57" s="118"/>
      <c r="G57" s="118"/>
      <c r="H57" s="118"/>
      <c r="I57" s="118"/>
      <c r="J57" s="117"/>
      <c r="K57" s="118" t="s">
        <v>95</v>
      </c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9">
        <f>'SO 002A - Nákladní rampa'!J32</f>
        <v>3262430.4100000001</v>
      </c>
      <c r="AH57" s="117"/>
      <c r="AI57" s="117"/>
      <c r="AJ57" s="117"/>
      <c r="AK57" s="117"/>
      <c r="AL57" s="117"/>
      <c r="AM57" s="117"/>
      <c r="AN57" s="119">
        <f>SUM(AG57,AT57)</f>
        <v>3947540.8000000003</v>
      </c>
      <c r="AO57" s="117"/>
      <c r="AP57" s="117"/>
      <c r="AQ57" s="120" t="s">
        <v>92</v>
      </c>
      <c r="AR57" s="121"/>
      <c r="AS57" s="122">
        <v>0</v>
      </c>
      <c r="AT57" s="123">
        <f>ROUND(SUM(AV57:AW57),2)</f>
        <v>685110.39000000001</v>
      </c>
      <c r="AU57" s="124">
        <f>'SO 002A - Nákladní rampa'!P90</f>
        <v>3168.061823</v>
      </c>
      <c r="AV57" s="123">
        <f>'SO 002A - Nákladní rampa'!J35</f>
        <v>685110.39000000001</v>
      </c>
      <c r="AW57" s="123">
        <f>'SO 002A - Nákladní rampa'!J36</f>
        <v>0</v>
      </c>
      <c r="AX57" s="123">
        <f>'SO 002A - Nákladní rampa'!J37</f>
        <v>0</v>
      </c>
      <c r="AY57" s="123">
        <f>'SO 002A - Nákladní rampa'!J38</f>
        <v>0</v>
      </c>
      <c r="AZ57" s="123">
        <f>'SO 002A - Nákladní rampa'!F35</f>
        <v>3262430.4100000001</v>
      </c>
      <c r="BA57" s="123">
        <f>'SO 002A - Nákladní rampa'!F36</f>
        <v>0</v>
      </c>
      <c r="BB57" s="123">
        <f>'SO 002A - Nákladní rampa'!F37</f>
        <v>0</v>
      </c>
      <c r="BC57" s="123">
        <f>'SO 002A - Nákladní rampa'!F38</f>
        <v>0</v>
      </c>
      <c r="BD57" s="125">
        <f>'SO 002A - Nákladní rampa'!F39</f>
        <v>0</v>
      </c>
      <c r="BT57" s="126" t="s">
        <v>88</v>
      </c>
      <c r="BV57" s="126" t="s">
        <v>81</v>
      </c>
      <c r="BW57" s="126" t="s">
        <v>96</v>
      </c>
      <c r="BX57" s="126" t="s">
        <v>87</v>
      </c>
      <c r="CL57" s="126" t="s">
        <v>1</v>
      </c>
    </row>
    <row r="58" s="6" customFormat="1" ht="25.5" customHeight="1">
      <c r="A58" s="115" t="s">
        <v>89</v>
      </c>
      <c r="B58" s="116"/>
      <c r="C58" s="117"/>
      <c r="D58" s="117"/>
      <c r="E58" s="118" t="s">
        <v>97</v>
      </c>
      <c r="F58" s="118"/>
      <c r="G58" s="118"/>
      <c r="H58" s="118"/>
      <c r="I58" s="118"/>
      <c r="J58" s="117"/>
      <c r="K58" s="118" t="s">
        <v>98</v>
      </c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9">
        <f>'SO 002B - Oplocení'!J32</f>
        <v>1391882.0700000001</v>
      </c>
      <c r="AH58" s="117"/>
      <c r="AI58" s="117"/>
      <c r="AJ58" s="117"/>
      <c r="AK58" s="117"/>
      <c r="AL58" s="117"/>
      <c r="AM58" s="117"/>
      <c r="AN58" s="119">
        <f>SUM(AG58,AT58)</f>
        <v>1684177.3000000001</v>
      </c>
      <c r="AO58" s="117"/>
      <c r="AP58" s="117"/>
      <c r="AQ58" s="120" t="s">
        <v>92</v>
      </c>
      <c r="AR58" s="121"/>
      <c r="AS58" s="122">
        <v>0</v>
      </c>
      <c r="AT58" s="123">
        <f>ROUND(SUM(AV58:AW58),2)</f>
        <v>292295.22999999998</v>
      </c>
      <c r="AU58" s="124">
        <f>'SO 002B - Oplocení'!P91</f>
        <v>2460.0341749999998</v>
      </c>
      <c r="AV58" s="123">
        <f>'SO 002B - Oplocení'!J35</f>
        <v>292295.22999999998</v>
      </c>
      <c r="AW58" s="123">
        <f>'SO 002B - Oplocení'!J36</f>
        <v>0</v>
      </c>
      <c r="AX58" s="123">
        <f>'SO 002B - Oplocení'!J37</f>
        <v>0</v>
      </c>
      <c r="AY58" s="123">
        <f>'SO 002B - Oplocení'!J38</f>
        <v>0</v>
      </c>
      <c r="AZ58" s="123">
        <f>'SO 002B - Oplocení'!F35</f>
        <v>1391882.0700000001</v>
      </c>
      <c r="BA58" s="123">
        <f>'SO 002B - Oplocení'!F36</f>
        <v>0</v>
      </c>
      <c r="BB58" s="123">
        <f>'SO 002B - Oplocení'!F37</f>
        <v>0</v>
      </c>
      <c r="BC58" s="123">
        <f>'SO 002B - Oplocení'!F38</f>
        <v>0</v>
      </c>
      <c r="BD58" s="125">
        <f>'SO 002B - Oplocení'!F39</f>
        <v>0</v>
      </c>
      <c r="BT58" s="126" t="s">
        <v>88</v>
      </c>
      <c r="BV58" s="126" t="s">
        <v>81</v>
      </c>
      <c r="BW58" s="126" t="s">
        <v>99</v>
      </c>
      <c r="BX58" s="126" t="s">
        <v>87</v>
      </c>
      <c r="CL58" s="126" t="s">
        <v>1</v>
      </c>
    </row>
    <row r="59" s="6" customFormat="1" ht="16.5" customHeight="1">
      <c r="A59" s="115" t="s">
        <v>89</v>
      </c>
      <c r="B59" s="116"/>
      <c r="C59" s="117"/>
      <c r="D59" s="117"/>
      <c r="E59" s="118" t="s">
        <v>100</v>
      </c>
      <c r="F59" s="118"/>
      <c r="G59" s="118"/>
      <c r="H59" s="118"/>
      <c r="I59" s="118"/>
      <c r="J59" s="117"/>
      <c r="K59" s="118" t="s">
        <v>101</v>
      </c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9">
        <f>'SO 003 - Přístřešky autob...'!J32</f>
        <v>655820.31999999995</v>
      </c>
      <c r="AH59" s="117"/>
      <c r="AI59" s="117"/>
      <c r="AJ59" s="117"/>
      <c r="AK59" s="117"/>
      <c r="AL59" s="117"/>
      <c r="AM59" s="117"/>
      <c r="AN59" s="119">
        <f>SUM(AG59,AT59)</f>
        <v>793542.58999999997</v>
      </c>
      <c r="AO59" s="117"/>
      <c r="AP59" s="117"/>
      <c r="AQ59" s="120" t="s">
        <v>92</v>
      </c>
      <c r="AR59" s="121"/>
      <c r="AS59" s="122">
        <v>0</v>
      </c>
      <c r="AT59" s="123">
        <f>ROUND(SUM(AV59:AW59),2)</f>
        <v>137722.26999999999</v>
      </c>
      <c r="AU59" s="124">
        <f>'SO 003 - Přístřešky autob...'!P90</f>
        <v>1304.667692</v>
      </c>
      <c r="AV59" s="123">
        <f>'SO 003 - Přístřešky autob...'!J35</f>
        <v>137722.26999999999</v>
      </c>
      <c r="AW59" s="123">
        <f>'SO 003 - Přístřešky autob...'!J36</f>
        <v>0</v>
      </c>
      <c r="AX59" s="123">
        <f>'SO 003 - Přístřešky autob...'!J37</f>
        <v>0</v>
      </c>
      <c r="AY59" s="123">
        <f>'SO 003 - Přístřešky autob...'!J38</f>
        <v>0</v>
      </c>
      <c r="AZ59" s="123">
        <f>'SO 003 - Přístřešky autob...'!F35</f>
        <v>655820.31999999995</v>
      </c>
      <c r="BA59" s="123">
        <f>'SO 003 - Přístřešky autob...'!F36</f>
        <v>0</v>
      </c>
      <c r="BB59" s="123">
        <f>'SO 003 - Přístřešky autob...'!F37</f>
        <v>0</v>
      </c>
      <c r="BC59" s="123">
        <f>'SO 003 - Přístřešky autob...'!F38</f>
        <v>0</v>
      </c>
      <c r="BD59" s="125">
        <f>'SO 003 - Přístřešky autob...'!F39</f>
        <v>0</v>
      </c>
      <c r="BT59" s="126" t="s">
        <v>88</v>
      </c>
      <c r="BV59" s="126" t="s">
        <v>81</v>
      </c>
      <c r="BW59" s="126" t="s">
        <v>102</v>
      </c>
      <c r="BX59" s="126" t="s">
        <v>87</v>
      </c>
      <c r="CL59" s="126" t="s">
        <v>1</v>
      </c>
    </row>
    <row r="60" s="6" customFormat="1" ht="16.5" customHeight="1">
      <c r="A60" s="115" t="s">
        <v>89</v>
      </c>
      <c r="B60" s="116"/>
      <c r="C60" s="117"/>
      <c r="D60" s="117"/>
      <c r="E60" s="118" t="s">
        <v>103</v>
      </c>
      <c r="F60" s="118"/>
      <c r="G60" s="118"/>
      <c r="H60" s="118"/>
      <c r="I60" s="118"/>
      <c r="J60" s="117"/>
      <c r="K60" s="118" t="s">
        <v>104</v>
      </c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9">
        <f>'SO 004 - Zpevněné plochy,...'!J32</f>
        <v>3792956.5699999998</v>
      </c>
      <c r="AH60" s="117"/>
      <c r="AI60" s="117"/>
      <c r="AJ60" s="117"/>
      <c r="AK60" s="117"/>
      <c r="AL60" s="117"/>
      <c r="AM60" s="117"/>
      <c r="AN60" s="119">
        <f>SUM(AG60,AT60)</f>
        <v>4589477.4500000002</v>
      </c>
      <c r="AO60" s="117"/>
      <c r="AP60" s="117"/>
      <c r="AQ60" s="120" t="s">
        <v>92</v>
      </c>
      <c r="AR60" s="121"/>
      <c r="AS60" s="122">
        <v>0</v>
      </c>
      <c r="AT60" s="123">
        <f>ROUND(SUM(AV60:AW60),2)</f>
        <v>796520.88</v>
      </c>
      <c r="AU60" s="124">
        <f>'SO 004 - Zpevněné plochy,...'!P90</f>
        <v>3064.4201370000001</v>
      </c>
      <c r="AV60" s="123">
        <f>'SO 004 - Zpevněné plochy,...'!J35</f>
        <v>796520.88</v>
      </c>
      <c r="AW60" s="123">
        <f>'SO 004 - Zpevněné plochy,...'!J36</f>
        <v>0</v>
      </c>
      <c r="AX60" s="123">
        <f>'SO 004 - Zpevněné plochy,...'!J37</f>
        <v>0</v>
      </c>
      <c r="AY60" s="123">
        <f>'SO 004 - Zpevněné plochy,...'!J38</f>
        <v>0</v>
      </c>
      <c r="AZ60" s="123">
        <f>'SO 004 - Zpevněné plochy,...'!F35</f>
        <v>3792956.5699999998</v>
      </c>
      <c r="BA60" s="123">
        <f>'SO 004 - Zpevněné plochy,...'!F36</f>
        <v>0</v>
      </c>
      <c r="BB60" s="123">
        <f>'SO 004 - Zpevněné plochy,...'!F37</f>
        <v>0</v>
      </c>
      <c r="BC60" s="123">
        <f>'SO 004 - Zpevněné plochy,...'!F38</f>
        <v>0</v>
      </c>
      <c r="BD60" s="125">
        <f>'SO 004 - Zpevněné plochy,...'!F39</f>
        <v>0</v>
      </c>
      <c r="BT60" s="126" t="s">
        <v>88</v>
      </c>
      <c r="BV60" s="126" t="s">
        <v>81</v>
      </c>
      <c r="BW60" s="126" t="s">
        <v>105</v>
      </c>
      <c r="BX60" s="126" t="s">
        <v>87</v>
      </c>
      <c r="CL60" s="126" t="s">
        <v>1</v>
      </c>
    </row>
    <row r="61" s="5" customFormat="1" ht="16.5" customHeight="1">
      <c r="B61" s="102"/>
      <c r="C61" s="103"/>
      <c r="D61" s="104" t="s">
        <v>106</v>
      </c>
      <c r="E61" s="104"/>
      <c r="F61" s="104"/>
      <c r="G61" s="104"/>
      <c r="H61" s="104"/>
      <c r="I61" s="105"/>
      <c r="J61" s="104" t="s">
        <v>107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6">
        <f>ROUND(AG62+SUM(AG63:AG67)+AG71,2)</f>
        <v>32413430.309999999</v>
      </c>
      <c r="AH61" s="105"/>
      <c r="AI61" s="105"/>
      <c r="AJ61" s="105"/>
      <c r="AK61" s="105"/>
      <c r="AL61" s="105"/>
      <c r="AM61" s="105"/>
      <c r="AN61" s="107">
        <f>SUM(AG61,AT61)</f>
        <v>39220250.68</v>
      </c>
      <c r="AO61" s="105"/>
      <c r="AP61" s="105"/>
      <c r="AQ61" s="108" t="s">
        <v>85</v>
      </c>
      <c r="AR61" s="109"/>
      <c r="AS61" s="110">
        <f>ROUND(AS62+SUM(AS63:AS67)+AS71,2)</f>
        <v>0</v>
      </c>
      <c r="AT61" s="111">
        <f>ROUND(SUM(AV61:AW61),2)</f>
        <v>6806820.3700000001</v>
      </c>
      <c r="AU61" s="112">
        <f>ROUND(AU62+SUM(AU63:AU67)+AU71,5)</f>
        <v>20473.430479999999</v>
      </c>
      <c r="AV61" s="111">
        <f>ROUND(AZ61*L29,2)</f>
        <v>6806820.3700000001</v>
      </c>
      <c r="AW61" s="111">
        <f>ROUND(BA61*L30,2)</f>
        <v>0</v>
      </c>
      <c r="AX61" s="111">
        <f>ROUND(BB61*L29,2)</f>
        <v>0</v>
      </c>
      <c r="AY61" s="111">
        <f>ROUND(BC61*L30,2)</f>
        <v>0</v>
      </c>
      <c r="AZ61" s="111">
        <f>ROUND(AZ62+SUM(AZ63:AZ67)+AZ71,2)</f>
        <v>32413430.309999999</v>
      </c>
      <c r="BA61" s="111">
        <f>ROUND(BA62+SUM(BA63:BA67)+BA71,2)</f>
        <v>0</v>
      </c>
      <c r="BB61" s="111">
        <f>ROUND(BB62+SUM(BB63:BB67)+BB71,2)</f>
        <v>0</v>
      </c>
      <c r="BC61" s="111">
        <f>ROUND(BC62+SUM(BC63:BC67)+BC71,2)</f>
        <v>0</v>
      </c>
      <c r="BD61" s="113">
        <f>ROUND(BD62+SUM(BD63:BD67)+BD71,2)</f>
        <v>0</v>
      </c>
      <c r="BS61" s="114" t="s">
        <v>78</v>
      </c>
      <c r="BT61" s="114" t="s">
        <v>86</v>
      </c>
      <c r="BU61" s="114" t="s">
        <v>80</v>
      </c>
      <c r="BV61" s="114" t="s">
        <v>81</v>
      </c>
      <c r="BW61" s="114" t="s">
        <v>108</v>
      </c>
      <c r="BX61" s="114" t="s">
        <v>5</v>
      </c>
      <c r="CL61" s="114" t="s">
        <v>1</v>
      </c>
      <c r="CM61" s="114" t="s">
        <v>88</v>
      </c>
    </row>
    <row r="62" s="6" customFormat="1" ht="16.5" customHeight="1">
      <c r="A62" s="115" t="s">
        <v>89</v>
      </c>
      <c r="B62" s="116"/>
      <c r="C62" s="117"/>
      <c r="D62" s="117"/>
      <c r="E62" s="118" t="s">
        <v>109</v>
      </c>
      <c r="F62" s="118"/>
      <c r="G62" s="118"/>
      <c r="H62" s="118"/>
      <c r="I62" s="118"/>
      <c r="J62" s="117"/>
      <c r="K62" s="118" t="s">
        <v>110</v>
      </c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9">
        <f>'SO 101 - Vozidlová komuni...'!J32</f>
        <v>1993170.1899999999</v>
      </c>
      <c r="AH62" s="117"/>
      <c r="AI62" s="117"/>
      <c r="AJ62" s="117"/>
      <c r="AK62" s="117"/>
      <c r="AL62" s="117"/>
      <c r="AM62" s="117"/>
      <c r="AN62" s="119">
        <f>SUM(AG62,AT62)</f>
        <v>2411735.9299999997</v>
      </c>
      <c r="AO62" s="117"/>
      <c r="AP62" s="117"/>
      <c r="AQ62" s="120" t="s">
        <v>92</v>
      </c>
      <c r="AR62" s="121"/>
      <c r="AS62" s="122">
        <v>0</v>
      </c>
      <c r="AT62" s="123">
        <f>ROUND(SUM(AV62:AW62),2)</f>
        <v>418565.73999999999</v>
      </c>
      <c r="AU62" s="124">
        <f>'SO 101 - Vozidlová komuni...'!P92</f>
        <v>1237.307781</v>
      </c>
      <c r="AV62" s="123">
        <f>'SO 101 - Vozidlová komuni...'!J35</f>
        <v>418565.73999999999</v>
      </c>
      <c r="AW62" s="123">
        <f>'SO 101 - Vozidlová komuni...'!J36</f>
        <v>0</v>
      </c>
      <c r="AX62" s="123">
        <f>'SO 101 - Vozidlová komuni...'!J37</f>
        <v>0</v>
      </c>
      <c r="AY62" s="123">
        <f>'SO 101 - Vozidlová komuni...'!J38</f>
        <v>0</v>
      </c>
      <c r="AZ62" s="123">
        <f>'SO 101 - Vozidlová komuni...'!F35</f>
        <v>1993170.1899999999</v>
      </c>
      <c r="BA62" s="123">
        <f>'SO 101 - Vozidlová komuni...'!F36</f>
        <v>0</v>
      </c>
      <c r="BB62" s="123">
        <f>'SO 101 - Vozidlová komuni...'!F37</f>
        <v>0</v>
      </c>
      <c r="BC62" s="123">
        <f>'SO 101 - Vozidlová komuni...'!F38</f>
        <v>0</v>
      </c>
      <c r="BD62" s="125">
        <f>'SO 101 - Vozidlová komuni...'!F39</f>
        <v>0</v>
      </c>
      <c r="BT62" s="126" t="s">
        <v>88</v>
      </c>
      <c r="BV62" s="126" t="s">
        <v>81</v>
      </c>
      <c r="BW62" s="126" t="s">
        <v>111</v>
      </c>
      <c r="BX62" s="126" t="s">
        <v>108</v>
      </c>
      <c r="CL62" s="126" t="s">
        <v>1</v>
      </c>
    </row>
    <row r="63" s="6" customFormat="1" ht="16.5" customHeight="1">
      <c r="A63" s="115" t="s">
        <v>89</v>
      </c>
      <c r="B63" s="116"/>
      <c r="C63" s="117"/>
      <c r="D63" s="117"/>
      <c r="E63" s="118" t="s">
        <v>112</v>
      </c>
      <c r="F63" s="118"/>
      <c r="G63" s="118"/>
      <c r="H63" s="118"/>
      <c r="I63" s="118"/>
      <c r="J63" s="117"/>
      <c r="K63" s="118" t="s">
        <v>113</v>
      </c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9">
        <f>'SO 102 - Vozidlová komuni...'!J32</f>
        <v>7570640.71</v>
      </c>
      <c r="AH63" s="117"/>
      <c r="AI63" s="117"/>
      <c r="AJ63" s="117"/>
      <c r="AK63" s="117"/>
      <c r="AL63" s="117"/>
      <c r="AM63" s="117"/>
      <c r="AN63" s="119">
        <f>SUM(AG63,AT63)</f>
        <v>9160475.2599999998</v>
      </c>
      <c r="AO63" s="117"/>
      <c r="AP63" s="117"/>
      <c r="AQ63" s="120" t="s">
        <v>92</v>
      </c>
      <c r="AR63" s="121"/>
      <c r="AS63" s="122">
        <v>0</v>
      </c>
      <c r="AT63" s="123">
        <f>ROUND(SUM(AV63:AW63),2)</f>
        <v>1589834.5500000001</v>
      </c>
      <c r="AU63" s="124">
        <f>'SO 102 - Vozidlová komuni...'!P91</f>
        <v>3077.0162690000002</v>
      </c>
      <c r="AV63" s="123">
        <f>'SO 102 - Vozidlová komuni...'!J35</f>
        <v>1589834.5500000001</v>
      </c>
      <c r="AW63" s="123">
        <f>'SO 102 - Vozidlová komuni...'!J36</f>
        <v>0</v>
      </c>
      <c r="AX63" s="123">
        <f>'SO 102 - Vozidlová komuni...'!J37</f>
        <v>0</v>
      </c>
      <c r="AY63" s="123">
        <f>'SO 102 - Vozidlová komuni...'!J38</f>
        <v>0</v>
      </c>
      <c r="AZ63" s="123">
        <f>'SO 102 - Vozidlová komuni...'!F35</f>
        <v>7570640.71</v>
      </c>
      <c r="BA63" s="123">
        <f>'SO 102 - Vozidlová komuni...'!F36</f>
        <v>0</v>
      </c>
      <c r="BB63" s="123">
        <f>'SO 102 - Vozidlová komuni...'!F37</f>
        <v>0</v>
      </c>
      <c r="BC63" s="123">
        <f>'SO 102 - Vozidlová komuni...'!F38</f>
        <v>0</v>
      </c>
      <c r="BD63" s="125">
        <f>'SO 102 - Vozidlová komuni...'!F39</f>
        <v>0</v>
      </c>
      <c r="BT63" s="126" t="s">
        <v>88</v>
      </c>
      <c r="BV63" s="126" t="s">
        <v>81</v>
      </c>
      <c r="BW63" s="126" t="s">
        <v>114</v>
      </c>
      <c r="BX63" s="126" t="s">
        <v>108</v>
      </c>
      <c r="CL63" s="126" t="s">
        <v>1</v>
      </c>
    </row>
    <row r="64" s="6" customFormat="1" ht="16.5" customHeight="1">
      <c r="A64" s="115" t="s">
        <v>89</v>
      </c>
      <c r="B64" s="116"/>
      <c r="C64" s="117"/>
      <c r="D64" s="117"/>
      <c r="E64" s="118" t="s">
        <v>115</v>
      </c>
      <c r="F64" s="118"/>
      <c r="G64" s="118"/>
      <c r="H64" s="118"/>
      <c r="I64" s="118"/>
      <c r="J64" s="117"/>
      <c r="K64" s="118" t="s">
        <v>116</v>
      </c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9">
        <f>'SO 103 - Vozidlová komuni...'!J32</f>
        <v>5214950.4299999997</v>
      </c>
      <c r="AH64" s="117"/>
      <c r="AI64" s="117"/>
      <c r="AJ64" s="117"/>
      <c r="AK64" s="117"/>
      <c r="AL64" s="117"/>
      <c r="AM64" s="117"/>
      <c r="AN64" s="119">
        <f>SUM(AG64,AT64)</f>
        <v>6310090.0199999996</v>
      </c>
      <c r="AO64" s="117"/>
      <c r="AP64" s="117"/>
      <c r="AQ64" s="120" t="s">
        <v>92</v>
      </c>
      <c r="AR64" s="121"/>
      <c r="AS64" s="122">
        <v>0</v>
      </c>
      <c r="AT64" s="123">
        <f>ROUND(SUM(AV64:AW64),2)</f>
        <v>1095139.5900000001</v>
      </c>
      <c r="AU64" s="124">
        <f>'SO 103 - Vozidlová komuni...'!P91</f>
        <v>3557.7728809999999</v>
      </c>
      <c r="AV64" s="123">
        <f>'SO 103 - Vozidlová komuni...'!J35</f>
        <v>1095139.5900000001</v>
      </c>
      <c r="AW64" s="123">
        <f>'SO 103 - Vozidlová komuni...'!J36</f>
        <v>0</v>
      </c>
      <c r="AX64" s="123">
        <f>'SO 103 - Vozidlová komuni...'!J37</f>
        <v>0</v>
      </c>
      <c r="AY64" s="123">
        <f>'SO 103 - Vozidlová komuni...'!J38</f>
        <v>0</v>
      </c>
      <c r="AZ64" s="123">
        <f>'SO 103 - Vozidlová komuni...'!F35</f>
        <v>5214950.4299999997</v>
      </c>
      <c r="BA64" s="123">
        <f>'SO 103 - Vozidlová komuni...'!F36</f>
        <v>0</v>
      </c>
      <c r="BB64" s="123">
        <f>'SO 103 - Vozidlová komuni...'!F37</f>
        <v>0</v>
      </c>
      <c r="BC64" s="123">
        <f>'SO 103 - Vozidlová komuni...'!F38</f>
        <v>0</v>
      </c>
      <c r="BD64" s="125">
        <f>'SO 103 - Vozidlová komuni...'!F39</f>
        <v>0</v>
      </c>
      <c r="BT64" s="126" t="s">
        <v>88</v>
      </c>
      <c r="BV64" s="126" t="s">
        <v>81</v>
      </c>
      <c r="BW64" s="126" t="s">
        <v>117</v>
      </c>
      <c r="BX64" s="126" t="s">
        <v>108</v>
      </c>
      <c r="CL64" s="126" t="s">
        <v>1</v>
      </c>
    </row>
    <row r="65" s="6" customFormat="1" ht="25.5" customHeight="1">
      <c r="A65" s="115" t="s">
        <v>89</v>
      </c>
      <c r="B65" s="116"/>
      <c r="C65" s="117"/>
      <c r="D65" s="117"/>
      <c r="E65" s="118" t="s">
        <v>118</v>
      </c>
      <c r="F65" s="118"/>
      <c r="G65" s="118"/>
      <c r="H65" s="118"/>
      <c r="I65" s="118"/>
      <c r="J65" s="117"/>
      <c r="K65" s="118" t="s">
        <v>119</v>
      </c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9">
        <f>'SO 103.N - Vozidlová komu...'!J32</f>
        <v>171286.48999999999</v>
      </c>
      <c r="AH65" s="117"/>
      <c r="AI65" s="117"/>
      <c r="AJ65" s="117"/>
      <c r="AK65" s="117"/>
      <c r="AL65" s="117"/>
      <c r="AM65" s="117"/>
      <c r="AN65" s="119">
        <f>SUM(AG65,AT65)</f>
        <v>207256.64999999999</v>
      </c>
      <c r="AO65" s="117"/>
      <c r="AP65" s="117"/>
      <c r="AQ65" s="120" t="s">
        <v>92</v>
      </c>
      <c r="AR65" s="121"/>
      <c r="AS65" s="122">
        <v>0</v>
      </c>
      <c r="AT65" s="123">
        <f>ROUND(SUM(AV65:AW65),2)</f>
        <v>35970.160000000003</v>
      </c>
      <c r="AU65" s="124">
        <f>'SO 103.N - Vozidlová komu...'!P91</f>
        <v>146.923114</v>
      </c>
      <c r="AV65" s="123">
        <f>'SO 103.N - Vozidlová komu...'!J35</f>
        <v>35970.160000000003</v>
      </c>
      <c r="AW65" s="123">
        <f>'SO 103.N - Vozidlová komu...'!J36</f>
        <v>0</v>
      </c>
      <c r="AX65" s="123">
        <f>'SO 103.N - Vozidlová komu...'!J37</f>
        <v>0</v>
      </c>
      <c r="AY65" s="123">
        <f>'SO 103.N - Vozidlová komu...'!J38</f>
        <v>0</v>
      </c>
      <c r="AZ65" s="123">
        <f>'SO 103.N - Vozidlová komu...'!F35</f>
        <v>171286.48999999999</v>
      </c>
      <c r="BA65" s="123">
        <f>'SO 103.N - Vozidlová komu...'!F36</f>
        <v>0</v>
      </c>
      <c r="BB65" s="123">
        <f>'SO 103.N - Vozidlová komu...'!F37</f>
        <v>0</v>
      </c>
      <c r="BC65" s="123">
        <f>'SO 103.N - Vozidlová komu...'!F38</f>
        <v>0</v>
      </c>
      <c r="BD65" s="125">
        <f>'SO 103.N - Vozidlová komu...'!F39</f>
        <v>0</v>
      </c>
      <c r="BT65" s="126" t="s">
        <v>88</v>
      </c>
      <c r="BV65" s="126" t="s">
        <v>81</v>
      </c>
      <c r="BW65" s="126" t="s">
        <v>120</v>
      </c>
      <c r="BX65" s="126" t="s">
        <v>108</v>
      </c>
      <c r="CL65" s="126" t="s">
        <v>1</v>
      </c>
    </row>
    <row r="66" s="6" customFormat="1" ht="16.5" customHeight="1">
      <c r="A66" s="115" t="s">
        <v>89</v>
      </c>
      <c r="B66" s="116"/>
      <c r="C66" s="117"/>
      <c r="D66" s="117"/>
      <c r="E66" s="118" t="s">
        <v>121</v>
      </c>
      <c r="F66" s="118"/>
      <c r="G66" s="118"/>
      <c r="H66" s="118"/>
      <c r="I66" s="118"/>
      <c r="J66" s="117"/>
      <c r="K66" s="118" t="s">
        <v>122</v>
      </c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9">
        <f>'SO 110 - Chodníky + nástu...'!J32</f>
        <v>8707268.5500000007</v>
      </c>
      <c r="AH66" s="117"/>
      <c r="AI66" s="117"/>
      <c r="AJ66" s="117"/>
      <c r="AK66" s="117"/>
      <c r="AL66" s="117"/>
      <c r="AM66" s="117"/>
      <c r="AN66" s="119">
        <f>SUM(AG66,AT66)</f>
        <v>10535794.950000001</v>
      </c>
      <c r="AO66" s="117"/>
      <c r="AP66" s="117"/>
      <c r="AQ66" s="120" t="s">
        <v>92</v>
      </c>
      <c r="AR66" s="121"/>
      <c r="AS66" s="122">
        <v>0</v>
      </c>
      <c r="AT66" s="123">
        <f>ROUND(SUM(AV66:AW66),2)</f>
        <v>1828526.3999999999</v>
      </c>
      <c r="AU66" s="124">
        <f>'SO 110 - Chodníky + nástu...'!P92</f>
        <v>5494.6543869999987</v>
      </c>
      <c r="AV66" s="123">
        <f>'SO 110 - Chodníky + nástu...'!J35</f>
        <v>1828526.3999999999</v>
      </c>
      <c r="AW66" s="123">
        <f>'SO 110 - Chodníky + nástu...'!J36</f>
        <v>0</v>
      </c>
      <c r="AX66" s="123">
        <f>'SO 110 - Chodníky + nástu...'!J37</f>
        <v>0</v>
      </c>
      <c r="AY66" s="123">
        <f>'SO 110 - Chodníky + nástu...'!J38</f>
        <v>0</v>
      </c>
      <c r="AZ66" s="123">
        <f>'SO 110 - Chodníky + nástu...'!F35</f>
        <v>8707268.5500000007</v>
      </c>
      <c r="BA66" s="123">
        <f>'SO 110 - Chodníky + nástu...'!F36</f>
        <v>0</v>
      </c>
      <c r="BB66" s="123">
        <f>'SO 110 - Chodníky + nástu...'!F37</f>
        <v>0</v>
      </c>
      <c r="BC66" s="123">
        <f>'SO 110 - Chodníky + nástu...'!F38</f>
        <v>0</v>
      </c>
      <c r="BD66" s="125">
        <f>'SO 110 - Chodníky + nástu...'!F39</f>
        <v>0</v>
      </c>
      <c r="BT66" s="126" t="s">
        <v>88</v>
      </c>
      <c r="BV66" s="126" t="s">
        <v>81</v>
      </c>
      <c r="BW66" s="126" t="s">
        <v>123</v>
      </c>
      <c r="BX66" s="126" t="s">
        <v>108</v>
      </c>
      <c r="CL66" s="126" t="s">
        <v>1</v>
      </c>
    </row>
    <row r="67" s="6" customFormat="1" ht="16.5" customHeight="1">
      <c r="B67" s="116"/>
      <c r="C67" s="117"/>
      <c r="D67" s="117"/>
      <c r="E67" s="118" t="s">
        <v>124</v>
      </c>
      <c r="F67" s="118"/>
      <c r="G67" s="118"/>
      <c r="H67" s="118"/>
      <c r="I67" s="118"/>
      <c r="J67" s="117"/>
      <c r="K67" s="118" t="s">
        <v>125</v>
      </c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7">
        <f>ROUND(SUM(AG68:AG70),2)</f>
        <v>8635774.1300000008</v>
      </c>
      <c r="AH67" s="117"/>
      <c r="AI67" s="117"/>
      <c r="AJ67" s="117"/>
      <c r="AK67" s="117"/>
      <c r="AL67" s="117"/>
      <c r="AM67" s="117"/>
      <c r="AN67" s="119">
        <f>SUM(AG67,AT67)</f>
        <v>10449286.700000001</v>
      </c>
      <c r="AO67" s="117"/>
      <c r="AP67" s="117"/>
      <c r="AQ67" s="120" t="s">
        <v>92</v>
      </c>
      <c r="AR67" s="121"/>
      <c r="AS67" s="122">
        <f>ROUND(SUM(AS68:AS70),2)</f>
        <v>0</v>
      </c>
      <c r="AT67" s="123">
        <f>ROUND(SUM(AV67:AW67),2)</f>
        <v>1813512.5700000001</v>
      </c>
      <c r="AU67" s="124">
        <f>ROUND(SUM(AU68:AU70),5)</f>
        <v>6853.8988200000003</v>
      </c>
      <c r="AV67" s="123">
        <f>ROUND(AZ67*L29,2)</f>
        <v>1813512.5700000001</v>
      </c>
      <c r="AW67" s="123">
        <f>ROUND(BA67*L30,2)</f>
        <v>0</v>
      </c>
      <c r="AX67" s="123">
        <f>ROUND(BB67*L29,2)</f>
        <v>0</v>
      </c>
      <c r="AY67" s="123">
        <f>ROUND(BC67*L30,2)</f>
        <v>0</v>
      </c>
      <c r="AZ67" s="123">
        <f>ROUND(SUM(AZ68:AZ70),2)</f>
        <v>8635774.1300000008</v>
      </c>
      <c r="BA67" s="123">
        <f>ROUND(SUM(BA68:BA70),2)</f>
        <v>0</v>
      </c>
      <c r="BB67" s="123">
        <f>ROUND(SUM(BB68:BB70),2)</f>
        <v>0</v>
      </c>
      <c r="BC67" s="123">
        <f>ROUND(SUM(BC68:BC70),2)</f>
        <v>0</v>
      </c>
      <c r="BD67" s="125">
        <f>ROUND(SUM(BD68:BD70),2)</f>
        <v>0</v>
      </c>
      <c r="BS67" s="126" t="s">
        <v>78</v>
      </c>
      <c r="BT67" s="126" t="s">
        <v>88</v>
      </c>
      <c r="BU67" s="126" t="s">
        <v>80</v>
      </c>
      <c r="BV67" s="126" t="s">
        <v>81</v>
      </c>
      <c r="BW67" s="126" t="s">
        <v>126</v>
      </c>
      <c r="BX67" s="126" t="s">
        <v>108</v>
      </c>
      <c r="CL67" s="126" t="s">
        <v>1</v>
      </c>
    </row>
    <row r="68" s="6" customFormat="1" ht="16.5" customHeight="1">
      <c r="A68" s="115" t="s">
        <v>89</v>
      </c>
      <c r="B68" s="116"/>
      <c r="C68" s="117"/>
      <c r="D68" s="117"/>
      <c r="E68" s="117"/>
      <c r="F68" s="118" t="s">
        <v>127</v>
      </c>
      <c r="G68" s="118"/>
      <c r="H68" s="118"/>
      <c r="I68" s="118"/>
      <c r="J68" s="118"/>
      <c r="K68" s="117"/>
      <c r="L68" s="118" t="s">
        <v>128</v>
      </c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9">
        <f>'SO 121 - Parkoviště P1'!J34</f>
        <v>4730104.1100000003</v>
      </c>
      <c r="AH68" s="117"/>
      <c r="AI68" s="117"/>
      <c r="AJ68" s="117"/>
      <c r="AK68" s="117"/>
      <c r="AL68" s="117"/>
      <c r="AM68" s="117"/>
      <c r="AN68" s="119">
        <f>SUM(AG68,AT68)</f>
        <v>5723425.9700000007</v>
      </c>
      <c r="AO68" s="117"/>
      <c r="AP68" s="117"/>
      <c r="AQ68" s="120" t="s">
        <v>92</v>
      </c>
      <c r="AR68" s="121"/>
      <c r="AS68" s="122">
        <v>0</v>
      </c>
      <c r="AT68" s="123">
        <f>ROUND(SUM(AV68:AW68),2)</f>
        <v>993321.85999999999</v>
      </c>
      <c r="AU68" s="124">
        <f>'SO 121 - Parkoviště P1'!P97</f>
        <v>3786.4715740000001</v>
      </c>
      <c r="AV68" s="123">
        <f>'SO 121 - Parkoviště P1'!J37</f>
        <v>993321.85999999999</v>
      </c>
      <c r="AW68" s="123">
        <f>'SO 121 - Parkoviště P1'!J38</f>
        <v>0</v>
      </c>
      <c r="AX68" s="123">
        <f>'SO 121 - Parkoviště P1'!J39</f>
        <v>0</v>
      </c>
      <c r="AY68" s="123">
        <f>'SO 121 - Parkoviště P1'!J40</f>
        <v>0</v>
      </c>
      <c r="AZ68" s="123">
        <f>'SO 121 - Parkoviště P1'!F37</f>
        <v>4730104.1100000003</v>
      </c>
      <c r="BA68" s="123">
        <f>'SO 121 - Parkoviště P1'!F38</f>
        <v>0</v>
      </c>
      <c r="BB68" s="123">
        <f>'SO 121 - Parkoviště P1'!F39</f>
        <v>0</v>
      </c>
      <c r="BC68" s="123">
        <f>'SO 121 - Parkoviště P1'!F40</f>
        <v>0</v>
      </c>
      <c r="BD68" s="125">
        <f>'SO 121 - Parkoviště P1'!F41</f>
        <v>0</v>
      </c>
      <c r="BT68" s="126" t="s">
        <v>129</v>
      </c>
      <c r="BV68" s="126" t="s">
        <v>81</v>
      </c>
      <c r="BW68" s="126" t="s">
        <v>130</v>
      </c>
      <c r="BX68" s="126" t="s">
        <v>126</v>
      </c>
      <c r="CL68" s="126" t="s">
        <v>1</v>
      </c>
    </row>
    <row r="69" s="6" customFormat="1" ht="16.5" customHeight="1">
      <c r="A69" s="115" t="s">
        <v>89</v>
      </c>
      <c r="B69" s="116"/>
      <c r="C69" s="117"/>
      <c r="D69" s="117"/>
      <c r="E69" s="117"/>
      <c r="F69" s="118" t="s">
        <v>131</v>
      </c>
      <c r="G69" s="118"/>
      <c r="H69" s="118"/>
      <c r="I69" s="118"/>
      <c r="J69" s="118"/>
      <c r="K69" s="117"/>
      <c r="L69" s="118" t="s">
        <v>132</v>
      </c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9">
        <f>'SO 122 - Parkoviště P2'!J34</f>
        <v>1826879.6100000001</v>
      </c>
      <c r="AH69" s="117"/>
      <c r="AI69" s="117"/>
      <c r="AJ69" s="117"/>
      <c r="AK69" s="117"/>
      <c r="AL69" s="117"/>
      <c r="AM69" s="117"/>
      <c r="AN69" s="119">
        <f>SUM(AG69,AT69)</f>
        <v>2210524.3300000001</v>
      </c>
      <c r="AO69" s="117"/>
      <c r="AP69" s="117"/>
      <c r="AQ69" s="120" t="s">
        <v>92</v>
      </c>
      <c r="AR69" s="121"/>
      <c r="AS69" s="122">
        <v>0</v>
      </c>
      <c r="AT69" s="123">
        <f>ROUND(SUM(AV69:AW69),2)</f>
        <v>383644.71999999997</v>
      </c>
      <c r="AU69" s="124">
        <f>'SO 122 - Parkoviště P2'!P96</f>
        <v>1402.808209</v>
      </c>
      <c r="AV69" s="123">
        <f>'SO 122 - Parkoviště P2'!J37</f>
        <v>383644.71999999997</v>
      </c>
      <c r="AW69" s="123">
        <f>'SO 122 - Parkoviště P2'!J38</f>
        <v>0</v>
      </c>
      <c r="AX69" s="123">
        <f>'SO 122 - Parkoviště P2'!J39</f>
        <v>0</v>
      </c>
      <c r="AY69" s="123">
        <f>'SO 122 - Parkoviště P2'!J40</f>
        <v>0</v>
      </c>
      <c r="AZ69" s="123">
        <f>'SO 122 - Parkoviště P2'!F37</f>
        <v>1826879.6100000001</v>
      </c>
      <c r="BA69" s="123">
        <f>'SO 122 - Parkoviště P2'!F38</f>
        <v>0</v>
      </c>
      <c r="BB69" s="123">
        <f>'SO 122 - Parkoviště P2'!F39</f>
        <v>0</v>
      </c>
      <c r="BC69" s="123">
        <f>'SO 122 - Parkoviště P2'!F40</f>
        <v>0</v>
      </c>
      <c r="BD69" s="125">
        <f>'SO 122 - Parkoviště P2'!F41</f>
        <v>0</v>
      </c>
      <c r="BT69" s="126" t="s">
        <v>129</v>
      </c>
      <c r="BV69" s="126" t="s">
        <v>81</v>
      </c>
      <c r="BW69" s="126" t="s">
        <v>133</v>
      </c>
      <c r="BX69" s="126" t="s">
        <v>126</v>
      </c>
      <c r="CL69" s="126" t="s">
        <v>1</v>
      </c>
    </row>
    <row r="70" s="6" customFormat="1" ht="16.5" customHeight="1">
      <c r="A70" s="115" t="s">
        <v>89</v>
      </c>
      <c r="B70" s="116"/>
      <c r="C70" s="117"/>
      <c r="D70" s="117"/>
      <c r="E70" s="117"/>
      <c r="F70" s="118" t="s">
        <v>134</v>
      </c>
      <c r="G70" s="118"/>
      <c r="H70" s="118"/>
      <c r="I70" s="118"/>
      <c r="J70" s="118"/>
      <c r="K70" s="117"/>
      <c r="L70" s="118" t="s">
        <v>135</v>
      </c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9">
        <f>'SO 123 - Parkoviště P3'!J34</f>
        <v>2078790.4099999999</v>
      </c>
      <c r="AH70" s="117"/>
      <c r="AI70" s="117"/>
      <c r="AJ70" s="117"/>
      <c r="AK70" s="117"/>
      <c r="AL70" s="117"/>
      <c r="AM70" s="117"/>
      <c r="AN70" s="119">
        <f>SUM(AG70,AT70)</f>
        <v>2515336.3999999999</v>
      </c>
      <c r="AO70" s="117"/>
      <c r="AP70" s="117"/>
      <c r="AQ70" s="120" t="s">
        <v>92</v>
      </c>
      <c r="AR70" s="121"/>
      <c r="AS70" s="122">
        <v>0</v>
      </c>
      <c r="AT70" s="123">
        <f>ROUND(SUM(AV70:AW70),2)</f>
        <v>436545.98999999999</v>
      </c>
      <c r="AU70" s="124">
        <f>'SO 123 - Parkoviště P3'!P97</f>
        <v>1664.6190320000003</v>
      </c>
      <c r="AV70" s="123">
        <f>'SO 123 - Parkoviště P3'!J37</f>
        <v>436545.98999999999</v>
      </c>
      <c r="AW70" s="123">
        <f>'SO 123 - Parkoviště P3'!J38</f>
        <v>0</v>
      </c>
      <c r="AX70" s="123">
        <f>'SO 123 - Parkoviště P3'!J39</f>
        <v>0</v>
      </c>
      <c r="AY70" s="123">
        <f>'SO 123 - Parkoviště P3'!J40</f>
        <v>0</v>
      </c>
      <c r="AZ70" s="123">
        <f>'SO 123 - Parkoviště P3'!F37</f>
        <v>2078790.4099999999</v>
      </c>
      <c r="BA70" s="123">
        <f>'SO 123 - Parkoviště P3'!F38</f>
        <v>0</v>
      </c>
      <c r="BB70" s="123">
        <f>'SO 123 - Parkoviště P3'!F39</f>
        <v>0</v>
      </c>
      <c r="BC70" s="123">
        <f>'SO 123 - Parkoviště P3'!F40</f>
        <v>0</v>
      </c>
      <c r="BD70" s="125">
        <f>'SO 123 - Parkoviště P3'!F41</f>
        <v>0</v>
      </c>
      <c r="BT70" s="126" t="s">
        <v>129</v>
      </c>
      <c r="BV70" s="126" t="s">
        <v>81</v>
      </c>
      <c r="BW70" s="126" t="s">
        <v>136</v>
      </c>
      <c r="BX70" s="126" t="s">
        <v>126</v>
      </c>
      <c r="CL70" s="126" t="s">
        <v>1</v>
      </c>
    </row>
    <row r="71" s="6" customFormat="1" ht="25.5" customHeight="1">
      <c r="B71" s="116"/>
      <c r="C71" s="117"/>
      <c r="D71" s="117"/>
      <c r="E71" s="118" t="s">
        <v>137</v>
      </c>
      <c r="F71" s="118"/>
      <c r="G71" s="118"/>
      <c r="H71" s="118"/>
      <c r="I71" s="118"/>
      <c r="J71" s="117"/>
      <c r="K71" s="118" t="s">
        <v>138</v>
      </c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7">
        <f>ROUND(AG72,2)</f>
        <v>120339.81</v>
      </c>
      <c r="AH71" s="117"/>
      <c r="AI71" s="117"/>
      <c r="AJ71" s="117"/>
      <c r="AK71" s="117"/>
      <c r="AL71" s="117"/>
      <c r="AM71" s="117"/>
      <c r="AN71" s="119">
        <f>SUM(AG71,AT71)</f>
        <v>145611.16999999998</v>
      </c>
      <c r="AO71" s="117"/>
      <c r="AP71" s="117"/>
      <c r="AQ71" s="120" t="s">
        <v>92</v>
      </c>
      <c r="AR71" s="121"/>
      <c r="AS71" s="122">
        <f>ROUND(AS72,2)</f>
        <v>0</v>
      </c>
      <c r="AT71" s="123">
        <f>ROUND(SUM(AV71:AW71),2)</f>
        <v>25271.360000000001</v>
      </c>
      <c r="AU71" s="124">
        <f>ROUND(AU72,5)</f>
        <v>105.85723</v>
      </c>
      <c r="AV71" s="123">
        <f>ROUND(AZ71*L29,2)</f>
        <v>25271.360000000001</v>
      </c>
      <c r="AW71" s="123">
        <f>ROUND(BA71*L30,2)</f>
        <v>0</v>
      </c>
      <c r="AX71" s="123">
        <f>ROUND(BB71*L29,2)</f>
        <v>0</v>
      </c>
      <c r="AY71" s="123">
        <f>ROUND(BC71*L30,2)</f>
        <v>0</v>
      </c>
      <c r="AZ71" s="123">
        <f>ROUND(AZ72,2)</f>
        <v>120339.81</v>
      </c>
      <c r="BA71" s="123">
        <f>ROUND(BA72,2)</f>
        <v>0</v>
      </c>
      <c r="BB71" s="123">
        <f>ROUND(BB72,2)</f>
        <v>0</v>
      </c>
      <c r="BC71" s="123">
        <f>ROUND(BC72,2)</f>
        <v>0</v>
      </c>
      <c r="BD71" s="125">
        <f>ROUND(BD72,2)</f>
        <v>0</v>
      </c>
      <c r="BS71" s="126" t="s">
        <v>78</v>
      </c>
      <c r="BT71" s="126" t="s">
        <v>88</v>
      </c>
      <c r="BU71" s="126" t="s">
        <v>80</v>
      </c>
      <c r="BV71" s="126" t="s">
        <v>81</v>
      </c>
      <c r="BW71" s="126" t="s">
        <v>139</v>
      </c>
      <c r="BX71" s="126" t="s">
        <v>108</v>
      </c>
      <c r="CL71" s="126" t="s">
        <v>1</v>
      </c>
    </row>
    <row r="72" s="6" customFormat="1" ht="25.5" customHeight="1">
      <c r="A72" s="115" t="s">
        <v>89</v>
      </c>
      <c r="B72" s="116"/>
      <c r="C72" s="117"/>
      <c r="D72" s="117"/>
      <c r="E72" s="117"/>
      <c r="F72" s="118" t="s">
        <v>140</v>
      </c>
      <c r="G72" s="118"/>
      <c r="H72" s="118"/>
      <c r="I72" s="118"/>
      <c r="J72" s="118"/>
      <c r="K72" s="117"/>
      <c r="L72" s="118" t="s">
        <v>141</v>
      </c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9">
        <f>'SO 121.N - Parkoviště P1 ...'!J34</f>
        <v>120339.81</v>
      </c>
      <c r="AH72" s="117"/>
      <c r="AI72" s="117"/>
      <c r="AJ72" s="117"/>
      <c r="AK72" s="117"/>
      <c r="AL72" s="117"/>
      <c r="AM72" s="117"/>
      <c r="AN72" s="119">
        <f>SUM(AG72,AT72)</f>
        <v>145611.16999999998</v>
      </c>
      <c r="AO72" s="117"/>
      <c r="AP72" s="117"/>
      <c r="AQ72" s="120" t="s">
        <v>92</v>
      </c>
      <c r="AR72" s="121"/>
      <c r="AS72" s="122">
        <v>0</v>
      </c>
      <c r="AT72" s="123">
        <f>ROUND(SUM(AV72:AW72),2)</f>
        <v>25271.360000000001</v>
      </c>
      <c r="AU72" s="124">
        <f>'SO 121.N - Parkoviště P1 ...'!P97</f>
        <v>105.857227</v>
      </c>
      <c r="AV72" s="123">
        <f>'SO 121.N - Parkoviště P1 ...'!J37</f>
        <v>25271.360000000001</v>
      </c>
      <c r="AW72" s="123">
        <f>'SO 121.N - Parkoviště P1 ...'!J38</f>
        <v>0</v>
      </c>
      <c r="AX72" s="123">
        <f>'SO 121.N - Parkoviště P1 ...'!J39</f>
        <v>0</v>
      </c>
      <c r="AY72" s="123">
        <f>'SO 121.N - Parkoviště P1 ...'!J40</f>
        <v>0</v>
      </c>
      <c r="AZ72" s="123">
        <f>'SO 121.N - Parkoviště P1 ...'!F37</f>
        <v>120339.81</v>
      </c>
      <c r="BA72" s="123">
        <f>'SO 121.N - Parkoviště P1 ...'!F38</f>
        <v>0</v>
      </c>
      <c r="BB72" s="123">
        <f>'SO 121.N - Parkoviště P1 ...'!F39</f>
        <v>0</v>
      </c>
      <c r="BC72" s="123">
        <f>'SO 121.N - Parkoviště P1 ...'!F40</f>
        <v>0</v>
      </c>
      <c r="BD72" s="125">
        <f>'SO 121.N - Parkoviště P1 ...'!F41</f>
        <v>0</v>
      </c>
      <c r="BT72" s="126" t="s">
        <v>129</v>
      </c>
      <c r="BV72" s="126" t="s">
        <v>81</v>
      </c>
      <c r="BW72" s="126" t="s">
        <v>142</v>
      </c>
      <c r="BX72" s="126" t="s">
        <v>139</v>
      </c>
      <c r="CL72" s="126" t="s">
        <v>1</v>
      </c>
    </row>
    <row r="73" s="5" customFormat="1" ht="16.5" customHeight="1">
      <c r="B73" s="102"/>
      <c r="C73" s="103"/>
      <c r="D73" s="104" t="s">
        <v>143</v>
      </c>
      <c r="E73" s="104"/>
      <c r="F73" s="104"/>
      <c r="G73" s="104"/>
      <c r="H73" s="104"/>
      <c r="I73" s="105"/>
      <c r="J73" s="104" t="s">
        <v>144</v>
      </c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6">
        <f>ROUND(SUM(AG74:AG76),2)</f>
        <v>3077087.3300000001</v>
      </c>
      <c r="AH73" s="105"/>
      <c r="AI73" s="105"/>
      <c r="AJ73" s="105"/>
      <c r="AK73" s="105"/>
      <c r="AL73" s="105"/>
      <c r="AM73" s="105"/>
      <c r="AN73" s="107">
        <f>SUM(AG73,AT73)</f>
        <v>3723275.6699999999</v>
      </c>
      <c r="AO73" s="105"/>
      <c r="AP73" s="105"/>
      <c r="AQ73" s="108" t="s">
        <v>85</v>
      </c>
      <c r="AR73" s="109"/>
      <c r="AS73" s="110">
        <f>ROUND(SUM(AS74:AS76),2)</f>
        <v>0</v>
      </c>
      <c r="AT73" s="111">
        <f>ROUND(SUM(AV73:AW73),2)</f>
        <v>646188.33999999997</v>
      </c>
      <c r="AU73" s="112">
        <f>ROUND(SUM(AU74:AU76),5)</f>
        <v>245.72480999999999</v>
      </c>
      <c r="AV73" s="111">
        <f>ROUND(AZ73*L29,2)</f>
        <v>646188.33999999997</v>
      </c>
      <c r="AW73" s="111">
        <f>ROUND(BA73*L30,2)</f>
        <v>0</v>
      </c>
      <c r="AX73" s="111">
        <f>ROUND(BB73*L29,2)</f>
        <v>0</v>
      </c>
      <c r="AY73" s="111">
        <f>ROUND(BC73*L30,2)</f>
        <v>0</v>
      </c>
      <c r="AZ73" s="111">
        <f>ROUND(SUM(AZ74:AZ76),2)</f>
        <v>3077087.3300000001</v>
      </c>
      <c r="BA73" s="111">
        <f>ROUND(SUM(BA74:BA76),2)</f>
        <v>0</v>
      </c>
      <c r="BB73" s="111">
        <f>ROUND(SUM(BB74:BB76),2)</f>
        <v>0</v>
      </c>
      <c r="BC73" s="111">
        <f>ROUND(SUM(BC74:BC76),2)</f>
        <v>0</v>
      </c>
      <c r="BD73" s="113">
        <f>ROUND(SUM(BD74:BD76),2)</f>
        <v>0</v>
      </c>
      <c r="BS73" s="114" t="s">
        <v>78</v>
      </c>
      <c r="BT73" s="114" t="s">
        <v>86</v>
      </c>
      <c r="BU73" s="114" t="s">
        <v>80</v>
      </c>
      <c r="BV73" s="114" t="s">
        <v>81</v>
      </c>
      <c r="BW73" s="114" t="s">
        <v>145</v>
      </c>
      <c r="BX73" s="114" t="s">
        <v>5</v>
      </c>
      <c r="CL73" s="114" t="s">
        <v>1</v>
      </c>
      <c r="CM73" s="114" t="s">
        <v>88</v>
      </c>
    </row>
    <row r="74" s="6" customFormat="1" ht="16.5" customHeight="1">
      <c r="A74" s="115" t="s">
        <v>89</v>
      </c>
      <c r="B74" s="116"/>
      <c r="C74" s="117"/>
      <c r="D74" s="117"/>
      <c r="E74" s="118" t="s">
        <v>146</v>
      </c>
      <c r="F74" s="118"/>
      <c r="G74" s="118"/>
      <c r="H74" s="118"/>
      <c r="I74" s="118"/>
      <c r="J74" s="117"/>
      <c r="K74" s="118" t="s">
        <v>147</v>
      </c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9">
        <f>'SO 191 - Dopravní značení...'!J32</f>
        <v>190939.88000000001</v>
      </c>
      <c r="AH74" s="117"/>
      <c r="AI74" s="117"/>
      <c r="AJ74" s="117"/>
      <c r="AK74" s="117"/>
      <c r="AL74" s="117"/>
      <c r="AM74" s="117"/>
      <c r="AN74" s="119">
        <f>SUM(AG74,AT74)</f>
        <v>231037.25</v>
      </c>
      <c r="AO74" s="117"/>
      <c r="AP74" s="117"/>
      <c r="AQ74" s="120" t="s">
        <v>92</v>
      </c>
      <c r="AR74" s="121"/>
      <c r="AS74" s="122">
        <v>0</v>
      </c>
      <c r="AT74" s="123">
        <f>ROUND(SUM(AV74:AW74),2)</f>
        <v>40097.370000000003</v>
      </c>
      <c r="AU74" s="124">
        <f>'SO 191 - Dopravní značení...'!P89</f>
        <v>170.64239800000001</v>
      </c>
      <c r="AV74" s="123">
        <f>'SO 191 - Dopravní značení...'!J35</f>
        <v>40097.370000000003</v>
      </c>
      <c r="AW74" s="123">
        <f>'SO 191 - Dopravní značení...'!J36</f>
        <v>0</v>
      </c>
      <c r="AX74" s="123">
        <f>'SO 191 - Dopravní značení...'!J37</f>
        <v>0</v>
      </c>
      <c r="AY74" s="123">
        <f>'SO 191 - Dopravní značení...'!J38</f>
        <v>0</v>
      </c>
      <c r="AZ74" s="123">
        <f>'SO 191 - Dopravní značení...'!F35</f>
        <v>190939.88000000001</v>
      </c>
      <c r="BA74" s="123">
        <f>'SO 191 - Dopravní značení...'!F36</f>
        <v>0</v>
      </c>
      <c r="BB74" s="123">
        <f>'SO 191 - Dopravní značení...'!F37</f>
        <v>0</v>
      </c>
      <c r="BC74" s="123">
        <f>'SO 191 - Dopravní značení...'!F38</f>
        <v>0</v>
      </c>
      <c r="BD74" s="125">
        <f>'SO 191 - Dopravní značení...'!F39</f>
        <v>0</v>
      </c>
      <c r="BT74" s="126" t="s">
        <v>88</v>
      </c>
      <c r="BV74" s="126" t="s">
        <v>81</v>
      </c>
      <c r="BW74" s="126" t="s">
        <v>148</v>
      </c>
      <c r="BX74" s="126" t="s">
        <v>145</v>
      </c>
      <c r="CL74" s="126" t="s">
        <v>1</v>
      </c>
    </row>
    <row r="75" s="6" customFormat="1" ht="25.5" customHeight="1">
      <c r="A75" s="115" t="s">
        <v>89</v>
      </c>
      <c r="B75" s="116"/>
      <c r="C75" s="117"/>
      <c r="D75" s="117"/>
      <c r="E75" s="118" t="s">
        <v>149</v>
      </c>
      <c r="F75" s="118"/>
      <c r="G75" s="118"/>
      <c r="H75" s="118"/>
      <c r="I75" s="118"/>
      <c r="J75" s="117"/>
      <c r="K75" s="118" t="s">
        <v>150</v>
      </c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9">
        <f>'SO 191.N - Dopravní znače...'!J32</f>
        <v>174.90000000000001</v>
      </c>
      <c r="AH75" s="117"/>
      <c r="AI75" s="117"/>
      <c r="AJ75" s="117"/>
      <c r="AK75" s="117"/>
      <c r="AL75" s="117"/>
      <c r="AM75" s="117"/>
      <c r="AN75" s="119">
        <f>SUM(AG75,AT75)</f>
        <v>211.63</v>
      </c>
      <c r="AO75" s="117"/>
      <c r="AP75" s="117"/>
      <c r="AQ75" s="120" t="s">
        <v>92</v>
      </c>
      <c r="AR75" s="121"/>
      <c r="AS75" s="122">
        <v>0</v>
      </c>
      <c r="AT75" s="123">
        <f>ROUND(SUM(AV75:AW75),2)</f>
        <v>36.729999999999997</v>
      </c>
      <c r="AU75" s="124">
        <f>'SO 191.N - Dopravní znače...'!P87</f>
        <v>0.28499999999999998</v>
      </c>
      <c r="AV75" s="123">
        <f>'SO 191.N - Dopravní znače...'!J35</f>
        <v>36.729999999999997</v>
      </c>
      <c r="AW75" s="123">
        <f>'SO 191.N - Dopravní znače...'!J36</f>
        <v>0</v>
      </c>
      <c r="AX75" s="123">
        <f>'SO 191.N - Dopravní znače...'!J37</f>
        <v>0</v>
      </c>
      <c r="AY75" s="123">
        <f>'SO 191.N - Dopravní znače...'!J38</f>
        <v>0</v>
      </c>
      <c r="AZ75" s="123">
        <f>'SO 191.N - Dopravní znače...'!F35</f>
        <v>174.90000000000001</v>
      </c>
      <c r="BA75" s="123">
        <f>'SO 191.N - Dopravní znače...'!F36</f>
        <v>0</v>
      </c>
      <c r="BB75" s="123">
        <f>'SO 191.N - Dopravní znače...'!F37</f>
        <v>0</v>
      </c>
      <c r="BC75" s="123">
        <f>'SO 191.N - Dopravní znače...'!F38</f>
        <v>0</v>
      </c>
      <c r="BD75" s="125">
        <f>'SO 191.N - Dopravní znače...'!F39</f>
        <v>0</v>
      </c>
      <c r="BT75" s="126" t="s">
        <v>88</v>
      </c>
      <c r="BV75" s="126" t="s">
        <v>81</v>
      </c>
      <c r="BW75" s="126" t="s">
        <v>151</v>
      </c>
      <c r="BX75" s="126" t="s">
        <v>145</v>
      </c>
      <c r="CL75" s="126" t="s">
        <v>1</v>
      </c>
    </row>
    <row r="76" s="6" customFormat="1" ht="16.5" customHeight="1">
      <c r="A76" s="115" t="s">
        <v>89</v>
      </c>
      <c r="B76" s="116"/>
      <c r="C76" s="117"/>
      <c r="D76" s="117"/>
      <c r="E76" s="118" t="s">
        <v>152</v>
      </c>
      <c r="F76" s="118"/>
      <c r="G76" s="118"/>
      <c r="H76" s="118"/>
      <c r="I76" s="118"/>
      <c r="J76" s="117"/>
      <c r="K76" s="118" t="s">
        <v>153</v>
      </c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9">
        <f>'SO 192 - Dočasné dopravní...'!J32</f>
        <v>2885972.5499999998</v>
      </c>
      <c r="AH76" s="117"/>
      <c r="AI76" s="117"/>
      <c r="AJ76" s="117"/>
      <c r="AK76" s="117"/>
      <c r="AL76" s="117"/>
      <c r="AM76" s="117"/>
      <c r="AN76" s="119">
        <f>SUM(AG76,AT76)</f>
        <v>3492026.79</v>
      </c>
      <c r="AO76" s="117"/>
      <c r="AP76" s="117"/>
      <c r="AQ76" s="120" t="s">
        <v>92</v>
      </c>
      <c r="AR76" s="121"/>
      <c r="AS76" s="122">
        <v>0</v>
      </c>
      <c r="AT76" s="123">
        <f>ROUND(SUM(AV76:AW76),2)</f>
        <v>606054.23999999999</v>
      </c>
      <c r="AU76" s="124">
        <f>'SO 192 - Dočasné dopravní...'!P88</f>
        <v>74.797408000000004</v>
      </c>
      <c r="AV76" s="123">
        <f>'SO 192 - Dočasné dopravní...'!J35</f>
        <v>606054.23999999999</v>
      </c>
      <c r="AW76" s="123">
        <f>'SO 192 - Dočasné dopravní...'!J36</f>
        <v>0</v>
      </c>
      <c r="AX76" s="123">
        <f>'SO 192 - Dočasné dopravní...'!J37</f>
        <v>0</v>
      </c>
      <c r="AY76" s="123">
        <f>'SO 192 - Dočasné dopravní...'!J38</f>
        <v>0</v>
      </c>
      <c r="AZ76" s="123">
        <f>'SO 192 - Dočasné dopravní...'!F35</f>
        <v>2885972.5499999998</v>
      </c>
      <c r="BA76" s="123">
        <f>'SO 192 - Dočasné dopravní...'!F36</f>
        <v>0</v>
      </c>
      <c r="BB76" s="123">
        <f>'SO 192 - Dočasné dopravní...'!F37</f>
        <v>0</v>
      </c>
      <c r="BC76" s="123">
        <f>'SO 192 - Dočasné dopravní...'!F38</f>
        <v>0</v>
      </c>
      <c r="BD76" s="125">
        <f>'SO 192 - Dočasné dopravní...'!F39</f>
        <v>0</v>
      </c>
      <c r="BT76" s="126" t="s">
        <v>88</v>
      </c>
      <c r="BV76" s="126" t="s">
        <v>81</v>
      </c>
      <c r="BW76" s="126" t="s">
        <v>154</v>
      </c>
      <c r="BX76" s="126" t="s">
        <v>145</v>
      </c>
      <c r="CL76" s="126" t="s">
        <v>1</v>
      </c>
    </row>
    <row r="77" s="5" customFormat="1" ht="16.5" customHeight="1">
      <c r="B77" s="102"/>
      <c r="C77" s="103"/>
      <c r="D77" s="104" t="s">
        <v>155</v>
      </c>
      <c r="E77" s="104"/>
      <c r="F77" s="104"/>
      <c r="G77" s="104"/>
      <c r="H77" s="104"/>
      <c r="I77" s="105"/>
      <c r="J77" s="104" t="s">
        <v>156</v>
      </c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6">
        <f>ROUND(SUM(AG78:AG80),2)</f>
        <v>6976445.9199999999</v>
      </c>
      <c r="AH77" s="105"/>
      <c r="AI77" s="105"/>
      <c r="AJ77" s="105"/>
      <c r="AK77" s="105"/>
      <c r="AL77" s="105"/>
      <c r="AM77" s="105"/>
      <c r="AN77" s="107">
        <f>SUM(AG77,AT77)</f>
        <v>8441499.5600000005</v>
      </c>
      <c r="AO77" s="105"/>
      <c r="AP77" s="105"/>
      <c r="AQ77" s="108" t="s">
        <v>85</v>
      </c>
      <c r="AR77" s="109"/>
      <c r="AS77" s="110">
        <f>ROUND(SUM(AS78:AS80),2)</f>
        <v>0</v>
      </c>
      <c r="AT77" s="111">
        <f>ROUND(SUM(AV77:AW77),2)</f>
        <v>1465053.6399999999</v>
      </c>
      <c r="AU77" s="112">
        <f>ROUND(SUM(AU78:AU80),5)</f>
        <v>6292.2714299999998</v>
      </c>
      <c r="AV77" s="111">
        <f>ROUND(AZ77*L29,2)</f>
        <v>1465053.6399999999</v>
      </c>
      <c r="AW77" s="111">
        <f>ROUND(BA77*L30,2)</f>
        <v>0</v>
      </c>
      <c r="AX77" s="111">
        <f>ROUND(BB77*L29,2)</f>
        <v>0</v>
      </c>
      <c r="AY77" s="111">
        <f>ROUND(BC77*L30,2)</f>
        <v>0</v>
      </c>
      <c r="AZ77" s="111">
        <f>ROUND(SUM(AZ78:AZ80),2)</f>
        <v>6976445.9199999999</v>
      </c>
      <c r="BA77" s="111">
        <f>ROUND(SUM(BA78:BA80),2)</f>
        <v>0</v>
      </c>
      <c r="BB77" s="111">
        <f>ROUND(SUM(BB78:BB80),2)</f>
        <v>0</v>
      </c>
      <c r="BC77" s="111">
        <f>ROUND(SUM(BC78:BC80),2)</f>
        <v>0</v>
      </c>
      <c r="BD77" s="113">
        <f>ROUND(SUM(BD78:BD80),2)</f>
        <v>0</v>
      </c>
      <c r="BS77" s="114" t="s">
        <v>78</v>
      </c>
      <c r="BT77" s="114" t="s">
        <v>86</v>
      </c>
      <c r="BU77" s="114" t="s">
        <v>80</v>
      </c>
      <c r="BV77" s="114" t="s">
        <v>81</v>
      </c>
      <c r="BW77" s="114" t="s">
        <v>157</v>
      </c>
      <c r="BX77" s="114" t="s">
        <v>5</v>
      </c>
      <c r="CL77" s="114" t="s">
        <v>1</v>
      </c>
      <c r="CM77" s="114" t="s">
        <v>88</v>
      </c>
    </row>
    <row r="78" s="6" customFormat="1" ht="25.5" customHeight="1">
      <c r="A78" s="115" t="s">
        <v>89</v>
      </c>
      <c r="B78" s="116"/>
      <c r="C78" s="117"/>
      <c r="D78" s="117"/>
      <c r="E78" s="118" t="s">
        <v>158</v>
      </c>
      <c r="F78" s="118"/>
      <c r="G78" s="118"/>
      <c r="H78" s="118"/>
      <c r="I78" s="118"/>
      <c r="J78" s="117"/>
      <c r="K78" s="118" t="s">
        <v>159</v>
      </c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9">
        <f>'SO 301.1 - Dešťová kanali...'!J32</f>
        <v>4376301.4500000002</v>
      </c>
      <c r="AH78" s="117"/>
      <c r="AI78" s="117"/>
      <c r="AJ78" s="117"/>
      <c r="AK78" s="117"/>
      <c r="AL78" s="117"/>
      <c r="AM78" s="117"/>
      <c r="AN78" s="119">
        <f>SUM(AG78,AT78)</f>
        <v>5295324.75</v>
      </c>
      <c r="AO78" s="117"/>
      <c r="AP78" s="117"/>
      <c r="AQ78" s="120" t="s">
        <v>92</v>
      </c>
      <c r="AR78" s="121"/>
      <c r="AS78" s="122">
        <v>0</v>
      </c>
      <c r="AT78" s="123">
        <f>ROUND(SUM(AV78:AW78),2)</f>
        <v>919023.30000000005</v>
      </c>
      <c r="AU78" s="124">
        <f>'SO 301.1 - Dešťová kanali...'!P92</f>
        <v>3979.6602889999999</v>
      </c>
      <c r="AV78" s="123">
        <f>'SO 301.1 - Dešťová kanali...'!J35</f>
        <v>919023.30000000005</v>
      </c>
      <c r="AW78" s="123">
        <f>'SO 301.1 - Dešťová kanali...'!J36</f>
        <v>0</v>
      </c>
      <c r="AX78" s="123">
        <f>'SO 301.1 - Dešťová kanali...'!J37</f>
        <v>0</v>
      </c>
      <c r="AY78" s="123">
        <f>'SO 301.1 - Dešťová kanali...'!J38</f>
        <v>0</v>
      </c>
      <c r="AZ78" s="123">
        <f>'SO 301.1 - Dešťová kanali...'!F35</f>
        <v>4376301.4500000002</v>
      </c>
      <c r="BA78" s="123">
        <f>'SO 301.1 - Dešťová kanali...'!F36</f>
        <v>0</v>
      </c>
      <c r="BB78" s="123">
        <f>'SO 301.1 - Dešťová kanali...'!F37</f>
        <v>0</v>
      </c>
      <c r="BC78" s="123">
        <f>'SO 301.1 - Dešťová kanali...'!F38</f>
        <v>0</v>
      </c>
      <c r="BD78" s="125">
        <f>'SO 301.1 - Dešťová kanali...'!F39</f>
        <v>0</v>
      </c>
      <c r="BT78" s="126" t="s">
        <v>88</v>
      </c>
      <c r="BV78" s="126" t="s">
        <v>81</v>
      </c>
      <c r="BW78" s="126" t="s">
        <v>160</v>
      </c>
      <c r="BX78" s="126" t="s">
        <v>157</v>
      </c>
      <c r="CL78" s="126" t="s">
        <v>1</v>
      </c>
    </row>
    <row r="79" s="6" customFormat="1" ht="25.5" customHeight="1">
      <c r="A79" s="115" t="s">
        <v>89</v>
      </c>
      <c r="B79" s="116"/>
      <c r="C79" s="117"/>
      <c r="D79" s="117"/>
      <c r="E79" s="118" t="s">
        <v>161</v>
      </c>
      <c r="F79" s="118"/>
      <c r="G79" s="118"/>
      <c r="H79" s="118"/>
      <c r="I79" s="118"/>
      <c r="J79" s="117"/>
      <c r="K79" s="118" t="s">
        <v>162</v>
      </c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>
        <f>'SO 301.2 - Dešťová kanali...'!J32</f>
        <v>2409634.3399999999</v>
      </c>
      <c r="AH79" s="117"/>
      <c r="AI79" s="117"/>
      <c r="AJ79" s="117"/>
      <c r="AK79" s="117"/>
      <c r="AL79" s="117"/>
      <c r="AM79" s="117"/>
      <c r="AN79" s="119">
        <f>SUM(AG79,AT79)</f>
        <v>2915657.5499999998</v>
      </c>
      <c r="AO79" s="117"/>
      <c r="AP79" s="117"/>
      <c r="AQ79" s="120" t="s">
        <v>92</v>
      </c>
      <c r="AR79" s="121"/>
      <c r="AS79" s="122">
        <v>0</v>
      </c>
      <c r="AT79" s="123">
        <f>ROUND(SUM(AV79:AW79),2)</f>
        <v>506023.21000000002</v>
      </c>
      <c r="AU79" s="124">
        <f>'SO 301.2 - Dešťová kanali...'!P95</f>
        <v>2164.5149489999999</v>
      </c>
      <c r="AV79" s="123">
        <f>'SO 301.2 - Dešťová kanali...'!J35</f>
        <v>506023.21000000002</v>
      </c>
      <c r="AW79" s="123">
        <f>'SO 301.2 - Dešťová kanali...'!J36</f>
        <v>0</v>
      </c>
      <c r="AX79" s="123">
        <f>'SO 301.2 - Dešťová kanali...'!J37</f>
        <v>0</v>
      </c>
      <c r="AY79" s="123">
        <f>'SO 301.2 - Dešťová kanali...'!J38</f>
        <v>0</v>
      </c>
      <c r="AZ79" s="123">
        <f>'SO 301.2 - Dešťová kanali...'!F35</f>
        <v>2409634.3399999999</v>
      </c>
      <c r="BA79" s="123">
        <f>'SO 301.2 - Dešťová kanali...'!F36</f>
        <v>0</v>
      </c>
      <c r="BB79" s="123">
        <f>'SO 301.2 - Dešťová kanali...'!F37</f>
        <v>0</v>
      </c>
      <c r="BC79" s="123">
        <f>'SO 301.2 - Dešťová kanali...'!F38</f>
        <v>0</v>
      </c>
      <c r="BD79" s="125">
        <f>'SO 301.2 - Dešťová kanali...'!F39</f>
        <v>0</v>
      </c>
      <c r="BT79" s="126" t="s">
        <v>88</v>
      </c>
      <c r="BV79" s="126" t="s">
        <v>81</v>
      </c>
      <c r="BW79" s="126" t="s">
        <v>163</v>
      </c>
      <c r="BX79" s="126" t="s">
        <v>157</v>
      </c>
      <c r="CL79" s="126" t="s">
        <v>1</v>
      </c>
    </row>
    <row r="80" s="6" customFormat="1" ht="16.5" customHeight="1">
      <c r="A80" s="115" t="s">
        <v>89</v>
      </c>
      <c r="B80" s="116"/>
      <c r="C80" s="117"/>
      <c r="D80" s="117"/>
      <c r="E80" s="118" t="s">
        <v>164</v>
      </c>
      <c r="F80" s="118"/>
      <c r="G80" s="118"/>
      <c r="H80" s="118"/>
      <c r="I80" s="118"/>
      <c r="J80" s="117"/>
      <c r="K80" s="118" t="s">
        <v>165</v>
      </c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>
        <f>'SO 302 - Vodovodní přípojka'!J32</f>
        <v>190510.13000000001</v>
      </c>
      <c r="AH80" s="117"/>
      <c r="AI80" s="117"/>
      <c r="AJ80" s="117"/>
      <c r="AK80" s="117"/>
      <c r="AL80" s="117"/>
      <c r="AM80" s="117"/>
      <c r="AN80" s="119">
        <f>SUM(AG80,AT80)</f>
        <v>230517.26000000001</v>
      </c>
      <c r="AO80" s="117"/>
      <c r="AP80" s="117"/>
      <c r="AQ80" s="120" t="s">
        <v>92</v>
      </c>
      <c r="AR80" s="121"/>
      <c r="AS80" s="122">
        <v>0</v>
      </c>
      <c r="AT80" s="123">
        <f>ROUND(SUM(AV80:AW80),2)</f>
        <v>40007.129999999997</v>
      </c>
      <c r="AU80" s="124">
        <f>'SO 302 - Vodovodní přípojka'!P91</f>
        <v>148.096192</v>
      </c>
      <c r="AV80" s="123">
        <f>'SO 302 - Vodovodní přípojka'!J35</f>
        <v>40007.129999999997</v>
      </c>
      <c r="AW80" s="123">
        <f>'SO 302 - Vodovodní přípojka'!J36</f>
        <v>0</v>
      </c>
      <c r="AX80" s="123">
        <f>'SO 302 - Vodovodní přípojka'!J37</f>
        <v>0</v>
      </c>
      <c r="AY80" s="123">
        <f>'SO 302 - Vodovodní přípojka'!J38</f>
        <v>0</v>
      </c>
      <c r="AZ80" s="123">
        <f>'SO 302 - Vodovodní přípojka'!F35</f>
        <v>190510.13000000001</v>
      </c>
      <c r="BA80" s="123">
        <f>'SO 302 - Vodovodní přípojka'!F36</f>
        <v>0</v>
      </c>
      <c r="BB80" s="123">
        <f>'SO 302 - Vodovodní přípojka'!F37</f>
        <v>0</v>
      </c>
      <c r="BC80" s="123">
        <f>'SO 302 - Vodovodní přípojka'!F38</f>
        <v>0</v>
      </c>
      <c r="BD80" s="125">
        <f>'SO 302 - Vodovodní přípojka'!F39</f>
        <v>0</v>
      </c>
      <c r="BT80" s="126" t="s">
        <v>88</v>
      </c>
      <c r="BV80" s="126" t="s">
        <v>81</v>
      </c>
      <c r="BW80" s="126" t="s">
        <v>166</v>
      </c>
      <c r="BX80" s="126" t="s">
        <v>157</v>
      </c>
      <c r="CL80" s="126" t="s">
        <v>1</v>
      </c>
    </row>
    <row r="81" s="5" customFormat="1" ht="16.5" customHeight="1">
      <c r="B81" s="102"/>
      <c r="C81" s="103"/>
      <c r="D81" s="104" t="s">
        <v>167</v>
      </c>
      <c r="E81" s="104"/>
      <c r="F81" s="104"/>
      <c r="G81" s="104"/>
      <c r="H81" s="104"/>
      <c r="I81" s="105"/>
      <c r="J81" s="104" t="s">
        <v>168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6">
        <f>ROUND(AG82+SUM(AG83:AG85),2)</f>
        <v>16906881.050000001</v>
      </c>
      <c r="AH81" s="105"/>
      <c r="AI81" s="105"/>
      <c r="AJ81" s="105"/>
      <c r="AK81" s="105"/>
      <c r="AL81" s="105"/>
      <c r="AM81" s="105"/>
      <c r="AN81" s="107">
        <f>SUM(AG81,AT81)</f>
        <v>20457326.07</v>
      </c>
      <c r="AO81" s="105"/>
      <c r="AP81" s="105"/>
      <c r="AQ81" s="108" t="s">
        <v>85</v>
      </c>
      <c r="AR81" s="109"/>
      <c r="AS81" s="110">
        <f>ROUND(AS82+SUM(AS83:AS85),2)</f>
        <v>0</v>
      </c>
      <c r="AT81" s="111">
        <f>ROUND(SUM(AV81:AW81),2)</f>
        <v>3550445.02</v>
      </c>
      <c r="AU81" s="112">
        <f>ROUND(AU82+SUM(AU83:AU85),5)</f>
        <v>2292.5854300000001</v>
      </c>
      <c r="AV81" s="111">
        <f>ROUND(AZ81*L29,2)</f>
        <v>3550445.02</v>
      </c>
      <c r="AW81" s="111">
        <f>ROUND(BA81*L30,2)</f>
        <v>0</v>
      </c>
      <c r="AX81" s="111">
        <f>ROUND(BB81*L29,2)</f>
        <v>0</v>
      </c>
      <c r="AY81" s="111">
        <f>ROUND(BC81*L30,2)</f>
        <v>0</v>
      </c>
      <c r="AZ81" s="111">
        <f>ROUND(AZ82+SUM(AZ83:AZ85),2)</f>
        <v>16906881.050000001</v>
      </c>
      <c r="BA81" s="111">
        <f>ROUND(BA82+SUM(BA83:BA85),2)</f>
        <v>0</v>
      </c>
      <c r="BB81" s="111">
        <f>ROUND(BB82+SUM(BB83:BB85),2)</f>
        <v>0</v>
      </c>
      <c r="BC81" s="111">
        <f>ROUND(BC82+SUM(BC83:BC85),2)</f>
        <v>0</v>
      </c>
      <c r="BD81" s="113">
        <f>ROUND(BD82+SUM(BD83:BD85),2)</f>
        <v>0</v>
      </c>
      <c r="BS81" s="114" t="s">
        <v>78</v>
      </c>
      <c r="BT81" s="114" t="s">
        <v>86</v>
      </c>
      <c r="BU81" s="114" t="s">
        <v>80</v>
      </c>
      <c r="BV81" s="114" t="s">
        <v>81</v>
      </c>
      <c r="BW81" s="114" t="s">
        <v>169</v>
      </c>
      <c r="BX81" s="114" t="s">
        <v>5</v>
      </c>
      <c r="CL81" s="114" t="s">
        <v>1</v>
      </c>
      <c r="CM81" s="114" t="s">
        <v>88</v>
      </c>
    </row>
    <row r="82" s="6" customFormat="1" ht="16.5" customHeight="1">
      <c r="A82" s="115" t="s">
        <v>89</v>
      </c>
      <c r="B82" s="116"/>
      <c r="C82" s="117"/>
      <c r="D82" s="117"/>
      <c r="E82" s="118" t="s">
        <v>170</v>
      </c>
      <c r="F82" s="118"/>
      <c r="G82" s="118"/>
      <c r="H82" s="118"/>
      <c r="I82" s="118"/>
      <c r="J82" s="117"/>
      <c r="K82" s="118" t="s">
        <v>171</v>
      </c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9">
        <f>'SO 401 - Rozvody VO'!J32</f>
        <v>6255987.2599999998</v>
      </c>
      <c r="AH82" s="117"/>
      <c r="AI82" s="117"/>
      <c r="AJ82" s="117"/>
      <c r="AK82" s="117"/>
      <c r="AL82" s="117"/>
      <c r="AM82" s="117"/>
      <c r="AN82" s="119">
        <f>SUM(AG82,AT82)</f>
        <v>7569744.5800000001</v>
      </c>
      <c r="AO82" s="117"/>
      <c r="AP82" s="117"/>
      <c r="AQ82" s="120" t="s">
        <v>92</v>
      </c>
      <c r="AR82" s="121"/>
      <c r="AS82" s="122">
        <v>0</v>
      </c>
      <c r="AT82" s="123">
        <f>ROUND(SUM(AV82:AW82),2)</f>
        <v>1313757.3200000001</v>
      </c>
      <c r="AU82" s="124">
        <f>'SO 401 - Rozvody VO'!P89</f>
        <v>0</v>
      </c>
      <c r="AV82" s="123">
        <f>'SO 401 - Rozvody VO'!J35</f>
        <v>1313757.3200000001</v>
      </c>
      <c r="AW82" s="123">
        <f>'SO 401 - Rozvody VO'!J36</f>
        <v>0</v>
      </c>
      <c r="AX82" s="123">
        <f>'SO 401 - Rozvody VO'!J37</f>
        <v>0</v>
      </c>
      <c r="AY82" s="123">
        <f>'SO 401 - Rozvody VO'!J38</f>
        <v>0</v>
      </c>
      <c r="AZ82" s="123">
        <f>'SO 401 - Rozvody VO'!F35</f>
        <v>6255987.2599999998</v>
      </c>
      <c r="BA82" s="123">
        <f>'SO 401 - Rozvody VO'!F36</f>
        <v>0</v>
      </c>
      <c r="BB82" s="123">
        <f>'SO 401 - Rozvody VO'!F37</f>
        <v>0</v>
      </c>
      <c r="BC82" s="123">
        <f>'SO 401 - Rozvody VO'!F38</f>
        <v>0</v>
      </c>
      <c r="BD82" s="125">
        <f>'SO 401 - Rozvody VO'!F39</f>
        <v>0</v>
      </c>
      <c r="BT82" s="126" t="s">
        <v>88</v>
      </c>
      <c r="BV82" s="126" t="s">
        <v>81</v>
      </c>
      <c r="BW82" s="126" t="s">
        <v>172</v>
      </c>
      <c r="BX82" s="126" t="s">
        <v>169</v>
      </c>
      <c r="CL82" s="126" t="s">
        <v>1</v>
      </c>
    </row>
    <row r="83" s="6" customFormat="1" ht="16.5" customHeight="1">
      <c r="A83" s="115" t="s">
        <v>89</v>
      </c>
      <c r="B83" s="116"/>
      <c r="C83" s="117"/>
      <c r="D83" s="117"/>
      <c r="E83" s="118" t="s">
        <v>173</v>
      </c>
      <c r="F83" s="118"/>
      <c r="G83" s="118"/>
      <c r="H83" s="118"/>
      <c r="I83" s="118"/>
      <c r="J83" s="117"/>
      <c r="K83" s="118" t="s">
        <v>174</v>
      </c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9">
        <f>'SO 402 - Světelné signali...'!J32</f>
        <v>3156408.02</v>
      </c>
      <c r="AH83" s="117"/>
      <c r="AI83" s="117"/>
      <c r="AJ83" s="117"/>
      <c r="AK83" s="117"/>
      <c r="AL83" s="117"/>
      <c r="AM83" s="117"/>
      <c r="AN83" s="119">
        <f>SUM(AG83,AT83)</f>
        <v>3819253.7000000002</v>
      </c>
      <c r="AO83" s="117"/>
      <c r="AP83" s="117"/>
      <c r="AQ83" s="120" t="s">
        <v>92</v>
      </c>
      <c r="AR83" s="121"/>
      <c r="AS83" s="122">
        <v>0</v>
      </c>
      <c r="AT83" s="123">
        <f>ROUND(SUM(AV83:AW83),2)</f>
        <v>662845.68000000005</v>
      </c>
      <c r="AU83" s="124">
        <f>'SO 402 - Světelné signali...'!P98</f>
        <v>2167.8918819999999</v>
      </c>
      <c r="AV83" s="123">
        <f>'SO 402 - Světelné signali...'!J35</f>
        <v>662845.68000000005</v>
      </c>
      <c r="AW83" s="123">
        <f>'SO 402 - Světelné signali...'!J36</f>
        <v>0</v>
      </c>
      <c r="AX83" s="123">
        <f>'SO 402 - Světelné signali...'!J37</f>
        <v>0</v>
      </c>
      <c r="AY83" s="123">
        <f>'SO 402 - Světelné signali...'!J38</f>
        <v>0</v>
      </c>
      <c r="AZ83" s="123">
        <f>'SO 402 - Světelné signali...'!F35</f>
        <v>3156408.02</v>
      </c>
      <c r="BA83" s="123">
        <f>'SO 402 - Světelné signali...'!F36</f>
        <v>0</v>
      </c>
      <c r="BB83" s="123">
        <f>'SO 402 - Světelné signali...'!F37</f>
        <v>0</v>
      </c>
      <c r="BC83" s="123">
        <f>'SO 402 - Světelné signali...'!F38</f>
        <v>0</v>
      </c>
      <c r="BD83" s="125">
        <f>'SO 402 - Světelné signali...'!F39</f>
        <v>0</v>
      </c>
      <c r="BT83" s="126" t="s">
        <v>88</v>
      </c>
      <c r="BV83" s="126" t="s">
        <v>81</v>
      </c>
      <c r="BW83" s="126" t="s">
        <v>175</v>
      </c>
      <c r="BX83" s="126" t="s">
        <v>169</v>
      </c>
      <c r="CL83" s="126" t="s">
        <v>1</v>
      </c>
    </row>
    <row r="84" s="6" customFormat="1" ht="16.5" customHeight="1">
      <c r="A84" s="115" t="s">
        <v>89</v>
      </c>
      <c r="B84" s="116"/>
      <c r="C84" s="117"/>
      <c r="D84" s="117"/>
      <c r="E84" s="118" t="s">
        <v>176</v>
      </c>
      <c r="F84" s="118"/>
      <c r="G84" s="118"/>
      <c r="H84" s="118"/>
      <c r="I84" s="118"/>
      <c r="J84" s="117"/>
      <c r="K84" s="118" t="s">
        <v>177</v>
      </c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9">
        <f>'SO 403 - Přívody a rozvod...'!J32</f>
        <v>2567339.0499999998</v>
      </c>
      <c r="AH84" s="117"/>
      <c r="AI84" s="117"/>
      <c r="AJ84" s="117"/>
      <c r="AK84" s="117"/>
      <c r="AL84" s="117"/>
      <c r="AM84" s="117"/>
      <c r="AN84" s="119">
        <f>SUM(AG84,AT84)</f>
        <v>3106480.25</v>
      </c>
      <c r="AO84" s="117"/>
      <c r="AP84" s="117"/>
      <c r="AQ84" s="120" t="s">
        <v>92</v>
      </c>
      <c r="AR84" s="121"/>
      <c r="AS84" s="122">
        <v>0</v>
      </c>
      <c r="AT84" s="123">
        <f>ROUND(SUM(AV84:AW84),2)</f>
        <v>539141.19999999995</v>
      </c>
      <c r="AU84" s="124">
        <f>'SO 403 - Přívody a rozvod...'!P89</f>
        <v>0</v>
      </c>
      <c r="AV84" s="123">
        <f>'SO 403 - Přívody a rozvod...'!J35</f>
        <v>539141.19999999995</v>
      </c>
      <c r="AW84" s="123">
        <f>'SO 403 - Přívody a rozvod...'!J36</f>
        <v>0</v>
      </c>
      <c r="AX84" s="123">
        <f>'SO 403 - Přívody a rozvod...'!J37</f>
        <v>0</v>
      </c>
      <c r="AY84" s="123">
        <f>'SO 403 - Přívody a rozvod...'!J38</f>
        <v>0</v>
      </c>
      <c r="AZ84" s="123">
        <f>'SO 403 - Přívody a rozvod...'!F35</f>
        <v>2567339.0499999998</v>
      </c>
      <c r="BA84" s="123">
        <f>'SO 403 - Přívody a rozvod...'!F36</f>
        <v>0</v>
      </c>
      <c r="BB84" s="123">
        <f>'SO 403 - Přívody a rozvod...'!F37</f>
        <v>0</v>
      </c>
      <c r="BC84" s="123">
        <f>'SO 403 - Přívody a rozvod...'!F38</f>
        <v>0</v>
      </c>
      <c r="BD84" s="125">
        <f>'SO 403 - Přívody a rozvod...'!F39</f>
        <v>0</v>
      </c>
      <c r="BT84" s="126" t="s">
        <v>88</v>
      </c>
      <c r="BV84" s="126" t="s">
        <v>81</v>
      </c>
      <c r="BW84" s="126" t="s">
        <v>178</v>
      </c>
      <c r="BX84" s="126" t="s">
        <v>169</v>
      </c>
      <c r="CL84" s="126" t="s">
        <v>1</v>
      </c>
    </row>
    <row r="85" s="6" customFormat="1" ht="16.5" customHeight="1">
      <c r="B85" s="116"/>
      <c r="C85" s="117"/>
      <c r="D85" s="117"/>
      <c r="E85" s="118" t="s">
        <v>179</v>
      </c>
      <c r="F85" s="118"/>
      <c r="G85" s="118"/>
      <c r="H85" s="118"/>
      <c r="I85" s="118"/>
      <c r="J85" s="117"/>
      <c r="K85" s="118" t="s">
        <v>180</v>
      </c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27">
        <f>ROUND(SUM(AG86:AG88),2)</f>
        <v>4927146.7199999997</v>
      </c>
      <c r="AH85" s="117"/>
      <c r="AI85" s="117"/>
      <c r="AJ85" s="117"/>
      <c r="AK85" s="117"/>
      <c r="AL85" s="117"/>
      <c r="AM85" s="117"/>
      <c r="AN85" s="119">
        <f>SUM(AG85,AT85)</f>
        <v>5961847.5299999993</v>
      </c>
      <c r="AO85" s="117"/>
      <c r="AP85" s="117"/>
      <c r="AQ85" s="120" t="s">
        <v>92</v>
      </c>
      <c r="AR85" s="121"/>
      <c r="AS85" s="122">
        <f>ROUND(SUM(AS86:AS88),2)</f>
        <v>0</v>
      </c>
      <c r="AT85" s="123">
        <f>ROUND(SUM(AV85:AW85),2)</f>
        <v>1034700.8100000001</v>
      </c>
      <c r="AU85" s="124">
        <f>ROUND(SUM(AU86:AU88),5)</f>
        <v>124.69355</v>
      </c>
      <c r="AV85" s="123">
        <f>ROUND(AZ85*L29,2)</f>
        <v>1034700.8100000001</v>
      </c>
      <c r="AW85" s="123">
        <f>ROUND(BA85*L30,2)</f>
        <v>0</v>
      </c>
      <c r="AX85" s="123">
        <f>ROUND(BB85*L29,2)</f>
        <v>0</v>
      </c>
      <c r="AY85" s="123">
        <f>ROUND(BC85*L30,2)</f>
        <v>0</v>
      </c>
      <c r="AZ85" s="123">
        <f>ROUND(SUM(AZ86:AZ88),2)</f>
        <v>4927146.7199999997</v>
      </c>
      <c r="BA85" s="123">
        <f>ROUND(SUM(BA86:BA88),2)</f>
        <v>0</v>
      </c>
      <c r="BB85" s="123">
        <f>ROUND(SUM(BB86:BB88),2)</f>
        <v>0</v>
      </c>
      <c r="BC85" s="123">
        <f>ROUND(SUM(BC86:BC88),2)</f>
        <v>0</v>
      </c>
      <c r="BD85" s="125">
        <f>ROUND(SUM(BD86:BD88),2)</f>
        <v>0</v>
      </c>
      <c r="BS85" s="126" t="s">
        <v>78</v>
      </c>
      <c r="BT85" s="126" t="s">
        <v>88</v>
      </c>
      <c r="BU85" s="126" t="s">
        <v>80</v>
      </c>
      <c r="BV85" s="126" t="s">
        <v>81</v>
      </c>
      <c r="BW85" s="126" t="s">
        <v>181</v>
      </c>
      <c r="BX85" s="126" t="s">
        <v>169</v>
      </c>
      <c r="CL85" s="126" t="s">
        <v>1</v>
      </c>
    </row>
    <row r="86" s="6" customFormat="1" ht="25.5" customHeight="1">
      <c r="A86" s="115" t="s">
        <v>89</v>
      </c>
      <c r="B86" s="116"/>
      <c r="C86" s="117"/>
      <c r="D86" s="117"/>
      <c r="E86" s="117"/>
      <c r="F86" s="118" t="s">
        <v>182</v>
      </c>
      <c r="G86" s="118"/>
      <c r="H86" s="118"/>
      <c r="I86" s="118"/>
      <c r="J86" s="118"/>
      <c r="K86" s="117"/>
      <c r="L86" s="118" t="s">
        <v>183</v>
      </c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9">
        <f>'SO 404 1a - Slaboproudé r...'!J34</f>
        <v>4364400</v>
      </c>
      <c r="AH86" s="117"/>
      <c r="AI86" s="117"/>
      <c r="AJ86" s="117"/>
      <c r="AK86" s="117"/>
      <c r="AL86" s="117"/>
      <c r="AM86" s="117"/>
      <c r="AN86" s="119">
        <f>SUM(AG86,AT86)</f>
        <v>5280924</v>
      </c>
      <c r="AO86" s="117"/>
      <c r="AP86" s="117"/>
      <c r="AQ86" s="120" t="s">
        <v>92</v>
      </c>
      <c r="AR86" s="121"/>
      <c r="AS86" s="122">
        <v>0</v>
      </c>
      <c r="AT86" s="123">
        <f>ROUND(SUM(AV86:AW86),2)</f>
        <v>916524</v>
      </c>
      <c r="AU86" s="124">
        <f>'SO 404 1a - Slaboproudé r...'!P123</f>
        <v>0</v>
      </c>
      <c r="AV86" s="123">
        <f>'SO 404 1a - Slaboproudé r...'!J37</f>
        <v>916524</v>
      </c>
      <c r="AW86" s="123">
        <f>'SO 404 1a - Slaboproudé r...'!J38</f>
        <v>0</v>
      </c>
      <c r="AX86" s="123">
        <f>'SO 404 1a - Slaboproudé r...'!J39</f>
        <v>0</v>
      </c>
      <c r="AY86" s="123">
        <f>'SO 404 1a - Slaboproudé r...'!J40</f>
        <v>0</v>
      </c>
      <c r="AZ86" s="123">
        <f>'SO 404 1a - Slaboproudé r...'!F37</f>
        <v>4364400</v>
      </c>
      <c r="BA86" s="123">
        <f>'SO 404 1a - Slaboproudé r...'!F38</f>
        <v>0</v>
      </c>
      <c r="BB86" s="123">
        <f>'SO 404 1a - Slaboproudé r...'!F39</f>
        <v>0</v>
      </c>
      <c r="BC86" s="123">
        <f>'SO 404 1a - Slaboproudé r...'!F40</f>
        <v>0</v>
      </c>
      <c r="BD86" s="125">
        <f>'SO 404 1a - Slaboproudé r...'!F41</f>
        <v>0</v>
      </c>
      <c r="BT86" s="126" t="s">
        <v>129</v>
      </c>
      <c r="BV86" s="126" t="s">
        <v>81</v>
      </c>
      <c r="BW86" s="126" t="s">
        <v>184</v>
      </c>
      <c r="BX86" s="126" t="s">
        <v>181</v>
      </c>
      <c r="CL86" s="126" t="s">
        <v>1</v>
      </c>
    </row>
    <row r="87" s="6" customFormat="1" ht="25.5" customHeight="1">
      <c r="A87" s="115" t="s">
        <v>89</v>
      </c>
      <c r="B87" s="116"/>
      <c r="C87" s="117"/>
      <c r="D87" s="117"/>
      <c r="E87" s="117"/>
      <c r="F87" s="118" t="s">
        <v>185</v>
      </c>
      <c r="G87" s="118"/>
      <c r="H87" s="118"/>
      <c r="I87" s="118"/>
      <c r="J87" s="118"/>
      <c r="K87" s="117"/>
      <c r="L87" s="118" t="s">
        <v>186</v>
      </c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9">
        <f>'SO 404 1b - Slaboproudé r...'!J34</f>
        <v>70912.860000000001</v>
      </c>
      <c r="AH87" s="117"/>
      <c r="AI87" s="117"/>
      <c r="AJ87" s="117"/>
      <c r="AK87" s="117"/>
      <c r="AL87" s="117"/>
      <c r="AM87" s="117"/>
      <c r="AN87" s="119">
        <f>SUM(AG87,AT87)</f>
        <v>85804.559999999998</v>
      </c>
      <c r="AO87" s="117"/>
      <c r="AP87" s="117"/>
      <c r="AQ87" s="120" t="s">
        <v>92</v>
      </c>
      <c r="AR87" s="121"/>
      <c r="AS87" s="122">
        <v>0</v>
      </c>
      <c r="AT87" s="123">
        <f>ROUND(SUM(AV87:AW87),2)</f>
        <v>14891.700000000001</v>
      </c>
      <c r="AU87" s="124">
        <f>'SO 404 1b - Slaboproudé r...'!P97</f>
        <v>124.693552</v>
      </c>
      <c r="AV87" s="123">
        <f>'SO 404 1b - Slaboproudé r...'!J37</f>
        <v>14891.700000000001</v>
      </c>
      <c r="AW87" s="123">
        <f>'SO 404 1b - Slaboproudé r...'!J38</f>
        <v>0</v>
      </c>
      <c r="AX87" s="123">
        <f>'SO 404 1b - Slaboproudé r...'!J39</f>
        <v>0</v>
      </c>
      <c r="AY87" s="123">
        <f>'SO 404 1b - Slaboproudé r...'!J40</f>
        <v>0</v>
      </c>
      <c r="AZ87" s="123">
        <f>'SO 404 1b - Slaboproudé r...'!F37</f>
        <v>70912.860000000001</v>
      </c>
      <c r="BA87" s="123">
        <f>'SO 404 1b - Slaboproudé r...'!F38</f>
        <v>0</v>
      </c>
      <c r="BB87" s="123">
        <f>'SO 404 1b - Slaboproudé r...'!F39</f>
        <v>0</v>
      </c>
      <c r="BC87" s="123">
        <f>'SO 404 1b - Slaboproudé r...'!F40</f>
        <v>0</v>
      </c>
      <c r="BD87" s="125">
        <f>'SO 404 1b - Slaboproudé r...'!F41</f>
        <v>0</v>
      </c>
      <c r="BT87" s="126" t="s">
        <v>129</v>
      </c>
      <c r="BV87" s="126" t="s">
        <v>81</v>
      </c>
      <c r="BW87" s="126" t="s">
        <v>187</v>
      </c>
      <c r="BX87" s="126" t="s">
        <v>181</v>
      </c>
      <c r="CL87" s="126" t="s">
        <v>1</v>
      </c>
    </row>
    <row r="88" s="6" customFormat="1" ht="25.5" customHeight="1">
      <c r="A88" s="115" t="s">
        <v>89</v>
      </c>
      <c r="B88" s="116"/>
      <c r="C88" s="117"/>
      <c r="D88" s="117"/>
      <c r="E88" s="117"/>
      <c r="F88" s="118" t="s">
        <v>188</v>
      </c>
      <c r="G88" s="118"/>
      <c r="H88" s="118"/>
      <c r="I88" s="118"/>
      <c r="J88" s="118"/>
      <c r="K88" s="117"/>
      <c r="L88" s="118" t="s">
        <v>189</v>
      </c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9">
        <f>'SO 404 2 - Městská optick...'!J34</f>
        <v>491833.85999999999</v>
      </c>
      <c r="AH88" s="117"/>
      <c r="AI88" s="117"/>
      <c r="AJ88" s="117"/>
      <c r="AK88" s="117"/>
      <c r="AL88" s="117"/>
      <c r="AM88" s="117"/>
      <c r="AN88" s="119">
        <f>SUM(AG88,AT88)</f>
        <v>595118.96999999997</v>
      </c>
      <c r="AO88" s="117"/>
      <c r="AP88" s="117"/>
      <c r="AQ88" s="120" t="s">
        <v>92</v>
      </c>
      <c r="AR88" s="121"/>
      <c r="AS88" s="122">
        <v>0</v>
      </c>
      <c r="AT88" s="123">
        <f>ROUND(SUM(AV88:AW88),2)</f>
        <v>103285.11</v>
      </c>
      <c r="AU88" s="124">
        <f>'SO 404 2 - Městská optick...'!P94</f>
        <v>0</v>
      </c>
      <c r="AV88" s="123">
        <f>'SO 404 2 - Městská optick...'!J37</f>
        <v>103285.11</v>
      </c>
      <c r="AW88" s="123">
        <f>'SO 404 2 - Městská optick...'!J38</f>
        <v>0</v>
      </c>
      <c r="AX88" s="123">
        <f>'SO 404 2 - Městská optick...'!J39</f>
        <v>0</v>
      </c>
      <c r="AY88" s="123">
        <f>'SO 404 2 - Městská optick...'!J40</f>
        <v>0</v>
      </c>
      <c r="AZ88" s="123">
        <f>'SO 404 2 - Městská optick...'!F37</f>
        <v>491833.85999999999</v>
      </c>
      <c r="BA88" s="123">
        <f>'SO 404 2 - Městská optick...'!F38</f>
        <v>0</v>
      </c>
      <c r="BB88" s="123">
        <f>'SO 404 2 - Městská optick...'!F39</f>
        <v>0</v>
      </c>
      <c r="BC88" s="123">
        <f>'SO 404 2 - Městská optick...'!F40</f>
        <v>0</v>
      </c>
      <c r="BD88" s="125">
        <f>'SO 404 2 - Městská optick...'!F41</f>
        <v>0</v>
      </c>
      <c r="BT88" s="126" t="s">
        <v>129</v>
      </c>
      <c r="BV88" s="126" t="s">
        <v>81</v>
      </c>
      <c r="BW88" s="126" t="s">
        <v>190</v>
      </c>
      <c r="BX88" s="126" t="s">
        <v>181</v>
      </c>
      <c r="CL88" s="126" t="s">
        <v>1</v>
      </c>
    </row>
    <row r="89" s="5" customFormat="1" ht="16.5" customHeight="1">
      <c r="B89" s="102"/>
      <c r="C89" s="103"/>
      <c r="D89" s="104" t="s">
        <v>191</v>
      </c>
      <c r="E89" s="104"/>
      <c r="F89" s="104"/>
      <c r="G89" s="104"/>
      <c r="H89" s="104"/>
      <c r="I89" s="105"/>
      <c r="J89" s="104" t="s">
        <v>192</v>
      </c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6">
        <f>ROUND(AG90+AG93+AG99+AG100,2)</f>
        <v>38875242.460000001</v>
      </c>
      <c r="AH89" s="105"/>
      <c r="AI89" s="105"/>
      <c r="AJ89" s="105"/>
      <c r="AK89" s="105"/>
      <c r="AL89" s="105"/>
      <c r="AM89" s="105"/>
      <c r="AN89" s="107">
        <f>SUM(AG89,AT89)</f>
        <v>47039043.380000003</v>
      </c>
      <c r="AO89" s="105"/>
      <c r="AP89" s="105"/>
      <c r="AQ89" s="108" t="s">
        <v>85</v>
      </c>
      <c r="AR89" s="109"/>
      <c r="AS89" s="110">
        <f>ROUND(AS90+AS93+AS99+AS100,2)</f>
        <v>0</v>
      </c>
      <c r="AT89" s="111">
        <f>ROUND(SUM(AV89:AW89),2)</f>
        <v>8163800.9199999999</v>
      </c>
      <c r="AU89" s="112">
        <f>ROUND(AU90+AU93+AU99+AU100,5)</f>
        <v>6124.9285499999996</v>
      </c>
      <c r="AV89" s="111">
        <f>ROUND(AZ89*L29,2)</f>
        <v>8163800.9199999999</v>
      </c>
      <c r="AW89" s="111">
        <f>ROUND(BA89*L30,2)</f>
        <v>0</v>
      </c>
      <c r="AX89" s="111">
        <f>ROUND(BB89*L29,2)</f>
        <v>0</v>
      </c>
      <c r="AY89" s="111">
        <f>ROUND(BC89*L30,2)</f>
        <v>0</v>
      </c>
      <c r="AZ89" s="111">
        <f>ROUND(AZ90+AZ93+AZ99+AZ100,2)</f>
        <v>38875242.460000001</v>
      </c>
      <c r="BA89" s="111">
        <f>ROUND(BA90+BA93+BA99+BA100,2)</f>
        <v>0</v>
      </c>
      <c r="BB89" s="111">
        <f>ROUND(BB90+BB93+BB99+BB100,2)</f>
        <v>0</v>
      </c>
      <c r="BC89" s="111">
        <f>ROUND(BC90+BC93+BC99+BC100,2)</f>
        <v>0</v>
      </c>
      <c r="BD89" s="113">
        <f>ROUND(BD90+BD93+BD99+BD100,2)</f>
        <v>0</v>
      </c>
      <c r="BS89" s="114" t="s">
        <v>78</v>
      </c>
      <c r="BT89" s="114" t="s">
        <v>86</v>
      </c>
      <c r="BU89" s="114" t="s">
        <v>80</v>
      </c>
      <c r="BV89" s="114" t="s">
        <v>81</v>
      </c>
      <c r="BW89" s="114" t="s">
        <v>193</v>
      </c>
      <c r="BX89" s="114" t="s">
        <v>5</v>
      </c>
      <c r="CL89" s="114" t="s">
        <v>1</v>
      </c>
      <c r="CM89" s="114" t="s">
        <v>88</v>
      </c>
    </row>
    <row r="90" s="6" customFormat="1" ht="16.5" customHeight="1">
      <c r="B90" s="116"/>
      <c r="C90" s="117"/>
      <c r="D90" s="117"/>
      <c r="E90" s="118" t="s">
        <v>194</v>
      </c>
      <c r="F90" s="118"/>
      <c r="G90" s="118"/>
      <c r="H90" s="118"/>
      <c r="I90" s="118"/>
      <c r="J90" s="117"/>
      <c r="K90" s="118" t="s">
        <v>195</v>
      </c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27">
        <f>ROUND(SUM(AG91:AG92),2)</f>
        <v>26531483.370000001</v>
      </c>
      <c r="AH90" s="117"/>
      <c r="AI90" s="117"/>
      <c r="AJ90" s="117"/>
      <c r="AK90" s="117"/>
      <c r="AL90" s="117"/>
      <c r="AM90" s="117"/>
      <c r="AN90" s="119">
        <f>SUM(AG90,AT90)</f>
        <v>32103094.880000003</v>
      </c>
      <c r="AO90" s="117"/>
      <c r="AP90" s="117"/>
      <c r="AQ90" s="120" t="s">
        <v>92</v>
      </c>
      <c r="AR90" s="121"/>
      <c r="AS90" s="122">
        <f>ROUND(SUM(AS91:AS92),2)</f>
        <v>0</v>
      </c>
      <c r="AT90" s="123">
        <f>ROUND(SUM(AV90:AW90),2)</f>
        <v>5571611.5099999998</v>
      </c>
      <c r="AU90" s="124">
        <f>ROUND(SUM(AU91:AU92),5)</f>
        <v>4332.44319</v>
      </c>
      <c r="AV90" s="123">
        <f>ROUND(AZ90*L29,2)</f>
        <v>5571611.5099999998</v>
      </c>
      <c r="AW90" s="123">
        <f>ROUND(BA90*L30,2)</f>
        <v>0</v>
      </c>
      <c r="AX90" s="123">
        <f>ROUND(BB90*L29,2)</f>
        <v>0</v>
      </c>
      <c r="AY90" s="123">
        <f>ROUND(BC90*L30,2)</f>
        <v>0</v>
      </c>
      <c r="AZ90" s="123">
        <f>ROUND(SUM(AZ91:AZ92),2)</f>
        <v>26531483.370000001</v>
      </c>
      <c r="BA90" s="123">
        <f>ROUND(SUM(BA91:BA92),2)</f>
        <v>0</v>
      </c>
      <c r="BB90" s="123">
        <f>ROUND(SUM(BB91:BB92),2)</f>
        <v>0</v>
      </c>
      <c r="BC90" s="123">
        <f>ROUND(SUM(BC91:BC92),2)</f>
        <v>0</v>
      </c>
      <c r="BD90" s="125">
        <f>ROUND(SUM(BD91:BD92),2)</f>
        <v>0</v>
      </c>
      <c r="BS90" s="126" t="s">
        <v>78</v>
      </c>
      <c r="BT90" s="126" t="s">
        <v>88</v>
      </c>
      <c r="BU90" s="126" t="s">
        <v>80</v>
      </c>
      <c r="BV90" s="126" t="s">
        <v>81</v>
      </c>
      <c r="BW90" s="126" t="s">
        <v>196</v>
      </c>
      <c r="BX90" s="126" t="s">
        <v>193</v>
      </c>
      <c r="CL90" s="126" t="s">
        <v>1</v>
      </c>
    </row>
    <row r="91" s="6" customFormat="1" ht="16.5" customHeight="1">
      <c r="A91" s="115" t="s">
        <v>89</v>
      </c>
      <c r="B91" s="116"/>
      <c r="C91" s="117"/>
      <c r="D91" s="117"/>
      <c r="E91" s="117"/>
      <c r="F91" s="118" t="s">
        <v>197</v>
      </c>
      <c r="G91" s="118"/>
      <c r="H91" s="118"/>
      <c r="I91" s="118"/>
      <c r="J91" s="118"/>
      <c r="K91" s="117"/>
      <c r="L91" s="118" t="s">
        <v>198</v>
      </c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9">
        <f>'701 1 - Přístřešky'!J34</f>
        <v>26201965.609999999</v>
      </c>
      <c r="AH91" s="117"/>
      <c r="AI91" s="117"/>
      <c r="AJ91" s="117"/>
      <c r="AK91" s="117"/>
      <c r="AL91" s="117"/>
      <c r="AM91" s="117"/>
      <c r="AN91" s="119">
        <f>SUM(AG91,AT91)</f>
        <v>31704378.390000001</v>
      </c>
      <c r="AO91" s="117"/>
      <c r="AP91" s="117"/>
      <c r="AQ91" s="120" t="s">
        <v>92</v>
      </c>
      <c r="AR91" s="121"/>
      <c r="AS91" s="122">
        <v>0</v>
      </c>
      <c r="AT91" s="123">
        <f>ROUND(SUM(AV91:AW91),2)</f>
        <v>5502412.7800000003</v>
      </c>
      <c r="AU91" s="124">
        <f>'701 1 - Přístřešky'!P101</f>
        <v>4332.4431879999993</v>
      </c>
      <c r="AV91" s="123">
        <f>'701 1 - Přístřešky'!J37</f>
        <v>5502412.7800000003</v>
      </c>
      <c r="AW91" s="123">
        <f>'701 1 - Přístřešky'!J38</f>
        <v>0</v>
      </c>
      <c r="AX91" s="123">
        <f>'701 1 - Přístřešky'!J39</f>
        <v>0</v>
      </c>
      <c r="AY91" s="123">
        <f>'701 1 - Přístřešky'!J40</f>
        <v>0</v>
      </c>
      <c r="AZ91" s="123">
        <f>'701 1 - Přístřešky'!F37</f>
        <v>26201965.609999999</v>
      </c>
      <c r="BA91" s="123">
        <f>'701 1 - Přístřešky'!F38</f>
        <v>0</v>
      </c>
      <c r="BB91" s="123">
        <f>'701 1 - Přístřešky'!F39</f>
        <v>0</v>
      </c>
      <c r="BC91" s="123">
        <f>'701 1 - Přístřešky'!F40</f>
        <v>0</v>
      </c>
      <c r="BD91" s="125">
        <f>'701 1 - Přístřešky'!F41</f>
        <v>0</v>
      </c>
      <c r="BT91" s="126" t="s">
        <v>129</v>
      </c>
      <c r="BV91" s="126" t="s">
        <v>81</v>
      </c>
      <c r="BW91" s="126" t="s">
        <v>199</v>
      </c>
      <c r="BX91" s="126" t="s">
        <v>196</v>
      </c>
      <c r="CL91" s="126" t="s">
        <v>1</v>
      </c>
    </row>
    <row r="92" s="6" customFormat="1" ht="16.5" customHeight="1">
      <c r="A92" s="115" t="s">
        <v>89</v>
      </c>
      <c r="B92" s="116"/>
      <c r="C92" s="117"/>
      <c r="D92" s="117"/>
      <c r="E92" s="117"/>
      <c r="F92" s="118" t="s">
        <v>200</v>
      </c>
      <c r="G92" s="118"/>
      <c r="H92" s="118"/>
      <c r="I92" s="118"/>
      <c r="J92" s="118"/>
      <c r="K92" s="117"/>
      <c r="L92" s="118" t="s">
        <v>201</v>
      </c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9">
        <f>'701 2 - Zemnění přístřešků'!J34</f>
        <v>329517.76000000001</v>
      </c>
      <c r="AH92" s="117"/>
      <c r="AI92" s="117"/>
      <c r="AJ92" s="117"/>
      <c r="AK92" s="117"/>
      <c r="AL92" s="117"/>
      <c r="AM92" s="117"/>
      <c r="AN92" s="119">
        <f>SUM(AG92,AT92)</f>
        <v>398716.48999999999</v>
      </c>
      <c r="AO92" s="117"/>
      <c r="AP92" s="117"/>
      <c r="AQ92" s="120" t="s">
        <v>92</v>
      </c>
      <c r="AR92" s="121"/>
      <c r="AS92" s="122">
        <v>0</v>
      </c>
      <c r="AT92" s="123">
        <f>ROUND(SUM(AV92:AW92),2)</f>
        <v>69198.729999999996</v>
      </c>
      <c r="AU92" s="124">
        <f>'701 2 - Zemnění přístřešků'!P96</f>
        <v>0</v>
      </c>
      <c r="AV92" s="123">
        <f>'701 2 - Zemnění přístřešků'!J37</f>
        <v>69198.729999999996</v>
      </c>
      <c r="AW92" s="123">
        <f>'701 2 - Zemnění přístřešků'!J38</f>
        <v>0</v>
      </c>
      <c r="AX92" s="123">
        <f>'701 2 - Zemnění přístřešků'!J39</f>
        <v>0</v>
      </c>
      <c r="AY92" s="123">
        <f>'701 2 - Zemnění přístřešků'!J40</f>
        <v>0</v>
      </c>
      <c r="AZ92" s="123">
        <f>'701 2 - Zemnění přístřešků'!F37</f>
        <v>329517.76000000001</v>
      </c>
      <c r="BA92" s="123">
        <f>'701 2 - Zemnění přístřešků'!F38</f>
        <v>0</v>
      </c>
      <c r="BB92" s="123">
        <f>'701 2 - Zemnění přístřešků'!F39</f>
        <v>0</v>
      </c>
      <c r="BC92" s="123">
        <f>'701 2 - Zemnění přístřešků'!F40</f>
        <v>0</v>
      </c>
      <c r="BD92" s="125">
        <f>'701 2 - Zemnění přístřešků'!F41</f>
        <v>0</v>
      </c>
      <c r="BT92" s="126" t="s">
        <v>129</v>
      </c>
      <c r="BV92" s="126" t="s">
        <v>81</v>
      </c>
      <c r="BW92" s="126" t="s">
        <v>202</v>
      </c>
      <c r="BX92" s="126" t="s">
        <v>196</v>
      </c>
      <c r="CL92" s="126" t="s">
        <v>1</v>
      </c>
    </row>
    <row r="93" s="6" customFormat="1" ht="16.5" customHeight="1">
      <c r="B93" s="116"/>
      <c r="C93" s="117"/>
      <c r="D93" s="117"/>
      <c r="E93" s="118" t="s">
        <v>203</v>
      </c>
      <c r="F93" s="118"/>
      <c r="G93" s="118"/>
      <c r="H93" s="118"/>
      <c r="I93" s="118"/>
      <c r="J93" s="117"/>
      <c r="K93" s="118" t="s">
        <v>204</v>
      </c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27">
        <f>ROUND(SUM(AG94:AG98),2)</f>
        <v>10538681.93</v>
      </c>
      <c r="AH93" s="117"/>
      <c r="AI93" s="117"/>
      <c r="AJ93" s="117"/>
      <c r="AK93" s="117"/>
      <c r="AL93" s="117"/>
      <c r="AM93" s="117"/>
      <c r="AN93" s="119">
        <f>SUM(AG93,AT93)</f>
        <v>12751805.140000001</v>
      </c>
      <c r="AO93" s="117"/>
      <c r="AP93" s="117"/>
      <c r="AQ93" s="120" t="s">
        <v>92</v>
      </c>
      <c r="AR93" s="121"/>
      <c r="AS93" s="122">
        <f>ROUND(SUM(AS94:AS98),2)</f>
        <v>0</v>
      </c>
      <c r="AT93" s="123">
        <f>ROUND(SUM(AV93:AW93),2)</f>
        <v>2213123.21</v>
      </c>
      <c r="AU93" s="124">
        <f>ROUND(SUM(AU94:AU98),5)</f>
        <v>477.95891</v>
      </c>
      <c r="AV93" s="123">
        <f>ROUND(AZ93*L29,2)</f>
        <v>2213123.21</v>
      </c>
      <c r="AW93" s="123">
        <f>ROUND(BA93*L30,2)</f>
        <v>0</v>
      </c>
      <c r="AX93" s="123">
        <f>ROUND(BB93*L29,2)</f>
        <v>0</v>
      </c>
      <c r="AY93" s="123">
        <f>ROUND(BC93*L30,2)</f>
        <v>0</v>
      </c>
      <c r="AZ93" s="123">
        <f>ROUND(SUM(AZ94:AZ98),2)</f>
        <v>10538681.93</v>
      </c>
      <c r="BA93" s="123">
        <f>ROUND(SUM(BA94:BA98),2)</f>
        <v>0</v>
      </c>
      <c r="BB93" s="123">
        <f>ROUND(SUM(BB94:BB98),2)</f>
        <v>0</v>
      </c>
      <c r="BC93" s="123">
        <f>ROUND(SUM(BC94:BC98),2)</f>
        <v>0</v>
      </c>
      <c r="BD93" s="125">
        <f>ROUND(SUM(BD94:BD98),2)</f>
        <v>0</v>
      </c>
      <c r="BS93" s="126" t="s">
        <v>78</v>
      </c>
      <c r="BT93" s="126" t="s">
        <v>88</v>
      </c>
      <c r="BU93" s="126" t="s">
        <v>80</v>
      </c>
      <c r="BV93" s="126" t="s">
        <v>81</v>
      </c>
      <c r="BW93" s="126" t="s">
        <v>205</v>
      </c>
      <c r="BX93" s="126" t="s">
        <v>193</v>
      </c>
      <c r="CL93" s="126" t="s">
        <v>1</v>
      </c>
    </row>
    <row r="94" s="6" customFormat="1" ht="25.5" customHeight="1">
      <c r="A94" s="115" t="s">
        <v>89</v>
      </c>
      <c r="B94" s="116"/>
      <c r="C94" s="117"/>
      <c r="D94" s="117"/>
      <c r="E94" s="117"/>
      <c r="F94" s="118" t="s">
        <v>206</v>
      </c>
      <c r="G94" s="118"/>
      <c r="H94" s="118"/>
      <c r="I94" s="118"/>
      <c r="J94" s="118"/>
      <c r="K94" s="117"/>
      <c r="L94" s="118" t="s">
        <v>207</v>
      </c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9">
        <f>'PS 702 1 - Provozní soubo...'!J34</f>
        <v>9758000</v>
      </c>
      <c r="AH94" s="117"/>
      <c r="AI94" s="117"/>
      <c r="AJ94" s="117"/>
      <c r="AK94" s="117"/>
      <c r="AL94" s="117"/>
      <c r="AM94" s="117"/>
      <c r="AN94" s="119">
        <f>SUM(AG94,AT94)</f>
        <v>11807180</v>
      </c>
      <c r="AO94" s="117"/>
      <c r="AP94" s="117"/>
      <c r="AQ94" s="120" t="s">
        <v>92</v>
      </c>
      <c r="AR94" s="121"/>
      <c r="AS94" s="122">
        <v>0</v>
      </c>
      <c r="AT94" s="123">
        <f>ROUND(SUM(AV94:AW94),2)</f>
        <v>2049180</v>
      </c>
      <c r="AU94" s="124">
        <f>'PS 702 1 - Provozní soubo...'!P93</f>
        <v>0</v>
      </c>
      <c r="AV94" s="123">
        <f>'PS 702 1 - Provozní soubo...'!J37</f>
        <v>2049180</v>
      </c>
      <c r="AW94" s="123">
        <f>'PS 702 1 - Provozní soubo...'!J38</f>
        <v>0</v>
      </c>
      <c r="AX94" s="123">
        <f>'PS 702 1 - Provozní soubo...'!J39</f>
        <v>0</v>
      </c>
      <c r="AY94" s="123">
        <f>'PS 702 1 - Provozní soubo...'!J40</f>
        <v>0</v>
      </c>
      <c r="AZ94" s="123">
        <f>'PS 702 1 - Provozní soubo...'!F37</f>
        <v>9758000</v>
      </c>
      <c r="BA94" s="123">
        <f>'PS 702 1 - Provozní soubo...'!F38</f>
        <v>0</v>
      </c>
      <c r="BB94" s="123">
        <f>'PS 702 1 - Provozní soubo...'!F39</f>
        <v>0</v>
      </c>
      <c r="BC94" s="123">
        <f>'PS 702 1 - Provozní soubo...'!F40</f>
        <v>0</v>
      </c>
      <c r="BD94" s="125">
        <f>'PS 702 1 - Provozní soubo...'!F41</f>
        <v>0</v>
      </c>
      <c r="BT94" s="126" t="s">
        <v>129</v>
      </c>
      <c r="BV94" s="126" t="s">
        <v>81</v>
      </c>
      <c r="BW94" s="126" t="s">
        <v>208</v>
      </c>
      <c r="BX94" s="126" t="s">
        <v>205</v>
      </c>
      <c r="CL94" s="126" t="s">
        <v>1</v>
      </c>
    </row>
    <row r="95" s="6" customFormat="1" ht="25.5" customHeight="1">
      <c r="A95" s="115" t="s">
        <v>89</v>
      </c>
      <c r="B95" s="116"/>
      <c r="C95" s="117"/>
      <c r="D95" s="117"/>
      <c r="E95" s="117"/>
      <c r="F95" s="118" t="s">
        <v>209</v>
      </c>
      <c r="G95" s="118"/>
      <c r="H95" s="118"/>
      <c r="I95" s="118"/>
      <c r="J95" s="118"/>
      <c r="K95" s="117"/>
      <c r="L95" s="118" t="s">
        <v>210</v>
      </c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9">
        <f>'SO 702 1 - Automatická ko...'!J34</f>
        <v>579126.37</v>
      </c>
      <c r="AH95" s="117"/>
      <c r="AI95" s="117"/>
      <c r="AJ95" s="117"/>
      <c r="AK95" s="117"/>
      <c r="AL95" s="117"/>
      <c r="AM95" s="117"/>
      <c r="AN95" s="119">
        <f>SUM(AG95,AT95)</f>
        <v>700742.91000000003</v>
      </c>
      <c r="AO95" s="117"/>
      <c r="AP95" s="117"/>
      <c r="AQ95" s="120" t="s">
        <v>92</v>
      </c>
      <c r="AR95" s="121"/>
      <c r="AS95" s="122">
        <v>0</v>
      </c>
      <c r="AT95" s="123">
        <f>ROUND(SUM(AV95:AW95),2)</f>
        <v>121616.53999999999</v>
      </c>
      <c r="AU95" s="124">
        <f>'SO 702 1 - Automatická ko...'!P98</f>
        <v>437.73928899999999</v>
      </c>
      <c r="AV95" s="123">
        <f>'SO 702 1 - Automatická ko...'!J37</f>
        <v>121616.53999999999</v>
      </c>
      <c r="AW95" s="123">
        <f>'SO 702 1 - Automatická ko...'!J38</f>
        <v>0</v>
      </c>
      <c r="AX95" s="123">
        <f>'SO 702 1 - Automatická ko...'!J39</f>
        <v>0</v>
      </c>
      <c r="AY95" s="123">
        <f>'SO 702 1 - Automatická ko...'!J40</f>
        <v>0</v>
      </c>
      <c r="AZ95" s="123">
        <f>'SO 702 1 - Automatická ko...'!F37</f>
        <v>579126.37</v>
      </c>
      <c r="BA95" s="123">
        <f>'SO 702 1 - Automatická ko...'!F38</f>
        <v>0</v>
      </c>
      <c r="BB95" s="123">
        <f>'SO 702 1 - Automatická ko...'!F39</f>
        <v>0</v>
      </c>
      <c r="BC95" s="123">
        <f>'SO 702 1 - Automatická ko...'!F40</f>
        <v>0</v>
      </c>
      <c r="BD95" s="125">
        <f>'SO 702 1 - Automatická ko...'!F41</f>
        <v>0</v>
      </c>
      <c r="BT95" s="126" t="s">
        <v>129</v>
      </c>
      <c r="BV95" s="126" t="s">
        <v>81</v>
      </c>
      <c r="BW95" s="126" t="s">
        <v>211</v>
      </c>
      <c r="BX95" s="126" t="s">
        <v>205</v>
      </c>
      <c r="CL95" s="126" t="s">
        <v>1</v>
      </c>
    </row>
    <row r="96" s="6" customFormat="1" ht="25.5" customHeight="1">
      <c r="A96" s="115" t="s">
        <v>89</v>
      </c>
      <c r="B96" s="116"/>
      <c r="C96" s="117"/>
      <c r="D96" s="117"/>
      <c r="E96" s="117"/>
      <c r="F96" s="118" t="s">
        <v>212</v>
      </c>
      <c r="G96" s="118"/>
      <c r="H96" s="118"/>
      <c r="I96" s="118"/>
      <c r="J96" s="118"/>
      <c r="K96" s="117"/>
      <c r="L96" s="118" t="s">
        <v>213</v>
      </c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'SO 702 2 - Přípojka slabo...'!J34</f>
        <v>29133.880000000001</v>
      </c>
      <c r="AH96" s="117"/>
      <c r="AI96" s="117"/>
      <c r="AJ96" s="117"/>
      <c r="AK96" s="117"/>
      <c r="AL96" s="117"/>
      <c r="AM96" s="117"/>
      <c r="AN96" s="119">
        <f>SUM(AG96,AT96)</f>
        <v>35251.989999999998</v>
      </c>
      <c r="AO96" s="117"/>
      <c r="AP96" s="117"/>
      <c r="AQ96" s="120" t="s">
        <v>92</v>
      </c>
      <c r="AR96" s="121"/>
      <c r="AS96" s="122">
        <v>0</v>
      </c>
      <c r="AT96" s="123">
        <f>ROUND(SUM(AV96:AW96),2)</f>
        <v>6118.1099999999997</v>
      </c>
      <c r="AU96" s="124">
        <f>'SO 702 2 - Přípojka slabo...'!P92</f>
        <v>40.219623999999996</v>
      </c>
      <c r="AV96" s="123">
        <f>'SO 702 2 - Přípojka slabo...'!J37</f>
        <v>6118.1099999999997</v>
      </c>
      <c r="AW96" s="123">
        <f>'SO 702 2 - Přípojka slabo...'!J38</f>
        <v>0</v>
      </c>
      <c r="AX96" s="123">
        <f>'SO 702 2 - Přípojka slabo...'!J39</f>
        <v>0</v>
      </c>
      <c r="AY96" s="123">
        <f>'SO 702 2 - Přípojka slabo...'!J40</f>
        <v>0</v>
      </c>
      <c r="AZ96" s="123">
        <f>'SO 702 2 - Přípojka slabo...'!F37</f>
        <v>29133.880000000001</v>
      </c>
      <c r="BA96" s="123">
        <f>'SO 702 2 - Přípojka slabo...'!F38</f>
        <v>0</v>
      </c>
      <c r="BB96" s="123">
        <f>'SO 702 2 - Přípojka slabo...'!F39</f>
        <v>0</v>
      </c>
      <c r="BC96" s="123">
        <f>'SO 702 2 - Přípojka slabo...'!F40</f>
        <v>0</v>
      </c>
      <c r="BD96" s="125">
        <f>'SO 702 2 - Přípojka slabo...'!F41</f>
        <v>0</v>
      </c>
      <c r="BT96" s="126" t="s">
        <v>129</v>
      </c>
      <c r="BV96" s="126" t="s">
        <v>81</v>
      </c>
      <c r="BW96" s="126" t="s">
        <v>214</v>
      </c>
      <c r="BX96" s="126" t="s">
        <v>205</v>
      </c>
      <c r="CL96" s="126" t="s">
        <v>1</v>
      </c>
    </row>
    <row r="97" s="6" customFormat="1" ht="25.5" customHeight="1">
      <c r="A97" s="115" t="s">
        <v>89</v>
      </c>
      <c r="B97" s="116"/>
      <c r="C97" s="117"/>
      <c r="D97" s="117"/>
      <c r="E97" s="117"/>
      <c r="F97" s="118" t="s">
        <v>215</v>
      </c>
      <c r="G97" s="118"/>
      <c r="H97" s="118"/>
      <c r="I97" s="118"/>
      <c r="J97" s="118"/>
      <c r="K97" s="117"/>
      <c r="L97" s="118" t="s">
        <v>216</v>
      </c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'SO 702 3 - Vedlejší rozpo...'!J34</f>
        <v>156400</v>
      </c>
      <c r="AH97" s="117"/>
      <c r="AI97" s="117"/>
      <c r="AJ97" s="117"/>
      <c r="AK97" s="117"/>
      <c r="AL97" s="117"/>
      <c r="AM97" s="117"/>
      <c r="AN97" s="119">
        <f>SUM(AG97,AT97)</f>
        <v>189244</v>
      </c>
      <c r="AO97" s="117"/>
      <c r="AP97" s="117"/>
      <c r="AQ97" s="120" t="s">
        <v>92</v>
      </c>
      <c r="AR97" s="121"/>
      <c r="AS97" s="122">
        <v>0</v>
      </c>
      <c r="AT97" s="123">
        <f>ROUND(SUM(AV97:AW97),2)</f>
        <v>32844</v>
      </c>
      <c r="AU97" s="124">
        <f>'SO 702 3 - Vedlejší rozpo...'!P94</f>
        <v>0</v>
      </c>
      <c r="AV97" s="123">
        <f>'SO 702 3 - Vedlejší rozpo...'!J37</f>
        <v>32844</v>
      </c>
      <c r="AW97" s="123">
        <f>'SO 702 3 - Vedlejší rozpo...'!J38</f>
        <v>0</v>
      </c>
      <c r="AX97" s="123">
        <f>'SO 702 3 - Vedlejší rozpo...'!J39</f>
        <v>0</v>
      </c>
      <c r="AY97" s="123">
        <f>'SO 702 3 - Vedlejší rozpo...'!J40</f>
        <v>0</v>
      </c>
      <c r="AZ97" s="123">
        <f>'SO 702 3 - Vedlejší rozpo...'!F37</f>
        <v>156400</v>
      </c>
      <c r="BA97" s="123">
        <f>'SO 702 3 - Vedlejší rozpo...'!F38</f>
        <v>0</v>
      </c>
      <c r="BB97" s="123">
        <f>'SO 702 3 - Vedlejší rozpo...'!F39</f>
        <v>0</v>
      </c>
      <c r="BC97" s="123">
        <f>'SO 702 3 - Vedlejší rozpo...'!F40</f>
        <v>0</v>
      </c>
      <c r="BD97" s="125">
        <f>'SO 702 3 - Vedlejší rozpo...'!F41</f>
        <v>0</v>
      </c>
      <c r="BT97" s="126" t="s">
        <v>129</v>
      </c>
      <c r="BV97" s="126" t="s">
        <v>81</v>
      </c>
      <c r="BW97" s="126" t="s">
        <v>217</v>
      </c>
      <c r="BX97" s="126" t="s">
        <v>205</v>
      </c>
      <c r="CL97" s="126" t="s">
        <v>1</v>
      </c>
    </row>
    <row r="98" s="6" customFormat="1" ht="25.5" customHeight="1">
      <c r="A98" s="115" t="s">
        <v>89</v>
      </c>
      <c r="B98" s="116"/>
      <c r="C98" s="117"/>
      <c r="D98" s="117"/>
      <c r="E98" s="117"/>
      <c r="F98" s="118" t="s">
        <v>218</v>
      </c>
      <c r="G98" s="118"/>
      <c r="H98" s="118"/>
      <c r="I98" s="118"/>
      <c r="J98" s="118"/>
      <c r="K98" s="117"/>
      <c r="L98" s="118" t="s">
        <v>219</v>
      </c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'SO 702 E - Cyklověž - uze...'!J34</f>
        <v>16021.68</v>
      </c>
      <c r="AH98" s="117"/>
      <c r="AI98" s="117"/>
      <c r="AJ98" s="117"/>
      <c r="AK98" s="117"/>
      <c r="AL98" s="117"/>
      <c r="AM98" s="117"/>
      <c r="AN98" s="119">
        <f>SUM(AG98,AT98)</f>
        <v>19386.23</v>
      </c>
      <c r="AO98" s="117"/>
      <c r="AP98" s="117"/>
      <c r="AQ98" s="120" t="s">
        <v>92</v>
      </c>
      <c r="AR98" s="121"/>
      <c r="AS98" s="122">
        <v>0</v>
      </c>
      <c r="AT98" s="123">
        <f>ROUND(SUM(AV98:AW98),2)</f>
        <v>3364.5500000000002</v>
      </c>
      <c r="AU98" s="124">
        <f>'SO 702 E - Cyklověž - uze...'!P93</f>
        <v>0</v>
      </c>
      <c r="AV98" s="123">
        <f>'SO 702 E - Cyklověž - uze...'!J37</f>
        <v>3364.5500000000002</v>
      </c>
      <c r="AW98" s="123">
        <f>'SO 702 E - Cyklověž - uze...'!J38</f>
        <v>0</v>
      </c>
      <c r="AX98" s="123">
        <f>'SO 702 E - Cyklověž - uze...'!J39</f>
        <v>0</v>
      </c>
      <c r="AY98" s="123">
        <f>'SO 702 E - Cyklověž - uze...'!J40</f>
        <v>0</v>
      </c>
      <c r="AZ98" s="123">
        <f>'SO 702 E - Cyklověž - uze...'!F37</f>
        <v>16021.68</v>
      </c>
      <c r="BA98" s="123">
        <f>'SO 702 E - Cyklověž - uze...'!F38</f>
        <v>0</v>
      </c>
      <c r="BB98" s="123">
        <f>'SO 702 E - Cyklověž - uze...'!F39</f>
        <v>0</v>
      </c>
      <c r="BC98" s="123">
        <f>'SO 702 E - Cyklověž - uze...'!F40</f>
        <v>0</v>
      </c>
      <c r="BD98" s="125">
        <f>'SO 702 E - Cyklověž - uze...'!F41</f>
        <v>0</v>
      </c>
      <c r="BT98" s="126" t="s">
        <v>129</v>
      </c>
      <c r="BV98" s="126" t="s">
        <v>81</v>
      </c>
      <c r="BW98" s="126" t="s">
        <v>220</v>
      </c>
      <c r="BX98" s="126" t="s">
        <v>205</v>
      </c>
      <c r="CL98" s="126" t="s">
        <v>1</v>
      </c>
    </row>
    <row r="99" s="6" customFormat="1" ht="16.5" customHeight="1">
      <c r="A99" s="115" t="s">
        <v>89</v>
      </c>
      <c r="B99" s="116"/>
      <c r="C99" s="117"/>
      <c r="D99" s="117"/>
      <c r="E99" s="118" t="s">
        <v>221</v>
      </c>
      <c r="F99" s="118"/>
      <c r="G99" s="118"/>
      <c r="H99" s="118"/>
      <c r="I99" s="118"/>
      <c r="J99" s="117"/>
      <c r="K99" s="118" t="s">
        <v>98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'SO 703 - Oplocení'!J32</f>
        <v>1200432.1599999999</v>
      </c>
      <c r="AH99" s="117"/>
      <c r="AI99" s="117"/>
      <c r="AJ99" s="117"/>
      <c r="AK99" s="117"/>
      <c r="AL99" s="117"/>
      <c r="AM99" s="117"/>
      <c r="AN99" s="119">
        <f>SUM(AG99,AT99)</f>
        <v>1452522.9099999999</v>
      </c>
      <c r="AO99" s="117"/>
      <c r="AP99" s="117"/>
      <c r="AQ99" s="120" t="s">
        <v>92</v>
      </c>
      <c r="AR99" s="121"/>
      <c r="AS99" s="122">
        <v>0</v>
      </c>
      <c r="AT99" s="123">
        <f>ROUND(SUM(AV99:AW99),2)</f>
        <v>252090.75</v>
      </c>
      <c r="AU99" s="124">
        <f>'SO 703 - Oplocení'!P90</f>
        <v>1314.5264450000002</v>
      </c>
      <c r="AV99" s="123">
        <f>'SO 703 - Oplocení'!J35</f>
        <v>252090.75</v>
      </c>
      <c r="AW99" s="123">
        <f>'SO 703 - Oplocení'!J36</f>
        <v>0</v>
      </c>
      <c r="AX99" s="123">
        <f>'SO 703 - Oplocení'!J37</f>
        <v>0</v>
      </c>
      <c r="AY99" s="123">
        <f>'SO 703 - Oplocení'!J38</f>
        <v>0</v>
      </c>
      <c r="AZ99" s="123">
        <f>'SO 703 - Oplocení'!F35</f>
        <v>1200432.1599999999</v>
      </c>
      <c r="BA99" s="123">
        <f>'SO 703 - Oplocení'!F36</f>
        <v>0</v>
      </c>
      <c r="BB99" s="123">
        <f>'SO 703 - Oplocení'!F37</f>
        <v>0</v>
      </c>
      <c r="BC99" s="123">
        <f>'SO 703 - Oplocení'!F38</f>
        <v>0</v>
      </c>
      <c r="BD99" s="125">
        <f>'SO 703 - Oplocení'!F39</f>
        <v>0</v>
      </c>
      <c r="BT99" s="126" t="s">
        <v>88</v>
      </c>
      <c r="BV99" s="126" t="s">
        <v>81</v>
      </c>
      <c r="BW99" s="126" t="s">
        <v>222</v>
      </c>
      <c r="BX99" s="126" t="s">
        <v>193</v>
      </c>
      <c r="CL99" s="126" t="s">
        <v>1</v>
      </c>
    </row>
    <row r="100" s="6" customFormat="1" ht="16.5" customHeight="1">
      <c r="A100" s="115" t="s">
        <v>89</v>
      </c>
      <c r="B100" s="116"/>
      <c r="C100" s="117"/>
      <c r="D100" s="117"/>
      <c r="E100" s="118" t="s">
        <v>223</v>
      </c>
      <c r="F100" s="118"/>
      <c r="G100" s="118"/>
      <c r="H100" s="118"/>
      <c r="I100" s="118"/>
      <c r="J100" s="117"/>
      <c r="K100" s="118" t="s">
        <v>224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'SO 704 - Lavičky, odpadko...'!J32</f>
        <v>604645</v>
      </c>
      <c r="AH100" s="117"/>
      <c r="AI100" s="117"/>
      <c r="AJ100" s="117"/>
      <c r="AK100" s="117"/>
      <c r="AL100" s="117"/>
      <c r="AM100" s="117"/>
      <c r="AN100" s="119">
        <f>SUM(AG100,AT100)</f>
        <v>731620.44999999995</v>
      </c>
      <c r="AO100" s="117"/>
      <c r="AP100" s="117"/>
      <c r="AQ100" s="120" t="s">
        <v>92</v>
      </c>
      <c r="AR100" s="121"/>
      <c r="AS100" s="122">
        <v>0</v>
      </c>
      <c r="AT100" s="123">
        <f>ROUND(SUM(AV100:AW100),2)</f>
        <v>126975.45</v>
      </c>
      <c r="AU100" s="124">
        <f>'SO 704 - Lavičky, odpadko...'!P87</f>
        <v>0</v>
      </c>
      <c r="AV100" s="123">
        <f>'SO 704 - Lavičky, odpadko...'!J35</f>
        <v>126975.45</v>
      </c>
      <c r="AW100" s="123">
        <f>'SO 704 - Lavičky, odpadko...'!J36</f>
        <v>0</v>
      </c>
      <c r="AX100" s="123">
        <f>'SO 704 - Lavičky, odpadko...'!J37</f>
        <v>0</v>
      </c>
      <c r="AY100" s="123">
        <f>'SO 704 - Lavičky, odpadko...'!J38</f>
        <v>0</v>
      </c>
      <c r="AZ100" s="123">
        <f>'SO 704 - Lavičky, odpadko...'!F35</f>
        <v>604645</v>
      </c>
      <c r="BA100" s="123">
        <f>'SO 704 - Lavičky, odpadko...'!F36</f>
        <v>0</v>
      </c>
      <c r="BB100" s="123">
        <f>'SO 704 - Lavičky, odpadko...'!F37</f>
        <v>0</v>
      </c>
      <c r="BC100" s="123">
        <f>'SO 704 - Lavičky, odpadko...'!F38</f>
        <v>0</v>
      </c>
      <c r="BD100" s="125">
        <f>'SO 704 - Lavičky, odpadko...'!F39</f>
        <v>0</v>
      </c>
      <c r="BT100" s="126" t="s">
        <v>88</v>
      </c>
      <c r="BV100" s="126" t="s">
        <v>81</v>
      </c>
      <c r="BW100" s="126" t="s">
        <v>225</v>
      </c>
      <c r="BX100" s="126" t="s">
        <v>193</v>
      </c>
      <c r="CL100" s="126" t="s">
        <v>1</v>
      </c>
    </row>
    <row r="101" s="5" customFormat="1" ht="16.5" customHeight="1">
      <c r="B101" s="102"/>
      <c r="C101" s="103"/>
      <c r="D101" s="104" t="s">
        <v>226</v>
      </c>
      <c r="E101" s="104"/>
      <c r="F101" s="104"/>
      <c r="G101" s="104"/>
      <c r="H101" s="104"/>
      <c r="I101" s="105"/>
      <c r="J101" s="104" t="s">
        <v>227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6">
        <f>ROUND(SUM(AG102:AG104),2)</f>
        <v>4093214.25</v>
      </c>
      <c r="AH101" s="105"/>
      <c r="AI101" s="105"/>
      <c r="AJ101" s="105"/>
      <c r="AK101" s="105"/>
      <c r="AL101" s="105"/>
      <c r="AM101" s="105"/>
      <c r="AN101" s="107">
        <f>SUM(AG101,AT101)</f>
        <v>4952789.2400000002</v>
      </c>
      <c r="AO101" s="105"/>
      <c r="AP101" s="105"/>
      <c r="AQ101" s="108" t="s">
        <v>85</v>
      </c>
      <c r="AR101" s="109"/>
      <c r="AS101" s="110">
        <f>ROUND(SUM(AS102:AS104),2)</f>
        <v>0</v>
      </c>
      <c r="AT101" s="111">
        <f>ROUND(SUM(AV101:AW101),2)</f>
        <v>859574.98999999999</v>
      </c>
      <c r="AU101" s="112">
        <f>ROUND(SUM(AU102:AU104),5)</f>
        <v>10779.27456</v>
      </c>
      <c r="AV101" s="111">
        <f>ROUND(AZ101*L29,2)</f>
        <v>859574.98999999999</v>
      </c>
      <c r="AW101" s="111">
        <f>ROUND(BA101*L30,2)</f>
        <v>0</v>
      </c>
      <c r="AX101" s="111">
        <f>ROUND(BB101*L29,2)</f>
        <v>0</v>
      </c>
      <c r="AY101" s="111">
        <f>ROUND(BC101*L30,2)</f>
        <v>0</v>
      </c>
      <c r="AZ101" s="111">
        <f>ROUND(SUM(AZ102:AZ104),2)</f>
        <v>4093214.25</v>
      </c>
      <c r="BA101" s="111">
        <f>ROUND(SUM(BA102:BA104),2)</f>
        <v>0</v>
      </c>
      <c r="BB101" s="111">
        <f>ROUND(SUM(BB102:BB104),2)</f>
        <v>0</v>
      </c>
      <c r="BC101" s="111">
        <f>ROUND(SUM(BC102:BC104),2)</f>
        <v>0</v>
      </c>
      <c r="BD101" s="113">
        <f>ROUND(SUM(BD102:BD104),2)</f>
        <v>0</v>
      </c>
      <c r="BS101" s="114" t="s">
        <v>78</v>
      </c>
      <c r="BT101" s="114" t="s">
        <v>86</v>
      </c>
      <c r="BU101" s="114" t="s">
        <v>80</v>
      </c>
      <c r="BV101" s="114" t="s">
        <v>81</v>
      </c>
      <c r="BW101" s="114" t="s">
        <v>228</v>
      </c>
      <c r="BX101" s="114" t="s">
        <v>5</v>
      </c>
      <c r="CL101" s="114" t="s">
        <v>1</v>
      </c>
      <c r="CM101" s="114" t="s">
        <v>88</v>
      </c>
    </row>
    <row r="102" s="6" customFormat="1" ht="16.5" customHeight="1">
      <c r="A102" s="115" t="s">
        <v>89</v>
      </c>
      <c r="B102" s="116"/>
      <c r="C102" s="117"/>
      <c r="D102" s="117"/>
      <c r="E102" s="118" t="s">
        <v>229</v>
      </c>
      <c r="F102" s="118"/>
      <c r="G102" s="118"/>
      <c r="H102" s="118"/>
      <c r="I102" s="118"/>
      <c r="J102" s="117"/>
      <c r="K102" s="118" t="s">
        <v>230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'SO 801 - Sadové úpravy, J...'!J32</f>
        <v>1899344.75</v>
      </c>
      <c r="AH102" s="117"/>
      <c r="AI102" s="117"/>
      <c r="AJ102" s="117"/>
      <c r="AK102" s="117"/>
      <c r="AL102" s="117"/>
      <c r="AM102" s="117"/>
      <c r="AN102" s="119">
        <f>SUM(AG102,AT102)</f>
        <v>2298207.1499999999</v>
      </c>
      <c r="AO102" s="117"/>
      <c r="AP102" s="117"/>
      <c r="AQ102" s="120" t="s">
        <v>92</v>
      </c>
      <c r="AR102" s="121"/>
      <c r="AS102" s="122">
        <v>0</v>
      </c>
      <c r="AT102" s="123">
        <f>ROUND(SUM(AV102:AW102),2)</f>
        <v>398862.40000000002</v>
      </c>
      <c r="AU102" s="124">
        <f>'SO 801 - Sadové úpravy, J...'!P88</f>
        <v>4084.3067600000004</v>
      </c>
      <c r="AV102" s="123">
        <f>'SO 801 - Sadové úpravy, J...'!J35</f>
        <v>398862.40000000002</v>
      </c>
      <c r="AW102" s="123">
        <f>'SO 801 - Sadové úpravy, J...'!J36</f>
        <v>0</v>
      </c>
      <c r="AX102" s="123">
        <f>'SO 801 - Sadové úpravy, J...'!J37</f>
        <v>0</v>
      </c>
      <c r="AY102" s="123">
        <f>'SO 801 - Sadové úpravy, J...'!J38</f>
        <v>0</v>
      </c>
      <c r="AZ102" s="123">
        <f>'SO 801 - Sadové úpravy, J...'!F35</f>
        <v>1899344.75</v>
      </c>
      <c r="BA102" s="123">
        <f>'SO 801 - Sadové úpravy, J...'!F36</f>
        <v>0</v>
      </c>
      <c r="BB102" s="123">
        <f>'SO 801 - Sadové úpravy, J...'!F37</f>
        <v>0</v>
      </c>
      <c r="BC102" s="123">
        <f>'SO 801 - Sadové úpravy, J...'!F38</f>
        <v>0</v>
      </c>
      <c r="BD102" s="125">
        <f>'SO 801 - Sadové úpravy, J...'!F39</f>
        <v>0</v>
      </c>
      <c r="BT102" s="126" t="s">
        <v>88</v>
      </c>
      <c r="BV102" s="126" t="s">
        <v>81</v>
      </c>
      <c r="BW102" s="126" t="s">
        <v>231</v>
      </c>
      <c r="BX102" s="126" t="s">
        <v>228</v>
      </c>
      <c r="CL102" s="126" t="s">
        <v>1</v>
      </c>
    </row>
    <row r="103" s="6" customFormat="1" ht="25.5" customHeight="1">
      <c r="A103" s="115" t="s">
        <v>89</v>
      </c>
      <c r="B103" s="116"/>
      <c r="C103" s="117"/>
      <c r="D103" s="117"/>
      <c r="E103" s="118" t="s">
        <v>232</v>
      </c>
      <c r="F103" s="118"/>
      <c r="G103" s="118"/>
      <c r="H103" s="118"/>
      <c r="I103" s="118"/>
      <c r="J103" s="117"/>
      <c r="K103" s="118" t="s">
        <v>233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>
        <f>'SO 801.1 - Následná 3-let...'!J32</f>
        <v>2182690.5</v>
      </c>
      <c r="AH103" s="117"/>
      <c r="AI103" s="117"/>
      <c r="AJ103" s="117"/>
      <c r="AK103" s="117"/>
      <c r="AL103" s="117"/>
      <c r="AM103" s="117"/>
      <c r="AN103" s="119">
        <f>SUM(AG103,AT103)</f>
        <v>2641055.5099999998</v>
      </c>
      <c r="AO103" s="117"/>
      <c r="AP103" s="117"/>
      <c r="AQ103" s="120" t="s">
        <v>92</v>
      </c>
      <c r="AR103" s="121"/>
      <c r="AS103" s="122">
        <v>0</v>
      </c>
      <c r="AT103" s="123">
        <f>ROUND(SUM(AV103:AW103),2)</f>
        <v>458365.01000000001</v>
      </c>
      <c r="AU103" s="124">
        <f>'SO 801.1 - Následná 3-let...'!P87</f>
        <v>6657.4637999999995</v>
      </c>
      <c r="AV103" s="123">
        <f>'SO 801.1 - Následná 3-let...'!J35</f>
        <v>458365.01000000001</v>
      </c>
      <c r="AW103" s="123">
        <f>'SO 801.1 - Následná 3-let...'!J36</f>
        <v>0</v>
      </c>
      <c r="AX103" s="123">
        <f>'SO 801.1 - Následná 3-let...'!J37</f>
        <v>0</v>
      </c>
      <c r="AY103" s="123">
        <f>'SO 801.1 - Následná 3-let...'!J38</f>
        <v>0</v>
      </c>
      <c r="AZ103" s="123">
        <f>'SO 801.1 - Následná 3-let...'!F35</f>
        <v>2182690.5</v>
      </c>
      <c r="BA103" s="123">
        <f>'SO 801.1 - Následná 3-let...'!F36</f>
        <v>0</v>
      </c>
      <c r="BB103" s="123">
        <f>'SO 801.1 - Následná 3-let...'!F37</f>
        <v>0</v>
      </c>
      <c r="BC103" s="123">
        <f>'SO 801.1 - Následná 3-let...'!F38</f>
        <v>0</v>
      </c>
      <c r="BD103" s="125">
        <f>'SO 801.1 - Následná 3-let...'!F39</f>
        <v>0</v>
      </c>
      <c r="BT103" s="126" t="s">
        <v>88</v>
      </c>
      <c r="BV103" s="126" t="s">
        <v>81</v>
      </c>
      <c r="BW103" s="126" t="s">
        <v>234</v>
      </c>
      <c r="BX103" s="126" t="s">
        <v>228</v>
      </c>
      <c r="CL103" s="126" t="s">
        <v>1</v>
      </c>
    </row>
    <row r="104" s="6" customFormat="1" ht="25.5" customHeight="1">
      <c r="A104" s="115" t="s">
        <v>89</v>
      </c>
      <c r="B104" s="116"/>
      <c r="C104" s="117"/>
      <c r="D104" s="117"/>
      <c r="E104" s="118" t="s">
        <v>235</v>
      </c>
      <c r="F104" s="118"/>
      <c r="G104" s="118"/>
      <c r="H104" s="118"/>
      <c r="I104" s="118"/>
      <c r="J104" s="117"/>
      <c r="K104" s="118" t="s">
        <v>236</v>
      </c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9">
        <f>'SO 802.N - Inventarizace ...'!J32</f>
        <v>11179</v>
      </c>
      <c r="AH104" s="117"/>
      <c r="AI104" s="117"/>
      <c r="AJ104" s="117"/>
      <c r="AK104" s="117"/>
      <c r="AL104" s="117"/>
      <c r="AM104" s="117"/>
      <c r="AN104" s="119">
        <f>SUM(AG104,AT104)</f>
        <v>13526.59</v>
      </c>
      <c r="AO104" s="117"/>
      <c r="AP104" s="117"/>
      <c r="AQ104" s="120" t="s">
        <v>92</v>
      </c>
      <c r="AR104" s="121"/>
      <c r="AS104" s="122">
        <v>0</v>
      </c>
      <c r="AT104" s="123">
        <f>ROUND(SUM(AV104:AW104),2)</f>
        <v>2347.5900000000001</v>
      </c>
      <c r="AU104" s="124">
        <f>'SO 802.N - Inventarizace ...'!P87</f>
        <v>37.503999999999998</v>
      </c>
      <c r="AV104" s="123">
        <f>'SO 802.N - Inventarizace ...'!J35</f>
        <v>2347.5900000000001</v>
      </c>
      <c r="AW104" s="123">
        <f>'SO 802.N - Inventarizace ...'!J36</f>
        <v>0</v>
      </c>
      <c r="AX104" s="123">
        <f>'SO 802.N - Inventarizace ...'!J37</f>
        <v>0</v>
      </c>
      <c r="AY104" s="123">
        <f>'SO 802.N - Inventarizace ...'!J38</f>
        <v>0</v>
      </c>
      <c r="AZ104" s="123">
        <f>'SO 802.N - Inventarizace ...'!F35</f>
        <v>11179</v>
      </c>
      <c r="BA104" s="123">
        <f>'SO 802.N - Inventarizace ...'!F36</f>
        <v>0</v>
      </c>
      <c r="BB104" s="123">
        <f>'SO 802.N - Inventarizace ...'!F37</f>
        <v>0</v>
      </c>
      <c r="BC104" s="123">
        <f>'SO 802.N - Inventarizace ...'!F38</f>
        <v>0</v>
      </c>
      <c r="BD104" s="125">
        <f>'SO 802.N - Inventarizace ...'!F39</f>
        <v>0</v>
      </c>
      <c r="BT104" s="126" t="s">
        <v>88</v>
      </c>
      <c r="BV104" s="126" t="s">
        <v>81</v>
      </c>
      <c r="BW104" s="126" t="s">
        <v>237</v>
      </c>
      <c r="BX104" s="126" t="s">
        <v>228</v>
      </c>
      <c r="CL104" s="126" t="s">
        <v>1</v>
      </c>
    </row>
    <row r="105" s="5" customFormat="1" ht="16.5" customHeight="1">
      <c r="B105" s="102"/>
      <c r="C105" s="103"/>
      <c r="D105" s="104" t="s">
        <v>238</v>
      </c>
      <c r="E105" s="104"/>
      <c r="F105" s="104"/>
      <c r="G105" s="104"/>
      <c r="H105" s="104"/>
      <c r="I105" s="105"/>
      <c r="J105" s="104" t="s">
        <v>239</v>
      </c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6">
        <f>ROUND(AG106,2)</f>
        <v>3116960</v>
      </c>
      <c r="AH105" s="105"/>
      <c r="AI105" s="105"/>
      <c r="AJ105" s="105"/>
      <c r="AK105" s="105"/>
      <c r="AL105" s="105"/>
      <c r="AM105" s="105"/>
      <c r="AN105" s="107">
        <f>SUM(AG105,AT105)</f>
        <v>3771521.6000000001</v>
      </c>
      <c r="AO105" s="105"/>
      <c r="AP105" s="105"/>
      <c r="AQ105" s="108" t="s">
        <v>85</v>
      </c>
      <c r="AR105" s="109"/>
      <c r="AS105" s="110">
        <f>ROUND(AS106,2)</f>
        <v>0</v>
      </c>
      <c r="AT105" s="111">
        <f>ROUND(SUM(AV105:AW105),2)</f>
        <v>654561.59999999998</v>
      </c>
      <c r="AU105" s="112">
        <f>ROUND(AU106,5)</f>
        <v>0</v>
      </c>
      <c r="AV105" s="111">
        <f>ROUND(AZ105*L29,2)</f>
        <v>654561.59999999998</v>
      </c>
      <c r="AW105" s="111">
        <f>ROUND(BA105*L30,2)</f>
        <v>0</v>
      </c>
      <c r="AX105" s="111">
        <f>ROUND(BB105*L29,2)</f>
        <v>0</v>
      </c>
      <c r="AY105" s="111">
        <f>ROUND(BC105*L30,2)</f>
        <v>0</v>
      </c>
      <c r="AZ105" s="111">
        <f>ROUND(AZ106,2)</f>
        <v>3116960</v>
      </c>
      <c r="BA105" s="111">
        <f>ROUND(BA106,2)</f>
        <v>0</v>
      </c>
      <c r="BB105" s="111">
        <f>ROUND(BB106,2)</f>
        <v>0</v>
      </c>
      <c r="BC105" s="111">
        <f>ROUND(BC106,2)</f>
        <v>0</v>
      </c>
      <c r="BD105" s="113">
        <f>ROUND(BD106,2)</f>
        <v>0</v>
      </c>
      <c r="BS105" s="114" t="s">
        <v>78</v>
      </c>
      <c r="BT105" s="114" t="s">
        <v>86</v>
      </c>
      <c r="BU105" s="114" t="s">
        <v>80</v>
      </c>
      <c r="BV105" s="114" t="s">
        <v>81</v>
      </c>
      <c r="BW105" s="114" t="s">
        <v>240</v>
      </c>
      <c r="BX105" s="114" t="s">
        <v>5</v>
      </c>
      <c r="CL105" s="114" t="s">
        <v>17</v>
      </c>
      <c r="CM105" s="114" t="s">
        <v>88</v>
      </c>
    </row>
    <row r="106" s="6" customFormat="1" ht="16.5" customHeight="1">
      <c r="A106" s="115" t="s">
        <v>89</v>
      </c>
      <c r="B106" s="116"/>
      <c r="C106" s="117"/>
      <c r="D106" s="117"/>
      <c r="E106" s="118" t="s">
        <v>241</v>
      </c>
      <c r="F106" s="118"/>
      <c r="G106" s="118"/>
      <c r="H106" s="118"/>
      <c r="I106" s="118"/>
      <c r="J106" s="117"/>
      <c r="K106" s="118" t="s">
        <v>216</v>
      </c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9">
        <f>'901 - Vedlejší rozpočtové...'!J32</f>
        <v>3116960</v>
      </c>
      <c r="AH106" s="117"/>
      <c r="AI106" s="117"/>
      <c r="AJ106" s="117"/>
      <c r="AK106" s="117"/>
      <c r="AL106" s="117"/>
      <c r="AM106" s="117"/>
      <c r="AN106" s="119">
        <f>SUM(AG106,AT106)</f>
        <v>3771521.6000000001</v>
      </c>
      <c r="AO106" s="117"/>
      <c r="AP106" s="117"/>
      <c r="AQ106" s="120" t="s">
        <v>92</v>
      </c>
      <c r="AR106" s="121"/>
      <c r="AS106" s="128">
        <v>0</v>
      </c>
      <c r="AT106" s="129">
        <f>ROUND(SUM(AV106:AW106),2)</f>
        <v>654561.59999999998</v>
      </c>
      <c r="AU106" s="130">
        <f>'901 - Vedlejší rozpočtové...'!P90</f>
        <v>0</v>
      </c>
      <c r="AV106" s="129">
        <f>'901 - Vedlejší rozpočtové...'!J35</f>
        <v>654561.59999999998</v>
      </c>
      <c r="AW106" s="129">
        <f>'901 - Vedlejší rozpočtové...'!J36</f>
        <v>0</v>
      </c>
      <c r="AX106" s="129">
        <f>'901 - Vedlejší rozpočtové...'!J37</f>
        <v>0</v>
      </c>
      <c r="AY106" s="129">
        <f>'901 - Vedlejší rozpočtové...'!J38</f>
        <v>0</v>
      </c>
      <c r="AZ106" s="129">
        <f>'901 - Vedlejší rozpočtové...'!F35</f>
        <v>3116960</v>
      </c>
      <c r="BA106" s="129">
        <f>'901 - Vedlejší rozpočtové...'!F36</f>
        <v>0</v>
      </c>
      <c r="BB106" s="129">
        <f>'901 - Vedlejší rozpočtové...'!F37</f>
        <v>0</v>
      </c>
      <c r="BC106" s="129">
        <f>'901 - Vedlejší rozpočtové...'!F38</f>
        <v>0</v>
      </c>
      <c r="BD106" s="131">
        <f>'901 - Vedlejší rozpočtové...'!F39</f>
        <v>0</v>
      </c>
      <c r="BT106" s="126" t="s">
        <v>88</v>
      </c>
      <c r="BV106" s="126" t="s">
        <v>81</v>
      </c>
      <c r="BW106" s="126" t="s">
        <v>242</v>
      </c>
      <c r="BX106" s="126" t="s">
        <v>240</v>
      </c>
      <c r="CL106" s="126" t="s">
        <v>17</v>
      </c>
    </row>
    <row r="107" s="1" customFormat="1" ht="30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8"/>
    </row>
    <row r="108" s="1" customFormat="1" ht="6.96" customHeight="1"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38"/>
    </row>
  </sheetData>
  <sheetProtection sheet="1" formatColumns="0" formatRows="0" objects="1" scenarios="1" spinCount="100000" saltValue="JOIkr3hoj0Xkv/ij26YVfCjD9QV4XXpVsJam+p1C6TapBsqFKsbARhRJOIkl4vWJ4OUxw6+yX1WUdnMMo5FtGA==" hashValue="Fa5tyXIipAC1tKEBF2IAkKYjG6ajrchCj0etGf739E4CLIFDs5PMl7VpBUjjuVOM7ti6DN5oQhgrSRJbEJmUrw==" algorithmName="SHA-512" password="CC35"/>
  <mergeCells count="244">
    <mergeCell ref="AG96:AM96"/>
    <mergeCell ref="AG95:AM95"/>
    <mergeCell ref="AG97:AM97"/>
    <mergeCell ref="AG98:AM98"/>
    <mergeCell ref="AG99:AM99"/>
    <mergeCell ref="AG100:AM100"/>
    <mergeCell ref="AG101:AM101"/>
    <mergeCell ref="AG102:AM102"/>
    <mergeCell ref="AG103:AM103"/>
    <mergeCell ref="AG104:AM104"/>
    <mergeCell ref="AG105:AM105"/>
    <mergeCell ref="AG106:AM106"/>
    <mergeCell ref="AN99:AP99"/>
    <mergeCell ref="AN98:AP98"/>
    <mergeCell ref="AN100:AP100"/>
    <mergeCell ref="AN101:AP101"/>
    <mergeCell ref="AN102:AP102"/>
    <mergeCell ref="AN103:AP103"/>
    <mergeCell ref="AN104:AP104"/>
    <mergeCell ref="AN105:AP105"/>
    <mergeCell ref="AN106:AP106"/>
    <mergeCell ref="E99:I99"/>
    <mergeCell ref="F98:J98"/>
    <mergeCell ref="E100:I100"/>
    <mergeCell ref="D101:H101"/>
    <mergeCell ref="E102:I102"/>
    <mergeCell ref="E103:I103"/>
    <mergeCell ref="E104:I104"/>
    <mergeCell ref="D105:H105"/>
    <mergeCell ref="E106:I106"/>
    <mergeCell ref="K102:AF102"/>
    <mergeCell ref="J101:AF101"/>
    <mergeCell ref="K103:AF103"/>
    <mergeCell ref="K104:AF104"/>
    <mergeCell ref="J105:AF105"/>
    <mergeCell ref="K106:AF106"/>
    <mergeCell ref="AG80:AM80"/>
    <mergeCell ref="AG81:AM81"/>
    <mergeCell ref="AG82:AM82"/>
    <mergeCell ref="AG83:AM83"/>
    <mergeCell ref="AG84:AM84"/>
    <mergeCell ref="AG85:AM85"/>
    <mergeCell ref="AG86:AM86"/>
    <mergeCell ref="AG87:AM87"/>
    <mergeCell ref="AG88:AM88"/>
    <mergeCell ref="AG89:AM89"/>
    <mergeCell ref="AG90:AM90"/>
    <mergeCell ref="AG91:AM91"/>
    <mergeCell ref="AG92:AM92"/>
    <mergeCell ref="AG93:AM93"/>
    <mergeCell ref="AG94:AM94"/>
    <mergeCell ref="AN83:AP83"/>
    <mergeCell ref="AN84:AP84"/>
    <mergeCell ref="AN85:AP85"/>
    <mergeCell ref="AN86:AP86"/>
    <mergeCell ref="AN87:AP87"/>
    <mergeCell ref="AN88:AP88"/>
    <mergeCell ref="AN89:AP89"/>
    <mergeCell ref="AN90:AP90"/>
    <mergeCell ref="AN91:AP91"/>
    <mergeCell ref="AN92:AP92"/>
    <mergeCell ref="AN93:AP93"/>
    <mergeCell ref="AN94:AP94"/>
    <mergeCell ref="AN95:AP95"/>
    <mergeCell ref="AN96:AP96"/>
    <mergeCell ref="AN97:AP97"/>
    <mergeCell ref="E83:I83"/>
    <mergeCell ref="E84:I84"/>
    <mergeCell ref="E85:I85"/>
    <mergeCell ref="F86:J86"/>
    <mergeCell ref="F87:J87"/>
    <mergeCell ref="F88:J88"/>
    <mergeCell ref="D89:H89"/>
    <mergeCell ref="E90:I90"/>
    <mergeCell ref="F91:J91"/>
    <mergeCell ref="F92:J92"/>
    <mergeCell ref="E93:I93"/>
    <mergeCell ref="F94:J94"/>
    <mergeCell ref="F95:J95"/>
    <mergeCell ref="F96:J96"/>
    <mergeCell ref="F97:J97"/>
    <mergeCell ref="K84:AF84"/>
    <mergeCell ref="K83:AF83"/>
    <mergeCell ref="K85:AF85"/>
    <mergeCell ref="L86:AF86"/>
    <mergeCell ref="L87:AF87"/>
    <mergeCell ref="L88:AF88"/>
    <mergeCell ref="J89:AF89"/>
    <mergeCell ref="K90:AF90"/>
    <mergeCell ref="L91:AF91"/>
    <mergeCell ref="L92:AF92"/>
    <mergeCell ref="K93:AF93"/>
    <mergeCell ref="L94:AF94"/>
    <mergeCell ref="L95:AF95"/>
    <mergeCell ref="L96:AF96"/>
    <mergeCell ref="L97:AF97"/>
    <mergeCell ref="L98:AF98"/>
    <mergeCell ref="K99:AF99"/>
    <mergeCell ref="K100:AF100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  <mergeCell ref="AM49:AP49"/>
    <mergeCell ref="AS49:AT51"/>
    <mergeCell ref="AM50:AP50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AG63:AM63"/>
    <mergeCell ref="AG64:AM64"/>
    <mergeCell ref="AG54:AM54"/>
    <mergeCell ref="L45:AO45"/>
    <mergeCell ref="AM47:AN47"/>
    <mergeCell ref="I52:AF52"/>
    <mergeCell ref="AG52:AM52"/>
    <mergeCell ref="J55:AF55"/>
    <mergeCell ref="K56:AF56"/>
    <mergeCell ref="K57:AF57"/>
    <mergeCell ref="K58:AF58"/>
    <mergeCell ref="K59:AF59"/>
    <mergeCell ref="K60:AF60"/>
    <mergeCell ref="J61:AF61"/>
    <mergeCell ref="K62:AF62"/>
    <mergeCell ref="K63:AF63"/>
    <mergeCell ref="K64:AF64"/>
    <mergeCell ref="K65:AF65"/>
    <mergeCell ref="AN52:AP52"/>
    <mergeCell ref="AN60:AP60"/>
    <mergeCell ref="AN55:AP55"/>
    <mergeCell ref="AN56:AP56"/>
    <mergeCell ref="AN57:AP57"/>
    <mergeCell ref="AN58:AP58"/>
    <mergeCell ref="AN59:AP59"/>
    <mergeCell ref="AN61:AP61"/>
    <mergeCell ref="AN62:AP62"/>
    <mergeCell ref="AN63:AP63"/>
    <mergeCell ref="AN64:AP64"/>
    <mergeCell ref="AN65:AP65"/>
    <mergeCell ref="AN66:AP66"/>
    <mergeCell ref="AN67:AP67"/>
    <mergeCell ref="AN54:AP54"/>
    <mergeCell ref="C52:G52"/>
    <mergeCell ref="E60:I60"/>
    <mergeCell ref="D55:H55"/>
    <mergeCell ref="E56:I56"/>
    <mergeCell ref="E57:I57"/>
    <mergeCell ref="E58:I58"/>
    <mergeCell ref="E59:I59"/>
    <mergeCell ref="D61:H61"/>
    <mergeCell ref="E62:I62"/>
    <mergeCell ref="E63:I63"/>
    <mergeCell ref="E64:I64"/>
    <mergeCell ref="E65:I65"/>
    <mergeCell ref="E66:I66"/>
    <mergeCell ref="E67:I67"/>
    <mergeCell ref="AG65:AM65"/>
    <mergeCell ref="AG67:AM67"/>
    <mergeCell ref="AG66:AM66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AG78:AM78"/>
    <mergeCell ref="AG79:AM79"/>
    <mergeCell ref="K67:AF67"/>
    <mergeCell ref="K66:AF66"/>
    <mergeCell ref="AN68:AP68"/>
    <mergeCell ref="AN69:AP69"/>
    <mergeCell ref="AN70:AP70"/>
    <mergeCell ref="AN71:AP71"/>
    <mergeCell ref="AN72:AP72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F68:J68"/>
    <mergeCell ref="F70:J70"/>
    <mergeCell ref="F69:J69"/>
    <mergeCell ref="E71:I71"/>
    <mergeCell ref="F72:J72"/>
    <mergeCell ref="D73:H73"/>
    <mergeCell ref="E74:I74"/>
    <mergeCell ref="E75:I75"/>
    <mergeCell ref="E76:I76"/>
    <mergeCell ref="D77:H77"/>
    <mergeCell ref="E78:I78"/>
    <mergeCell ref="E79:I79"/>
    <mergeCell ref="E80:I80"/>
    <mergeCell ref="D81:H81"/>
    <mergeCell ref="E82:I82"/>
    <mergeCell ref="L68:AF68"/>
    <mergeCell ref="L69:AF69"/>
    <mergeCell ref="L70:AF70"/>
    <mergeCell ref="K71:AF71"/>
    <mergeCell ref="L72:AF72"/>
    <mergeCell ref="J73:AF73"/>
    <mergeCell ref="K74:AF74"/>
    <mergeCell ref="K75:AF75"/>
    <mergeCell ref="K76:AF76"/>
    <mergeCell ref="J77:AF77"/>
    <mergeCell ref="K78:AF78"/>
    <mergeCell ref="K79:AF79"/>
    <mergeCell ref="K80:AF80"/>
    <mergeCell ref="J81:AF81"/>
    <mergeCell ref="K82:AF82"/>
  </mergeCells>
  <hyperlinks>
    <hyperlink ref="A56" location="'SO 001 - Provozní a sklad...'!C2" display="/"/>
    <hyperlink ref="A57" location="'SO 002A - Nákladní rampa'!C2" display="/"/>
    <hyperlink ref="A58" location="'SO 002B - Oplocení'!C2" display="/"/>
    <hyperlink ref="A59" location="'SO 003 - Přístřešky autob...'!C2" display="/"/>
    <hyperlink ref="A60" location="'SO 004 - Zpevněné plochy,...'!C2" display="/"/>
    <hyperlink ref="A62" location="'SO 101 - Vozidlová komuni...'!C2" display="/"/>
    <hyperlink ref="A63" location="'SO 102 - Vozidlová komuni...'!C2" display="/"/>
    <hyperlink ref="A64" location="'SO 103 - Vozidlová komuni...'!C2" display="/"/>
    <hyperlink ref="A65" location="'SO 103.N - Vozidlová komu...'!C2" display="/"/>
    <hyperlink ref="A66" location="'SO 110 - Chodníky + nástu...'!C2" display="/"/>
    <hyperlink ref="A68" location="'SO 121 - Parkoviště P1'!C2" display="/"/>
    <hyperlink ref="A69" location="'SO 122 - Parkoviště P2'!C2" display="/"/>
    <hyperlink ref="A70" location="'SO 123 - Parkoviště P3'!C2" display="/"/>
    <hyperlink ref="A72" location="'SO 121.N - Parkoviště P1 ...'!C2" display="/"/>
    <hyperlink ref="A74" location="'SO 191 - Dopravní značení...'!C2" display="/"/>
    <hyperlink ref="A75" location="'SO 191.N - Dopravní znače...'!C2" display="/"/>
    <hyperlink ref="A76" location="'SO 192 - Dočasné dopravní...'!C2" display="/"/>
    <hyperlink ref="A78" location="'SO 301.1 - Dešťová kanali...'!C2" display="/"/>
    <hyperlink ref="A79" location="'SO 301.2 - Dešťová kanali...'!C2" display="/"/>
    <hyperlink ref="A80" location="'SO 302 - Vodovodní přípojka'!C2" display="/"/>
    <hyperlink ref="A82" location="'SO 401 - Rozvody VO'!C2" display="/"/>
    <hyperlink ref="A83" location="'SO 402 - Světelné signali...'!C2" display="/"/>
    <hyperlink ref="A84" location="'SO 403 - Přívody a rozvod...'!C2" display="/"/>
    <hyperlink ref="A86" location="'SO 404 1a - Slaboproudé r...'!C2" display="/"/>
    <hyperlink ref="A87" location="'SO 404 1b - Slaboproudé r...'!C2" display="/"/>
    <hyperlink ref="A88" location="'SO 404 2 - Městská optick...'!C2" display="/"/>
    <hyperlink ref="A91" location="'701 1 - Přístřešky'!C2" display="/"/>
    <hyperlink ref="A92" location="'701 2 - Zemnění přístřešků'!C2" display="/"/>
    <hyperlink ref="A94" location="'PS 702 1 - Provozní soubo...'!C2" display="/"/>
    <hyperlink ref="A95" location="'SO 702 1 - Automatická ko...'!C2" display="/"/>
    <hyperlink ref="A96" location="'SO 702 2 - Přípojka slabo...'!C2" display="/"/>
    <hyperlink ref="A97" location="'SO 702 3 - Vedlejší rozpo...'!C2" display="/"/>
    <hyperlink ref="A98" location="'SO 702 E - Cyklověž - uze...'!C2" display="/"/>
    <hyperlink ref="A99" location="'SO 703 - Oplocení'!C2" display="/"/>
    <hyperlink ref="A100" location="'SO 704 - Lavičky, odpadko...'!C2" display="/"/>
    <hyperlink ref="A102" location="'SO 801 - Sadové úpravy, J...'!C2" display="/"/>
    <hyperlink ref="A103" location="'SO 801.1 - Následná 3-let...'!C2" display="/"/>
    <hyperlink ref="A104" location="'SO 802.N - Inventarizace ...'!C2" display="/"/>
    <hyperlink ref="A106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93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245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247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ROUND(J100, 2)</f>
        <v>11636445.220000001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ROUND((SUM(BE100:BE366)),  2)</f>
        <v>11636445.220000001</v>
      </c>
      <c r="I35" s="145">
        <v>0.20999999999999999</v>
      </c>
      <c r="J35" s="144">
        <f>ROUND(((SUM(BE100:BE366))*I35),  2)</f>
        <v>2443653.5</v>
      </c>
      <c r="L35" s="38"/>
    </row>
    <row r="36" s="1" customFormat="1" ht="14.4" customHeight="1">
      <c r="B36" s="38"/>
      <c r="E36" s="135" t="s">
        <v>51</v>
      </c>
      <c r="F36" s="144">
        <f>ROUND((SUM(BF100:BF366)),  2)</f>
        <v>0</v>
      </c>
      <c r="I36" s="145">
        <v>0.14999999999999999</v>
      </c>
      <c r="J36" s="144">
        <f>ROUND(((SUM(BF100:BF366))*I36),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ROUND((SUM(BG100:BG366)),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ROUND((SUM(BH100:BH366)),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ROUND((SUM(BI100:BI366)),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14080098.720000001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245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001 - Provozní a skladové objekty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J100</f>
        <v>11636445.219999999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253</v>
      </c>
      <c r="E64" s="165"/>
      <c r="F64" s="165"/>
      <c r="G64" s="165"/>
      <c r="H64" s="165"/>
      <c r="I64" s="165"/>
      <c r="J64" s="166">
        <f>J101</f>
        <v>11636445.219999999</v>
      </c>
      <c r="K64" s="163"/>
      <c r="L64" s="167"/>
    </row>
    <row r="65" s="9" customFormat="1" ht="19.92" customHeight="1">
      <c r="B65" s="168"/>
      <c r="C65" s="117"/>
      <c r="D65" s="169" t="s">
        <v>254</v>
      </c>
      <c r="E65" s="170"/>
      <c r="F65" s="170"/>
      <c r="G65" s="170"/>
      <c r="H65" s="170"/>
      <c r="I65" s="170"/>
      <c r="J65" s="171">
        <f>J102</f>
        <v>1260397.0600000001</v>
      </c>
      <c r="K65" s="117"/>
      <c r="L65" s="172"/>
    </row>
    <row r="66" s="9" customFormat="1" ht="19.92" customHeight="1">
      <c r="B66" s="168"/>
      <c r="C66" s="117"/>
      <c r="D66" s="169" t="s">
        <v>255</v>
      </c>
      <c r="E66" s="170"/>
      <c r="F66" s="170"/>
      <c r="G66" s="170"/>
      <c r="H66" s="170"/>
      <c r="I66" s="170"/>
      <c r="J66" s="171">
        <f>J141</f>
        <v>32977.160000000003</v>
      </c>
      <c r="K66" s="117"/>
      <c r="L66" s="172"/>
    </row>
    <row r="67" s="9" customFormat="1" ht="19.92" customHeight="1">
      <c r="B67" s="168"/>
      <c r="C67" s="117"/>
      <c r="D67" s="169" t="s">
        <v>256</v>
      </c>
      <c r="E67" s="170"/>
      <c r="F67" s="170"/>
      <c r="G67" s="170"/>
      <c r="H67" s="170"/>
      <c r="I67" s="170"/>
      <c r="J67" s="171">
        <f>J160</f>
        <v>669283.82000000007</v>
      </c>
      <c r="K67" s="117"/>
      <c r="L67" s="172"/>
    </row>
    <row r="68" s="9" customFormat="1" ht="19.92" customHeight="1">
      <c r="B68" s="168"/>
      <c r="C68" s="117"/>
      <c r="D68" s="169" t="s">
        <v>257</v>
      </c>
      <c r="E68" s="170"/>
      <c r="F68" s="170"/>
      <c r="G68" s="170"/>
      <c r="H68" s="170"/>
      <c r="I68" s="170"/>
      <c r="J68" s="171">
        <f>J193</f>
        <v>9268264.0300000012</v>
      </c>
      <c r="K68" s="117"/>
      <c r="L68" s="172"/>
    </row>
    <row r="69" s="9" customFormat="1" ht="19.92" customHeight="1">
      <c r="B69" s="168"/>
      <c r="C69" s="117"/>
      <c r="D69" s="169" t="s">
        <v>258</v>
      </c>
      <c r="E69" s="170"/>
      <c r="F69" s="170"/>
      <c r="G69" s="170"/>
      <c r="H69" s="170"/>
      <c r="I69" s="170"/>
      <c r="J69" s="171">
        <f>J281</f>
        <v>177542.59</v>
      </c>
      <c r="K69" s="117"/>
      <c r="L69" s="172"/>
    </row>
    <row r="70" s="9" customFormat="1" ht="19.92" customHeight="1">
      <c r="B70" s="168"/>
      <c r="C70" s="117"/>
      <c r="D70" s="169" t="s">
        <v>259</v>
      </c>
      <c r="E70" s="170"/>
      <c r="F70" s="170"/>
      <c r="G70" s="170"/>
      <c r="H70" s="170"/>
      <c r="I70" s="170"/>
      <c r="J70" s="171">
        <f>J305</f>
        <v>130063.17</v>
      </c>
      <c r="K70" s="117"/>
      <c r="L70" s="172"/>
    </row>
    <row r="71" s="9" customFormat="1" ht="19.92" customHeight="1">
      <c r="B71" s="168"/>
      <c r="C71" s="117"/>
      <c r="D71" s="169" t="s">
        <v>260</v>
      </c>
      <c r="E71" s="170"/>
      <c r="F71" s="170"/>
      <c r="G71" s="170"/>
      <c r="H71" s="170"/>
      <c r="I71" s="170"/>
      <c r="J71" s="171">
        <f>J307</f>
        <v>13934.400000000002</v>
      </c>
      <c r="K71" s="117"/>
      <c r="L71" s="172"/>
    </row>
    <row r="72" s="9" customFormat="1" ht="19.92" customHeight="1">
      <c r="B72" s="168"/>
      <c r="C72" s="117"/>
      <c r="D72" s="169" t="s">
        <v>261</v>
      </c>
      <c r="E72" s="170"/>
      <c r="F72" s="170"/>
      <c r="G72" s="170"/>
      <c r="H72" s="170"/>
      <c r="I72" s="170"/>
      <c r="J72" s="171">
        <f>J311</f>
        <v>16868.369999999999</v>
      </c>
      <c r="K72" s="117"/>
      <c r="L72" s="172"/>
    </row>
    <row r="73" s="9" customFormat="1" ht="19.92" customHeight="1">
      <c r="B73" s="168"/>
      <c r="C73" s="117"/>
      <c r="D73" s="169" t="s">
        <v>262</v>
      </c>
      <c r="E73" s="170"/>
      <c r="F73" s="170"/>
      <c r="G73" s="170"/>
      <c r="H73" s="170"/>
      <c r="I73" s="170"/>
      <c r="J73" s="171">
        <f>J330</f>
        <v>9056</v>
      </c>
      <c r="K73" s="117"/>
      <c r="L73" s="172"/>
    </row>
    <row r="74" s="9" customFormat="1" ht="19.92" customHeight="1">
      <c r="B74" s="168"/>
      <c r="C74" s="117"/>
      <c r="D74" s="169" t="s">
        <v>263</v>
      </c>
      <c r="E74" s="170"/>
      <c r="F74" s="170"/>
      <c r="G74" s="170"/>
      <c r="H74" s="170"/>
      <c r="I74" s="170"/>
      <c r="J74" s="171">
        <f>J334</f>
        <v>1485</v>
      </c>
      <c r="K74" s="117"/>
      <c r="L74" s="172"/>
    </row>
    <row r="75" s="9" customFormat="1" ht="19.92" customHeight="1">
      <c r="B75" s="168"/>
      <c r="C75" s="117"/>
      <c r="D75" s="169" t="s">
        <v>264</v>
      </c>
      <c r="E75" s="170"/>
      <c r="F75" s="170"/>
      <c r="G75" s="170"/>
      <c r="H75" s="170"/>
      <c r="I75" s="170"/>
      <c r="J75" s="171">
        <f>J340</f>
        <v>30067.700000000001</v>
      </c>
      <c r="K75" s="117"/>
      <c r="L75" s="172"/>
    </row>
    <row r="76" s="9" customFormat="1" ht="19.92" customHeight="1">
      <c r="B76" s="168"/>
      <c r="C76" s="117"/>
      <c r="D76" s="169" t="s">
        <v>265</v>
      </c>
      <c r="E76" s="170"/>
      <c r="F76" s="170"/>
      <c r="G76" s="170"/>
      <c r="H76" s="170"/>
      <c r="I76" s="170"/>
      <c r="J76" s="171">
        <f>J350</f>
        <v>17870.519999999997</v>
      </c>
      <c r="K76" s="117"/>
      <c r="L76" s="172"/>
    </row>
    <row r="77" s="9" customFormat="1" ht="19.92" customHeight="1">
      <c r="B77" s="168"/>
      <c r="C77" s="117"/>
      <c r="D77" s="169" t="s">
        <v>266</v>
      </c>
      <c r="E77" s="170"/>
      <c r="F77" s="170"/>
      <c r="G77" s="170"/>
      <c r="H77" s="170"/>
      <c r="I77" s="170"/>
      <c r="J77" s="171">
        <f>J360</f>
        <v>8539.4000000000015</v>
      </c>
      <c r="K77" s="117"/>
      <c r="L77" s="172"/>
    </row>
    <row r="78" s="9" customFormat="1" ht="19.92" customHeight="1">
      <c r="B78" s="168"/>
      <c r="C78" s="117"/>
      <c r="D78" s="169" t="s">
        <v>267</v>
      </c>
      <c r="E78" s="170"/>
      <c r="F78" s="170"/>
      <c r="G78" s="170"/>
      <c r="H78" s="170"/>
      <c r="I78" s="170"/>
      <c r="J78" s="171">
        <f>J365</f>
        <v>96</v>
      </c>
      <c r="K78" s="117"/>
      <c r="L78" s="172"/>
    </row>
    <row r="79" s="1" customFormat="1" ht="21.84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38"/>
    </row>
    <row r="84" s="1" customFormat="1" ht="6.96" customHeight="1"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38"/>
    </row>
    <row r="85" s="1" customFormat="1" ht="24.96" customHeight="1">
      <c r="B85" s="33"/>
      <c r="C85" s="23" t="s">
        <v>268</v>
      </c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2" customHeight="1">
      <c r="B87" s="33"/>
      <c r="C87" s="29" t="s">
        <v>14</v>
      </c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6.5" customHeight="1">
      <c r="B88" s="33"/>
      <c r="C88" s="34"/>
      <c r="D88" s="34"/>
      <c r="E88" s="157" t="str">
        <f>E7</f>
        <v>Přestupní terminál Šumperk</v>
      </c>
      <c r="F88" s="29"/>
      <c r="G88" s="29"/>
      <c r="H88" s="29"/>
      <c r="I88" s="34"/>
      <c r="J88" s="34"/>
      <c r="K88" s="34"/>
      <c r="L88" s="38"/>
    </row>
    <row r="89" ht="12" customHeight="1">
      <c r="B89" s="21"/>
      <c r="C89" s="29" t="s">
        <v>244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1" customFormat="1" ht="16.5" customHeight="1">
      <c r="B90" s="33"/>
      <c r="C90" s="34"/>
      <c r="D90" s="34"/>
      <c r="E90" s="157" t="s">
        <v>245</v>
      </c>
      <c r="F90" s="34"/>
      <c r="G90" s="34"/>
      <c r="H90" s="34"/>
      <c r="I90" s="34"/>
      <c r="J90" s="34"/>
      <c r="K90" s="34"/>
      <c r="L90" s="38"/>
    </row>
    <row r="91" s="1" customFormat="1" ht="12" customHeight="1">
      <c r="B91" s="33"/>
      <c r="C91" s="29" t="s">
        <v>246</v>
      </c>
      <c r="D91" s="34"/>
      <c r="E91" s="34"/>
      <c r="F91" s="34"/>
      <c r="G91" s="34"/>
      <c r="H91" s="34"/>
      <c r="I91" s="34"/>
      <c r="J91" s="34"/>
      <c r="K91" s="34"/>
      <c r="L91" s="38"/>
    </row>
    <row r="92" s="1" customFormat="1" ht="16.5" customHeight="1">
      <c r="B92" s="33"/>
      <c r="C92" s="34"/>
      <c r="D92" s="34"/>
      <c r="E92" s="59" t="str">
        <f>E11</f>
        <v>SO 001 - Provozní a skladové objekty</v>
      </c>
      <c r="F92" s="34"/>
      <c r="G92" s="34"/>
      <c r="H92" s="34"/>
      <c r="I92" s="34"/>
      <c r="J92" s="34"/>
      <c r="K92" s="34"/>
      <c r="L92" s="38"/>
    </row>
    <row r="93" s="1" customFormat="1" ht="6.96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8"/>
    </row>
    <row r="94" s="1" customFormat="1" ht="12" customHeight="1">
      <c r="B94" s="33"/>
      <c r="C94" s="29" t="s">
        <v>20</v>
      </c>
      <c r="D94" s="34"/>
      <c r="E94" s="34"/>
      <c r="F94" s="26" t="str">
        <f>F14</f>
        <v>Šumperk</v>
      </c>
      <c r="G94" s="34"/>
      <c r="H94" s="34"/>
      <c r="I94" s="29" t="s">
        <v>22</v>
      </c>
      <c r="J94" s="62" t="str">
        <f>IF(J14="","",J14)</f>
        <v>20. 11. 2018</v>
      </c>
      <c r="K94" s="34"/>
      <c r="L94" s="38"/>
    </row>
    <row r="95" s="1" customFormat="1" ht="6.96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8"/>
    </row>
    <row r="96" s="1" customFormat="1" ht="13.65" customHeight="1">
      <c r="B96" s="33"/>
      <c r="C96" s="29" t="s">
        <v>28</v>
      </c>
      <c r="D96" s="34"/>
      <c r="E96" s="34"/>
      <c r="F96" s="26" t="str">
        <f>E17</f>
        <v>Město Šumperk</v>
      </c>
      <c r="G96" s="34"/>
      <c r="H96" s="34"/>
      <c r="I96" s="29" t="s">
        <v>36</v>
      </c>
      <c r="J96" s="31" t="str">
        <f>E23</f>
        <v>Cekr CZ s.r.o.</v>
      </c>
      <c r="K96" s="34"/>
      <c r="L96" s="38"/>
    </row>
    <row r="97" s="1" customFormat="1" ht="24.9" customHeight="1">
      <c r="B97" s="33"/>
      <c r="C97" s="29" t="s">
        <v>34</v>
      </c>
      <c r="D97" s="34"/>
      <c r="E97" s="34"/>
      <c r="F97" s="26" t="str">
        <f>IF(E20="","",E20)</f>
        <v>Na základě VŘ</v>
      </c>
      <c r="G97" s="34"/>
      <c r="H97" s="34"/>
      <c r="I97" s="29" t="s">
        <v>41</v>
      </c>
      <c r="J97" s="31" t="str">
        <f>E26</f>
        <v>Jan Zamykal, CS ÚRS 2018 02</v>
      </c>
      <c r="K97" s="34"/>
      <c r="L97" s="38"/>
    </row>
    <row r="98" s="1" customFormat="1" ht="10.32" customHeight="1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8"/>
    </row>
    <row r="99" s="10" customFormat="1" ht="29.28" customHeight="1">
      <c r="B99" s="173"/>
      <c r="C99" s="174" t="s">
        <v>269</v>
      </c>
      <c r="D99" s="175" t="s">
        <v>64</v>
      </c>
      <c r="E99" s="175" t="s">
        <v>60</v>
      </c>
      <c r="F99" s="175" t="s">
        <v>61</v>
      </c>
      <c r="G99" s="175" t="s">
        <v>270</v>
      </c>
      <c r="H99" s="175" t="s">
        <v>271</v>
      </c>
      <c r="I99" s="175" t="s">
        <v>272</v>
      </c>
      <c r="J99" s="176" t="s">
        <v>250</v>
      </c>
      <c r="K99" s="177" t="s">
        <v>273</v>
      </c>
      <c r="L99" s="178"/>
      <c r="M99" s="83" t="s">
        <v>1</v>
      </c>
      <c r="N99" s="84" t="s">
        <v>49</v>
      </c>
      <c r="O99" s="84" t="s">
        <v>274</v>
      </c>
      <c r="P99" s="84" t="s">
        <v>275</v>
      </c>
      <c r="Q99" s="84" t="s">
        <v>276</v>
      </c>
      <c r="R99" s="84" t="s">
        <v>277</v>
      </c>
      <c r="S99" s="84" t="s">
        <v>278</v>
      </c>
      <c r="T99" s="85" t="s">
        <v>279</v>
      </c>
    </row>
    <row r="100" s="1" customFormat="1" ht="22.8" customHeight="1">
      <c r="B100" s="33"/>
      <c r="C100" s="90" t="s">
        <v>280</v>
      </c>
      <c r="D100" s="34"/>
      <c r="E100" s="34"/>
      <c r="F100" s="34"/>
      <c r="G100" s="34"/>
      <c r="H100" s="34"/>
      <c r="I100" s="34"/>
      <c r="J100" s="179">
        <f>BK100</f>
        <v>11636445.219999999</v>
      </c>
      <c r="K100" s="34"/>
      <c r="L100" s="38"/>
      <c r="M100" s="86"/>
      <c r="N100" s="87"/>
      <c r="O100" s="87"/>
      <c r="P100" s="180">
        <f>P101</f>
        <v>10587.946287999999</v>
      </c>
      <c r="Q100" s="87"/>
      <c r="R100" s="180">
        <f>R101</f>
        <v>2146.3208334800006</v>
      </c>
      <c r="S100" s="87"/>
      <c r="T100" s="181">
        <f>T101</f>
        <v>6032.6205</v>
      </c>
      <c r="AT100" s="17" t="s">
        <v>78</v>
      </c>
      <c r="AU100" s="17" t="s">
        <v>252</v>
      </c>
      <c r="BK100" s="182">
        <f>BK101</f>
        <v>11636445.219999999</v>
      </c>
    </row>
    <row r="101" s="11" customFormat="1" ht="25.92" customHeight="1">
      <c r="B101" s="183"/>
      <c r="C101" s="184"/>
      <c r="D101" s="185" t="s">
        <v>78</v>
      </c>
      <c r="E101" s="186" t="s">
        <v>281</v>
      </c>
      <c r="F101" s="186" t="s">
        <v>91</v>
      </c>
      <c r="G101" s="184"/>
      <c r="H101" s="184"/>
      <c r="I101" s="184"/>
      <c r="J101" s="187">
        <f>BK101</f>
        <v>11636445.219999999</v>
      </c>
      <c r="K101" s="184"/>
      <c r="L101" s="188"/>
      <c r="M101" s="189"/>
      <c r="N101" s="190"/>
      <c r="O101" s="190"/>
      <c r="P101" s="191">
        <f>P102+P141+P160+P193+P281+P305+P307+P311+P330+P334+P340+P350+P360+P365</f>
        <v>10587.946287999999</v>
      </c>
      <c r="Q101" s="190"/>
      <c r="R101" s="191">
        <f>R102+R141+R160+R193+R281+R305+R307+R311+R330+R334+R340+R350+R360+R365</f>
        <v>2146.3208334800006</v>
      </c>
      <c r="S101" s="190"/>
      <c r="T101" s="192">
        <f>T102+T141+T160+T193+T281+T305+T307+T311+T330+T334+T340+T350+T360+T365</f>
        <v>6032.6205</v>
      </c>
      <c r="AR101" s="193" t="s">
        <v>86</v>
      </c>
      <c r="AT101" s="194" t="s">
        <v>78</v>
      </c>
      <c r="AU101" s="194" t="s">
        <v>79</v>
      </c>
      <c r="AY101" s="193" t="s">
        <v>282</v>
      </c>
      <c r="BK101" s="195">
        <f>BK102+BK141+BK160+BK193+BK281+BK305+BK307+BK311+BK330+BK334+BK340+BK350+BK360+BK365</f>
        <v>11636445.219999999</v>
      </c>
    </row>
    <row r="102" s="11" customFormat="1" ht="22.8" customHeight="1">
      <c r="B102" s="183"/>
      <c r="C102" s="184"/>
      <c r="D102" s="185" t="s">
        <v>78</v>
      </c>
      <c r="E102" s="196" t="s">
        <v>283</v>
      </c>
      <c r="F102" s="196" t="s">
        <v>284</v>
      </c>
      <c r="G102" s="184"/>
      <c r="H102" s="184"/>
      <c r="I102" s="184"/>
      <c r="J102" s="197">
        <f>BK102</f>
        <v>1260397.0600000001</v>
      </c>
      <c r="K102" s="184"/>
      <c r="L102" s="188"/>
      <c r="M102" s="189"/>
      <c r="N102" s="190"/>
      <c r="O102" s="190"/>
      <c r="P102" s="191">
        <f>SUM(P103:P140)</f>
        <v>788.64766099999997</v>
      </c>
      <c r="Q102" s="190"/>
      <c r="R102" s="191">
        <f>SUM(R103:R140)</f>
        <v>2006.2059999999999</v>
      </c>
      <c r="S102" s="190"/>
      <c r="T102" s="192">
        <f>SUM(T103:T140)</f>
        <v>0</v>
      </c>
      <c r="AR102" s="193" t="s">
        <v>86</v>
      </c>
      <c r="AT102" s="194" t="s">
        <v>78</v>
      </c>
      <c r="AU102" s="194" t="s">
        <v>86</v>
      </c>
      <c r="AY102" s="193" t="s">
        <v>282</v>
      </c>
      <c r="BK102" s="195">
        <f>SUM(BK103:BK140)</f>
        <v>1260397.0600000001</v>
      </c>
    </row>
    <row r="103" s="1" customFormat="1" ht="16.5" customHeight="1">
      <c r="B103" s="33"/>
      <c r="C103" s="198" t="s">
        <v>86</v>
      </c>
      <c r="D103" s="198" t="s">
        <v>285</v>
      </c>
      <c r="E103" s="199" t="s">
        <v>286</v>
      </c>
      <c r="F103" s="200" t="s">
        <v>287</v>
      </c>
      <c r="G103" s="201" t="s">
        <v>288</v>
      </c>
      <c r="H103" s="202">
        <v>1016.152</v>
      </c>
      <c r="I103" s="203">
        <v>86.5</v>
      </c>
      <c r="J103" s="203">
        <f>ROUND(I103*H103,2)</f>
        <v>87897.149999999994</v>
      </c>
      <c r="K103" s="200" t="s">
        <v>289</v>
      </c>
      <c r="L103" s="38"/>
      <c r="M103" s="72" t="s">
        <v>1</v>
      </c>
      <c r="N103" s="204" t="s">
        <v>50</v>
      </c>
      <c r="O103" s="205">
        <v>0.187</v>
      </c>
      <c r="P103" s="205">
        <f>O103*H103</f>
        <v>190.02042400000002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87897.149999999994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87897.149999999994</v>
      </c>
      <c r="BL103" s="17" t="s">
        <v>290</v>
      </c>
      <c r="BM103" s="17" t="s">
        <v>291</v>
      </c>
    </row>
    <row r="104" s="12" customFormat="1">
      <c r="B104" s="208"/>
      <c r="C104" s="209"/>
      <c r="D104" s="210" t="s">
        <v>292</v>
      </c>
      <c r="E104" s="211" t="s">
        <v>1</v>
      </c>
      <c r="F104" s="212" t="s">
        <v>293</v>
      </c>
      <c r="G104" s="209"/>
      <c r="H104" s="211" t="s">
        <v>1</v>
      </c>
      <c r="I104" s="209"/>
      <c r="J104" s="209"/>
      <c r="K104" s="209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292</v>
      </c>
      <c r="AU104" s="217" t="s">
        <v>88</v>
      </c>
      <c r="AV104" s="12" t="s">
        <v>86</v>
      </c>
      <c r="AW104" s="12" t="s">
        <v>40</v>
      </c>
      <c r="AX104" s="12" t="s">
        <v>79</v>
      </c>
      <c r="AY104" s="21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294</v>
      </c>
      <c r="G105" s="219"/>
      <c r="H105" s="222">
        <v>72.308000000000007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295</v>
      </c>
      <c r="G106" s="219"/>
      <c r="H106" s="222">
        <v>51.149999999999999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296</v>
      </c>
      <c r="G107" s="219"/>
      <c r="H107" s="222">
        <v>1.2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297</v>
      </c>
      <c r="G108" s="219"/>
      <c r="H108" s="222">
        <v>1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298</v>
      </c>
      <c r="G109" s="219"/>
      <c r="H109" s="222">
        <v>154.096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88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4" customFormat="1">
      <c r="B110" s="228"/>
      <c r="C110" s="229"/>
      <c r="D110" s="210" t="s">
        <v>292</v>
      </c>
      <c r="E110" s="230" t="s">
        <v>1</v>
      </c>
      <c r="F110" s="231" t="s">
        <v>299</v>
      </c>
      <c r="G110" s="229"/>
      <c r="H110" s="232">
        <v>279.75400000000002</v>
      </c>
      <c r="I110" s="229"/>
      <c r="J110" s="229"/>
      <c r="K110" s="229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292</v>
      </c>
      <c r="AU110" s="237" t="s">
        <v>88</v>
      </c>
      <c r="AV110" s="14" t="s">
        <v>129</v>
      </c>
      <c r="AW110" s="14" t="s">
        <v>40</v>
      </c>
      <c r="AX110" s="14" t="s">
        <v>79</v>
      </c>
      <c r="AY110" s="237" t="s">
        <v>282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300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301</v>
      </c>
      <c r="G112" s="219"/>
      <c r="H112" s="222">
        <v>25.074999999999999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302</v>
      </c>
      <c r="G113" s="219"/>
      <c r="H113" s="222">
        <v>23.667000000000002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303</v>
      </c>
      <c r="G114" s="219"/>
      <c r="H114" s="222">
        <v>8.9120000000000008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304</v>
      </c>
      <c r="G115" s="219"/>
      <c r="H115" s="222">
        <v>217.80000000000001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305</v>
      </c>
      <c r="G116" s="219"/>
      <c r="H116" s="222">
        <v>460.94400000000002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4" customFormat="1">
      <c r="B117" s="228"/>
      <c r="C117" s="229"/>
      <c r="D117" s="210" t="s">
        <v>292</v>
      </c>
      <c r="E117" s="230" t="s">
        <v>1</v>
      </c>
      <c r="F117" s="231" t="s">
        <v>299</v>
      </c>
      <c r="G117" s="229"/>
      <c r="H117" s="232">
        <v>736.39800000000002</v>
      </c>
      <c r="I117" s="229"/>
      <c r="J117" s="229"/>
      <c r="K117" s="229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292</v>
      </c>
      <c r="AU117" s="237" t="s">
        <v>88</v>
      </c>
      <c r="AV117" s="14" t="s">
        <v>129</v>
      </c>
      <c r="AW117" s="14" t="s">
        <v>40</v>
      </c>
      <c r="AX117" s="14" t="s">
        <v>79</v>
      </c>
      <c r="AY117" s="23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1016.152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88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198" t="s">
        <v>88</v>
      </c>
      <c r="D119" s="198" t="s">
        <v>285</v>
      </c>
      <c r="E119" s="199" t="s">
        <v>307</v>
      </c>
      <c r="F119" s="200" t="s">
        <v>308</v>
      </c>
      <c r="G119" s="201" t="s">
        <v>288</v>
      </c>
      <c r="H119" s="202">
        <v>1016.152</v>
      </c>
      <c r="I119" s="203">
        <v>144</v>
      </c>
      <c r="J119" s="203">
        <f>ROUND(I119*H119,2)</f>
        <v>146325.89000000001</v>
      </c>
      <c r="K119" s="200" t="s">
        <v>289</v>
      </c>
      <c r="L119" s="38"/>
      <c r="M119" s="72" t="s">
        <v>1</v>
      </c>
      <c r="N119" s="204" t="s">
        <v>50</v>
      </c>
      <c r="O119" s="205">
        <v>0.062</v>
      </c>
      <c r="P119" s="205">
        <f>O119*H119</f>
        <v>63.001424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88</v>
      </c>
      <c r="AY119" s="17" t="s">
        <v>282</v>
      </c>
      <c r="BE119" s="207">
        <f>IF(N119="základní",J119,0)</f>
        <v>146325.89000000001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146325.89000000001</v>
      </c>
      <c r="BL119" s="17" t="s">
        <v>290</v>
      </c>
      <c r="BM119" s="17" t="s">
        <v>309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310</v>
      </c>
      <c r="G120" s="219"/>
      <c r="H120" s="222">
        <v>1016.152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1016.152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129</v>
      </c>
      <c r="D122" s="198" t="s">
        <v>285</v>
      </c>
      <c r="E122" s="199" t="s">
        <v>311</v>
      </c>
      <c r="F122" s="200" t="s">
        <v>312</v>
      </c>
      <c r="G122" s="201" t="s">
        <v>288</v>
      </c>
      <c r="H122" s="202">
        <v>1016.152</v>
      </c>
      <c r="I122" s="203">
        <v>15.199999999999999</v>
      </c>
      <c r="J122" s="203">
        <f>ROUND(I122*H122,2)</f>
        <v>15445.51</v>
      </c>
      <c r="K122" s="200" t="s">
        <v>289</v>
      </c>
      <c r="L122" s="38"/>
      <c r="M122" s="72" t="s">
        <v>1</v>
      </c>
      <c r="N122" s="204" t="s">
        <v>50</v>
      </c>
      <c r="O122" s="205">
        <v>0.0089999999999999993</v>
      </c>
      <c r="P122" s="205">
        <f>O122*H122</f>
        <v>9.1453679999999995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15445.51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15445.51</v>
      </c>
      <c r="BL122" s="17" t="s">
        <v>290</v>
      </c>
      <c r="BM122" s="17" t="s">
        <v>313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310</v>
      </c>
      <c r="G123" s="219"/>
      <c r="H123" s="222">
        <v>1016.152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1016.152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88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290</v>
      </c>
      <c r="D125" s="198" t="s">
        <v>285</v>
      </c>
      <c r="E125" s="199" t="s">
        <v>314</v>
      </c>
      <c r="F125" s="200" t="s">
        <v>315</v>
      </c>
      <c r="G125" s="201" t="s">
        <v>316</v>
      </c>
      <c r="H125" s="202">
        <v>1778.2660000000001</v>
      </c>
      <c r="I125" s="203">
        <v>140</v>
      </c>
      <c r="J125" s="203">
        <f>ROUND(I125*H125,2)</f>
        <v>248957.23999999999</v>
      </c>
      <c r="K125" s="200" t="s">
        <v>289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88</v>
      </c>
      <c r="AY125" s="17" t="s">
        <v>282</v>
      </c>
      <c r="BE125" s="207">
        <f>IF(N125="základní",J125,0)</f>
        <v>248957.23999999999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248957.23999999999</v>
      </c>
      <c r="BL125" s="17" t="s">
        <v>290</v>
      </c>
      <c r="BM125" s="17" t="s">
        <v>317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318</v>
      </c>
      <c r="G126" s="219"/>
      <c r="H126" s="222">
        <v>1778.2660000000001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1778.2660000000001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88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319</v>
      </c>
      <c r="D128" s="198" t="s">
        <v>285</v>
      </c>
      <c r="E128" s="199" t="s">
        <v>320</v>
      </c>
      <c r="F128" s="200" t="s">
        <v>321</v>
      </c>
      <c r="G128" s="201" t="s">
        <v>288</v>
      </c>
      <c r="H128" s="202">
        <v>928.79899999999998</v>
      </c>
      <c r="I128" s="203">
        <v>86.200000000000003</v>
      </c>
      <c r="J128" s="203">
        <f>ROUND(I128*H128,2)</f>
        <v>80062.470000000001</v>
      </c>
      <c r="K128" s="200" t="s">
        <v>289</v>
      </c>
      <c r="L128" s="38"/>
      <c r="M128" s="72" t="s">
        <v>1</v>
      </c>
      <c r="N128" s="204" t="s">
        <v>50</v>
      </c>
      <c r="O128" s="205">
        <v>0.29899999999999999</v>
      </c>
      <c r="P128" s="205">
        <f>O128*H128</f>
        <v>277.71090099999998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88</v>
      </c>
      <c r="AY128" s="17" t="s">
        <v>282</v>
      </c>
      <c r="BE128" s="207">
        <f>IF(N128="základní",J128,0)</f>
        <v>80062.470000000001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80062.470000000001</v>
      </c>
      <c r="BL128" s="17" t="s">
        <v>290</v>
      </c>
      <c r="BM128" s="17" t="s">
        <v>322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323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324</v>
      </c>
      <c r="G130" s="219"/>
      <c r="H130" s="222">
        <v>150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3" customFormat="1">
      <c r="B131" s="218"/>
      <c r="C131" s="219"/>
      <c r="D131" s="210" t="s">
        <v>292</v>
      </c>
      <c r="E131" s="220" t="s">
        <v>1</v>
      </c>
      <c r="F131" s="221" t="s">
        <v>325</v>
      </c>
      <c r="G131" s="219"/>
      <c r="H131" s="222">
        <v>312.5</v>
      </c>
      <c r="I131" s="219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292</v>
      </c>
      <c r="AU131" s="227" t="s">
        <v>88</v>
      </c>
      <c r="AV131" s="13" t="s">
        <v>88</v>
      </c>
      <c r="AW131" s="13" t="s">
        <v>40</v>
      </c>
      <c r="AX131" s="13" t="s">
        <v>79</v>
      </c>
      <c r="AY131" s="227" t="s">
        <v>282</v>
      </c>
    </row>
    <row r="132" s="14" customFormat="1">
      <c r="B132" s="228"/>
      <c r="C132" s="229"/>
      <c r="D132" s="210" t="s">
        <v>292</v>
      </c>
      <c r="E132" s="230" t="s">
        <v>1</v>
      </c>
      <c r="F132" s="231" t="s">
        <v>299</v>
      </c>
      <c r="G132" s="229"/>
      <c r="H132" s="232">
        <v>462.5</v>
      </c>
      <c r="I132" s="229"/>
      <c r="J132" s="229"/>
      <c r="K132" s="229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292</v>
      </c>
      <c r="AU132" s="237" t="s">
        <v>88</v>
      </c>
      <c r="AV132" s="14" t="s">
        <v>129</v>
      </c>
      <c r="AW132" s="14" t="s">
        <v>40</v>
      </c>
      <c r="AX132" s="14" t="s">
        <v>79</v>
      </c>
      <c r="AY132" s="23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326</v>
      </c>
      <c r="G133" s="219"/>
      <c r="H133" s="222">
        <v>466.29899999999998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928.79899999999998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88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248" t="s">
        <v>327</v>
      </c>
      <c r="D135" s="248" t="s">
        <v>328</v>
      </c>
      <c r="E135" s="249" t="s">
        <v>329</v>
      </c>
      <c r="F135" s="250" t="s">
        <v>330</v>
      </c>
      <c r="G135" s="251" t="s">
        <v>316</v>
      </c>
      <c r="H135" s="252">
        <v>2006.2059999999999</v>
      </c>
      <c r="I135" s="253">
        <v>248</v>
      </c>
      <c r="J135" s="253">
        <f>ROUND(I135*H135,2)</f>
        <v>497539.09000000003</v>
      </c>
      <c r="K135" s="250" t="s">
        <v>289</v>
      </c>
      <c r="L135" s="254"/>
      <c r="M135" s="255" t="s">
        <v>1</v>
      </c>
      <c r="N135" s="256" t="s">
        <v>50</v>
      </c>
      <c r="O135" s="205">
        <v>0</v>
      </c>
      <c r="P135" s="205">
        <f>O135*H135</f>
        <v>0</v>
      </c>
      <c r="Q135" s="205">
        <v>1</v>
      </c>
      <c r="R135" s="205">
        <f>Q135*H135</f>
        <v>2006.2059999999999</v>
      </c>
      <c r="S135" s="205">
        <v>0</v>
      </c>
      <c r="T135" s="206">
        <f>S135*H135</f>
        <v>0</v>
      </c>
      <c r="AR135" s="17" t="s">
        <v>331</v>
      </c>
      <c r="AT135" s="17" t="s">
        <v>328</v>
      </c>
      <c r="AU135" s="17" t="s">
        <v>88</v>
      </c>
      <c r="AY135" s="17" t="s">
        <v>282</v>
      </c>
      <c r="BE135" s="207">
        <f>IF(N135="základní",J135,0)</f>
        <v>497539.09000000003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497539.09000000003</v>
      </c>
      <c r="BL135" s="17" t="s">
        <v>290</v>
      </c>
      <c r="BM135" s="17" t="s">
        <v>332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333</v>
      </c>
      <c r="G136" s="219"/>
      <c r="H136" s="222">
        <v>2006.2059999999999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5" customFormat="1">
      <c r="B137" s="238"/>
      <c r="C137" s="239"/>
      <c r="D137" s="210" t="s">
        <v>292</v>
      </c>
      <c r="E137" s="240" t="s">
        <v>1</v>
      </c>
      <c r="F137" s="241" t="s">
        <v>306</v>
      </c>
      <c r="G137" s="239"/>
      <c r="H137" s="242">
        <v>2006.2059999999999</v>
      </c>
      <c r="I137" s="239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292</v>
      </c>
      <c r="AU137" s="247" t="s">
        <v>88</v>
      </c>
      <c r="AV137" s="15" t="s">
        <v>290</v>
      </c>
      <c r="AW137" s="15" t="s">
        <v>40</v>
      </c>
      <c r="AX137" s="15" t="s">
        <v>86</v>
      </c>
      <c r="AY137" s="247" t="s">
        <v>282</v>
      </c>
    </row>
    <row r="138" s="1" customFormat="1" ht="16.5" customHeight="1">
      <c r="B138" s="33"/>
      <c r="C138" s="198" t="s">
        <v>334</v>
      </c>
      <c r="D138" s="198" t="s">
        <v>285</v>
      </c>
      <c r="E138" s="199" t="s">
        <v>335</v>
      </c>
      <c r="F138" s="200" t="s">
        <v>336</v>
      </c>
      <c r="G138" s="201" t="s">
        <v>316</v>
      </c>
      <c r="H138" s="202">
        <v>2006.2059999999999</v>
      </c>
      <c r="I138" s="203">
        <v>91.799999999999997</v>
      </c>
      <c r="J138" s="203">
        <f>ROUND(I138*H138,2)</f>
        <v>184169.70999999999</v>
      </c>
      <c r="K138" s="200" t="s">
        <v>289</v>
      </c>
      <c r="L138" s="38"/>
      <c r="M138" s="72" t="s">
        <v>1</v>
      </c>
      <c r="N138" s="204" t="s">
        <v>50</v>
      </c>
      <c r="O138" s="205">
        <v>0.124</v>
      </c>
      <c r="P138" s="205">
        <f>O138*H138</f>
        <v>248.769544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88</v>
      </c>
      <c r="AY138" s="17" t="s">
        <v>282</v>
      </c>
      <c r="BE138" s="207">
        <f>IF(N138="základní",J138,0)</f>
        <v>184169.70999999999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184169.70999999999</v>
      </c>
      <c r="BL138" s="17" t="s">
        <v>290</v>
      </c>
      <c r="BM138" s="17" t="s">
        <v>337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338</v>
      </c>
      <c r="G139" s="219"/>
      <c r="H139" s="222">
        <v>2006.2059999999999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2006.2059999999999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1" customFormat="1" ht="22.8" customHeight="1">
      <c r="B141" s="183"/>
      <c r="C141" s="184"/>
      <c r="D141" s="185" t="s">
        <v>78</v>
      </c>
      <c r="E141" s="196" t="s">
        <v>339</v>
      </c>
      <c r="F141" s="196" t="s">
        <v>340</v>
      </c>
      <c r="G141" s="184"/>
      <c r="H141" s="184"/>
      <c r="I141" s="184"/>
      <c r="J141" s="197">
        <f>BK141</f>
        <v>32977.160000000003</v>
      </c>
      <c r="K141" s="184"/>
      <c r="L141" s="188"/>
      <c r="M141" s="189"/>
      <c r="N141" s="190"/>
      <c r="O141" s="190"/>
      <c r="P141" s="191">
        <f>SUM(P142:P159)</f>
        <v>49.082250000000002</v>
      </c>
      <c r="Q141" s="190"/>
      <c r="R141" s="191">
        <f>SUM(R142:R159)</f>
        <v>1.7472525000000001</v>
      </c>
      <c r="S141" s="190"/>
      <c r="T141" s="192">
        <f>SUM(T142:T159)</f>
        <v>0</v>
      </c>
      <c r="AR141" s="193" t="s">
        <v>86</v>
      </c>
      <c r="AT141" s="194" t="s">
        <v>78</v>
      </c>
      <c r="AU141" s="194" t="s">
        <v>86</v>
      </c>
      <c r="AY141" s="193" t="s">
        <v>282</v>
      </c>
      <c r="BK141" s="195">
        <f>SUM(BK142:BK159)</f>
        <v>32977.160000000003</v>
      </c>
    </row>
    <row r="142" s="1" customFormat="1" ht="16.5" customHeight="1">
      <c r="B142" s="33"/>
      <c r="C142" s="198" t="s">
        <v>331</v>
      </c>
      <c r="D142" s="198" t="s">
        <v>285</v>
      </c>
      <c r="E142" s="199" t="s">
        <v>341</v>
      </c>
      <c r="F142" s="200" t="s">
        <v>342</v>
      </c>
      <c r="G142" s="201" t="s">
        <v>343</v>
      </c>
      <c r="H142" s="202">
        <v>40.25</v>
      </c>
      <c r="I142" s="203">
        <v>59.899999999999999</v>
      </c>
      <c r="J142" s="203">
        <f>ROUND(I142*H142,2)</f>
        <v>2410.98</v>
      </c>
      <c r="K142" s="200" t="s">
        <v>289</v>
      </c>
      <c r="L142" s="38"/>
      <c r="M142" s="72" t="s">
        <v>1</v>
      </c>
      <c r="N142" s="204" t="s">
        <v>50</v>
      </c>
      <c r="O142" s="205">
        <v>0.086999999999999994</v>
      </c>
      <c r="P142" s="205">
        <f>O142*H142</f>
        <v>3.5017499999999999</v>
      </c>
      <c r="Q142" s="205">
        <v>0.0073499999999999998</v>
      </c>
      <c r="R142" s="205">
        <f>Q142*H142</f>
        <v>0.29583749999999998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88</v>
      </c>
      <c r="AY142" s="17" t="s">
        <v>282</v>
      </c>
      <c r="BE142" s="207">
        <f>IF(N142="základní",J142,0)</f>
        <v>2410.98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2410.98</v>
      </c>
      <c r="BL142" s="17" t="s">
        <v>290</v>
      </c>
      <c r="BM142" s="17" t="s">
        <v>344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345</v>
      </c>
      <c r="G143" s="219"/>
      <c r="H143" s="222">
        <v>40.25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40.25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346</v>
      </c>
      <c r="D145" s="198" t="s">
        <v>285</v>
      </c>
      <c r="E145" s="199" t="s">
        <v>347</v>
      </c>
      <c r="F145" s="200" t="s">
        <v>348</v>
      </c>
      <c r="G145" s="201" t="s">
        <v>343</v>
      </c>
      <c r="H145" s="202">
        <v>40.25</v>
      </c>
      <c r="I145" s="203">
        <v>346</v>
      </c>
      <c r="J145" s="203">
        <f>ROUND(I145*H145,2)</f>
        <v>13926.5</v>
      </c>
      <c r="K145" s="200" t="s">
        <v>289</v>
      </c>
      <c r="L145" s="38"/>
      <c r="M145" s="72" t="s">
        <v>1</v>
      </c>
      <c r="N145" s="204" t="s">
        <v>50</v>
      </c>
      <c r="O145" s="205">
        <v>0.56999999999999995</v>
      </c>
      <c r="P145" s="205">
        <f>O145*H145</f>
        <v>22.942499999999999</v>
      </c>
      <c r="Q145" s="205">
        <v>0.035200000000000002</v>
      </c>
      <c r="R145" s="205">
        <f>Q145*H145</f>
        <v>1.4168000000000001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13926.5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13926.5</v>
      </c>
      <c r="BL145" s="17" t="s">
        <v>290</v>
      </c>
      <c r="BM145" s="17" t="s">
        <v>349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350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351</v>
      </c>
      <c r="G147" s="219"/>
      <c r="H147" s="222">
        <v>40.25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40.25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88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198" t="s">
        <v>352</v>
      </c>
      <c r="D149" s="198" t="s">
        <v>285</v>
      </c>
      <c r="E149" s="199" t="s">
        <v>353</v>
      </c>
      <c r="F149" s="200" t="s">
        <v>354</v>
      </c>
      <c r="G149" s="201" t="s">
        <v>343</v>
      </c>
      <c r="H149" s="202">
        <v>40.25</v>
      </c>
      <c r="I149" s="203">
        <v>40.899999999999999</v>
      </c>
      <c r="J149" s="203">
        <f>ROUND(I149*H149,2)</f>
        <v>1646.23</v>
      </c>
      <c r="K149" s="200" t="s">
        <v>289</v>
      </c>
      <c r="L149" s="38"/>
      <c r="M149" s="72" t="s">
        <v>1</v>
      </c>
      <c r="N149" s="204" t="s">
        <v>50</v>
      </c>
      <c r="O149" s="205">
        <v>0.074999999999999997</v>
      </c>
      <c r="P149" s="205">
        <f>O149*H149</f>
        <v>3.0187499999999998</v>
      </c>
      <c r="Q149" s="205">
        <v>0.00013999999999999999</v>
      </c>
      <c r="R149" s="205">
        <f>Q149*H149</f>
        <v>0.0056349999999999994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88</v>
      </c>
      <c r="AY149" s="17" t="s">
        <v>282</v>
      </c>
      <c r="BE149" s="207">
        <f>IF(N149="základní",J149,0)</f>
        <v>1646.23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1646.23</v>
      </c>
      <c r="BL149" s="17" t="s">
        <v>290</v>
      </c>
      <c r="BM149" s="17" t="s">
        <v>355</v>
      </c>
    </row>
    <row r="150" s="1" customFormat="1" ht="16.5" customHeight="1">
      <c r="B150" s="33"/>
      <c r="C150" s="198" t="s">
        <v>356</v>
      </c>
      <c r="D150" s="198" t="s">
        <v>285</v>
      </c>
      <c r="E150" s="199" t="s">
        <v>357</v>
      </c>
      <c r="F150" s="200" t="s">
        <v>358</v>
      </c>
      <c r="G150" s="201" t="s">
        <v>343</v>
      </c>
      <c r="H150" s="202">
        <v>40.25</v>
      </c>
      <c r="I150" s="203">
        <v>150</v>
      </c>
      <c r="J150" s="203">
        <f>ROUND(I150*H150,2)</f>
        <v>6037.5</v>
      </c>
      <c r="K150" s="200" t="s">
        <v>289</v>
      </c>
      <c r="L150" s="38"/>
      <c r="M150" s="72" t="s">
        <v>1</v>
      </c>
      <c r="N150" s="204" t="s">
        <v>50</v>
      </c>
      <c r="O150" s="205">
        <v>0.189</v>
      </c>
      <c r="P150" s="205">
        <f>O150*H150</f>
        <v>7.6072499999999996</v>
      </c>
      <c r="Q150" s="205">
        <v>0.00072000000000000005</v>
      </c>
      <c r="R150" s="205">
        <f>Q150*H150</f>
        <v>0.028980000000000002</v>
      </c>
      <c r="S150" s="205">
        <v>0</v>
      </c>
      <c r="T150" s="206">
        <f>S150*H150</f>
        <v>0</v>
      </c>
      <c r="AR150" s="17" t="s">
        <v>290</v>
      </c>
      <c r="AT150" s="17" t="s">
        <v>285</v>
      </c>
      <c r="AU150" s="17" t="s">
        <v>88</v>
      </c>
      <c r="AY150" s="17" t="s">
        <v>282</v>
      </c>
      <c r="BE150" s="207">
        <f>IF(N150="základní",J150,0)</f>
        <v>6037.5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6037.5</v>
      </c>
      <c r="BL150" s="17" t="s">
        <v>290</v>
      </c>
      <c r="BM150" s="17" t="s">
        <v>359</v>
      </c>
    </row>
    <row r="151" s="1" customFormat="1" ht="16.5" customHeight="1">
      <c r="B151" s="33"/>
      <c r="C151" s="198" t="s">
        <v>360</v>
      </c>
      <c r="D151" s="198" t="s">
        <v>285</v>
      </c>
      <c r="E151" s="199" t="s">
        <v>361</v>
      </c>
      <c r="F151" s="200" t="s">
        <v>362</v>
      </c>
      <c r="G151" s="201" t="s">
        <v>343</v>
      </c>
      <c r="H151" s="202">
        <v>45.5</v>
      </c>
      <c r="I151" s="203">
        <v>59</v>
      </c>
      <c r="J151" s="203">
        <f>ROUND(I151*H151,2)</f>
        <v>2684.5</v>
      </c>
      <c r="K151" s="200" t="s">
        <v>289</v>
      </c>
      <c r="L151" s="38"/>
      <c r="M151" s="72" t="s">
        <v>1</v>
      </c>
      <c r="N151" s="204" t="s">
        <v>50</v>
      </c>
      <c r="O151" s="205">
        <v>0.16200000000000001</v>
      </c>
      <c r="P151" s="205">
        <f>O151*H151</f>
        <v>7.3710000000000004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7" t="s">
        <v>290</v>
      </c>
      <c r="AT151" s="17" t="s">
        <v>285</v>
      </c>
      <c r="AU151" s="17" t="s">
        <v>88</v>
      </c>
      <c r="AY151" s="17" t="s">
        <v>282</v>
      </c>
      <c r="BE151" s="207">
        <f>IF(N151="základní",J151,0)</f>
        <v>2684.5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86</v>
      </c>
      <c r="BK151" s="207">
        <f>ROUND(I151*H151,2)</f>
        <v>2684.5</v>
      </c>
      <c r="BL151" s="17" t="s">
        <v>290</v>
      </c>
      <c r="BM151" s="17" t="s">
        <v>363</v>
      </c>
    </row>
    <row r="152" s="12" customFormat="1">
      <c r="B152" s="208"/>
      <c r="C152" s="209"/>
      <c r="D152" s="210" t="s">
        <v>292</v>
      </c>
      <c r="E152" s="211" t="s">
        <v>1</v>
      </c>
      <c r="F152" s="212" t="s">
        <v>350</v>
      </c>
      <c r="G152" s="209"/>
      <c r="H152" s="211" t="s">
        <v>1</v>
      </c>
      <c r="I152" s="209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292</v>
      </c>
      <c r="AU152" s="217" t="s">
        <v>88</v>
      </c>
      <c r="AV152" s="12" t="s">
        <v>86</v>
      </c>
      <c r="AW152" s="12" t="s">
        <v>40</v>
      </c>
      <c r="AX152" s="12" t="s">
        <v>79</v>
      </c>
      <c r="AY152" s="21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364</v>
      </c>
      <c r="G153" s="219"/>
      <c r="H153" s="222">
        <v>45.5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5" customFormat="1">
      <c r="B154" s="238"/>
      <c r="C154" s="239"/>
      <c r="D154" s="210" t="s">
        <v>292</v>
      </c>
      <c r="E154" s="240" t="s">
        <v>1</v>
      </c>
      <c r="F154" s="241" t="s">
        <v>306</v>
      </c>
      <c r="G154" s="239"/>
      <c r="H154" s="242">
        <v>45.5</v>
      </c>
      <c r="I154" s="239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292</v>
      </c>
      <c r="AU154" s="247" t="s">
        <v>88</v>
      </c>
      <c r="AV154" s="15" t="s">
        <v>290</v>
      </c>
      <c r="AW154" s="15" t="s">
        <v>40</v>
      </c>
      <c r="AX154" s="15" t="s">
        <v>86</v>
      </c>
      <c r="AY154" s="247" t="s">
        <v>282</v>
      </c>
    </row>
    <row r="155" s="1" customFormat="1" ht="16.5" customHeight="1">
      <c r="B155" s="33"/>
      <c r="C155" s="198" t="s">
        <v>365</v>
      </c>
      <c r="D155" s="198" t="s">
        <v>285</v>
      </c>
      <c r="E155" s="199" t="s">
        <v>366</v>
      </c>
      <c r="F155" s="200" t="s">
        <v>367</v>
      </c>
      <c r="G155" s="201" t="s">
        <v>343</v>
      </c>
      <c r="H155" s="202">
        <v>1365</v>
      </c>
      <c r="I155" s="203">
        <v>1.2</v>
      </c>
      <c r="J155" s="203">
        <f>ROUND(I155*H155,2)</f>
        <v>1638</v>
      </c>
      <c r="K155" s="200" t="s">
        <v>289</v>
      </c>
      <c r="L155" s="38"/>
      <c r="M155" s="72" t="s">
        <v>1</v>
      </c>
      <c r="N155" s="204" t="s">
        <v>50</v>
      </c>
      <c r="O155" s="205">
        <v>0</v>
      </c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88</v>
      </c>
      <c r="AY155" s="17" t="s">
        <v>282</v>
      </c>
      <c r="BE155" s="207">
        <f>IF(N155="základní",J155,0)</f>
        <v>1638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1638</v>
      </c>
      <c r="BL155" s="17" t="s">
        <v>290</v>
      </c>
      <c r="BM155" s="17" t="s">
        <v>368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369</v>
      </c>
      <c r="G156" s="219"/>
      <c r="H156" s="222">
        <v>1365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5" customFormat="1">
      <c r="B157" s="238"/>
      <c r="C157" s="239"/>
      <c r="D157" s="210" t="s">
        <v>292</v>
      </c>
      <c r="E157" s="240" t="s">
        <v>1</v>
      </c>
      <c r="F157" s="241" t="s">
        <v>306</v>
      </c>
      <c r="G157" s="239"/>
      <c r="H157" s="242">
        <v>1365</v>
      </c>
      <c r="I157" s="239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292</v>
      </c>
      <c r="AU157" s="247" t="s">
        <v>88</v>
      </c>
      <c r="AV157" s="15" t="s">
        <v>290</v>
      </c>
      <c r="AW157" s="15" t="s">
        <v>40</v>
      </c>
      <c r="AX157" s="15" t="s">
        <v>86</v>
      </c>
      <c r="AY157" s="247" t="s">
        <v>282</v>
      </c>
    </row>
    <row r="158" s="1" customFormat="1" ht="16.5" customHeight="1">
      <c r="B158" s="33"/>
      <c r="C158" s="198" t="s">
        <v>370</v>
      </c>
      <c r="D158" s="198" t="s">
        <v>285</v>
      </c>
      <c r="E158" s="199" t="s">
        <v>371</v>
      </c>
      <c r="F158" s="200" t="s">
        <v>372</v>
      </c>
      <c r="G158" s="201" t="s">
        <v>343</v>
      </c>
      <c r="H158" s="202">
        <v>45.5</v>
      </c>
      <c r="I158" s="203">
        <v>35.899999999999999</v>
      </c>
      <c r="J158" s="203">
        <f>ROUND(I158*H158,2)</f>
        <v>1633.4500000000001</v>
      </c>
      <c r="K158" s="200" t="s">
        <v>289</v>
      </c>
      <c r="L158" s="38"/>
      <c r="M158" s="72" t="s">
        <v>1</v>
      </c>
      <c r="N158" s="204" t="s">
        <v>50</v>
      </c>
      <c r="O158" s="205">
        <v>0.10199999999999999</v>
      </c>
      <c r="P158" s="205">
        <f>O158*H158</f>
        <v>4.641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88</v>
      </c>
      <c r="AY158" s="17" t="s">
        <v>282</v>
      </c>
      <c r="BE158" s="207">
        <f>IF(N158="základní",J158,0)</f>
        <v>1633.4500000000001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1633.4500000000001</v>
      </c>
      <c r="BL158" s="17" t="s">
        <v>290</v>
      </c>
      <c r="BM158" s="17" t="s">
        <v>373</v>
      </c>
    </row>
    <row r="159" s="1" customFormat="1" ht="16.5" customHeight="1">
      <c r="B159" s="33"/>
      <c r="C159" s="198" t="s">
        <v>8</v>
      </c>
      <c r="D159" s="198" t="s">
        <v>285</v>
      </c>
      <c r="E159" s="199" t="s">
        <v>374</v>
      </c>
      <c r="F159" s="200" t="s">
        <v>375</v>
      </c>
      <c r="G159" s="201" t="s">
        <v>376</v>
      </c>
      <c r="H159" s="202">
        <v>1</v>
      </c>
      <c r="I159" s="203">
        <v>3000</v>
      </c>
      <c r="J159" s="203">
        <f>ROUND(I159*H159,2)</f>
        <v>3000</v>
      </c>
      <c r="K159" s="200" t="s">
        <v>377</v>
      </c>
      <c r="L159" s="38"/>
      <c r="M159" s="72" t="s">
        <v>1</v>
      </c>
      <c r="N159" s="204" t="s">
        <v>50</v>
      </c>
      <c r="O159" s="205">
        <v>0</v>
      </c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7" t="s">
        <v>290</v>
      </c>
      <c r="AT159" s="17" t="s">
        <v>285</v>
      </c>
      <c r="AU159" s="17" t="s">
        <v>88</v>
      </c>
      <c r="AY159" s="17" t="s">
        <v>282</v>
      </c>
      <c r="BE159" s="207">
        <f>IF(N159="základní",J159,0)</f>
        <v>3000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3000</v>
      </c>
      <c r="BL159" s="17" t="s">
        <v>290</v>
      </c>
      <c r="BM159" s="17" t="s">
        <v>378</v>
      </c>
    </row>
    <row r="160" s="11" customFormat="1" ht="22.8" customHeight="1">
      <c r="B160" s="183"/>
      <c r="C160" s="184"/>
      <c r="D160" s="185" t="s">
        <v>78</v>
      </c>
      <c r="E160" s="196" t="s">
        <v>379</v>
      </c>
      <c r="F160" s="196" t="s">
        <v>380</v>
      </c>
      <c r="G160" s="184"/>
      <c r="H160" s="184"/>
      <c r="I160" s="184"/>
      <c r="J160" s="197">
        <f>BK160</f>
        <v>669283.82000000007</v>
      </c>
      <c r="K160" s="184"/>
      <c r="L160" s="188"/>
      <c r="M160" s="189"/>
      <c r="N160" s="190"/>
      <c r="O160" s="190"/>
      <c r="P160" s="191">
        <f>SUM(P161:P192)</f>
        <v>86.757835999999983</v>
      </c>
      <c r="Q160" s="190"/>
      <c r="R160" s="191">
        <f>SUM(R161:R192)</f>
        <v>138.29856287999999</v>
      </c>
      <c r="S160" s="190"/>
      <c r="T160" s="192">
        <f>SUM(T161:T192)</f>
        <v>0</v>
      </c>
      <c r="AR160" s="193" t="s">
        <v>86</v>
      </c>
      <c r="AT160" s="194" t="s">
        <v>78</v>
      </c>
      <c r="AU160" s="194" t="s">
        <v>86</v>
      </c>
      <c r="AY160" s="193" t="s">
        <v>282</v>
      </c>
      <c r="BK160" s="195">
        <f>SUM(BK161:BK192)</f>
        <v>669283.82000000007</v>
      </c>
    </row>
    <row r="161" s="1" customFormat="1" ht="16.5" customHeight="1">
      <c r="B161" s="33"/>
      <c r="C161" s="198" t="s">
        <v>381</v>
      </c>
      <c r="D161" s="198" t="s">
        <v>285</v>
      </c>
      <c r="E161" s="199" t="s">
        <v>382</v>
      </c>
      <c r="F161" s="200" t="s">
        <v>383</v>
      </c>
      <c r="G161" s="201" t="s">
        <v>376</v>
      </c>
      <c r="H161" s="202">
        <v>1</v>
      </c>
      <c r="I161" s="203">
        <v>85300</v>
      </c>
      <c r="J161" s="203">
        <f>ROUND(I161*H161,2)</f>
        <v>85300</v>
      </c>
      <c r="K161" s="200" t="s">
        <v>377</v>
      </c>
      <c r="L161" s="38"/>
      <c r="M161" s="72" t="s">
        <v>1</v>
      </c>
      <c r="N161" s="204" t="s">
        <v>50</v>
      </c>
      <c r="O161" s="205">
        <v>0</v>
      </c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88</v>
      </c>
      <c r="AY161" s="17" t="s">
        <v>282</v>
      </c>
      <c r="BE161" s="207">
        <f>IF(N161="základní",J161,0)</f>
        <v>85300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85300</v>
      </c>
      <c r="BL161" s="17" t="s">
        <v>290</v>
      </c>
      <c r="BM161" s="17" t="s">
        <v>384</v>
      </c>
    </row>
    <row r="162" s="1" customFormat="1" ht="16.5" customHeight="1">
      <c r="B162" s="33"/>
      <c r="C162" s="198" t="s">
        <v>385</v>
      </c>
      <c r="D162" s="198" t="s">
        <v>285</v>
      </c>
      <c r="E162" s="199" t="s">
        <v>386</v>
      </c>
      <c r="F162" s="200" t="s">
        <v>387</v>
      </c>
      <c r="G162" s="201" t="s">
        <v>376</v>
      </c>
      <c r="H162" s="202">
        <v>1</v>
      </c>
      <c r="I162" s="203">
        <v>62000</v>
      </c>
      <c r="J162" s="203">
        <f>ROUND(I162*H162,2)</f>
        <v>62000</v>
      </c>
      <c r="K162" s="200" t="s">
        <v>377</v>
      </c>
      <c r="L162" s="38"/>
      <c r="M162" s="72" t="s">
        <v>1</v>
      </c>
      <c r="N162" s="204" t="s">
        <v>50</v>
      </c>
      <c r="O162" s="205">
        <v>0</v>
      </c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7" t="s">
        <v>290</v>
      </c>
      <c r="AT162" s="17" t="s">
        <v>285</v>
      </c>
      <c r="AU162" s="17" t="s">
        <v>88</v>
      </c>
      <c r="AY162" s="17" t="s">
        <v>282</v>
      </c>
      <c r="BE162" s="207">
        <f>IF(N162="základní",J162,0)</f>
        <v>62000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62000</v>
      </c>
      <c r="BL162" s="17" t="s">
        <v>290</v>
      </c>
      <c r="BM162" s="17" t="s">
        <v>388</v>
      </c>
    </row>
    <row r="163" s="1" customFormat="1" ht="16.5" customHeight="1">
      <c r="B163" s="33"/>
      <c r="C163" s="198" t="s">
        <v>389</v>
      </c>
      <c r="D163" s="198" t="s">
        <v>285</v>
      </c>
      <c r="E163" s="199" t="s">
        <v>390</v>
      </c>
      <c r="F163" s="200" t="s">
        <v>391</v>
      </c>
      <c r="G163" s="201" t="s">
        <v>392</v>
      </c>
      <c r="H163" s="202">
        <v>2.2000000000000002</v>
      </c>
      <c r="I163" s="203">
        <v>230</v>
      </c>
      <c r="J163" s="203">
        <f>ROUND(I163*H163,2)</f>
        <v>506</v>
      </c>
      <c r="K163" s="200" t="s">
        <v>289</v>
      </c>
      <c r="L163" s="38"/>
      <c r="M163" s="72" t="s">
        <v>1</v>
      </c>
      <c r="N163" s="204" t="s">
        <v>50</v>
      </c>
      <c r="O163" s="205">
        <v>0.56699999999999995</v>
      </c>
      <c r="P163" s="205">
        <f>O163*H163</f>
        <v>1.2474000000000001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7" t="s">
        <v>290</v>
      </c>
      <c r="AT163" s="17" t="s">
        <v>285</v>
      </c>
      <c r="AU163" s="17" t="s">
        <v>88</v>
      </c>
      <c r="AY163" s="17" t="s">
        <v>282</v>
      </c>
      <c r="BE163" s="207">
        <f>IF(N163="základní",J163,0)</f>
        <v>506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86</v>
      </c>
      <c r="BK163" s="207">
        <f>ROUND(I163*H163,2)</f>
        <v>506</v>
      </c>
      <c r="BL163" s="17" t="s">
        <v>290</v>
      </c>
      <c r="BM163" s="17" t="s">
        <v>393</v>
      </c>
    </row>
    <row r="164" s="12" customFormat="1">
      <c r="B164" s="208"/>
      <c r="C164" s="209"/>
      <c r="D164" s="210" t="s">
        <v>292</v>
      </c>
      <c r="E164" s="211" t="s">
        <v>1</v>
      </c>
      <c r="F164" s="212" t="s">
        <v>293</v>
      </c>
      <c r="G164" s="209"/>
      <c r="H164" s="211" t="s">
        <v>1</v>
      </c>
      <c r="I164" s="209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292</v>
      </c>
      <c r="AU164" s="217" t="s">
        <v>88</v>
      </c>
      <c r="AV164" s="12" t="s">
        <v>86</v>
      </c>
      <c r="AW164" s="12" t="s">
        <v>40</v>
      </c>
      <c r="AX164" s="12" t="s">
        <v>79</v>
      </c>
      <c r="AY164" s="217" t="s">
        <v>282</v>
      </c>
    </row>
    <row r="165" s="13" customFormat="1">
      <c r="B165" s="218"/>
      <c r="C165" s="219"/>
      <c r="D165" s="210" t="s">
        <v>292</v>
      </c>
      <c r="E165" s="220" t="s">
        <v>1</v>
      </c>
      <c r="F165" s="221" t="s">
        <v>394</v>
      </c>
      <c r="G165" s="219"/>
      <c r="H165" s="222">
        <v>2.2000000000000002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292</v>
      </c>
      <c r="AU165" s="227" t="s">
        <v>88</v>
      </c>
      <c r="AV165" s="13" t="s">
        <v>88</v>
      </c>
      <c r="AW165" s="13" t="s">
        <v>40</v>
      </c>
      <c r="AX165" s="13" t="s">
        <v>79</v>
      </c>
      <c r="AY165" s="227" t="s">
        <v>282</v>
      </c>
    </row>
    <row r="166" s="15" customFormat="1">
      <c r="B166" s="238"/>
      <c r="C166" s="239"/>
      <c r="D166" s="210" t="s">
        <v>292</v>
      </c>
      <c r="E166" s="240" t="s">
        <v>1</v>
      </c>
      <c r="F166" s="241" t="s">
        <v>306</v>
      </c>
      <c r="G166" s="239"/>
      <c r="H166" s="242">
        <v>2.2000000000000002</v>
      </c>
      <c r="I166" s="239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292</v>
      </c>
      <c r="AU166" s="247" t="s">
        <v>88</v>
      </c>
      <c r="AV166" s="15" t="s">
        <v>290</v>
      </c>
      <c r="AW166" s="15" t="s">
        <v>40</v>
      </c>
      <c r="AX166" s="15" t="s">
        <v>86</v>
      </c>
      <c r="AY166" s="247" t="s">
        <v>282</v>
      </c>
    </row>
    <row r="167" s="1" customFormat="1" ht="16.5" customHeight="1">
      <c r="B167" s="33"/>
      <c r="C167" s="198" t="s">
        <v>395</v>
      </c>
      <c r="D167" s="198" t="s">
        <v>285</v>
      </c>
      <c r="E167" s="199" t="s">
        <v>396</v>
      </c>
      <c r="F167" s="200" t="s">
        <v>397</v>
      </c>
      <c r="G167" s="201" t="s">
        <v>376</v>
      </c>
      <c r="H167" s="202">
        <v>2.2000000000000002</v>
      </c>
      <c r="I167" s="203">
        <v>81.700000000000003</v>
      </c>
      <c r="J167" s="203">
        <f>ROUND(I167*H167,2)</f>
        <v>179.74000000000001</v>
      </c>
      <c r="K167" s="200" t="s">
        <v>289</v>
      </c>
      <c r="L167" s="38"/>
      <c r="M167" s="72" t="s">
        <v>1</v>
      </c>
      <c r="N167" s="204" t="s">
        <v>50</v>
      </c>
      <c r="O167" s="205">
        <v>0.29899999999999999</v>
      </c>
      <c r="P167" s="205">
        <f>O167*H167</f>
        <v>0.65780000000000005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AR167" s="17" t="s">
        <v>290</v>
      </c>
      <c r="AT167" s="17" t="s">
        <v>285</v>
      </c>
      <c r="AU167" s="17" t="s">
        <v>88</v>
      </c>
      <c r="AY167" s="17" t="s">
        <v>282</v>
      </c>
      <c r="BE167" s="207">
        <f>IF(N167="základní",J167,0)</f>
        <v>179.74000000000001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86</v>
      </c>
      <c r="BK167" s="207">
        <f>ROUND(I167*H167,2)</f>
        <v>179.74000000000001</v>
      </c>
      <c r="BL167" s="17" t="s">
        <v>290</v>
      </c>
      <c r="BM167" s="17" t="s">
        <v>398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293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394</v>
      </c>
      <c r="G169" s="219"/>
      <c r="H169" s="222">
        <v>2.2000000000000002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2.2000000000000002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88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22.5" customHeight="1">
      <c r="B171" s="33"/>
      <c r="C171" s="198" t="s">
        <v>399</v>
      </c>
      <c r="D171" s="198" t="s">
        <v>285</v>
      </c>
      <c r="E171" s="199" t="s">
        <v>400</v>
      </c>
      <c r="F171" s="200" t="s">
        <v>401</v>
      </c>
      <c r="G171" s="201" t="s">
        <v>343</v>
      </c>
      <c r="H171" s="202">
        <v>2325.0949999999998</v>
      </c>
      <c r="I171" s="203">
        <v>145</v>
      </c>
      <c r="J171" s="203">
        <f>ROUND(I171*H171,2)</f>
        <v>337138.78000000003</v>
      </c>
      <c r="K171" s="200" t="s">
        <v>377</v>
      </c>
      <c r="L171" s="38"/>
      <c r="M171" s="72" t="s">
        <v>1</v>
      </c>
      <c r="N171" s="204" t="s">
        <v>50</v>
      </c>
      <c r="O171" s="205">
        <v>0</v>
      </c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88</v>
      </c>
      <c r="AY171" s="17" t="s">
        <v>282</v>
      </c>
      <c r="BE171" s="207">
        <f>IF(N171="základní",J171,0)</f>
        <v>337138.78000000003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337138.78000000003</v>
      </c>
      <c r="BL171" s="17" t="s">
        <v>290</v>
      </c>
      <c r="BM171" s="17" t="s">
        <v>402</v>
      </c>
    </row>
    <row r="172" s="12" customFormat="1">
      <c r="B172" s="208"/>
      <c r="C172" s="209"/>
      <c r="D172" s="210" t="s">
        <v>292</v>
      </c>
      <c r="E172" s="211" t="s">
        <v>1</v>
      </c>
      <c r="F172" s="212" t="s">
        <v>403</v>
      </c>
      <c r="G172" s="209"/>
      <c r="H172" s="211" t="s">
        <v>1</v>
      </c>
      <c r="I172" s="209"/>
      <c r="J172" s="209"/>
      <c r="K172" s="209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292</v>
      </c>
      <c r="AU172" s="217" t="s">
        <v>88</v>
      </c>
      <c r="AV172" s="12" t="s">
        <v>86</v>
      </c>
      <c r="AW172" s="12" t="s">
        <v>40</v>
      </c>
      <c r="AX172" s="12" t="s">
        <v>79</v>
      </c>
      <c r="AY172" s="21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404</v>
      </c>
      <c r="G173" s="219"/>
      <c r="H173" s="222">
        <v>472.17500000000001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405</v>
      </c>
      <c r="G174" s="219"/>
      <c r="H174" s="222">
        <v>1852.9200000000001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88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5" customFormat="1">
      <c r="B175" s="238"/>
      <c r="C175" s="239"/>
      <c r="D175" s="210" t="s">
        <v>292</v>
      </c>
      <c r="E175" s="240" t="s">
        <v>1</v>
      </c>
      <c r="F175" s="241" t="s">
        <v>306</v>
      </c>
      <c r="G175" s="239"/>
      <c r="H175" s="242">
        <v>2325.0949999999998</v>
      </c>
      <c r="I175" s="239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292</v>
      </c>
      <c r="AU175" s="247" t="s">
        <v>88</v>
      </c>
      <c r="AV175" s="15" t="s">
        <v>290</v>
      </c>
      <c r="AW175" s="15" t="s">
        <v>40</v>
      </c>
      <c r="AX175" s="15" t="s">
        <v>86</v>
      </c>
      <c r="AY175" s="247" t="s">
        <v>282</v>
      </c>
    </row>
    <row r="176" s="1" customFormat="1" ht="16.5" customHeight="1">
      <c r="B176" s="33"/>
      <c r="C176" s="198" t="s">
        <v>7</v>
      </c>
      <c r="D176" s="198" t="s">
        <v>285</v>
      </c>
      <c r="E176" s="199" t="s">
        <v>406</v>
      </c>
      <c r="F176" s="200" t="s">
        <v>407</v>
      </c>
      <c r="G176" s="201" t="s">
        <v>316</v>
      </c>
      <c r="H176" s="202">
        <v>372.01600000000002</v>
      </c>
      <c r="I176" s="203">
        <v>20</v>
      </c>
      <c r="J176" s="203">
        <f>ROUND(I176*H176,2)</f>
        <v>7440.3199999999997</v>
      </c>
      <c r="K176" s="200" t="s">
        <v>377</v>
      </c>
      <c r="L176" s="38"/>
      <c r="M176" s="72" t="s">
        <v>1</v>
      </c>
      <c r="N176" s="204" t="s">
        <v>50</v>
      </c>
      <c r="O176" s="205">
        <v>0</v>
      </c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7" t="s">
        <v>290</v>
      </c>
      <c r="AT176" s="17" t="s">
        <v>285</v>
      </c>
      <c r="AU176" s="17" t="s">
        <v>88</v>
      </c>
      <c r="AY176" s="17" t="s">
        <v>282</v>
      </c>
      <c r="BE176" s="207">
        <f>IF(N176="základní",J176,0)</f>
        <v>7440.3199999999997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7440.3199999999997</v>
      </c>
      <c r="BL176" s="17" t="s">
        <v>290</v>
      </c>
      <c r="BM176" s="17" t="s">
        <v>408</v>
      </c>
    </row>
    <row r="177" s="13" customFormat="1">
      <c r="B177" s="218"/>
      <c r="C177" s="219"/>
      <c r="D177" s="210" t="s">
        <v>292</v>
      </c>
      <c r="E177" s="220" t="s">
        <v>1</v>
      </c>
      <c r="F177" s="221" t="s">
        <v>409</v>
      </c>
      <c r="G177" s="219"/>
      <c r="H177" s="222">
        <v>372.01600000000002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292</v>
      </c>
      <c r="AU177" s="227" t="s">
        <v>88</v>
      </c>
      <c r="AV177" s="13" t="s">
        <v>88</v>
      </c>
      <c r="AW177" s="13" t="s">
        <v>40</v>
      </c>
      <c r="AX177" s="13" t="s">
        <v>79</v>
      </c>
      <c r="AY177" s="227" t="s">
        <v>282</v>
      </c>
    </row>
    <row r="178" s="15" customFormat="1">
      <c r="B178" s="238"/>
      <c r="C178" s="239"/>
      <c r="D178" s="210" t="s">
        <v>292</v>
      </c>
      <c r="E178" s="240" t="s">
        <v>1</v>
      </c>
      <c r="F178" s="241" t="s">
        <v>306</v>
      </c>
      <c r="G178" s="239"/>
      <c r="H178" s="242">
        <v>372.01600000000002</v>
      </c>
      <c r="I178" s="239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292</v>
      </c>
      <c r="AU178" s="247" t="s">
        <v>88</v>
      </c>
      <c r="AV178" s="15" t="s">
        <v>290</v>
      </c>
      <c r="AW178" s="15" t="s">
        <v>40</v>
      </c>
      <c r="AX178" s="15" t="s">
        <v>86</v>
      </c>
      <c r="AY178" s="247" t="s">
        <v>282</v>
      </c>
    </row>
    <row r="179" s="1" customFormat="1" ht="16.5" customHeight="1">
      <c r="B179" s="33"/>
      <c r="C179" s="198" t="s">
        <v>410</v>
      </c>
      <c r="D179" s="198" t="s">
        <v>285</v>
      </c>
      <c r="E179" s="199" t="s">
        <v>411</v>
      </c>
      <c r="F179" s="200" t="s">
        <v>412</v>
      </c>
      <c r="G179" s="201" t="s">
        <v>316</v>
      </c>
      <c r="H179" s="202">
        <v>46.502000000000002</v>
      </c>
      <c r="I179" s="203">
        <v>8.5</v>
      </c>
      <c r="J179" s="203">
        <f>ROUND(I179*H179,2)</f>
        <v>395.26999999999998</v>
      </c>
      <c r="K179" s="200" t="s">
        <v>377</v>
      </c>
      <c r="L179" s="38"/>
      <c r="M179" s="72" t="s">
        <v>1</v>
      </c>
      <c r="N179" s="204" t="s">
        <v>50</v>
      </c>
      <c r="O179" s="205">
        <v>0</v>
      </c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AR179" s="17" t="s">
        <v>290</v>
      </c>
      <c r="AT179" s="17" t="s">
        <v>285</v>
      </c>
      <c r="AU179" s="17" t="s">
        <v>88</v>
      </c>
      <c r="AY179" s="17" t="s">
        <v>282</v>
      </c>
      <c r="BE179" s="207">
        <f>IF(N179="základní",J179,0)</f>
        <v>395.26999999999998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7" t="s">
        <v>86</v>
      </c>
      <c r="BK179" s="207">
        <f>ROUND(I179*H179,2)</f>
        <v>395.26999999999998</v>
      </c>
      <c r="BL179" s="17" t="s">
        <v>290</v>
      </c>
      <c r="BM179" s="17" t="s">
        <v>413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414</v>
      </c>
      <c r="G180" s="219"/>
      <c r="H180" s="222">
        <v>46.502000000000002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5" customFormat="1">
      <c r="B181" s="238"/>
      <c r="C181" s="239"/>
      <c r="D181" s="210" t="s">
        <v>292</v>
      </c>
      <c r="E181" s="240" t="s">
        <v>1</v>
      </c>
      <c r="F181" s="241" t="s">
        <v>306</v>
      </c>
      <c r="G181" s="239"/>
      <c r="H181" s="242">
        <v>46.502000000000002</v>
      </c>
      <c r="I181" s="239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292</v>
      </c>
      <c r="AU181" s="247" t="s">
        <v>88</v>
      </c>
      <c r="AV181" s="15" t="s">
        <v>290</v>
      </c>
      <c r="AW181" s="15" t="s">
        <v>40</v>
      </c>
      <c r="AX181" s="15" t="s">
        <v>86</v>
      </c>
      <c r="AY181" s="247" t="s">
        <v>282</v>
      </c>
    </row>
    <row r="182" s="1" customFormat="1" ht="16.5" customHeight="1">
      <c r="B182" s="33"/>
      <c r="C182" s="198" t="s">
        <v>415</v>
      </c>
      <c r="D182" s="198" t="s">
        <v>285</v>
      </c>
      <c r="E182" s="199" t="s">
        <v>416</v>
      </c>
      <c r="F182" s="200" t="s">
        <v>417</v>
      </c>
      <c r="G182" s="201" t="s">
        <v>316</v>
      </c>
      <c r="H182" s="202">
        <v>46.502000000000002</v>
      </c>
      <c r="I182" s="203">
        <v>520</v>
      </c>
      <c r="J182" s="203">
        <f>ROUND(I182*H182,2)</f>
        <v>24181.040000000001</v>
      </c>
      <c r="K182" s="200" t="s">
        <v>377</v>
      </c>
      <c r="L182" s="38"/>
      <c r="M182" s="72" t="s">
        <v>1</v>
      </c>
      <c r="N182" s="204" t="s">
        <v>50</v>
      </c>
      <c r="O182" s="205">
        <v>0</v>
      </c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7" t="s">
        <v>290</v>
      </c>
      <c r="AT182" s="17" t="s">
        <v>285</v>
      </c>
      <c r="AU182" s="17" t="s">
        <v>88</v>
      </c>
      <c r="AY182" s="17" t="s">
        <v>282</v>
      </c>
      <c r="BE182" s="207">
        <f>IF(N182="základní",J182,0)</f>
        <v>24181.040000000001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24181.040000000001</v>
      </c>
      <c r="BL182" s="17" t="s">
        <v>290</v>
      </c>
      <c r="BM182" s="17" t="s">
        <v>418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419</v>
      </c>
      <c r="G183" s="219"/>
      <c r="H183" s="222">
        <v>46.502000000000002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88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5" customFormat="1">
      <c r="B184" s="238"/>
      <c r="C184" s="239"/>
      <c r="D184" s="210" t="s">
        <v>292</v>
      </c>
      <c r="E184" s="240" t="s">
        <v>1</v>
      </c>
      <c r="F184" s="241" t="s">
        <v>306</v>
      </c>
      <c r="G184" s="239"/>
      <c r="H184" s="242">
        <v>46.502000000000002</v>
      </c>
      <c r="I184" s="239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292</v>
      </c>
      <c r="AU184" s="247" t="s">
        <v>88</v>
      </c>
      <c r="AV184" s="15" t="s">
        <v>290</v>
      </c>
      <c r="AW184" s="15" t="s">
        <v>40</v>
      </c>
      <c r="AX184" s="15" t="s">
        <v>86</v>
      </c>
      <c r="AY184" s="247" t="s">
        <v>282</v>
      </c>
    </row>
    <row r="185" s="1" customFormat="1" ht="16.5" customHeight="1">
      <c r="B185" s="33"/>
      <c r="C185" s="198" t="s">
        <v>420</v>
      </c>
      <c r="D185" s="198" t="s">
        <v>285</v>
      </c>
      <c r="E185" s="199" t="s">
        <v>421</v>
      </c>
      <c r="F185" s="200" t="s">
        <v>422</v>
      </c>
      <c r="G185" s="201" t="s">
        <v>316</v>
      </c>
      <c r="H185" s="202">
        <v>186.00800000000001</v>
      </c>
      <c r="I185" s="203">
        <v>25</v>
      </c>
      <c r="J185" s="203">
        <f>ROUND(I185*H185,2)</f>
        <v>4650.1999999999998</v>
      </c>
      <c r="K185" s="200" t="s">
        <v>377</v>
      </c>
      <c r="L185" s="38"/>
      <c r="M185" s="72" t="s">
        <v>1</v>
      </c>
      <c r="N185" s="204" t="s">
        <v>50</v>
      </c>
      <c r="O185" s="205">
        <v>0</v>
      </c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17" t="s">
        <v>290</v>
      </c>
      <c r="AT185" s="17" t="s">
        <v>285</v>
      </c>
      <c r="AU185" s="17" t="s">
        <v>88</v>
      </c>
      <c r="AY185" s="17" t="s">
        <v>282</v>
      </c>
      <c r="BE185" s="207">
        <f>IF(N185="základní",J185,0)</f>
        <v>4650.1999999999998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4650.1999999999998</v>
      </c>
      <c r="BL185" s="17" t="s">
        <v>290</v>
      </c>
      <c r="BM185" s="17" t="s">
        <v>423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424</v>
      </c>
      <c r="G186" s="219"/>
      <c r="H186" s="222">
        <v>186.00800000000001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186.00800000000001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88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" customFormat="1" ht="16.5" customHeight="1">
      <c r="B188" s="33"/>
      <c r="C188" s="198" t="s">
        <v>425</v>
      </c>
      <c r="D188" s="198" t="s">
        <v>285</v>
      </c>
      <c r="E188" s="199" t="s">
        <v>426</v>
      </c>
      <c r="F188" s="200" t="s">
        <v>427</v>
      </c>
      <c r="G188" s="201" t="s">
        <v>316</v>
      </c>
      <c r="H188" s="202">
        <v>46.502000000000002</v>
      </c>
      <c r="I188" s="203">
        <v>1740</v>
      </c>
      <c r="J188" s="203">
        <f>ROUND(I188*H188,2)</f>
        <v>80913.479999999996</v>
      </c>
      <c r="K188" s="200" t="s">
        <v>289</v>
      </c>
      <c r="L188" s="38"/>
      <c r="M188" s="72" t="s">
        <v>1</v>
      </c>
      <c r="N188" s="204" t="s">
        <v>50</v>
      </c>
      <c r="O188" s="205">
        <v>0</v>
      </c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88</v>
      </c>
      <c r="AY188" s="17" t="s">
        <v>282</v>
      </c>
      <c r="BE188" s="207">
        <f>IF(N188="základní",J188,0)</f>
        <v>80913.479999999996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80913.479999999996</v>
      </c>
      <c r="BL188" s="17" t="s">
        <v>290</v>
      </c>
      <c r="BM188" s="17" t="s">
        <v>428</v>
      </c>
    </row>
    <row r="189" s="1" customFormat="1" ht="16.5" customHeight="1">
      <c r="B189" s="33"/>
      <c r="C189" s="198" t="s">
        <v>429</v>
      </c>
      <c r="D189" s="198" t="s">
        <v>285</v>
      </c>
      <c r="E189" s="199" t="s">
        <v>430</v>
      </c>
      <c r="F189" s="200" t="s">
        <v>431</v>
      </c>
      <c r="G189" s="201" t="s">
        <v>288</v>
      </c>
      <c r="H189" s="202">
        <v>74.891999999999996</v>
      </c>
      <c r="I189" s="203">
        <v>889</v>
      </c>
      <c r="J189" s="203">
        <f>ROUND(I189*H189,2)</f>
        <v>66578.990000000005</v>
      </c>
      <c r="K189" s="200" t="s">
        <v>289</v>
      </c>
      <c r="L189" s="38"/>
      <c r="M189" s="72" t="s">
        <v>1</v>
      </c>
      <c r="N189" s="204" t="s">
        <v>50</v>
      </c>
      <c r="O189" s="205">
        <v>1.133</v>
      </c>
      <c r="P189" s="205">
        <f>O189*H189</f>
        <v>84.85263599999999</v>
      </c>
      <c r="Q189" s="205">
        <v>1.8466400000000001</v>
      </c>
      <c r="R189" s="205">
        <f>Q189*H189</f>
        <v>138.29856287999999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88</v>
      </c>
      <c r="AY189" s="17" t="s">
        <v>282</v>
      </c>
      <c r="BE189" s="207">
        <f>IF(N189="základní",J189,0)</f>
        <v>66578.990000000005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66578.990000000005</v>
      </c>
      <c r="BL189" s="17" t="s">
        <v>290</v>
      </c>
      <c r="BM189" s="17" t="s">
        <v>432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403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433</v>
      </c>
      <c r="G191" s="219"/>
      <c r="H191" s="222">
        <v>74.891999999999996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5" customFormat="1">
      <c r="B192" s="238"/>
      <c r="C192" s="239"/>
      <c r="D192" s="210" t="s">
        <v>292</v>
      </c>
      <c r="E192" s="240" t="s">
        <v>1</v>
      </c>
      <c r="F192" s="241" t="s">
        <v>306</v>
      </c>
      <c r="G192" s="239"/>
      <c r="H192" s="242">
        <v>74.891999999999996</v>
      </c>
      <c r="I192" s="239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292</v>
      </c>
      <c r="AU192" s="247" t="s">
        <v>88</v>
      </c>
      <c r="AV192" s="15" t="s">
        <v>290</v>
      </c>
      <c r="AW192" s="15" t="s">
        <v>40</v>
      </c>
      <c r="AX192" s="15" t="s">
        <v>86</v>
      </c>
      <c r="AY192" s="247" t="s">
        <v>282</v>
      </c>
    </row>
    <row r="193" s="11" customFormat="1" ht="22.8" customHeight="1">
      <c r="B193" s="183"/>
      <c r="C193" s="184"/>
      <c r="D193" s="185" t="s">
        <v>78</v>
      </c>
      <c r="E193" s="196" t="s">
        <v>434</v>
      </c>
      <c r="F193" s="196" t="s">
        <v>435</v>
      </c>
      <c r="G193" s="184"/>
      <c r="H193" s="184"/>
      <c r="I193" s="184"/>
      <c r="J193" s="197">
        <f>BK193</f>
        <v>9268264.0300000012</v>
      </c>
      <c r="K193" s="184"/>
      <c r="L193" s="188"/>
      <c r="M193" s="189"/>
      <c r="N193" s="190"/>
      <c r="O193" s="190"/>
      <c r="P193" s="191">
        <f>SUM(P194:P280)</f>
        <v>9253.2292290000005</v>
      </c>
      <c r="Q193" s="190"/>
      <c r="R193" s="191">
        <f>SUM(R194:R280)</f>
        <v>0.0064781000000000005</v>
      </c>
      <c r="S193" s="190"/>
      <c r="T193" s="192">
        <f>SUM(T194:T280)</f>
        <v>6024.3500100000001</v>
      </c>
      <c r="AR193" s="193" t="s">
        <v>86</v>
      </c>
      <c r="AT193" s="194" t="s">
        <v>78</v>
      </c>
      <c r="AU193" s="194" t="s">
        <v>86</v>
      </c>
      <c r="AY193" s="193" t="s">
        <v>282</v>
      </c>
      <c r="BK193" s="195">
        <f>SUM(BK194:BK280)</f>
        <v>9268264.0300000012</v>
      </c>
    </row>
    <row r="194" s="1" customFormat="1" ht="16.5" customHeight="1">
      <c r="B194" s="33"/>
      <c r="C194" s="198" t="s">
        <v>436</v>
      </c>
      <c r="D194" s="198" t="s">
        <v>285</v>
      </c>
      <c r="E194" s="199" t="s">
        <v>437</v>
      </c>
      <c r="F194" s="200" t="s">
        <v>438</v>
      </c>
      <c r="G194" s="201" t="s">
        <v>288</v>
      </c>
      <c r="H194" s="202">
        <v>12230</v>
      </c>
      <c r="I194" s="203">
        <v>114</v>
      </c>
      <c r="J194" s="203">
        <f>ROUND(I194*H194,2)</f>
        <v>1394220</v>
      </c>
      <c r="K194" s="200" t="s">
        <v>289</v>
      </c>
      <c r="L194" s="38"/>
      <c r="M194" s="72" t="s">
        <v>1</v>
      </c>
      <c r="N194" s="204" t="s">
        <v>50</v>
      </c>
      <c r="O194" s="205">
        <v>0.16600000000000001</v>
      </c>
      <c r="P194" s="205">
        <f>O194*H194</f>
        <v>2030.1800000000001</v>
      </c>
      <c r="Q194" s="205">
        <v>0</v>
      </c>
      <c r="R194" s="205">
        <f>Q194*H194</f>
        <v>0</v>
      </c>
      <c r="S194" s="205">
        <v>0.34999999999999998</v>
      </c>
      <c r="T194" s="206">
        <f>S194*H194</f>
        <v>4280.5</v>
      </c>
      <c r="AR194" s="17" t="s">
        <v>290</v>
      </c>
      <c r="AT194" s="17" t="s">
        <v>285</v>
      </c>
      <c r="AU194" s="17" t="s">
        <v>88</v>
      </c>
      <c r="AY194" s="17" t="s">
        <v>282</v>
      </c>
      <c r="BE194" s="207">
        <f>IF(N194="základní",J194,0)</f>
        <v>1394220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7" t="s">
        <v>86</v>
      </c>
      <c r="BK194" s="207">
        <f>ROUND(I194*H194,2)</f>
        <v>1394220</v>
      </c>
      <c r="BL194" s="17" t="s">
        <v>290</v>
      </c>
      <c r="BM194" s="17" t="s">
        <v>439</v>
      </c>
    </row>
    <row r="195" s="12" customFormat="1">
      <c r="B195" s="208"/>
      <c r="C195" s="209"/>
      <c r="D195" s="210" t="s">
        <v>292</v>
      </c>
      <c r="E195" s="211" t="s">
        <v>1</v>
      </c>
      <c r="F195" s="212" t="s">
        <v>440</v>
      </c>
      <c r="G195" s="209"/>
      <c r="H195" s="211" t="s">
        <v>1</v>
      </c>
      <c r="I195" s="209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292</v>
      </c>
      <c r="AU195" s="217" t="s">
        <v>88</v>
      </c>
      <c r="AV195" s="12" t="s">
        <v>86</v>
      </c>
      <c r="AW195" s="12" t="s">
        <v>40</v>
      </c>
      <c r="AX195" s="12" t="s">
        <v>79</v>
      </c>
      <c r="AY195" s="21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441</v>
      </c>
      <c r="G196" s="219"/>
      <c r="H196" s="222">
        <v>12230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442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2" customFormat="1">
      <c r="B198" s="208"/>
      <c r="C198" s="209"/>
      <c r="D198" s="210" t="s">
        <v>292</v>
      </c>
      <c r="E198" s="211" t="s">
        <v>1</v>
      </c>
      <c r="F198" s="212" t="s">
        <v>443</v>
      </c>
      <c r="G198" s="209"/>
      <c r="H198" s="211" t="s">
        <v>1</v>
      </c>
      <c r="I198" s="209"/>
      <c r="J198" s="209"/>
      <c r="K198" s="209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292</v>
      </c>
      <c r="AU198" s="217" t="s">
        <v>88</v>
      </c>
      <c r="AV198" s="12" t="s">
        <v>86</v>
      </c>
      <c r="AW198" s="12" t="s">
        <v>40</v>
      </c>
      <c r="AX198" s="12" t="s">
        <v>79</v>
      </c>
      <c r="AY198" s="217" t="s">
        <v>282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444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445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2" customFormat="1">
      <c r="B201" s="208"/>
      <c r="C201" s="209"/>
      <c r="D201" s="210" t="s">
        <v>292</v>
      </c>
      <c r="E201" s="211" t="s">
        <v>1</v>
      </c>
      <c r="F201" s="212" t="s">
        <v>446</v>
      </c>
      <c r="G201" s="209"/>
      <c r="H201" s="211" t="s">
        <v>1</v>
      </c>
      <c r="I201" s="209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292</v>
      </c>
      <c r="AU201" s="217" t="s">
        <v>88</v>
      </c>
      <c r="AV201" s="12" t="s">
        <v>86</v>
      </c>
      <c r="AW201" s="12" t="s">
        <v>40</v>
      </c>
      <c r="AX201" s="12" t="s">
        <v>79</v>
      </c>
      <c r="AY201" s="217" t="s">
        <v>282</v>
      </c>
    </row>
    <row r="202" s="12" customFormat="1">
      <c r="B202" s="208"/>
      <c r="C202" s="209"/>
      <c r="D202" s="210" t="s">
        <v>292</v>
      </c>
      <c r="E202" s="211" t="s">
        <v>1</v>
      </c>
      <c r="F202" s="212" t="s">
        <v>447</v>
      </c>
      <c r="G202" s="209"/>
      <c r="H202" s="211" t="s">
        <v>1</v>
      </c>
      <c r="I202" s="209"/>
      <c r="J202" s="209"/>
      <c r="K202" s="209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292</v>
      </c>
      <c r="AU202" s="217" t="s">
        <v>88</v>
      </c>
      <c r="AV202" s="12" t="s">
        <v>86</v>
      </c>
      <c r="AW202" s="12" t="s">
        <v>40</v>
      </c>
      <c r="AX202" s="12" t="s">
        <v>79</v>
      </c>
      <c r="AY202" s="217" t="s">
        <v>282</v>
      </c>
    </row>
    <row r="203" s="12" customFormat="1">
      <c r="B203" s="208"/>
      <c r="C203" s="209"/>
      <c r="D203" s="210" t="s">
        <v>292</v>
      </c>
      <c r="E203" s="211" t="s">
        <v>1</v>
      </c>
      <c r="F203" s="212" t="s">
        <v>448</v>
      </c>
      <c r="G203" s="209"/>
      <c r="H203" s="211" t="s">
        <v>1</v>
      </c>
      <c r="I203" s="209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292</v>
      </c>
      <c r="AU203" s="217" t="s">
        <v>88</v>
      </c>
      <c r="AV203" s="12" t="s">
        <v>86</v>
      </c>
      <c r="AW203" s="12" t="s">
        <v>40</v>
      </c>
      <c r="AX203" s="12" t="s">
        <v>79</v>
      </c>
      <c r="AY203" s="217" t="s">
        <v>282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449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2" customFormat="1">
      <c r="B205" s="208"/>
      <c r="C205" s="209"/>
      <c r="D205" s="210" t="s">
        <v>292</v>
      </c>
      <c r="E205" s="211" t="s">
        <v>1</v>
      </c>
      <c r="F205" s="212" t="s">
        <v>450</v>
      </c>
      <c r="G205" s="209"/>
      <c r="H205" s="211" t="s">
        <v>1</v>
      </c>
      <c r="I205" s="209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292</v>
      </c>
      <c r="AU205" s="217" t="s">
        <v>88</v>
      </c>
      <c r="AV205" s="12" t="s">
        <v>86</v>
      </c>
      <c r="AW205" s="12" t="s">
        <v>40</v>
      </c>
      <c r="AX205" s="12" t="s">
        <v>79</v>
      </c>
      <c r="AY205" s="217" t="s">
        <v>282</v>
      </c>
    </row>
    <row r="206" s="12" customFormat="1">
      <c r="B206" s="208"/>
      <c r="C206" s="209"/>
      <c r="D206" s="210" t="s">
        <v>292</v>
      </c>
      <c r="E206" s="211" t="s">
        <v>1</v>
      </c>
      <c r="F206" s="212" t="s">
        <v>451</v>
      </c>
      <c r="G206" s="209"/>
      <c r="H206" s="211" t="s">
        <v>1</v>
      </c>
      <c r="I206" s="209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292</v>
      </c>
      <c r="AU206" s="217" t="s">
        <v>88</v>
      </c>
      <c r="AV206" s="12" t="s">
        <v>86</v>
      </c>
      <c r="AW206" s="12" t="s">
        <v>40</v>
      </c>
      <c r="AX206" s="12" t="s">
        <v>79</v>
      </c>
      <c r="AY206" s="217" t="s">
        <v>282</v>
      </c>
    </row>
    <row r="207" s="12" customFormat="1">
      <c r="B207" s="208"/>
      <c r="C207" s="209"/>
      <c r="D207" s="210" t="s">
        <v>292</v>
      </c>
      <c r="E207" s="211" t="s">
        <v>1</v>
      </c>
      <c r="F207" s="212" t="s">
        <v>452</v>
      </c>
      <c r="G207" s="209"/>
      <c r="H207" s="211" t="s">
        <v>1</v>
      </c>
      <c r="I207" s="209"/>
      <c r="J207" s="209"/>
      <c r="K207" s="209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292</v>
      </c>
      <c r="AU207" s="217" t="s">
        <v>88</v>
      </c>
      <c r="AV207" s="12" t="s">
        <v>86</v>
      </c>
      <c r="AW207" s="12" t="s">
        <v>40</v>
      </c>
      <c r="AX207" s="12" t="s">
        <v>79</v>
      </c>
      <c r="AY207" s="217" t="s">
        <v>282</v>
      </c>
    </row>
    <row r="208" s="12" customFormat="1">
      <c r="B208" s="208"/>
      <c r="C208" s="209"/>
      <c r="D208" s="210" t="s">
        <v>292</v>
      </c>
      <c r="E208" s="211" t="s">
        <v>1</v>
      </c>
      <c r="F208" s="212" t="s">
        <v>453</v>
      </c>
      <c r="G208" s="209"/>
      <c r="H208" s="211" t="s">
        <v>1</v>
      </c>
      <c r="I208" s="209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292</v>
      </c>
      <c r="AU208" s="217" t="s">
        <v>88</v>
      </c>
      <c r="AV208" s="12" t="s">
        <v>86</v>
      </c>
      <c r="AW208" s="12" t="s">
        <v>40</v>
      </c>
      <c r="AX208" s="12" t="s">
        <v>79</v>
      </c>
      <c r="AY208" s="217" t="s">
        <v>282</v>
      </c>
    </row>
    <row r="209" s="12" customFormat="1">
      <c r="B209" s="208"/>
      <c r="C209" s="209"/>
      <c r="D209" s="210" t="s">
        <v>292</v>
      </c>
      <c r="E209" s="211" t="s">
        <v>1</v>
      </c>
      <c r="F209" s="212" t="s">
        <v>454</v>
      </c>
      <c r="G209" s="209"/>
      <c r="H209" s="211" t="s">
        <v>1</v>
      </c>
      <c r="I209" s="209"/>
      <c r="J209" s="209"/>
      <c r="K209" s="209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292</v>
      </c>
      <c r="AU209" s="217" t="s">
        <v>88</v>
      </c>
      <c r="AV209" s="12" t="s">
        <v>86</v>
      </c>
      <c r="AW209" s="12" t="s">
        <v>40</v>
      </c>
      <c r="AX209" s="12" t="s">
        <v>79</v>
      </c>
      <c r="AY209" s="217" t="s">
        <v>282</v>
      </c>
    </row>
    <row r="210" s="12" customFormat="1">
      <c r="B210" s="208"/>
      <c r="C210" s="209"/>
      <c r="D210" s="210" t="s">
        <v>292</v>
      </c>
      <c r="E210" s="211" t="s">
        <v>1</v>
      </c>
      <c r="F210" s="212" t="s">
        <v>455</v>
      </c>
      <c r="G210" s="209"/>
      <c r="H210" s="211" t="s">
        <v>1</v>
      </c>
      <c r="I210" s="209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292</v>
      </c>
      <c r="AU210" s="217" t="s">
        <v>88</v>
      </c>
      <c r="AV210" s="12" t="s">
        <v>86</v>
      </c>
      <c r="AW210" s="12" t="s">
        <v>40</v>
      </c>
      <c r="AX210" s="12" t="s">
        <v>79</v>
      </c>
      <c r="AY210" s="217" t="s">
        <v>282</v>
      </c>
    </row>
    <row r="211" s="12" customFormat="1">
      <c r="B211" s="208"/>
      <c r="C211" s="209"/>
      <c r="D211" s="210" t="s">
        <v>292</v>
      </c>
      <c r="E211" s="211" t="s">
        <v>1</v>
      </c>
      <c r="F211" s="212" t="s">
        <v>456</v>
      </c>
      <c r="G211" s="209"/>
      <c r="H211" s="211" t="s">
        <v>1</v>
      </c>
      <c r="I211" s="209"/>
      <c r="J211" s="209"/>
      <c r="K211" s="209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292</v>
      </c>
      <c r="AU211" s="217" t="s">
        <v>88</v>
      </c>
      <c r="AV211" s="12" t="s">
        <v>86</v>
      </c>
      <c r="AW211" s="12" t="s">
        <v>40</v>
      </c>
      <c r="AX211" s="12" t="s">
        <v>79</v>
      </c>
      <c r="AY211" s="217" t="s">
        <v>282</v>
      </c>
    </row>
    <row r="212" s="12" customFormat="1">
      <c r="B212" s="208"/>
      <c r="C212" s="209"/>
      <c r="D212" s="210" t="s">
        <v>292</v>
      </c>
      <c r="E212" s="211" t="s">
        <v>1</v>
      </c>
      <c r="F212" s="212" t="s">
        <v>457</v>
      </c>
      <c r="G212" s="209"/>
      <c r="H212" s="211" t="s">
        <v>1</v>
      </c>
      <c r="I212" s="209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292</v>
      </c>
      <c r="AU212" s="217" t="s">
        <v>88</v>
      </c>
      <c r="AV212" s="12" t="s">
        <v>86</v>
      </c>
      <c r="AW212" s="12" t="s">
        <v>40</v>
      </c>
      <c r="AX212" s="12" t="s">
        <v>79</v>
      </c>
      <c r="AY212" s="217" t="s">
        <v>282</v>
      </c>
    </row>
    <row r="213" s="12" customFormat="1">
      <c r="B213" s="208"/>
      <c r="C213" s="209"/>
      <c r="D213" s="210" t="s">
        <v>292</v>
      </c>
      <c r="E213" s="211" t="s">
        <v>1</v>
      </c>
      <c r="F213" s="212" t="s">
        <v>458</v>
      </c>
      <c r="G213" s="209"/>
      <c r="H213" s="211" t="s">
        <v>1</v>
      </c>
      <c r="I213" s="209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292</v>
      </c>
      <c r="AU213" s="217" t="s">
        <v>88</v>
      </c>
      <c r="AV213" s="12" t="s">
        <v>86</v>
      </c>
      <c r="AW213" s="12" t="s">
        <v>40</v>
      </c>
      <c r="AX213" s="12" t="s">
        <v>79</v>
      </c>
      <c r="AY213" s="217" t="s">
        <v>282</v>
      </c>
    </row>
    <row r="214" s="12" customFormat="1">
      <c r="B214" s="208"/>
      <c r="C214" s="209"/>
      <c r="D214" s="210" t="s">
        <v>292</v>
      </c>
      <c r="E214" s="211" t="s">
        <v>1</v>
      </c>
      <c r="F214" s="212" t="s">
        <v>459</v>
      </c>
      <c r="G214" s="209"/>
      <c r="H214" s="211" t="s">
        <v>1</v>
      </c>
      <c r="I214" s="209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292</v>
      </c>
      <c r="AU214" s="217" t="s">
        <v>88</v>
      </c>
      <c r="AV214" s="12" t="s">
        <v>86</v>
      </c>
      <c r="AW214" s="12" t="s">
        <v>40</v>
      </c>
      <c r="AX214" s="12" t="s">
        <v>79</v>
      </c>
      <c r="AY214" s="217" t="s">
        <v>282</v>
      </c>
    </row>
    <row r="215" s="12" customFormat="1">
      <c r="B215" s="208"/>
      <c r="C215" s="209"/>
      <c r="D215" s="210" t="s">
        <v>292</v>
      </c>
      <c r="E215" s="211" t="s">
        <v>1</v>
      </c>
      <c r="F215" s="212" t="s">
        <v>460</v>
      </c>
      <c r="G215" s="209"/>
      <c r="H215" s="211" t="s">
        <v>1</v>
      </c>
      <c r="I215" s="209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292</v>
      </c>
      <c r="AU215" s="217" t="s">
        <v>88</v>
      </c>
      <c r="AV215" s="12" t="s">
        <v>86</v>
      </c>
      <c r="AW215" s="12" t="s">
        <v>40</v>
      </c>
      <c r="AX215" s="12" t="s">
        <v>79</v>
      </c>
      <c r="AY215" s="217" t="s">
        <v>282</v>
      </c>
    </row>
    <row r="216" s="12" customFormat="1">
      <c r="B216" s="208"/>
      <c r="C216" s="209"/>
      <c r="D216" s="210" t="s">
        <v>292</v>
      </c>
      <c r="E216" s="211" t="s">
        <v>1</v>
      </c>
      <c r="F216" s="212" t="s">
        <v>461</v>
      </c>
      <c r="G216" s="209"/>
      <c r="H216" s="211" t="s">
        <v>1</v>
      </c>
      <c r="I216" s="209"/>
      <c r="J216" s="209"/>
      <c r="K216" s="209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292</v>
      </c>
      <c r="AU216" s="217" t="s">
        <v>88</v>
      </c>
      <c r="AV216" s="12" t="s">
        <v>86</v>
      </c>
      <c r="AW216" s="12" t="s">
        <v>40</v>
      </c>
      <c r="AX216" s="12" t="s">
        <v>79</v>
      </c>
      <c r="AY216" s="217" t="s">
        <v>282</v>
      </c>
    </row>
    <row r="217" s="15" customFormat="1">
      <c r="B217" s="238"/>
      <c r="C217" s="239"/>
      <c r="D217" s="210" t="s">
        <v>292</v>
      </c>
      <c r="E217" s="240" t="s">
        <v>1</v>
      </c>
      <c r="F217" s="241" t="s">
        <v>306</v>
      </c>
      <c r="G217" s="239"/>
      <c r="H217" s="242">
        <v>12230</v>
      </c>
      <c r="I217" s="239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292</v>
      </c>
      <c r="AU217" s="247" t="s">
        <v>88</v>
      </c>
      <c r="AV217" s="15" t="s">
        <v>290</v>
      </c>
      <c r="AW217" s="15" t="s">
        <v>40</v>
      </c>
      <c r="AX217" s="15" t="s">
        <v>86</v>
      </c>
      <c r="AY217" s="247" t="s">
        <v>282</v>
      </c>
    </row>
    <row r="218" s="1" customFormat="1" ht="16.5" customHeight="1">
      <c r="B218" s="33"/>
      <c r="C218" s="198" t="s">
        <v>462</v>
      </c>
      <c r="D218" s="198" t="s">
        <v>285</v>
      </c>
      <c r="E218" s="199" t="s">
        <v>463</v>
      </c>
      <c r="F218" s="200" t="s">
        <v>464</v>
      </c>
      <c r="G218" s="201" t="s">
        <v>288</v>
      </c>
      <c r="H218" s="202">
        <v>64.781000000000006</v>
      </c>
      <c r="I218" s="203">
        <v>6220</v>
      </c>
      <c r="J218" s="203">
        <f>ROUND(I218*H218,2)</f>
        <v>402937.82000000001</v>
      </c>
      <c r="K218" s="200" t="s">
        <v>289</v>
      </c>
      <c r="L218" s="38"/>
      <c r="M218" s="72" t="s">
        <v>1</v>
      </c>
      <c r="N218" s="204" t="s">
        <v>50</v>
      </c>
      <c r="O218" s="205">
        <v>18.359000000000002</v>
      </c>
      <c r="P218" s="205">
        <f>O218*H218</f>
        <v>1189.3143790000001</v>
      </c>
      <c r="Q218" s="205">
        <v>0.00010000000000000001</v>
      </c>
      <c r="R218" s="205">
        <f>Q218*H218</f>
        <v>0.0064781000000000005</v>
      </c>
      <c r="S218" s="205">
        <v>2.4100000000000001</v>
      </c>
      <c r="T218" s="206">
        <f>S218*H218</f>
        <v>156.12221000000002</v>
      </c>
      <c r="AR218" s="17" t="s">
        <v>290</v>
      </c>
      <c r="AT218" s="17" t="s">
        <v>285</v>
      </c>
      <c r="AU218" s="17" t="s">
        <v>88</v>
      </c>
      <c r="AY218" s="17" t="s">
        <v>282</v>
      </c>
      <c r="BE218" s="207">
        <f>IF(N218="základní",J218,0)</f>
        <v>402937.82000000001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402937.82000000001</v>
      </c>
      <c r="BL218" s="17" t="s">
        <v>290</v>
      </c>
      <c r="BM218" s="17" t="s">
        <v>465</v>
      </c>
    </row>
    <row r="219" s="12" customFormat="1">
      <c r="B219" s="208"/>
      <c r="C219" s="209"/>
      <c r="D219" s="210" t="s">
        <v>292</v>
      </c>
      <c r="E219" s="211" t="s">
        <v>1</v>
      </c>
      <c r="F219" s="212" t="s">
        <v>466</v>
      </c>
      <c r="G219" s="209"/>
      <c r="H219" s="211" t="s">
        <v>1</v>
      </c>
      <c r="I219" s="209"/>
      <c r="J219" s="209"/>
      <c r="K219" s="209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292</v>
      </c>
      <c r="AU219" s="217" t="s">
        <v>88</v>
      </c>
      <c r="AV219" s="12" t="s">
        <v>86</v>
      </c>
      <c r="AW219" s="12" t="s">
        <v>40</v>
      </c>
      <c r="AX219" s="12" t="s">
        <v>79</v>
      </c>
      <c r="AY219" s="21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467</v>
      </c>
      <c r="G220" s="219"/>
      <c r="H220" s="222">
        <v>9.1590000000000007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88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3" customFormat="1">
      <c r="B221" s="218"/>
      <c r="C221" s="219"/>
      <c r="D221" s="210" t="s">
        <v>292</v>
      </c>
      <c r="E221" s="220" t="s">
        <v>1</v>
      </c>
      <c r="F221" s="221" t="s">
        <v>468</v>
      </c>
      <c r="G221" s="219"/>
      <c r="H221" s="222">
        <v>11.459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292</v>
      </c>
      <c r="AU221" s="227" t="s">
        <v>88</v>
      </c>
      <c r="AV221" s="13" t="s">
        <v>88</v>
      </c>
      <c r="AW221" s="13" t="s">
        <v>40</v>
      </c>
      <c r="AX221" s="13" t="s">
        <v>79</v>
      </c>
      <c r="AY221" s="22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469</v>
      </c>
      <c r="G222" s="219"/>
      <c r="H222" s="222">
        <v>1.165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88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470</v>
      </c>
      <c r="G223" s="219"/>
      <c r="H223" s="222">
        <v>0.51000000000000001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4" customFormat="1">
      <c r="B224" s="228"/>
      <c r="C224" s="229"/>
      <c r="D224" s="210" t="s">
        <v>292</v>
      </c>
      <c r="E224" s="230" t="s">
        <v>1</v>
      </c>
      <c r="F224" s="231" t="s">
        <v>299</v>
      </c>
      <c r="G224" s="229"/>
      <c r="H224" s="232">
        <v>22.292999999999999</v>
      </c>
      <c r="I224" s="229"/>
      <c r="J224" s="229"/>
      <c r="K224" s="229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292</v>
      </c>
      <c r="AU224" s="237" t="s">
        <v>88</v>
      </c>
      <c r="AV224" s="14" t="s">
        <v>129</v>
      </c>
      <c r="AW224" s="14" t="s">
        <v>40</v>
      </c>
      <c r="AX224" s="14" t="s">
        <v>79</v>
      </c>
      <c r="AY224" s="237" t="s">
        <v>282</v>
      </c>
    </row>
    <row r="225" s="12" customFormat="1">
      <c r="B225" s="208"/>
      <c r="C225" s="209"/>
      <c r="D225" s="210" t="s">
        <v>292</v>
      </c>
      <c r="E225" s="211" t="s">
        <v>1</v>
      </c>
      <c r="F225" s="212" t="s">
        <v>471</v>
      </c>
      <c r="G225" s="209"/>
      <c r="H225" s="211" t="s">
        <v>1</v>
      </c>
      <c r="I225" s="209"/>
      <c r="J225" s="209"/>
      <c r="K225" s="209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292</v>
      </c>
      <c r="AU225" s="217" t="s">
        <v>88</v>
      </c>
      <c r="AV225" s="12" t="s">
        <v>86</v>
      </c>
      <c r="AW225" s="12" t="s">
        <v>40</v>
      </c>
      <c r="AX225" s="12" t="s">
        <v>79</v>
      </c>
      <c r="AY225" s="217" t="s">
        <v>282</v>
      </c>
    </row>
    <row r="226" s="13" customFormat="1">
      <c r="B226" s="218"/>
      <c r="C226" s="219"/>
      <c r="D226" s="210" t="s">
        <v>292</v>
      </c>
      <c r="E226" s="220" t="s">
        <v>1</v>
      </c>
      <c r="F226" s="221" t="s">
        <v>472</v>
      </c>
      <c r="G226" s="219"/>
      <c r="H226" s="222">
        <v>20.792000000000002</v>
      </c>
      <c r="I226" s="219"/>
      <c r="J226" s="219"/>
      <c r="K226" s="219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292</v>
      </c>
      <c r="AU226" s="227" t="s">
        <v>88</v>
      </c>
      <c r="AV226" s="13" t="s">
        <v>88</v>
      </c>
      <c r="AW226" s="13" t="s">
        <v>40</v>
      </c>
      <c r="AX226" s="13" t="s">
        <v>79</v>
      </c>
      <c r="AY226" s="227" t="s">
        <v>282</v>
      </c>
    </row>
    <row r="227" s="13" customFormat="1">
      <c r="B227" s="218"/>
      <c r="C227" s="219"/>
      <c r="D227" s="210" t="s">
        <v>292</v>
      </c>
      <c r="E227" s="220" t="s">
        <v>1</v>
      </c>
      <c r="F227" s="221" t="s">
        <v>473</v>
      </c>
      <c r="G227" s="219"/>
      <c r="H227" s="222">
        <v>20.167000000000002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292</v>
      </c>
      <c r="AU227" s="227" t="s">
        <v>88</v>
      </c>
      <c r="AV227" s="13" t="s">
        <v>88</v>
      </c>
      <c r="AW227" s="13" t="s">
        <v>40</v>
      </c>
      <c r="AX227" s="13" t="s">
        <v>79</v>
      </c>
      <c r="AY227" s="22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474</v>
      </c>
      <c r="G228" s="219"/>
      <c r="H228" s="222">
        <v>1.0189999999999999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88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475</v>
      </c>
      <c r="G229" s="219"/>
      <c r="H229" s="222">
        <v>0.51000000000000001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4" customFormat="1">
      <c r="B230" s="228"/>
      <c r="C230" s="229"/>
      <c r="D230" s="210" t="s">
        <v>292</v>
      </c>
      <c r="E230" s="230" t="s">
        <v>1</v>
      </c>
      <c r="F230" s="231" t="s">
        <v>299</v>
      </c>
      <c r="G230" s="229"/>
      <c r="H230" s="232">
        <v>42.488</v>
      </c>
      <c r="I230" s="229"/>
      <c r="J230" s="229"/>
      <c r="K230" s="229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292</v>
      </c>
      <c r="AU230" s="237" t="s">
        <v>88</v>
      </c>
      <c r="AV230" s="14" t="s">
        <v>129</v>
      </c>
      <c r="AW230" s="14" t="s">
        <v>40</v>
      </c>
      <c r="AX230" s="14" t="s">
        <v>79</v>
      </c>
      <c r="AY230" s="237" t="s">
        <v>282</v>
      </c>
    </row>
    <row r="231" s="15" customFormat="1">
      <c r="B231" s="238"/>
      <c r="C231" s="239"/>
      <c r="D231" s="210" t="s">
        <v>292</v>
      </c>
      <c r="E231" s="240" t="s">
        <v>1</v>
      </c>
      <c r="F231" s="241" t="s">
        <v>306</v>
      </c>
      <c r="G231" s="239"/>
      <c r="H231" s="242">
        <v>64.781000000000006</v>
      </c>
      <c r="I231" s="239"/>
      <c r="J231" s="239"/>
      <c r="K231" s="239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292</v>
      </c>
      <c r="AU231" s="247" t="s">
        <v>88</v>
      </c>
      <c r="AV231" s="15" t="s">
        <v>290</v>
      </c>
      <c r="AW231" s="15" t="s">
        <v>40</v>
      </c>
      <c r="AX231" s="15" t="s">
        <v>86</v>
      </c>
      <c r="AY231" s="247" t="s">
        <v>282</v>
      </c>
    </row>
    <row r="232" s="1" customFormat="1" ht="16.5" customHeight="1">
      <c r="B232" s="33"/>
      <c r="C232" s="198" t="s">
        <v>476</v>
      </c>
      <c r="D232" s="198" t="s">
        <v>285</v>
      </c>
      <c r="E232" s="199" t="s">
        <v>477</v>
      </c>
      <c r="F232" s="200" t="s">
        <v>478</v>
      </c>
      <c r="G232" s="201" t="s">
        <v>288</v>
      </c>
      <c r="H232" s="202">
        <v>224.74799999999999</v>
      </c>
      <c r="I232" s="203">
        <v>2940</v>
      </c>
      <c r="J232" s="203">
        <f>ROUND(I232*H232,2)</f>
        <v>660759.12</v>
      </c>
      <c r="K232" s="200" t="s">
        <v>289</v>
      </c>
      <c r="L232" s="38"/>
      <c r="M232" s="72" t="s">
        <v>1</v>
      </c>
      <c r="N232" s="204" t="s">
        <v>50</v>
      </c>
      <c r="O232" s="205">
        <v>8.0299999999999994</v>
      </c>
      <c r="P232" s="205">
        <f>O232*H232</f>
        <v>1804.7264399999997</v>
      </c>
      <c r="Q232" s="205">
        <v>0</v>
      </c>
      <c r="R232" s="205">
        <f>Q232*H232</f>
        <v>0</v>
      </c>
      <c r="S232" s="205">
        <v>2.5</v>
      </c>
      <c r="T232" s="206">
        <f>S232*H232</f>
        <v>561.87</v>
      </c>
      <c r="AR232" s="17" t="s">
        <v>290</v>
      </c>
      <c r="AT232" s="17" t="s">
        <v>285</v>
      </c>
      <c r="AU232" s="17" t="s">
        <v>88</v>
      </c>
      <c r="AY232" s="17" t="s">
        <v>282</v>
      </c>
      <c r="BE232" s="207">
        <f>IF(N232="základní",J232,0)</f>
        <v>660759.12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86</v>
      </c>
      <c r="BK232" s="207">
        <f>ROUND(I232*H232,2)</f>
        <v>660759.12</v>
      </c>
      <c r="BL232" s="17" t="s">
        <v>290</v>
      </c>
      <c r="BM232" s="17" t="s">
        <v>479</v>
      </c>
    </row>
    <row r="233" s="12" customFormat="1">
      <c r="B233" s="208"/>
      <c r="C233" s="209"/>
      <c r="D233" s="210" t="s">
        <v>292</v>
      </c>
      <c r="E233" s="211" t="s">
        <v>1</v>
      </c>
      <c r="F233" s="212" t="s">
        <v>480</v>
      </c>
      <c r="G233" s="209"/>
      <c r="H233" s="211" t="s">
        <v>1</v>
      </c>
      <c r="I233" s="209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292</v>
      </c>
      <c r="AU233" s="217" t="s">
        <v>88</v>
      </c>
      <c r="AV233" s="12" t="s">
        <v>86</v>
      </c>
      <c r="AW233" s="12" t="s">
        <v>40</v>
      </c>
      <c r="AX233" s="12" t="s">
        <v>79</v>
      </c>
      <c r="AY233" s="21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481</v>
      </c>
      <c r="G234" s="219"/>
      <c r="H234" s="222">
        <v>24.786999999999999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3" customFormat="1">
      <c r="B235" s="218"/>
      <c r="C235" s="219"/>
      <c r="D235" s="210" t="s">
        <v>292</v>
      </c>
      <c r="E235" s="220" t="s">
        <v>1</v>
      </c>
      <c r="F235" s="221" t="s">
        <v>482</v>
      </c>
      <c r="G235" s="219"/>
      <c r="H235" s="222">
        <v>17.001000000000001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292</v>
      </c>
      <c r="AU235" s="227" t="s">
        <v>88</v>
      </c>
      <c r="AV235" s="13" t="s">
        <v>88</v>
      </c>
      <c r="AW235" s="13" t="s">
        <v>40</v>
      </c>
      <c r="AX235" s="13" t="s">
        <v>79</v>
      </c>
      <c r="AY235" s="227" t="s">
        <v>282</v>
      </c>
    </row>
    <row r="236" s="13" customFormat="1">
      <c r="B236" s="218"/>
      <c r="C236" s="219"/>
      <c r="D236" s="210" t="s">
        <v>292</v>
      </c>
      <c r="E236" s="220" t="s">
        <v>1</v>
      </c>
      <c r="F236" s="221" t="s">
        <v>483</v>
      </c>
      <c r="G236" s="219"/>
      <c r="H236" s="222">
        <v>0.38</v>
      </c>
      <c r="I236" s="219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292</v>
      </c>
      <c r="AU236" s="227" t="s">
        <v>88</v>
      </c>
      <c r="AV236" s="13" t="s">
        <v>88</v>
      </c>
      <c r="AW236" s="13" t="s">
        <v>40</v>
      </c>
      <c r="AX236" s="13" t="s">
        <v>79</v>
      </c>
      <c r="AY236" s="227" t="s">
        <v>282</v>
      </c>
    </row>
    <row r="237" s="13" customFormat="1">
      <c r="B237" s="218"/>
      <c r="C237" s="219"/>
      <c r="D237" s="210" t="s">
        <v>292</v>
      </c>
      <c r="E237" s="220" t="s">
        <v>1</v>
      </c>
      <c r="F237" s="221" t="s">
        <v>484</v>
      </c>
      <c r="G237" s="219"/>
      <c r="H237" s="222">
        <v>0.19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292</v>
      </c>
      <c r="AU237" s="227" t="s">
        <v>88</v>
      </c>
      <c r="AV237" s="13" t="s">
        <v>88</v>
      </c>
      <c r="AW237" s="13" t="s">
        <v>40</v>
      </c>
      <c r="AX237" s="13" t="s">
        <v>79</v>
      </c>
      <c r="AY237" s="227" t="s">
        <v>282</v>
      </c>
    </row>
    <row r="238" s="14" customFormat="1">
      <c r="B238" s="228"/>
      <c r="C238" s="229"/>
      <c r="D238" s="210" t="s">
        <v>292</v>
      </c>
      <c r="E238" s="230" t="s">
        <v>1</v>
      </c>
      <c r="F238" s="231" t="s">
        <v>299</v>
      </c>
      <c r="G238" s="229"/>
      <c r="H238" s="232">
        <v>42.357999999999997</v>
      </c>
      <c r="I238" s="229"/>
      <c r="J238" s="229"/>
      <c r="K238" s="229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292</v>
      </c>
      <c r="AU238" s="237" t="s">
        <v>88</v>
      </c>
      <c r="AV238" s="14" t="s">
        <v>129</v>
      </c>
      <c r="AW238" s="14" t="s">
        <v>40</v>
      </c>
      <c r="AX238" s="14" t="s">
        <v>79</v>
      </c>
      <c r="AY238" s="237" t="s">
        <v>282</v>
      </c>
    </row>
    <row r="239" s="12" customFormat="1">
      <c r="B239" s="208"/>
      <c r="C239" s="209"/>
      <c r="D239" s="210" t="s">
        <v>292</v>
      </c>
      <c r="E239" s="211" t="s">
        <v>1</v>
      </c>
      <c r="F239" s="212" t="s">
        <v>300</v>
      </c>
      <c r="G239" s="209"/>
      <c r="H239" s="211" t="s">
        <v>1</v>
      </c>
      <c r="I239" s="209"/>
      <c r="J239" s="209"/>
      <c r="K239" s="209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292</v>
      </c>
      <c r="AU239" s="217" t="s">
        <v>88</v>
      </c>
      <c r="AV239" s="12" t="s">
        <v>86</v>
      </c>
      <c r="AW239" s="12" t="s">
        <v>40</v>
      </c>
      <c r="AX239" s="12" t="s">
        <v>79</v>
      </c>
      <c r="AY239" s="217" t="s">
        <v>282</v>
      </c>
    </row>
    <row r="240" s="13" customFormat="1">
      <c r="B240" s="218"/>
      <c r="C240" s="219"/>
      <c r="D240" s="210" t="s">
        <v>292</v>
      </c>
      <c r="E240" s="220" t="s">
        <v>1</v>
      </c>
      <c r="F240" s="221" t="s">
        <v>485</v>
      </c>
      <c r="G240" s="219"/>
      <c r="H240" s="222">
        <v>8.7189999999999994</v>
      </c>
      <c r="I240" s="219"/>
      <c r="J240" s="219"/>
      <c r="K240" s="219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292</v>
      </c>
      <c r="AU240" s="227" t="s">
        <v>88</v>
      </c>
      <c r="AV240" s="13" t="s">
        <v>88</v>
      </c>
      <c r="AW240" s="13" t="s">
        <v>40</v>
      </c>
      <c r="AX240" s="13" t="s">
        <v>79</v>
      </c>
      <c r="AY240" s="22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486</v>
      </c>
      <c r="G241" s="219"/>
      <c r="H241" s="222">
        <v>7.6950000000000003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3" customFormat="1">
      <c r="B242" s="218"/>
      <c r="C242" s="219"/>
      <c r="D242" s="210" t="s">
        <v>292</v>
      </c>
      <c r="E242" s="220" t="s">
        <v>1</v>
      </c>
      <c r="F242" s="221" t="s">
        <v>487</v>
      </c>
      <c r="G242" s="219"/>
      <c r="H242" s="222">
        <v>20.856999999999999</v>
      </c>
      <c r="I242" s="219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292</v>
      </c>
      <c r="AU242" s="227" t="s">
        <v>88</v>
      </c>
      <c r="AV242" s="13" t="s">
        <v>88</v>
      </c>
      <c r="AW242" s="13" t="s">
        <v>40</v>
      </c>
      <c r="AX242" s="13" t="s">
        <v>79</v>
      </c>
      <c r="AY242" s="227" t="s">
        <v>282</v>
      </c>
    </row>
    <row r="243" s="13" customFormat="1">
      <c r="B243" s="218"/>
      <c r="C243" s="219"/>
      <c r="D243" s="210" t="s">
        <v>292</v>
      </c>
      <c r="E243" s="220" t="s">
        <v>1</v>
      </c>
      <c r="F243" s="221" t="s">
        <v>488</v>
      </c>
      <c r="G243" s="219"/>
      <c r="H243" s="222">
        <v>4.9080000000000004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292</v>
      </c>
      <c r="AU243" s="227" t="s">
        <v>88</v>
      </c>
      <c r="AV243" s="13" t="s">
        <v>88</v>
      </c>
      <c r="AW243" s="13" t="s">
        <v>40</v>
      </c>
      <c r="AX243" s="13" t="s">
        <v>79</v>
      </c>
      <c r="AY243" s="227" t="s">
        <v>282</v>
      </c>
    </row>
    <row r="244" s="13" customFormat="1">
      <c r="B244" s="218"/>
      <c r="C244" s="219"/>
      <c r="D244" s="210" t="s">
        <v>292</v>
      </c>
      <c r="E244" s="220" t="s">
        <v>1</v>
      </c>
      <c r="F244" s="221" t="s">
        <v>489</v>
      </c>
      <c r="G244" s="219"/>
      <c r="H244" s="222">
        <v>12.191000000000001</v>
      </c>
      <c r="I244" s="219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292</v>
      </c>
      <c r="AU244" s="227" t="s">
        <v>88</v>
      </c>
      <c r="AV244" s="13" t="s">
        <v>88</v>
      </c>
      <c r="AW244" s="13" t="s">
        <v>40</v>
      </c>
      <c r="AX244" s="13" t="s">
        <v>79</v>
      </c>
      <c r="AY244" s="227" t="s">
        <v>282</v>
      </c>
    </row>
    <row r="245" s="13" customFormat="1">
      <c r="B245" s="218"/>
      <c r="C245" s="219"/>
      <c r="D245" s="210" t="s">
        <v>292</v>
      </c>
      <c r="E245" s="220" t="s">
        <v>1</v>
      </c>
      <c r="F245" s="221" t="s">
        <v>490</v>
      </c>
      <c r="G245" s="219"/>
      <c r="H245" s="222">
        <v>66.561000000000007</v>
      </c>
      <c r="I245" s="219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292</v>
      </c>
      <c r="AU245" s="227" t="s">
        <v>88</v>
      </c>
      <c r="AV245" s="13" t="s">
        <v>88</v>
      </c>
      <c r="AW245" s="13" t="s">
        <v>40</v>
      </c>
      <c r="AX245" s="13" t="s">
        <v>79</v>
      </c>
      <c r="AY245" s="227" t="s">
        <v>282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491</v>
      </c>
      <c r="G246" s="219"/>
      <c r="H246" s="222">
        <v>61.459000000000003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88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4" customFormat="1">
      <c r="B247" s="228"/>
      <c r="C247" s="229"/>
      <c r="D247" s="210" t="s">
        <v>292</v>
      </c>
      <c r="E247" s="230" t="s">
        <v>1</v>
      </c>
      <c r="F247" s="231" t="s">
        <v>299</v>
      </c>
      <c r="G247" s="229"/>
      <c r="H247" s="232">
        <v>182.38999999999999</v>
      </c>
      <c r="I247" s="229"/>
      <c r="J247" s="229"/>
      <c r="K247" s="229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292</v>
      </c>
      <c r="AU247" s="237" t="s">
        <v>88</v>
      </c>
      <c r="AV247" s="14" t="s">
        <v>129</v>
      </c>
      <c r="AW247" s="14" t="s">
        <v>40</v>
      </c>
      <c r="AX247" s="14" t="s">
        <v>79</v>
      </c>
      <c r="AY247" s="237" t="s">
        <v>282</v>
      </c>
    </row>
    <row r="248" s="15" customFormat="1">
      <c r="B248" s="238"/>
      <c r="C248" s="239"/>
      <c r="D248" s="210" t="s">
        <v>292</v>
      </c>
      <c r="E248" s="240" t="s">
        <v>1</v>
      </c>
      <c r="F248" s="241" t="s">
        <v>306</v>
      </c>
      <c r="G248" s="239"/>
      <c r="H248" s="242">
        <v>224.74799999999999</v>
      </c>
      <c r="I248" s="239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292</v>
      </c>
      <c r="AU248" s="247" t="s">
        <v>88</v>
      </c>
      <c r="AV248" s="15" t="s">
        <v>290</v>
      </c>
      <c r="AW248" s="15" t="s">
        <v>40</v>
      </c>
      <c r="AX248" s="15" t="s">
        <v>86</v>
      </c>
      <c r="AY248" s="247" t="s">
        <v>282</v>
      </c>
    </row>
    <row r="249" s="1" customFormat="1" ht="16.5" customHeight="1">
      <c r="B249" s="33"/>
      <c r="C249" s="198" t="s">
        <v>492</v>
      </c>
      <c r="D249" s="198" t="s">
        <v>285</v>
      </c>
      <c r="E249" s="199" t="s">
        <v>493</v>
      </c>
      <c r="F249" s="200" t="s">
        <v>494</v>
      </c>
      <c r="G249" s="201" t="s">
        <v>288</v>
      </c>
      <c r="H249" s="202">
        <v>466.29899999999998</v>
      </c>
      <c r="I249" s="203">
        <v>3030</v>
      </c>
      <c r="J249" s="203">
        <f>ROUND(I249*H249,2)</f>
        <v>1412885.97</v>
      </c>
      <c r="K249" s="200" t="s">
        <v>289</v>
      </c>
      <c r="L249" s="38"/>
      <c r="M249" s="72" t="s">
        <v>1</v>
      </c>
      <c r="N249" s="204" t="s">
        <v>50</v>
      </c>
      <c r="O249" s="205">
        <v>8.1280000000000001</v>
      </c>
      <c r="P249" s="205">
        <f>O249*H249</f>
        <v>3790.0782719999997</v>
      </c>
      <c r="Q249" s="205">
        <v>0</v>
      </c>
      <c r="R249" s="205">
        <f>Q249*H249</f>
        <v>0</v>
      </c>
      <c r="S249" s="205">
        <v>2.2000000000000002</v>
      </c>
      <c r="T249" s="206">
        <f>S249*H249</f>
        <v>1025.8578</v>
      </c>
      <c r="AR249" s="17" t="s">
        <v>290</v>
      </c>
      <c r="AT249" s="17" t="s">
        <v>285</v>
      </c>
      <c r="AU249" s="17" t="s">
        <v>88</v>
      </c>
      <c r="AY249" s="17" t="s">
        <v>282</v>
      </c>
      <c r="BE249" s="207">
        <f>IF(N249="základní",J249,0)</f>
        <v>1412885.97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7" t="s">
        <v>86</v>
      </c>
      <c r="BK249" s="207">
        <f>ROUND(I249*H249,2)</f>
        <v>1412885.97</v>
      </c>
      <c r="BL249" s="17" t="s">
        <v>290</v>
      </c>
      <c r="BM249" s="17" t="s">
        <v>495</v>
      </c>
    </row>
    <row r="250" s="12" customFormat="1">
      <c r="B250" s="208"/>
      <c r="C250" s="209"/>
      <c r="D250" s="210" t="s">
        <v>292</v>
      </c>
      <c r="E250" s="211" t="s">
        <v>1</v>
      </c>
      <c r="F250" s="212" t="s">
        <v>293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292</v>
      </c>
      <c r="AU250" s="217" t="s">
        <v>88</v>
      </c>
      <c r="AV250" s="12" t="s">
        <v>86</v>
      </c>
      <c r="AW250" s="12" t="s">
        <v>40</v>
      </c>
      <c r="AX250" s="12" t="s">
        <v>79</v>
      </c>
      <c r="AY250" s="217" t="s">
        <v>282</v>
      </c>
    </row>
    <row r="251" s="13" customFormat="1">
      <c r="B251" s="218"/>
      <c r="C251" s="219"/>
      <c r="D251" s="210" t="s">
        <v>292</v>
      </c>
      <c r="E251" s="220" t="s">
        <v>1</v>
      </c>
      <c r="F251" s="221" t="s">
        <v>496</v>
      </c>
      <c r="G251" s="219"/>
      <c r="H251" s="222">
        <v>22.739999999999998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292</v>
      </c>
      <c r="AU251" s="227" t="s">
        <v>88</v>
      </c>
      <c r="AV251" s="13" t="s">
        <v>88</v>
      </c>
      <c r="AW251" s="13" t="s">
        <v>40</v>
      </c>
      <c r="AX251" s="13" t="s">
        <v>79</v>
      </c>
      <c r="AY251" s="227" t="s">
        <v>282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497</v>
      </c>
      <c r="G252" s="219"/>
      <c r="H252" s="222">
        <v>17.896000000000001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88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498</v>
      </c>
      <c r="G253" s="219"/>
      <c r="H253" s="222">
        <v>2.4199999999999999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88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3" customFormat="1">
      <c r="B254" s="218"/>
      <c r="C254" s="219"/>
      <c r="D254" s="210" t="s">
        <v>292</v>
      </c>
      <c r="E254" s="220" t="s">
        <v>1</v>
      </c>
      <c r="F254" s="221" t="s">
        <v>499</v>
      </c>
      <c r="G254" s="219"/>
      <c r="H254" s="222">
        <v>0.40000000000000002</v>
      </c>
      <c r="I254" s="219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292</v>
      </c>
      <c r="AU254" s="227" t="s">
        <v>88</v>
      </c>
      <c r="AV254" s="13" t="s">
        <v>88</v>
      </c>
      <c r="AW254" s="13" t="s">
        <v>40</v>
      </c>
      <c r="AX254" s="13" t="s">
        <v>79</v>
      </c>
      <c r="AY254" s="22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500</v>
      </c>
      <c r="G255" s="219"/>
      <c r="H255" s="222">
        <v>121.03400000000001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3" customFormat="1">
      <c r="B256" s="218"/>
      <c r="C256" s="219"/>
      <c r="D256" s="210" t="s">
        <v>292</v>
      </c>
      <c r="E256" s="220" t="s">
        <v>1</v>
      </c>
      <c r="F256" s="221" t="s">
        <v>501</v>
      </c>
      <c r="G256" s="219"/>
      <c r="H256" s="222">
        <v>0.95999999999999996</v>
      </c>
      <c r="I256" s="219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292</v>
      </c>
      <c r="AU256" s="227" t="s">
        <v>88</v>
      </c>
      <c r="AV256" s="13" t="s">
        <v>88</v>
      </c>
      <c r="AW256" s="13" t="s">
        <v>40</v>
      </c>
      <c r="AX256" s="13" t="s">
        <v>79</v>
      </c>
      <c r="AY256" s="227" t="s">
        <v>282</v>
      </c>
    </row>
    <row r="257" s="14" customFormat="1">
      <c r="B257" s="228"/>
      <c r="C257" s="229"/>
      <c r="D257" s="210" t="s">
        <v>292</v>
      </c>
      <c r="E257" s="230" t="s">
        <v>1</v>
      </c>
      <c r="F257" s="231" t="s">
        <v>299</v>
      </c>
      <c r="G257" s="229"/>
      <c r="H257" s="232">
        <v>165.44999999999999</v>
      </c>
      <c r="I257" s="229"/>
      <c r="J257" s="229"/>
      <c r="K257" s="229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292</v>
      </c>
      <c r="AU257" s="237" t="s">
        <v>88</v>
      </c>
      <c r="AV257" s="14" t="s">
        <v>129</v>
      </c>
      <c r="AW257" s="14" t="s">
        <v>40</v>
      </c>
      <c r="AX257" s="14" t="s">
        <v>79</v>
      </c>
      <c r="AY257" s="237" t="s">
        <v>282</v>
      </c>
    </row>
    <row r="258" s="12" customFormat="1">
      <c r="B258" s="208"/>
      <c r="C258" s="209"/>
      <c r="D258" s="210" t="s">
        <v>292</v>
      </c>
      <c r="E258" s="211" t="s">
        <v>1</v>
      </c>
      <c r="F258" s="212" t="s">
        <v>300</v>
      </c>
      <c r="G258" s="209"/>
      <c r="H258" s="211" t="s">
        <v>1</v>
      </c>
      <c r="I258" s="209"/>
      <c r="J258" s="209"/>
      <c r="K258" s="209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292</v>
      </c>
      <c r="AU258" s="217" t="s">
        <v>88</v>
      </c>
      <c r="AV258" s="12" t="s">
        <v>86</v>
      </c>
      <c r="AW258" s="12" t="s">
        <v>40</v>
      </c>
      <c r="AX258" s="12" t="s">
        <v>79</v>
      </c>
      <c r="AY258" s="21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502</v>
      </c>
      <c r="G259" s="219"/>
      <c r="H259" s="222">
        <v>3.8399999999999999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88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3" customFormat="1">
      <c r="B260" s="218"/>
      <c r="C260" s="219"/>
      <c r="D260" s="210" t="s">
        <v>292</v>
      </c>
      <c r="E260" s="220" t="s">
        <v>1</v>
      </c>
      <c r="F260" s="221" t="s">
        <v>503</v>
      </c>
      <c r="G260" s="219"/>
      <c r="H260" s="222">
        <v>6.75</v>
      </c>
      <c r="I260" s="219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292</v>
      </c>
      <c r="AU260" s="227" t="s">
        <v>88</v>
      </c>
      <c r="AV260" s="13" t="s">
        <v>88</v>
      </c>
      <c r="AW260" s="13" t="s">
        <v>40</v>
      </c>
      <c r="AX260" s="13" t="s">
        <v>79</v>
      </c>
      <c r="AY260" s="22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504</v>
      </c>
      <c r="G261" s="219"/>
      <c r="H261" s="222">
        <v>21.257999999999999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88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3" customFormat="1">
      <c r="B262" s="218"/>
      <c r="C262" s="219"/>
      <c r="D262" s="210" t="s">
        <v>292</v>
      </c>
      <c r="E262" s="220" t="s">
        <v>1</v>
      </c>
      <c r="F262" s="221" t="s">
        <v>505</v>
      </c>
      <c r="G262" s="219"/>
      <c r="H262" s="222">
        <v>4.8120000000000003</v>
      </c>
      <c r="I262" s="219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292</v>
      </c>
      <c r="AU262" s="227" t="s">
        <v>88</v>
      </c>
      <c r="AV262" s="13" t="s">
        <v>88</v>
      </c>
      <c r="AW262" s="13" t="s">
        <v>40</v>
      </c>
      <c r="AX262" s="13" t="s">
        <v>79</v>
      </c>
      <c r="AY262" s="227" t="s">
        <v>282</v>
      </c>
    </row>
    <row r="263" s="13" customFormat="1">
      <c r="B263" s="218"/>
      <c r="C263" s="219"/>
      <c r="D263" s="210" t="s">
        <v>292</v>
      </c>
      <c r="E263" s="220" t="s">
        <v>1</v>
      </c>
      <c r="F263" s="221" t="s">
        <v>506</v>
      </c>
      <c r="G263" s="219"/>
      <c r="H263" s="222">
        <v>11.952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292</v>
      </c>
      <c r="AU263" s="227" t="s">
        <v>88</v>
      </c>
      <c r="AV263" s="13" t="s">
        <v>88</v>
      </c>
      <c r="AW263" s="13" t="s">
        <v>40</v>
      </c>
      <c r="AX263" s="13" t="s">
        <v>79</v>
      </c>
      <c r="AY263" s="227" t="s">
        <v>282</v>
      </c>
    </row>
    <row r="264" s="13" customFormat="1">
      <c r="B264" s="218"/>
      <c r="C264" s="219"/>
      <c r="D264" s="210" t="s">
        <v>292</v>
      </c>
      <c r="E264" s="220" t="s">
        <v>1</v>
      </c>
      <c r="F264" s="221" t="s">
        <v>507</v>
      </c>
      <c r="G264" s="219"/>
      <c r="H264" s="222">
        <v>75.637</v>
      </c>
      <c r="I264" s="219"/>
      <c r="J264" s="219"/>
      <c r="K264" s="219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292</v>
      </c>
      <c r="AU264" s="227" t="s">
        <v>88</v>
      </c>
      <c r="AV264" s="13" t="s">
        <v>88</v>
      </c>
      <c r="AW264" s="13" t="s">
        <v>40</v>
      </c>
      <c r="AX264" s="13" t="s">
        <v>79</v>
      </c>
      <c r="AY264" s="227" t="s">
        <v>282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508</v>
      </c>
      <c r="G265" s="219"/>
      <c r="H265" s="222">
        <v>83.340000000000003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88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4" customFormat="1">
      <c r="B266" s="228"/>
      <c r="C266" s="229"/>
      <c r="D266" s="210" t="s">
        <v>292</v>
      </c>
      <c r="E266" s="230" t="s">
        <v>1</v>
      </c>
      <c r="F266" s="231" t="s">
        <v>299</v>
      </c>
      <c r="G266" s="229"/>
      <c r="H266" s="232">
        <v>207.589</v>
      </c>
      <c r="I266" s="229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292</v>
      </c>
      <c r="AU266" s="237" t="s">
        <v>88</v>
      </c>
      <c r="AV266" s="14" t="s">
        <v>129</v>
      </c>
      <c r="AW266" s="14" t="s">
        <v>40</v>
      </c>
      <c r="AX266" s="14" t="s">
        <v>79</v>
      </c>
      <c r="AY266" s="23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509</v>
      </c>
      <c r="G267" s="219"/>
      <c r="H267" s="222">
        <v>93.260000000000005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88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4" customFormat="1">
      <c r="B268" s="228"/>
      <c r="C268" s="229"/>
      <c r="D268" s="210" t="s">
        <v>292</v>
      </c>
      <c r="E268" s="230" t="s">
        <v>1</v>
      </c>
      <c r="F268" s="231" t="s">
        <v>299</v>
      </c>
      <c r="G268" s="229"/>
      <c r="H268" s="232">
        <v>93.260000000000005</v>
      </c>
      <c r="I268" s="229"/>
      <c r="J268" s="229"/>
      <c r="K268" s="229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292</v>
      </c>
      <c r="AU268" s="237" t="s">
        <v>88</v>
      </c>
      <c r="AV268" s="14" t="s">
        <v>129</v>
      </c>
      <c r="AW268" s="14" t="s">
        <v>40</v>
      </c>
      <c r="AX268" s="14" t="s">
        <v>79</v>
      </c>
      <c r="AY268" s="237" t="s">
        <v>282</v>
      </c>
    </row>
    <row r="269" s="15" customFormat="1">
      <c r="B269" s="238"/>
      <c r="C269" s="239"/>
      <c r="D269" s="210" t="s">
        <v>292</v>
      </c>
      <c r="E269" s="240" t="s">
        <v>1</v>
      </c>
      <c r="F269" s="241" t="s">
        <v>306</v>
      </c>
      <c r="G269" s="239"/>
      <c r="H269" s="242">
        <v>466.29899999999998</v>
      </c>
      <c r="I269" s="239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292</v>
      </c>
      <c r="AU269" s="247" t="s">
        <v>88</v>
      </c>
      <c r="AV269" s="15" t="s">
        <v>290</v>
      </c>
      <c r="AW269" s="15" t="s">
        <v>40</v>
      </c>
      <c r="AX269" s="15" t="s">
        <v>86</v>
      </c>
      <c r="AY269" s="247" t="s">
        <v>282</v>
      </c>
    </row>
    <row r="270" s="1" customFormat="1" ht="16.5" customHeight="1">
      <c r="B270" s="33"/>
      <c r="C270" s="198" t="s">
        <v>510</v>
      </c>
      <c r="D270" s="198" t="s">
        <v>285</v>
      </c>
      <c r="E270" s="199" t="s">
        <v>511</v>
      </c>
      <c r="F270" s="200" t="s">
        <v>512</v>
      </c>
      <c r="G270" s="201" t="s">
        <v>316</v>
      </c>
      <c r="H270" s="202">
        <v>4026.8820000000001</v>
      </c>
      <c r="I270" s="203">
        <v>134</v>
      </c>
      <c r="J270" s="203">
        <f>ROUND(I270*H270,2)</f>
        <v>539602.18999999994</v>
      </c>
      <c r="K270" s="200" t="s">
        <v>289</v>
      </c>
      <c r="L270" s="38"/>
      <c r="M270" s="72" t="s">
        <v>1</v>
      </c>
      <c r="N270" s="204" t="s">
        <v>50</v>
      </c>
      <c r="O270" s="205">
        <v>0.090999999999999998</v>
      </c>
      <c r="P270" s="205">
        <f>O270*H270</f>
        <v>366.44626199999999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7" t="s">
        <v>290</v>
      </c>
      <c r="AT270" s="17" t="s">
        <v>285</v>
      </c>
      <c r="AU270" s="17" t="s">
        <v>88</v>
      </c>
      <c r="AY270" s="17" t="s">
        <v>282</v>
      </c>
      <c r="BE270" s="207">
        <f>IF(N270="základní",J270,0)</f>
        <v>539602.18999999994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539602.18999999994</v>
      </c>
      <c r="BL270" s="17" t="s">
        <v>290</v>
      </c>
      <c r="BM270" s="17" t="s">
        <v>513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514</v>
      </c>
      <c r="G271" s="219"/>
      <c r="H271" s="222">
        <v>6079.5900000000001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88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3" customFormat="1">
      <c r="B272" s="218"/>
      <c r="C272" s="219"/>
      <c r="D272" s="210" t="s">
        <v>292</v>
      </c>
      <c r="E272" s="220" t="s">
        <v>1</v>
      </c>
      <c r="F272" s="221" t="s">
        <v>515</v>
      </c>
      <c r="G272" s="219"/>
      <c r="H272" s="222">
        <v>-46.502000000000002</v>
      </c>
      <c r="I272" s="219"/>
      <c r="J272" s="219"/>
      <c r="K272" s="219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292</v>
      </c>
      <c r="AU272" s="227" t="s">
        <v>88</v>
      </c>
      <c r="AV272" s="13" t="s">
        <v>88</v>
      </c>
      <c r="AW272" s="13" t="s">
        <v>40</v>
      </c>
      <c r="AX272" s="13" t="s">
        <v>79</v>
      </c>
      <c r="AY272" s="227" t="s">
        <v>282</v>
      </c>
    </row>
    <row r="273" s="13" customFormat="1">
      <c r="B273" s="218"/>
      <c r="C273" s="219"/>
      <c r="D273" s="210" t="s">
        <v>292</v>
      </c>
      <c r="E273" s="220" t="s">
        <v>1</v>
      </c>
      <c r="F273" s="221" t="s">
        <v>516</v>
      </c>
      <c r="G273" s="219"/>
      <c r="H273" s="222">
        <v>-2006.2059999999999</v>
      </c>
      <c r="I273" s="219"/>
      <c r="J273" s="219"/>
      <c r="K273" s="219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292</v>
      </c>
      <c r="AU273" s="227" t="s">
        <v>88</v>
      </c>
      <c r="AV273" s="13" t="s">
        <v>88</v>
      </c>
      <c r="AW273" s="13" t="s">
        <v>40</v>
      </c>
      <c r="AX273" s="13" t="s">
        <v>79</v>
      </c>
      <c r="AY273" s="227" t="s">
        <v>282</v>
      </c>
    </row>
    <row r="274" s="15" customFormat="1">
      <c r="B274" s="238"/>
      <c r="C274" s="239"/>
      <c r="D274" s="210" t="s">
        <v>292</v>
      </c>
      <c r="E274" s="240" t="s">
        <v>1</v>
      </c>
      <c r="F274" s="241" t="s">
        <v>306</v>
      </c>
      <c r="G274" s="239"/>
      <c r="H274" s="242">
        <v>4026.8820000000001</v>
      </c>
      <c r="I274" s="239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292</v>
      </c>
      <c r="AU274" s="247" t="s">
        <v>88</v>
      </c>
      <c r="AV274" s="15" t="s">
        <v>290</v>
      </c>
      <c r="AW274" s="15" t="s">
        <v>40</v>
      </c>
      <c r="AX274" s="15" t="s">
        <v>86</v>
      </c>
      <c r="AY274" s="247" t="s">
        <v>282</v>
      </c>
    </row>
    <row r="275" s="1" customFormat="1" ht="16.5" customHeight="1">
      <c r="B275" s="33"/>
      <c r="C275" s="198" t="s">
        <v>517</v>
      </c>
      <c r="D275" s="198" t="s">
        <v>285</v>
      </c>
      <c r="E275" s="199" t="s">
        <v>518</v>
      </c>
      <c r="F275" s="200" t="s">
        <v>519</v>
      </c>
      <c r="G275" s="201" t="s">
        <v>316</v>
      </c>
      <c r="H275" s="202">
        <v>16107.528</v>
      </c>
      <c r="I275" s="203">
        <v>11.5</v>
      </c>
      <c r="J275" s="203">
        <f>ROUND(I275*H275,2)</f>
        <v>185236.57000000001</v>
      </c>
      <c r="K275" s="200" t="s">
        <v>289</v>
      </c>
      <c r="L275" s="38"/>
      <c r="M275" s="72" t="s">
        <v>1</v>
      </c>
      <c r="N275" s="204" t="s">
        <v>50</v>
      </c>
      <c r="O275" s="205">
        <v>0.0030000000000000001</v>
      </c>
      <c r="P275" s="205">
        <f>O275*H275</f>
        <v>48.322583999999999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AR275" s="17" t="s">
        <v>290</v>
      </c>
      <c r="AT275" s="17" t="s">
        <v>285</v>
      </c>
      <c r="AU275" s="17" t="s">
        <v>88</v>
      </c>
      <c r="AY275" s="17" t="s">
        <v>282</v>
      </c>
      <c r="BE275" s="207">
        <f>IF(N275="základní",J275,0)</f>
        <v>185236.57000000001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7" t="s">
        <v>86</v>
      </c>
      <c r="BK275" s="207">
        <f>ROUND(I275*H275,2)</f>
        <v>185236.57000000001</v>
      </c>
      <c r="BL275" s="17" t="s">
        <v>290</v>
      </c>
      <c r="BM275" s="17" t="s">
        <v>520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521</v>
      </c>
      <c r="G276" s="219"/>
      <c r="H276" s="222">
        <v>16107.528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88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5" customFormat="1">
      <c r="B277" s="238"/>
      <c r="C277" s="239"/>
      <c r="D277" s="210" t="s">
        <v>292</v>
      </c>
      <c r="E277" s="240" t="s">
        <v>1</v>
      </c>
      <c r="F277" s="241" t="s">
        <v>306</v>
      </c>
      <c r="G277" s="239"/>
      <c r="H277" s="242">
        <v>16107.528</v>
      </c>
      <c r="I277" s="239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292</v>
      </c>
      <c r="AU277" s="247" t="s">
        <v>88</v>
      </c>
      <c r="AV277" s="15" t="s">
        <v>290</v>
      </c>
      <c r="AW277" s="15" t="s">
        <v>40</v>
      </c>
      <c r="AX277" s="15" t="s">
        <v>86</v>
      </c>
      <c r="AY277" s="247" t="s">
        <v>282</v>
      </c>
    </row>
    <row r="278" s="1" customFormat="1" ht="16.5" customHeight="1">
      <c r="B278" s="33"/>
      <c r="C278" s="198" t="s">
        <v>522</v>
      </c>
      <c r="D278" s="198" t="s">
        <v>285</v>
      </c>
      <c r="E278" s="199" t="s">
        <v>523</v>
      </c>
      <c r="F278" s="200" t="s">
        <v>524</v>
      </c>
      <c r="G278" s="201" t="s">
        <v>316</v>
      </c>
      <c r="H278" s="202">
        <v>4026.8820000000001</v>
      </c>
      <c r="I278" s="203">
        <v>10.300000000000001</v>
      </c>
      <c r="J278" s="203">
        <f>ROUND(I278*H278,2)</f>
        <v>41476.879999999997</v>
      </c>
      <c r="K278" s="200" t="s">
        <v>289</v>
      </c>
      <c r="L278" s="38"/>
      <c r="M278" s="72" t="s">
        <v>1</v>
      </c>
      <c r="N278" s="204" t="s">
        <v>50</v>
      </c>
      <c r="O278" s="205">
        <v>0.0060000000000000001</v>
      </c>
      <c r="P278" s="205">
        <f>O278*H278</f>
        <v>24.161292</v>
      </c>
      <c r="Q278" s="205">
        <v>0</v>
      </c>
      <c r="R278" s="205">
        <f>Q278*H278</f>
        <v>0</v>
      </c>
      <c r="S278" s="205">
        <v>0</v>
      </c>
      <c r="T278" s="206">
        <f>S278*H278</f>
        <v>0</v>
      </c>
      <c r="AR278" s="17" t="s">
        <v>290</v>
      </c>
      <c r="AT278" s="17" t="s">
        <v>285</v>
      </c>
      <c r="AU278" s="17" t="s">
        <v>88</v>
      </c>
      <c r="AY278" s="17" t="s">
        <v>282</v>
      </c>
      <c r="BE278" s="207">
        <f>IF(N278="základní",J278,0)</f>
        <v>41476.879999999997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7" t="s">
        <v>86</v>
      </c>
      <c r="BK278" s="207">
        <f>ROUND(I278*H278,2)</f>
        <v>41476.879999999997</v>
      </c>
      <c r="BL278" s="17" t="s">
        <v>290</v>
      </c>
      <c r="BM278" s="17" t="s">
        <v>525</v>
      </c>
    </row>
    <row r="279" s="1" customFormat="1" ht="16.5" customHeight="1">
      <c r="B279" s="33"/>
      <c r="C279" s="198" t="s">
        <v>526</v>
      </c>
      <c r="D279" s="198" t="s">
        <v>285</v>
      </c>
      <c r="E279" s="199" t="s">
        <v>527</v>
      </c>
      <c r="F279" s="200" t="s">
        <v>528</v>
      </c>
      <c r="G279" s="201" t="s">
        <v>316</v>
      </c>
      <c r="H279" s="202">
        <v>4026.8820000000001</v>
      </c>
      <c r="I279" s="203">
        <v>1140</v>
      </c>
      <c r="J279" s="203">
        <f>ROUND(I279*H279,2)</f>
        <v>4590645.4800000004</v>
      </c>
      <c r="K279" s="200" t="s">
        <v>289</v>
      </c>
      <c r="L279" s="38"/>
      <c r="M279" s="72" t="s">
        <v>1</v>
      </c>
      <c r="N279" s="204" t="s">
        <v>50</v>
      </c>
      <c r="O279" s="205">
        <v>0</v>
      </c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AR279" s="17" t="s">
        <v>290</v>
      </c>
      <c r="AT279" s="17" t="s">
        <v>285</v>
      </c>
      <c r="AU279" s="17" t="s">
        <v>88</v>
      </c>
      <c r="AY279" s="17" t="s">
        <v>282</v>
      </c>
      <c r="BE279" s="207">
        <f>IF(N279="základní",J279,0)</f>
        <v>4590645.4800000004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7" t="s">
        <v>86</v>
      </c>
      <c r="BK279" s="207">
        <f>ROUND(I279*H279,2)</f>
        <v>4590645.4800000004</v>
      </c>
      <c r="BL279" s="17" t="s">
        <v>290</v>
      </c>
      <c r="BM279" s="17" t="s">
        <v>529</v>
      </c>
    </row>
    <row r="280" s="1" customFormat="1" ht="16.5" customHeight="1">
      <c r="B280" s="33"/>
      <c r="C280" s="198" t="s">
        <v>530</v>
      </c>
      <c r="D280" s="198" t="s">
        <v>285</v>
      </c>
      <c r="E280" s="199" t="s">
        <v>531</v>
      </c>
      <c r="F280" s="200" t="s">
        <v>532</v>
      </c>
      <c r="G280" s="201" t="s">
        <v>533</v>
      </c>
      <c r="H280" s="202">
        <v>1</v>
      </c>
      <c r="I280" s="203">
        <v>40500</v>
      </c>
      <c r="J280" s="203">
        <f>ROUND(I280*H280,2)</f>
        <v>40500</v>
      </c>
      <c r="K280" s="200" t="s">
        <v>377</v>
      </c>
      <c r="L280" s="38"/>
      <c r="M280" s="72" t="s">
        <v>1</v>
      </c>
      <c r="N280" s="204" t="s">
        <v>50</v>
      </c>
      <c r="O280" s="205">
        <v>0</v>
      </c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17" t="s">
        <v>290</v>
      </c>
      <c r="AT280" s="17" t="s">
        <v>285</v>
      </c>
      <c r="AU280" s="17" t="s">
        <v>88</v>
      </c>
      <c r="AY280" s="17" t="s">
        <v>282</v>
      </c>
      <c r="BE280" s="207">
        <f>IF(N280="základní",J280,0)</f>
        <v>40500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40500</v>
      </c>
      <c r="BL280" s="17" t="s">
        <v>290</v>
      </c>
      <c r="BM280" s="17" t="s">
        <v>534</v>
      </c>
    </row>
    <row r="281" s="11" customFormat="1" ht="22.8" customHeight="1">
      <c r="B281" s="183"/>
      <c r="C281" s="184"/>
      <c r="D281" s="185" t="s">
        <v>78</v>
      </c>
      <c r="E281" s="196" t="s">
        <v>535</v>
      </c>
      <c r="F281" s="196" t="s">
        <v>536</v>
      </c>
      <c r="G281" s="184"/>
      <c r="H281" s="184"/>
      <c r="I281" s="184"/>
      <c r="J281" s="197">
        <f>BK281</f>
        <v>177542.59</v>
      </c>
      <c r="K281" s="184"/>
      <c r="L281" s="188"/>
      <c r="M281" s="189"/>
      <c r="N281" s="190"/>
      <c r="O281" s="190"/>
      <c r="P281" s="191">
        <f>SUM(P282:P304)</f>
        <v>82.101799999999997</v>
      </c>
      <c r="Q281" s="190"/>
      <c r="R281" s="191">
        <f>SUM(R282:R304)</f>
        <v>0.00528</v>
      </c>
      <c r="S281" s="190"/>
      <c r="T281" s="192">
        <f>SUM(T282:T304)</f>
        <v>0</v>
      </c>
      <c r="AR281" s="193" t="s">
        <v>86</v>
      </c>
      <c r="AT281" s="194" t="s">
        <v>78</v>
      </c>
      <c r="AU281" s="194" t="s">
        <v>86</v>
      </c>
      <c r="AY281" s="193" t="s">
        <v>282</v>
      </c>
      <c r="BK281" s="195">
        <f>SUM(BK282:BK304)</f>
        <v>177542.59</v>
      </c>
    </row>
    <row r="282" s="1" customFormat="1" ht="16.5" customHeight="1">
      <c r="B282" s="33"/>
      <c r="C282" s="198" t="s">
        <v>537</v>
      </c>
      <c r="D282" s="198" t="s">
        <v>285</v>
      </c>
      <c r="E282" s="199" t="s">
        <v>538</v>
      </c>
      <c r="F282" s="200" t="s">
        <v>539</v>
      </c>
      <c r="G282" s="201" t="s">
        <v>376</v>
      </c>
      <c r="H282" s="202">
        <v>1</v>
      </c>
      <c r="I282" s="203">
        <v>5040</v>
      </c>
      <c r="J282" s="203">
        <f>ROUND(I282*H282,2)</f>
        <v>5040</v>
      </c>
      <c r="K282" s="200" t="s">
        <v>289</v>
      </c>
      <c r="L282" s="38"/>
      <c r="M282" s="72" t="s">
        <v>1</v>
      </c>
      <c r="N282" s="204" t="s">
        <v>50</v>
      </c>
      <c r="O282" s="205">
        <v>12.398</v>
      </c>
      <c r="P282" s="205">
        <f>O282*H282</f>
        <v>12.398</v>
      </c>
      <c r="Q282" s="205">
        <v>0</v>
      </c>
      <c r="R282" s="205">
        <f>Q282*H282</f>
        <v>0</v>
      </c>
      <c r="S282" s="205">
        <v>0</v>
      </c>
      <c r="T282" s="206">
        <f>S282*H282</f>
        <v>0</v>
      </c>
      <c r="AR282" s="17" t="s">
        <v>290</v>
      </c>
      <c r="AT282" s="17" t="s">
        <v>285</v>
      </c>
      <c r="AU282" s="17" t="s">
        <v>88</v>
      </c>
      <c r="AY282" s="17" t="s">
        <v>282</v>
      </c>
      <c r="BE282" s="207">
        <f>IF(N282="základní",J282,0)</f>
        <v>5040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7" t="s">
        <v>86</v>
      </c>
      <c r="BK282" s="207">
        <f>ROUND(I282*H282,2)</f>
        <v>5040</v>
      </c>
      <c r="BL282" s="17" t="s">
        <v>290</v>
      </c>
      <c r="BM282" s="17" t="s">
        <v>540</v>
      </c>
    </row>
    <row r="283" s="1" customFormat="1" ht="16.5" customHeight="1">
      <c r="B283" s="33"/>
      <c r="C283" s="198" t="s">
        <v>541</v>
      </c>
      <c r="D283" s="198" t="s">
        <v>285</v>
      </c>
      <c r="E283" s="199" t="s">
        <v>542</v>
      </c>
      <c r="F283" s="200" t="s">
        <v>543</v>
      </c>
      <c r="G283" s="201" t="s">
        <v>392</v>
      </c>
      <c r="H283" s="202">
        <v>145</v>
      </c>
      <c r="I283" s="203">
        <v>73</v>
      </c>
      <c r="J283" s="203">
        <f>ROUND(I283*H283,2)</f>
        <v>10585</v>
      </c>
      <c r="K283" s="200" t="s">
        <v>377</v>
      </c>
      <c r="L283" s="38"/>
      <c r="M283" s="72" t="s">
        <v>1</v>
      </c>
      <c r="N283" s="204" t="s">
        <v>50</v>
      </c>
      <c r="O283" s="205">
        <v>0</v>
      </c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88</v>
      </c>
      <c r="AY283" s="17" t="s">
        <v>282</v>
      </c>
      <c r="BE283" s="207">
        <f>IF(N283="základní",J283,0)</f>
        <v>10585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10585</v>
      </c>
      <c r="BL283" s="17" t="s">
        <v>290</v>
      </c>
      <c r="BM283" s="17" t="s">
        <v>544</v>
      </c>
    </row>
    <row r="284" s="1" customFormat="1" ht="16.5" customHeight="1">
      <c r="B284" s="33"/>
      <c r="C284" s="198" t="s">
        <v>545</v>
      </c>
      <c r="D284" s="198" t="s">
        <v>285</v>
      </c>
      <c r="E284" s="199" t="s">
        <v>546</v>
      </c>
      <c r="F284" s="200" t="s">
        <v>547</v>
      </c>
      <c r="G284" s="201" t="s">
        <v>392</v>
      </c>
      <c r="H284" s="202">
        <v>145</v>
      </c>
      <c r="I284" s="203">
        <v>25</v>
      </c>
      <c r="J284" s="203">
        <f>ROUND(I284*H284,2)</f>
        <v>3625</v>
      </c>
      <c r="K284" s="200" t="s">
        <v>377</v>
      </c>
      <c r="L284" s="38"/>
      <c r="M284" s="72" t="s">
        <v>1</v>
      </c>
      <c r="N284" s="204" t="s">
        <v>50</v>
      </c>
      <c r="O284" s="205">
        <v>0</v>
      </c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AR284" s="17" t="s">
        <v>290</v>
      </c>
      <c r="AT284" s="17" t="s">
        <v>285</v>
      </c>
      <c r="AU284" s="17" t="s">
        <v>88</v>
      </c>
      <c r="AY284" s="17" t="s">
        <v>282</v>
      </c>
      <c r="BE284" s="207">
        <f>IF(N284="základní",J284,0)</f>
        <v>3625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7" t="s">
        <v>86</v>
      </c>
      <c r="BK284" s="207">
        <f>ROUND(I284*H284,2)</f>
        <v>3625</v>
      </c>
      <c r="BL284" s="17" t="s">
        <v>290</v>
      </c>
      <c r="BM284" s="17" t="s">
        <v>548</v>
      </c>
    </row>
    <row r="285" s="1" customFormat="1" ht="16.5" customHeight="1">
      <c r="B285" s="33"/>
      <c r="C285" s="198" t="s">
        <v>549</v>
      </c>
      <c r="D285" s="198" t="s">
        <v>285</v>
      </c>
      <c r="E285" s="199" t="s">
        <v>550</v>
      </c>
      <c r="F285" s="200" t="s">
        <v>551</v>
      </c>
      <c r="G285" s="201" t="s">
        <v>392</v>
      </c>
      <c r="H285" s="202">
        <v>145</v>
      </c>
      <c r="I285" s="203">
        <v>9</v>
      </c>
      <c r="J285" s="203">
        <f>ROUND(I285*H285,2)</f>
        <v>1305</v>
      </c>
      <c r="K285" s="200" t="s">
        <v>377</v>
      </c>
      <c r="L285" s="38"/>
      <c r="M285" s="72" t="s">
        <v>1</v>
      </c>
      <c r="N285" s="204" t="s">
        <v>50</v>
      </c>
      <c r="O285" s="205">
        <v>0</v>
      </c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AR285" s="17" t="s">
        <v>290</v>
      </c>
      <c r="AT285" s="17" t="s">
        <v>285</v>
      </c>
      <c r="AU285" s="17" t="s">
        <v>88</v>
      </c>
      <c r="AY285" s="17" t="s">
        <v>282</v>
      </c>
      <c r="BE285" s="207">
        <f>IF(N285="základní",J285,0)</f>
        <v>1305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7" t="s">
        <v>86</v>
      </c>
      <c r="BK285" s="207">
        <f>ROUND(I285*H285,2)</f>
        <v>1305</v>
      </c>
      <c r="BL285" s="17" t="s">
        <v>290</v>
      </c>
      <c r="BM285" s="17" t="s">
        <v>552</v>
      </c>
    </row>
    <row r="286" s="1" customFormat="1" ht="16.5" customHeight="1">
      <c r="B286" s="33"/>
      <c r="C286" s="198" t="s">
        <v>553</v>
      </c>
      <c r="D286" s="198" t="s">
        <v>285</v>
      </c>
      <c r="E286" s="199" t="s">
        <v>554</v>
      </c>
      <c r="F286" s="200" t="s">
        <v>555</v>
      </c>
      <c r="G286" s="201" t="s">
        <v>376</v>
      </c>
      <c r="H286" s="202">
        <v>2</v>
      </c>
      <c r="I286" s="203">
        <v>2600</v>
      </c>
      <c r="J286" s="203">
        <f>ROUND(I286*H286,2)</f>
        <v>5200</v>
      </c>
      <c r="K286" s="200" t="s">
        <v>289</v>
      </c>
      <c r="L286" s="38"/>
      <c r="M286" s="72" t="s">
        <v>1</v>
      </c>
      <c r="N286" s="204" t="s">
        <v>50</v>
      </c>
      <c r="O286" s="205">
        <v>7.2839999999999998</v>
      </c>
      <c r="P286" s="205">
        <f>O286*H286</f>
        <v>14.568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AR286" s="17" t="s">
        <v>290</v>
      </c>
      <c r="AT286" s="17" t="s">
        <v>285</v>
      </c>
      <c r="AU286" s="17" t="s">
        <v>88</v>
      </c>
      <c r="AY286" s="17" t="s">
        <v>282</v>
      </c>
      <c r="BE286" s="207">
        <f>IF(N286="základní",J286,0)</f>
        <v>5200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7" t="s">
        <v>86</v>
      </c>
      <c r="BK286" s="207">
        <f>ROUND(I286*H286,2)</f>
        <v>5200</v>
      </c>
      <c r="BL286" s="17" t="s">
        <v>290</v>
      </c>
      <c r="BM286" s="17" t="s">
        <v>556</v>
      </c>
    </row>
    <row r="287" s="1" customFormat="1" ht="16.5" customHeight="1">
      <c r="B287" s="33"/>
      <c r="C287" s="248" t="s">
        <v>557</v>
      </c>
      <c r="D287" s="248" t="s">
        <v>328</v>
      </c>
      <c r="E287" s="249" t="s">
        <v>558</v>
      </c>
      <c r="F287" s="250" t="s">
        <v>559</v>
      </c>
      <c r="G287" s="251" t="s">
        <v>376</v>
      </c>
      <c r="H287" s="252">
        <v>2</v>
      </c>
      <c r="I287" s="253">
        <v>572</v>
      </c>
      <c r="J287" s="253">
        <f>ROUND(I287*H287,2)</f>
        <v>1144</v>
      </c>
      <c r="K287" s="250" t="s">
        <v>377</v>
      </c>
      <c r="L287" s="254"/>
      <c r="M287" s="255" t="s">
        <v>1</v>
      </c>
      <c r="N287" s="256" t="s">
        <v>50</v>
      </c>
      <c r="O287" s="205">
        <v>0</v>
      </c>
      <c r="P287" s="205">
        <f>O287*H287</f>
        <v>0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AR287" s="17" t="s">
        <v>331</v>
      </c>
      <c r="AT287" s="17" t="s">
        <v>328</v>
      </c>
      <c r="AU287" s="17" t="s">
        <v>88</v>
      </c>
      <c r="AY287" s="17" t="s">
        <v>282</v>
      </c>
      <c r="BE287" s="207">
        <f>IF(N287="základní",J287,0)</f>
        <v>1144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7" t="s">
        <v>86</v>
      </c>
      <c r="BK287" s="207">
        <f>ROUND(I287*H287,2)</f>
        <v>1144</v>
      </c>
      <c r="BL287" s="17" t="s">
        <v>290</v>
      </c>
      <c r="BM287" s="17" t="s">
        <v>560</v>
      </c>
    </row>
    <row r="288" s="1" customFormat="1" ht="16.5" customHeight="1">
      <c r="B288" s="33"/>
      <c r="C288" s="198" t="s">
        <v>561</v>
      </c>
      <c r="D288" s="198" t="s">
        <v>285</v>
      </c>
      <c r="E288" s="199" t="s">
        <v>562</v>
      </c>
      <c r="F288" s="200" t="s">
        <v>563</v>
      </c>
      <c r="G288" s="201" t="s">
        <v>376</v>
      </c>
      <c r="H288" s="202">
        <v>2</v>
      </c>
      <c r="I288" s="203">
        <v>373</v>
      </c>
      <c r="J288" s="203">
        <f>ROUND(I288*H288,2)</f>
        <v>746</v>
      </c>
      <c r="K288" s="200" t="s">
        <v>289</v>
      </c>
      <c r="L288" s="38"/>
      <c r="M288" s="72" t="s">
        <v>1</v>
      </c>
      <c r="N288" s="204" t="s">
        <v>50</v>
      </c>
      <c r="O288" s="205">
        <v>1.042</v>
      </c>
      <c r="P288" s="205">
        <f>O288*H288</f>
        <v>2.0840000000000001</v>
      </c>
      <c r="Q288" s="205">
        <v>0</v>
      </c>
      <c r="R288" s="205">
        <f>Q288*H288</f>
        <v>0</v>
      </c>
      <c r="S288" s="205">
        <v>0</v>
      </c>
      <c r="T288" s="206">
        <f>S288*H288</f>
        <v>0</v>
      </c>
      <c r="AR288" s="17" t="s">
        <v>290</v>
      </c>
      <c r="AT288" s="17" t="s">
        <v>285</v>
      </c>
      <c r="AU288" s="17" t="s">
        <v>88</v>
      </c>
      <c r="AY288" s="17" t="s">
        <v>282</v>
      </c>
      <c r="BE288" s="207">
        <f>IF(N288="základní",J288,0)</f>
        <v>746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7" t="s">
        <v>86</v>
      </c>
      <c r="BK288" s="207">
        <f>ROUND(I288*H288,2)</f>
        <v>746</v>
      </c>
      <c r="BL288" s="17" t="s">
        <v>290</v>
      </c>
      <c r="BM288" s="17" t="s">
        <v>564</v>
      </c>
    </row>
    <row r="289" s="1" customFormat="1" ht="16.5" customHeight="1">
      <c r="B289" s="33"/>
      <c r="C289" s="198" t="s">
        <v>565</v>
      </c>
      <c r="D289" s="198" t="s">
        <v>285</v>
      </c>
      <c r="E289" s="199" t="s">
        <v>566</v>
      </c>
      <c r="F289" s="200" t="s">
        <v>567</v>
      </c>
      <c r="G289" s="201" t="s">
        <v>376</v>
      </c>
      <c r="H289" s="202">
        <v>1</v>
      </c>
      <c r="I289" s="203">
        <v>3550</v>
      </c>
      <c r="J289" s="203">
        <f>ROUND(I289*H289,2)</f>
        <v>3550</v>
      </c>
      <c r="K289" s="200" t="s">
        <v>289</v>
      </c>
      <c r="L289" s="38"/>
      <c r="M289" s="72" t="s">
        <v>1</v>
      </c>
      <c r="N289" s="204" t="s">
        <v>50</v>
      </c>
      <c r="O289" s="205">
        <v>7.9500000000000002</v>
      </c>
      <c r="P289" s="205">
        <f>O289*H289</f>
        <v>7.9500000000000002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AR289" s="17" t="s">
        <v>290</v>
      </c>
      <c r="AT289" s="17" t="s">
        <v>285</v>
      </c>
      <c r="AU289" s="17" t="s">
        <v>88</v>
      </c>
      <c r="AY289" s="17" t="s">
        <v>282</v>
      </c>
      <c r="BE289" s="207">
        <f>IF(N289="základní",J289,0)</f>
        <v>3550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86</v>
      </c>
      <c r="BK289" s="207">
        <f>ROUND(I289*H289,2)</f>
        <v>3550</v>
      </c>
      <c r="BL289" s="17" t="s">
        <v>290</v>
      </c>
      <c r="BM289" s="17" t="s">
        <v>568</v>
      </c>
    </row>
    <row r="290" s="1" customFormat="1" ht="16.5" customHeight="1">
      <c r="B290" s="33"/>
      <c r="C290" s="248" t="s">
        <v>569</v>
      </c>
      <c r="D290" s="248" t="s">
        <v>328</v>
      </c>
      <c r="E290" s="249" t="s">
        <v>570</v>
      </c>
      <c r="F290" s="250" t="s">
        <v>571</v>
      </c>
      <c r="G290" s="251" t="s">
        <v>376</v>
      </c>
      <c r="H290" s="252">
        <v>1</v>
      </c>
      <c r="I290" s="253">
        <v>12980</v>
      </c>
      <c r="J290" s="253">
        <f>ROUND(I290*H290,2)</f>
        <v>12980</v>
      </c>
      <c r="K290" s="250" t="s">
        <v>377</v>
      </c>
      <c r="L290" s="254"/>
      <c r="M290" s="255" t="s">
        <v>1</v>
      </c>
      <c r="N290" s="256" t="s">
        <v>50</v>
      </c>
      <c r="O290" s="205">
        <v>0</v>
      </c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AR290" s="17" t="s">
        <v>331</v>
      </c>
      <c r="AT290" s="17" t="s">
        <v>328</v>
      </c>
      <c r="AU290" s="17" t="s">
        <v>88</v>
      </c>
      <c r="AY290" s="17" t="s">
        <v>282</v>
      </c>
      <c r="BE290" s="207">
        <f>IF(N290="základní",J290,0)</f>
        <v>12980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7" t="s">
        <v>86</v>
      </c>
      <c r="BK290" s="207">
        <f>ROUND(I290*H290,2)</f>
        <v>12980</v>
      </c>
      <c r="BL290" s="17" t="s">
        <v>290</v>
      </c>
      <c r="BM290" s="17" t="s">
        <v>572</v>
      </c>
    </row>
    <row r="291" s="1" customFormat="1" ht="16.5" customHeight="1">
      <c r="B291" s="33"/>
      <c r="C291" s="198" t="s">
        <v>573</v>
      </c>
      <c r="D291" s="198" t="s">
        <v>285</v>
      </c>
      <c r="E291" s="199" t="s">
        <v>574</v>
      </c>
      <c r="F291" s="200" t="s">
        <v>575</v>
      </c>
      <c r="G291" s="201" t="s">
        <v>343</v>
      </c>
      <c r="H291" s="202">
        <v>1</v>
      </c>
      <c r="I291" s="203">
        <v>941</v>
      </c>
      <c r="J291" s="203">
        <f>ROUND(I291*H291,2)</f>
        <v>941</v>
      </c>
      <c r="K291" s="200" t="s">
        <v>289</v>
      </c>
      <c r="L291" s="38"/>
      <c r="M291" s="72" t="s">
        <v>1</v>
      </c>
      <c r="N291" s="204" t="s">
        <v>50</v>
      </c>
      <c r="O291" s="205">
        <v>2.1080000000000001</v>
      </c>
      <c r="P291" s="205">
        <f>O291*H291</f>
        <v>2.1080000000000001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AR291" s="17" t="s">
        <v>290</v>
      </c>
      <c r="AT291" s="17" t="s">
        <v>285</v>
      </c>
      <c r="AU291" s="17" t="s">
        <v>88</v>
      </c>
      <c r="AY291" s="17" t="s">
        <v>282</v>
      </c>
      <c r="BE291" s="207">
        <f>IF(N291="základní",J291,0)</f>
        <v>941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7" t="s">
        <v>86</v>
      </c>
      <c r="BK291" s="207">
        <f>ROUND(I291*H291,2)</f>
        <v>941</v>
      </c>
      <c r="BL291" s="17" t="s">
        <v>290</v>
      </c>
      <c r="BM291" s="17" t="s">
        <v>576</v>
      </c>
    </row>
    <row r="292" s="1" customFormat="1" ht="16.5" customHeight="1">
      <c r="B292" s="33"/>
      <c r="C292" s="248" t="s">
        <v>577</v>
      </c>
      <c r="D292" s="248" t="s">
        <v>328</v>
      </c>
      <c r="E292" s="249" t="s">
        <v>578</v>
      </c>
      <c r="F292" s="250" t="s">
        <v>579</v>
      </c>
      <c r="G292" s="251" t="s">
        <v>376</v>
      </c>
      <c r="H292" s="252">
        <v>1</v>
      </c>
      <c r="I292" s="253">
        <v>3960</v>
      </c>
      <c r="J292" s="253">
        <f>ROUND(I292*H292,2)</f>
        <v>3960</v>
      </c>
      <c r="K292" s="250" t="s">
        <v>377</v>
      </c>
      <c r="L292" s="254"/>
      <c r="M292" s="255" t="s">
        <v>1</v>
      </c>
      <c r="N292" s="256" t="s">
        <v>50</v>
      </c>
      <c r="O292" s="205">
        <v>0</v>
      </c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AR292" s="17" t="s">
        <v>331</v>
      </c>
      <c r="AT292" s="17" t="s">
        <v>328</v>
      </c>
      <c r="AU292" s="17" t="s">
        <v>88</v>
      </c>
      <c r="AY292" s="17" t="s">
        <v>282</v>
      </c>
      <c r="BE292" s="207">
        <f>IF(N292="základní",J292,0)</f>
        <v>3960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7" t="s">
        <v>86</v>
      </c>
      <c r="BK292" s="207">
        <f>ROUND(I292*H292,2)</f>
        <v>3960</v>
      </c>
      <c r="BL292" s="17" t="s">
        <v>290</v>
      </c>
      <c r="BM292" s="17" t="s">
        <v>580</v>
      </c>
    </row>
    <row r="293" s="1" customFormat="1" ht="16.5" customHeight="1">
      <c r="B293" s="33"/>
      <c r="C293" s="198" t="s">
        <v>581</v>
      </c>
      <c r="D293" s="198" t="s">
        <v>285</v>
      </c>
      <c r="E293" s="199" t="s">
        <v>582</v>
      </c>
      <c r="F293" s="200" t="s">
        <v>583</v>
      </c>
      <c r="G293" s="201" t="s">
        <v>376</v>
      </c>
      <c r="H293" s="202">
        <v>1</v>
      </c>
      <c r="I293" s="203">
        <v>450</v>
      </c>
      <c r="J293" s="203">
        <f>ROUND(I293*H293,2)</f>
        <v>450</v>
      </c>
      <c r="K293" s="200" t="s">
        <v>377</v>
      </c>
      <c r="L293" s="38"/>
      <c r="M293" s="72" t="s">
        <v>1</v>
      </c>
      <c r="N293" s="204" t="s">
        <v>50</v>
      </c>
      <c r="O293" s="205">
        <v>0</v>
      </c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AR293" s="17" t="s">
        <v>290</v>
      </c>
      <c r="AT293" s="17" t="s">
        <v>285</v>
      </c>
      <c r="AU293" s="17" t="s">
        <v>88</v>
      </c>
      <c r="AY293" s="17" t="s">
        <v>282</v>
      </c>
      <c r="BE293" s="207">
        <f>IF(N293="základní",J293,0)</f>
        <v>450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7" t="s">
        <v>86</v>
      </c>
      <c r="BK293" s="207">
        <f>ROUND(I293*H293,2)</f>
        <v>450</v>
      </c>
      <c r="BL293" s="17" t="s">
        <v>290</v>
      </c>
      <c r="BM293" s="17" t="s">
        <v>584</v>
      </c>
    </row>
    <row r="294" s="1" customFormat="1" ht="16.5" customHeight="1">
      <c r="B294" s="33"/>
      <c r="C294" s="198" t="s">
        <v>585</v>
      </c>
      <c r="D294" s="198" t="s">
        <v>285</v>
      </c>
      <c r="E294" s="199" t="s">
        <v>586</v>
      </c>
      <c r="F294" s="200" t="s">
        <v>587</v>
      </c>
      <c r="G294" s="201" t="s">
        <v>588</v>
      </c>
      <c r="H294" s="202">
        <v>100</v>
      </c>
      <c r="I294" s="203">
        <v>300</v>
      </c>
      <c r="J294" s="203">
        <f>ROUND(I294*H294,2)</f>
        <v>30000</v>
      </c>
      <c r="K294" s="200" t="s">
        <v>377</v>
      </c>
      <c r="L294" s="38"/>
      <c r="M294" s="72" t="s">
        <v>1</v>
      </c>
      <c r="N294" s="204" t="s">
        <v>50</v>
      </c>
      <c r="O294" s="205">
        <v>0</v>
      </c>
      <c r="P294" s="205">
        <f>O294*H294</f>
        <v>0</v>
      </c>
      <c r="Q294" s="205">
        <v>0</v>
      </c>
      <c r="R294" s="205">
        <f>Q294*H294</f>
        <v>0</v>
      </c>
      <c r="S294" s="205">
        <v>0</v>
      </c>
      <c r="T294" s="206">
        <f>S294*H294</f>
        <v>0</v>
      </c>
      <c r="AR294" s="17" t="s">
        <v>290</v>
      </c>
      <c r="AT294" s="17" t="s">
        <v>285</v>
      </c>
      <c r="AU294" s="17" t="s">
        <v>88</v>
      </c>
      <c r="AY294" s="17" t="s">
        <v>282</v>
      </c>
      <c r="BE294" s="207">
        <f>IF(N294="základní",J294,0)</f>
        <v>30000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7" t="s">
        <v>86</v>
      </c>
      <c r="BK294" s="207">
        <f>ROUND(I294*H294,2)</f>
        <v>30000</v>
      </c>
      <c r="BL294" s="17" t="s">
        <v>290</v>
      </c>
      <c r="BM294" s="17" t="s">
        <v>589</v>
      </c>
    </row>
    <row r="295" s="1" customFormat="1" ht="16.5" customHeight="1">
      <c r="B295" s="33"/>
      <c r="C295" s="198" t="s">
        <v>590</v>
      </c>
      <c r="D295" s="198" t="s">
        <v>285</v>
      </c>
      <c r="E295" s="199" t="s">
        <v>591</v>
      </c>
      <c r="F295" s="200" t="s">
        <v>592</v>
      </c>
      <c r="G295" s="201" t="s">
        <v>588</v>
      </c>
      <c r="H295" s="202">
        <v>140</v>
      </c>
      <c r="I295" s="203">
        <v>300</v>
      </c>
      <c r="J295" s="203">
        <f>ROUND(I295*H295,2)</f>
        <v>42000</v>
      </c>
      <c r="K295" s="200" t="s">
        <v>377</v>
      </c>
      <c r="L295" s="38"/>
      <c r="M295" s="72" t="s">
        <v>1</v>
      </c>
      <c r="N295" s="204" t="s">
        <v>50</v>
      </c>
      <c r="O295" s="205">
        <v>0</v>
      </c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AR295" s="17" t="s">
        <v>290</v>
      </c>
      <c r="AT295" s="17" t="s">
        <v>285</v>
      </c>
      <c r="AU295" s="17" t="s">
        <v>88</v>
      </c>
      <c r="AY295" s="17" t="s">
        <v>282</v>
      </c>
      <c r="BE295" s="207">
        <f>IF(N295="základní",J295,0)</f>
        <v>42000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7" t="s">
        <v>86</v>
      </c>
      <c r="BK295" s="207">
        <f>ROUND(I295*H295,2)</f>
        <v>42000</v>
      </c>
      <c r="BL295" s="17" t="s">
        <v>290</v>
      </c>
      <c r="BM295" s="17" t="s">
        <v>593</v>
      </c>
    </row>
    <row r="296" s="1" customFormat="1" ht="16.5" customHeight="1">
      <c r="B296" s="33"/>
      <c r="C296" s="248" t="s">
        <v>594</v>
      </c>
      <c r="D296" s="248" t="s">
        <v>328</v>
      </c>
      <c r="E296" s="249" t="s">
        <v>595</v>
      </c>
      <c r="F296" s="250" t="s">
        <v>596</v>
      </c>
      <c r="G296" s="251" t="s">
        <v>597</v>
      </c>
      <c r="H296" s="252">
        <v>1</v>
      </c>
      <c r="I296" s="253">
        <v>32000</v>
      </c>
      <c r="J296" s="253">
        <f>ROUND(I296*H296,2)</f>
        <v>32000</v>
      </c>
      <c r="K296" s="250" t="s">
        <v>377</v>
      </c>
      <c r="L296" s="254"/>
      <c r="M296" s="255" t="s">
        <v>1</v>
      </c>
      <c r="N296" s="256" t="s">
        <v>50</v>
      </c>
      <c r="O296" s="205">
        <v>0</v>
      </c>
      <c r="P296" s="205">
        <f>O296*H296</f>
        <v>0</v>
      </c>
      <c r="Q296" s="205">
        <v>0</v>
      </c>
      <c r="R296" s="205">
        <f>Q296*H296</f>
        <v>0</v>
      </c>
      <c r="S296" s="205">
        <v>0</v>
      </c>
      <c r="T296" s="206">
        <f>S296*H296</f>
        <v>0</v>
      </c>
      <c r="AR296" s="17" t="s">
        <v>331</v>
      </c>
      <c r="AT296" s="17" t="s">
        <v>328</v>
      </c>
      <c r="AU296" s="17" t="s">
        <v>88</v>
      </c>
      <c r="AY296" s="17" t="s">
        <v>282</v>
      </c>
      <c r="BE296" s="207">
        <f>IF(N296="základní",J296,0)</f>
        <v>32000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7" t="s">
        <v>86</v>
      </c>
      <c r="BK296" s="207">
        <f>ROUND(I296*H296,2)</f>
        <v>32000</v>
      </c>
      <c r="BL296" s="17" t="s">
        <v>290</v>
      </c>
      <c r="BM296" s="17" t="s">
        <v>598</v>
      </c>
    </row>
    <row r="297" s="1" customFormat="1" ht="16.5" customHeight="1">
      <c r="B297" s="33"/>
      <c r="C297" s="198" t="s">
        <v>599</v>
      </c>
      <c r="D297" s="198" t="s">
        <v>285</v>
      </c>
      <c r="E297" s="199" t="s">
        <v>600</v>
      </c>
      <c r="F297" s="200" t="s">
        <v>601</v>
      </c>
      <c r="G297" s="201" t="s">
        <v>602</v>
      </c>
      <c r="H297" s="202">
        <v>0.59999999999999998</v>
      </c>
      <c r="I297" s="203">
        <v>1230</v>
      </c>
      <c r="J297" s="203">
        <f>ROUND(I297*H297,2)</f>
        <v>738</v>
      </c>
      <c r="K297" s="200" t="s">
        <v>289</v>
      </c>
      <c r="L297" s="38"/>
      <c r="M297" s="72" t="s">
        <v>1</v>
      </c>
      <c r="N297" s="204" t="s">
        <v>50</v>
      </c>
      <c r="O297" s="205">
        <v>4.1120000000000001</v>
      </c>
      <c r="P297" s="205">
        <f>O297*H297</f>
        <v>2.4672000000000001</v>
      </c>
      <c r="Q297" s="205">
        <v>0.0088000000000000005</v>
      </c>
      <c r="R297" s="205">
        <f>Q297*H297</f>
        <v>0.00528</v>
      </c>
      <c r="S297" s="205">
        <v>0</v>
      </c>
      <c r="T297" s="206">
        <f>S297*H297</f>
        <v>0</v>
      </c>
      <c r="AR297" s="17" t="s">
        <v>290</v>
      </c>
      <c r="AT297" s="17" t="s">
        <v>285</v>
      </c>
      <c r="AU297" s="17" t="s">
        <v>88</v>
      </c>
      <c r="AY297" s="17" t="s">
        <v>282</v>
      </c>
      <c r="BE297" s="207">
        <f>IF(N297="základní",J297,0)</f>
        <v>738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7" t="s">
        <v>86</v>
      </c>
      <c r="BK297" s="207">
        <f>ROUND(I297*H297,2)</f>
        <v>738</v>
      </c>
      <c r="BL297" s="17" t="s">
        <v>290</v>
      </c>
      <c r="BM297" s="17" t="s">
        <v>603</v>
      </c>
    </row>
    <row r="298" s="1" customFormat="1" ht="16.5" customHeight="1">
      <c r="B298" s="33"/>
      <c r="C298" s="198" t="s">
        <v>604</v>
      </c>
      <c r="D298" s="198" t="s">
        <v>285</v>
      </c>
      <c r="E298" s="199" t="s">
        <v>605</v>
      </c>
      <c r="F298" s="200" t="s">
        <v>606</v>
      </c>
      <c r="G298" s="201" t="s">
        <v>392</v>
      </c>
      <c r="H298" s="202">
        <v>26</v>
      </c>
      <c r="I298" s="203">
        <v>329</v>
      </c>
      <c r="J298" s="203">
        <f>ROUND(I298*H298,2)</f>
        <v>8554</v>
      </c>
      <c r="K298" s="200" t="s">
        <v>289</v>
      </c>
      <c r="L298" s="38"/>
      <c r="M298" s="72" t="s">
        <v>1</v>
      </c>
      <c r="N298" s="204" t="s">
        <v>50</v>
      </c>
      <c r="O298" s="205">
        <v>1.131</v>
      </c>
      <c r="P298" s="205">
        <f>O298*H298</f>
        <v>29.405999999999999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AR298" s="17" t="s">
        <v>290</v>
      </c>
      <c r="AT298" s="17" t="s">
        <v>285</v>
      </c>
      <c r="AU298" s="17" t="s">
        <v>88</v>
      </c>
      <c r="AY298" s="17" t="s">
        <v>282</v>
      </c>
      <c r="BE298" s="207">
        <f>IF(N298="základní",J298,0)</f>
        <v>8554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7" t="s">
        <v>86</v>
      </c>
      <c r="BK298" s="207">
        <f>ROUND(I298*H298,2)</f>
        <v>8554</v>
      </c>
      <c r="BL298" s="17" t="s">
        <v>290</v>
      </c>
      <c r="BM298" s="17" t="s">
        <v>607</v>
      </c>
    </row>
    <row r="299" s="1" customFormat="1" ht="16.5" customHeight="1">
      <c r="B299" s="33"/>
      <c r="C299" s="198" t="s">
        <v>608</v>
      </c>
      <c r="D299" s="198" t="s">
        <v>285</v>
      </c>
      <c r="E299" s="199" t="s">
        <v>609</v>
      </c>
      <c r="F299" s="200" t="s">
        <v>610</v>
      </c>
      <c r="G299" s="201" t="s">
        <v>392</v>
      </c>
      <c r="H299" s="202">
        <v>26</v>
      </c>
      <c r="I299" s="203">
        <v>65.599999999999994</v>
      </c>
      <c r="J299" s="203">
        <f>ROUND(I299*H299,2)</f>
        <v>1705.5999999999999</v>
      </c>
      <c r="K299" s="200" t="s">
        <v>289</v>
      </c>
      <c r="L299" s="38"/>
      <c r="M299" s="72" t="s">
        <v>1</v>
      </c>
      <c r="N299" s="204" t="s">
        <v>50</v>
      </c>
      <c r="O299" s="205">
        <v>0.23999999999999999</v>
      </c>
      <c r="P299" s="205">
        <f>O299*H299</f>
        <v>6.2400000000000002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AR299" s="17" t="s">
        <v>290</v>
      </c>
      <c r="AT299" s="17" t="s">
        <v>285</v>
      </c>
      <c r="AU299" s="17" t="s">
        <v>88</v>
      </c>
      <c r="AY299" s="17" t="s">
        <v>282</v>
      </c>
      <c r="BE299" s="207">
        <f>IF(N299="základní",J299,0)</f>
        <v>1705.5999999999999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7" t="s">
        <v>86</v>
      </c>
      <c r="BK299" s="207">
        <f>ROUND(I299*H299,2)</f>
        <v>1705.5999999999999</v>
      </c>
      <c r="BL299" s="17" t="s">
        <v>290</v>
      </c>
      <c r="BM299" s="17" t="s">
        <v>611</v>
      </c>
    </row>
    <row r="300" s="1" customFormat="1" ht="16.5" customHeight="1">
      <c r="B300" s="33"/>
      <c r="C300" s="198" t="s">
        <v>612</v>
      </c>
      <c r="D300" s="198" t="s">
        <v>285</v>
      </c>
      <c r="E300" s="199" t="s">
        <v>613</v>
      </c>
      <c r="F300" s="200" t="s">
        <v>614</v>
      </c>
      <c r="G300" s="201" t="s">
        <v>343</v>
      </c>
      <c r="H300" s="202">
        <v>11.699999999999999</v>
      </c>
      <c r="I300" s="203">
        <v>37.700000000000003</v>
      </c>
      <c r="J300" s="203">
        <f>ROUND(I300*H300,2)</f>
        <v>441.08999999999998</v>
      </c>
      <c r="K300" s="200" t="s">
        <v>289</v>
      </c>
      <c r="L300" s="38"/>
      <c r="M300" s="72" t="s">
        <v>1</v>
      </c>
      <c r="N300" s="204" t="s">
        <v>50</v>
      </c>
      <c r="O300" s="205">
        <v>0.13800000000000001</v>
      </c>
      <c r="P300" s="205">
        <f>O300*H300</f>
        <v>1.6146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AR300" s="17" t="s">
        <v>290</v>
      </c>
      <c r="AT300" s="17" t="s">
        <v>285</v>
      </c>
      <c r="AU300" s="17" t="s">
        <v>88</v>
      </c>
      <c r="AY300" s="17" t="s">
        <v>282</v>
      </c>
      <c r="BE300" s="207">
        <f>IF(N300="základní",J300,0)</f>
        <v>441.08999999999998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7" t="s">
        <v>86</v>
      </c>
      <c r="BK300" s="207">
        <f>ROUND(I300*H300,2)</f>
        <v>441.08999999999998</v>
      </c>
      <c r="BL300" s="17" t="s">
        <v>290</v>
      </c>
      <c r="BM300" s="17" t="s">
        <v>615</v>
      </c>
    </row>
    <row r="301" s="1" customFormat="1" ht="16.5" customHeight="1">
      <c r="B301" s="33"/>
      <c r="C301" s="198" t="s">
        <v>616</v>
      </c>
      <c r="D301" s="198" t="s">
        <v>285</v>
      </c>
      <c r="E301" s="199" t="s">
        <v>617</v>
      </c>
      <c r="F301" s="200" t="s">
        <v>618</v>
      </c>
      <c r="G301" s="201" t="s">
        <v>392</v>
      </c>
      <c r="H301" s="202">
        <v>23</v>
      </c>
      <c r="I301" s="203">
        <v>38.799999999999997</v>
      </c>
      <c r="J301" s="203">
        <f>ROUND(I301*H301,2)</f>
        <v>892.39999999999998</v>
      </c>
      <c r="K301" s="200" t="s">
        <v>289</v>
      </c>
      <c r="L301" s="38"/>
      <c r="M301" s="72" t="s">
        <v>1</v>
      </c>
      <c r="N301" s="204" t="s">
        <v>50</v>
      </c>
      <c r="O301" s="205">
        <v>0.14199999999999999</v>
      </c>
      <c r="P301" s="205">
        <f>O301*H301</f>
        <v>3.2659999999999996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AR301" s="17" t="s">
        <v>290</v>
      </c>
      <c r="AT301" s="17" t="s">
        <v>285</v>
      </c>
      <c r="AU301" s="17" t="s">
        <v>88</v>
      </c>
      <c r="AY301" s="17" t="s">
        <v>282</v>
      </c>
      <c r="BE301" s="207">
        <f>IF(N301="základní",J301,0)</f>
        <v>892.39999999999998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7" t="s">
        <v>86</v>
      </c>
      <c r="BK301" s="207">
        <f>ROUND(I301*H301,2)</f>
        <v>892.39999999999998</v>
      </c>
      <c r="BL301" s="17" t="s">
        <v>290</v>
      </c>
      <c r="BM301" s="17" t="s">
        <v>619</v>
      </c>
    </row>
    <row r="302" s="1" customFormat="1" ht="16.5" customHeight="1">
      <c r="B302" s="33"/>
      <c r="C302" s="248" t="s">
        <v>620</v>
      </c>
      <c r="D302" s="248" t="s">
        <v>328</v>
      </c>
      <c r="E302" s="249" t="s">
        <v>621</v>
      </c>
      <c r="F302" s="250" t="s">
        <v>622</v>
      </c>
      <c r="G302" s="251" t="s">
        <v>392</v>
      </c>
      <c r="H302" s="252">
        <v>23</v>
      </c>
      <c r="I302" s="253">
        <v>48</v>
      </c>
      <c r="J302" s="253">
        <f>ROUND(I302*H302,2)</f>
        <v>1104</v>
      </c>
      <c r="K302" s="250" t="s">
        <v>377</v>
      </c>
      <c r="L302" s="254"/>
      <c r="M302" s="255" t="s">
        <v>1</v>
      </c>
      <c r="N302" s="256" t="s">
        <v>50</v>
      </c>
      <c r="O302" s="205">
        <v>0</v>
      </c>
      <c r="P302" s="205">
        <f>O302*H302</f>
        <v>0</v>
      </c>
      <c r="Q302" s="205">
        <v>0</v>
      </c>
      <c r="R302" s="205">
        <f>Q302*H302</f>
        <v>0</v>
      </c>
      <c r="S302" s="205">
        <v>0</v>
      </c>
      <c r="T302" s="206">
        <f>S302*H302</f>
        <v>0</v>
      </c>
      <c r="AR302" s="17" t="s">
        <v>331</v>
      </c>
      <c r="AT302" s="17" t="s">
        <v>328</v>
      </c>
      <c r="AU302" s="17" t="s">
        <v>88</v>
      </c>
      <c r="AY302" s="17" t="s">
        <v>282</v>
      </c>
      <c r="BE302" s="207">
        <f>IF(N302="základní",J302,0)</f>
        <v>1104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7" t="s">
        <v>86</v>
      </c>
      <c r="BK302" s="207">
        <f>ROUND(I302*H302,2)</f>
        <v>1104</v>
      </c>
      <c r="BL302" s="17" t="s">
        <v>290</v>
      </c>
      <c r="BM302" s="17" t="s">
        <v>623</v>
      </c>
    </row>
    <row r="303" s="1" customFormat="1" ht="16.5" customHeight="1">
      <c r="B303" s="33"/>
      <c r="C303" s="198" t="s">
        <v>624</v>
      </c>
      <c r="D303" s="198" t="s">
        <v>285</v>
      </c>
      <c r="E303" s="199" t="s">
        <v>625</v>
      </c>
      <c r="F303" s="200" t="s">
        <v>626</v>
      </c>
      <c r="G303" s="201" t="s">
        <v>627</v>
      </c>
      <c r="H303" s="202">
        <v>4.7999999999999998</v>
      </c>
      <c r="I303" s="203">
        <v>1671.27</v>
      </c>
      <c r="J303" s="203">
        <f>ROUND(I303*H303,2)</f>
        <v>8022.1000000000004</v>
      </c>
      <c r="K303" s="200" t="s">
        <v>377</v>
      </c>
      <c r="L303" s="38"/>
      <c r="M303" s="72" t="s">
        <v>1</v>
      </c>
      <c r="N303" s="204" t="s">
        <v>50</v>
      </c>
      <c r="O303" s="205">
        <v>0</v>
      </c>
      <c r="P303" s="205">
        <f>O303*H303</f>
        <v>0</v>
      </c>
      <c r="Q303" s="205">
        <v>0</v>
      </c>
      <c r="R303" s="205">
        <f>Q303*H303</f>
        <v>0</v>
      </c>
      <c r="S303" s="205">
        <v>0</v>
      </c>
      <c r="T303" s="206">
        <f>S303*H303</f>
        <v>0</v>
      </c>
      <c r="AR303" s="17" t="s">
        <v>290</v>
      </c>
      <c r="AT303" s="17" t="s">
        <v>285</v>
      </c>
      <c r="AU303" s="17" t="s">
        <v>88</v>
      </c>
      <c r="AY303" s="17" t="s">
        <v>282</v>
      </c>
      <c r="BE303" s="207">
        <f>IF(N303="základní",J303,0)</f>
        <v>8022.1000000000004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7" t="s">
        <v>86</v>
      </c>
      <c r="BK303" s="207">
        <f>ROUND(I303*H303,2)</f>
        <v>8022.1000000000004</v>
      </c>
      <c r="BL303" s="17" t="s">
        <v>290</v>
      </c>
      <c r="BM303" s="17" t="s">
        <v>628</v>
      </c>
    </row>
    <row r="304" s="1" customFormat="1" ht="16.5" customHeight="1">
      <c r="B304" s="33"/>
      <c r="C304" s="248" t="s">
        <v>629</v>
      </c>
      <c r="D304" s="248" t="s">
        <v>328</v>
      </c>
      <c r="E304" s="249" t="s">
        <v>630</v>
      </c>
      <c r="F304" s="250" t="s">
        <v>631</v>
      </c>
      <c r="G304" s="251" t="s">
        <v>627</v>
      </c>
      <c r="H304" s="252">
        <v>5</v>
      </c>
      <c r="I304" s="253">
        <v>511.88</v>
      </c>
      <c r="J304" s="253">
        <f>ROUND(I304*H304,2)</f>
        <v>2559.4000000000001</v>
      </c>
      <c r="K304" s="250" t="s">
        <v>377</v>
      </c>
      <c r="L304" s="254"/>
      <c r="M304" s="255" t="s">
        <v>1</v>
      </c>
      <c r="N304" s="256" t="s">
        <v>50</v>
      </c>
      <c r="O304" s="205">
        <v>0</v>
      </c>
      <c r="P304" s="205">
        <f>O304*H304</f>
        <v>0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AR304" s="17" t="s">
        <v>331</v>
      </c>
      <c r="AT304" s="17" t="s">
        <v>328</v>
      </c>
      <c r="AU304" s="17" t="s">
        <v>88</v>
      </c>
      <c r="AY304" s="17" t="s">
        <v>282</v>
      </c>
      <c r="BE304" s="207">
        <f>IF(N304="základní",J304,0)</f>
        <v>2559.4000000000001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7" t="s">
        <v>86</v>
      </c>
      <c r="BK304" s="207">
        <f>ROUND(I304*H304,2)</f>
        <v>2559.4000000000001</v>
      </c>
      <c r="BL304" s="17" t="s">
        <v>290</v>
      </c>
      <c r="BM304" s="17" t="s">
        <v>632</v>
      </c>
    </row>
    <row r="305" s="11" customFormat="1" ht="22.8" customHeight="1">
      <c r="B305" s="183"/>
      <c r="C305" s="184"/>
      <c r="D305" s="185" t="s">
        <v>78</v>
      </c>
      <c r="E305" s="196" t="s">
        <v>633</v>
      </c>
      <c r="F305" s="196" t="s">
        <v>634</v>
      </c>
      <c r="G305" s="184"/>
      <c r="H305" s="184"/>
      <c r="I305" s="184"/>
      <c r="J305" s="197">
        <f>BK305</f>
        <v>130063.17</v>
      </c>
      <c r="K305" s="184"/>
      <c r="L305" s="188"/>
      <c r="M305" s="189"/>
      <c r="N305" s="190"/>
      <c r="O305" s="190"/>
      <c r="P305" s="191">
        <f>P306</f>
        <v>141.652962</v>
      </c>
      <c r="Q305" s="190"/>
      <c r="R305" s="191">
        <f>R306</f>
        <v>0</v>
      </c>
      <c r="S305" s="190"/>
      <c r="T305" s="192">
        <f>T306</f>
        <v>0</v>
      </c>
      <c r="AR305" s="193" t="s">
        <v>86</v>
      </c>
      <c r="AT305" s="194" t="s">
        <v>78</v>
      </c>
      <c r="AU305" s="194" t="s">
        <v>86</v>
      </c>
      <c r="AY305" s="193" t="s">
        <v>282</v>
      </c>
      <c r="BK305" s="195">
        <f>BK306</f>
        <v>130063.17</v>
      </c>
    </row>
    <row r="306" s="1" customFormat="1" ht="16.5" customHeight="1">
      <c r="B306" s="33"/>
      <c r="C306" s="198" t="s">
        <v>635</v>
      </c>
      <c r="D306" s="198" t="s">
        <v>285</v>
      </c>
      <c r="E306" s="199" t="s">
        <v>636</v>
      </c>
      <c r="F306" s="200" t="s">
        <v>637</v>
      </c>
      <c r="G306" s="201" t="s">
        <v>316</v>
      </c>
      <c r="H306" s="202">
        <v>2146.2570000000001</v>
      </c>
      <c r="I306" s="203">
        <v>60.600000000000001</v>
      </c>
      <c r="J306" s="203">
        <f>ROUND(I306*H306,2)</f>
        <v>130063.17</v>
      </c>
      <c r="K306" s="200" t="s">
        <v>289</v>
      </c>
      <c r="L306" s="38"/>
      <c r="M306" s="72" t="s">
        <v>1</v>
      </c>
      <c r="N306" s="204" t="s">
        <v>50</v>
      </c>
      <c r="O306" s="205">
        <v>0.066000000000000003</v>
      </c>
      <c r="P306" s="205">
        <f>O306*H306</f>
        <v>141.652962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AR306" s="17" t="s">
        <v>290</v>
      </c>
      <c r="AT306" s="17" t="s">
        <v>285</v>
      </c>
      <c r="AU306" s="17" t="s">
        <v>88</v>
      </c>
      <c r="AY306" s="17" t="s">
        <v>282</v>
      </c>
      <c r="BE306" s="207">
        <f>IF(N306="základní",J306,0)</f>
        <v>130063.17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7" t="s">
        <v>86</v>
      </c>
      <c r="BK306" s="207">
        <f>ROUND(I306*H306,2)</f>
        <v>130063.17</v>
      </c>
      <c r="BL306" s="17" t="s">
        <v>290</v>
      </c>
      <c r="BM306" s="17" t="s">
        <v>638</v>
      </c>
    </row>
    <row r="307" s="11" customFormat="1" ht="22.8" customHeight="1">
      <c r="B307" s="183"/>
      <c r="C307" s="184"/>
      <c r="D307" s="185" t="s">
        <v>78</v>
      </c>
      <c r="E307" s="196" t="s">
        <v>639</v>
      </c>
      <c r="F307" s="196" t="s">
        <v>640</v>
      </c>
      <c r="G307" s="184"/>
      <c r="H307" s="184"/>
      <c r="I307" s="184"/>
      <c r="J307" s="197">
        <f>BK307</f>
        <v>13934.400000000002</v>
      </c>
      <c r="K307" s="184"/>
      <c r="L307" s="188"/>
      <c r="M307" s="189"/>
      <c r="N307" s="190"/>
      <c r="O307" s="190"/>
      <c r="P307" s="191">
        <f>SUM(P308:P310)</f>
        <v>2.1320000000000001</v>
      </c>
      <c r="Q307" s="190"/>
      <c r="R307" s="191">
        <f>SUM(R308:R310)</f>
        <v>0</v>
      </c>
      <c r="S307" s="190"/>
      <c r="T307" s="192">
        <f>SUM(T308:T310)</f>
        <v>0.016840000000000001</v>
      </c>
      <c r="AR307" s="193" t="s">
        <v>88</v>
      </c>
      <c r="AT307" s="194" t="s">
        <v>78</v>
      </c>
      <c r="AU307" s="194" t="s">
        <v>86</v>
      </c>
      <c r="AY307" s="193" t="s">
        <v>282</v>
      </c>
      <c r="BK307" s="195">
        <f>SUM(BK308:BK310)</f>
        <v>13934.400000000002</v>
      </c>
    </row>
    <row r="308" s="1" customFormat="1" ht="16.5" customHeight="1">
      <c r="B308" s="33"/>
      <c r="C308" s="198" t="s">
        <v>641</v>
      </c>
      <c r="D308" s="198" t="s">
        <v>285</v>
      </c>
      <c r="E308" s="199" t="s">
        <v>642</v>
      </c>
      <c r="F308" s="200" t="s">
        <v>643</v>
      </c>
      <c r="G308" s="201" t="s">
        <v>343</v>
      </c>
      <c r="H308" s="202">
        <v>58.600000000000001</v>
      </c>
      <c r="I308" s="203">
        <v>226</v>
      </c>
      <c r="J308" s="203">
        <f>ROUND(I308*H308,2)</f>
        <v>13243.6</v>
      </c>
      <c r="K308" s="200" t="s">
        <v>377</v>
      </c>
      <c r="L308" s="38"/>
      <c r="M308" s="72" t="s">
        <v>1</v>
      </c>
      <c r="N308" s="204" t="s">
        <v>50</v>
      </c>
      <c r="O308" s="205">
        <v>0</v>
      </c>
      <c r="P308" s="205">
        <f>O308*H308</f>
        <v>0</v>
      </c>
      <c r="Q308" s="205">
        <v>0</v>
      </c>
      <c r="R308" s="205">
        <f>Q308*H308</f>
        <v>0</v>
      </c>
      <c r="S308" s="205">
        <v>0</v>
      </c>
      <c r="T308" s="206">
        <f>S308*H308</f>
        <v>0</v>
      </c>
      <c r="AR308" s="17" t="s">
        <v>381</v>
      </c>
      <c r="AT308" s="17" t="s">
        <v>285</v>
      </c>
      <c r="AU308" s="17" t="s">
        <v>88</v>
      </c>
      <c r="AY308" s="17" t="s">
        <v>282</v>
      </c>
      <c r="BE308" s="207">
        <f>IF(N308="základní",J308,0)</f>
        <v>13243.6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7" t="s">
        <v>86</v>
      </c>
      <c r="BK308" s="207">
        <f>ROUND(I308*H308,2)</f>
        <v>13243.6</v>
      </c>
      <c r="BL308" s="17" t="s">
        <v>381</v>
      </c>
      <c r="BM308" s="17" t="s">
        <v>644</v>
      </c>
    </row>
    <row r="309" s="1" customFormat="1" ht="16.5" customHeight="1">
      <c r="B309" s="33"/>
      <c r="C309" s="198" t="s">
        <v>645</v>
      </c>
      <c r="D309" s="198" t="s">
        <v>285</v>
      </c>
      <c r="E309" s="199" t="s">
        <v>646</v>
      </c>
      <c r="F309" s="200" t="s">
        <v>647</v>
      </c>
      <c r="G309" s="201" t="s">
        <v>392</v>
      </c>
      <c r="H309" s="202">
        <v>36</v>
      </c>
      <c r="I309" s="203">
        <v>16.199999999999999</v>
      </c>
      <c r="J309" s="203">
        <f>ROUND(I309*H309,2)</f>
        <v>583.20000000000005</v>
      </c>
      <c r="K309" s="200" t="s">
        <v>289</v>
      </c>
      <c r="L309" s="38"/>
      <c r="M309" s="72" t="s">
        <v>1</v>
      </c>
      <c r="N309" s="204" t="s">
        <v>50</v>
      </c>
      <c r="O309" s="205">
        <v>0.050000000000000003</v>
      </c>
      <c r="P309" s="205">
        <f>O309*H309</f>
        <v>1.8</v>
      </c>
      <c r="Q309" s="205">
        <v>0</v>
      </c>
      <c r="R309" s="205">
        <f>Q309*H309</f>
        <v>0</v>
      </c>
      <c r="S309" s="205">
        <v>0.00042000000000000002</v>
      </c>
      <c r="T309" s="206">
        <f>S309*H309</f>
        <v>0.015120000000000002</v>
      </c>
      <c r="AR309" s="17" t="s">
        <v>381</v>
      </c>
      <c r="AT309" s="17" t="s">
        <v>285</v>
      </c>
      <c r="AU309" s="17" t="s">
        <v>88</v>
      </c>
      <c r="AY309" s="17" t="s">
        <v>282</v>
      </c>
      <c r="BE309" s="207">
        <f>IF(N309="základní",J309,0)</f>
        <v>583.20000000000005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7" t="s">
        <v>86</v>
      </c>
      <c r="BK309" s="207">
        <f>ROUND(I309*H309,2)</f>
        <v>583.20000000000005</v>
      </c>
      <c r="BL309" s="17" t="s">
        <v>381</v>
      </c>
      <c r="BM309" s="17" t="s">
        <v>648</v>
      </c>
    </row>
    <row r="310" s="1" customFormat="1" ht="16.5" customHeight="1">
      <c r="B310" s="33"/>
      <c r="C310" s="198" t="s">
        <v>649</v>
      </c>
      <c r="D310" s="198" t="s">
        <v>285</v>
      </c>
      <c r="E310" s="199" t="s">
        <v>650</v>
      </c>
      <c r="F310" s="200" t="s">
        <v>651</v>
      </c>
      <c r="G310" s="201" t="s">
        <v>392</v>
      </c>
      <c r="H310" s="202">
        <v>4</v>
      </c>
      <c r="I310" s="203">
        <v>26.899999999999999</v>
      </c>
      <c r="J310" s="203">
        <f>ROUND(I310*H310,2)</f>
        <v>107.59999999999999</v>
      </c>
      <c r="K310" s="200" t="s">
        <v>289</v>
      </c>
      <c r="L310" s="38"/>
      <c r="M310" s="72" t="s">
        <v>1</v>
      </c>
      <c r="N310" s="204" t="s">
        <v>50</v>
      </c>
      <c r="O310" s="205">
        <v>0.083000000000000004</v>
      </c>
      <c r="P310" s="205">
        <f>O310*H310</f>
        <v>0.33200000000000002</v>
      </c>
      <c r="Q310" s="205">
        <v>0</v>
      </c>
      <c r="R310" s="205">
        <f>Q310*H310</f>
        <v>0</v>
      </c>
      <c r="S310" s="205">
        <v>0.00042999999999999999</v>
      </c>
      <c r="T310" s="206">
        <f>S310*H310</f>
        <v>0.00172</v>
      </c>
      <c r="AR310" s="17" t="s">
        <v>381</v>
      </c>
      <c r="AT310" s="17" t="s">
        <v>285</v>
      </c>
      <c r="AU310" s="17" t="s">
        <v>88</v>
      </c>
      <c r="AY310" s="17" t="s">
        <v>282</v>
      </c>
      <c r="BE310" s="207">
        <f>IF(N310="základní",J310,0)</f>
        <v>107.59999999999999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7" t="s">
        <v>86</v>
      </c>
      <c r="BK310" s="207">
        <f>ROUND(I310*H310,2)</f>
        <v>107.59999999999999</v>
      </c>
      <c r="BL310" s="17" t="s">
        <v>381</v>
      </c>
      <c r="BM310" s="17" t="s">
        <v>652</v>
      </c>
    </row>
    <row r="311" s="11" customFormat="1" ht="22.8" customHeight="1">
      <c r="B311" s="183"/>
      <c r="C311" s="184"/>
      <c r="D311" s="185" t="s">
        <v>78</v>
      </c>
      <c r="E311" s="196" t="s">
        <v>653</v>
      </c>
      <c r="F311" s="196" t="s">
        <v>654</v>
      </c>
      <c r="G311" s="184"/>
      <c r="H311" s="184"/>
      <c r="I311" s="184"/>
      <c r="J311" s="197">
        <f>BK311</f>
        <v>16868.369999999999</v>
      </c>
      <c r="K311" s="184"/>
      <c r="L311" s="188"/>
      <c r="M311" s="189"/>
      <c r="N311" s="190"/>
      <c r="O311" s="190"/>
      <c r="P311" s="191">
        <f>SUM(P312:P329)</f>
        <v>22.307850000000002</v>
      </c>
      <c r="Q311" s="190"/>
      <c r="R311" s="191">
        <f>SUM(R312:R329)</f>
        <v>0.013259999999999999</v>
      </c>
      <c r="S311" s="190"/>
      <c r="T311" s="192">
        <f>SUM(T312:T329)</f>
        <v>0.12283999999999998</v>
      </c>
      <c r="AR311" s="193" t="s">
        <v>88</v>
      </c>
      <c r="AT311" s="194" t="s">
        <v>78</v>
      </c>
      <c r="AU311" s="194" t="s">
        <v>86</v>
      </c>
      <c r="AY311" s="193" t="s">
        <v>282</v>
      </c>
      <c r="BK311" s="195">
        <f>SUM(BK312:BK329)</f>
        <v>16868.369999999999</v>
      </c>
    </row>
    <row r="312" s="1" customFormat="1" ht="16.5" customHeight="1">
      <c r="B312" s="33"/>
      <c r="C312" s="198" t="s">
        <v>655</v>
      </c>
      <c r="D312" s="198" t="s">
        <v>285</v>
      </c>
      <c r="E312" s="199" t="s">
        <v>656</v>
      </c>
      <c r="F312" s="200" t="s">
        <v>657</v>
      </c>
      <c r="G312" s="201" t="s">
        <v>392</v>
      </c>
      <c r="H312" s="202">
        <v>2</v>
      </c>
      <c r="I312" s="203">
        <v>468</v>
      </c>
      <c r="J312" s="203">
        <f>ROUND(I312*H312,2)</f>
        <v>936</v>
      </c>
      <c r="K312" s="200" t="s">
        <v>289</v>
      </c>
      <c r="L312" s="38"/>
      <c r="M312" s="72" t="s">
        <v>1</v>
      </c>
      <c r="N312" s="204" t="s">
        <v>50</v>
      </c>
      <c r="O312" s="205">
        <v>0.65000000000000002</v>
      </c>
      <c r="P312" s="205">
        <f>O312*H312</f>
        <v>1.3</v>
      </c>
      <c r="Q312" s="205">
        <v>0.00348</v>
      </c>
      <c r="R312" s="205">
        <f>Q312*H312</f>
        <v>0.00696</v>
      </c>
      <c r="S312" s="205">
        <v>0</v>
      </c>
      <c r="T312" s="206">
        <f>S312*H312</f>
        <v>0</v>
      </c>
      <c r="AR312" s="17" t="s">
        <v>381</v>
      </c>
      <c r="AT312" s="17" t="s">
        <v>285</v>
      </c>
      <c r="AU312" s="17" t="s">
        <v>88</v>
      </c>
      <c r="AY312" s="17" t="s">
        <v>282</v>
      </c>
      <c r="BE312" s="207">
        <f>IF(N312="základní",J312,0)</f>
        <v>936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7" t="s">
        <v>86</v>
      </c>
      <c r="BK312" s="207">
        <f>ROUND(I312*H312,2)</f>
        <v>936</v>
      </c>
      <c r="BL312" s="17" t="s">
        <v>381</v>
      </c>
      <c r="BM312" s="17" t="s">
        <v>658</v>
      </c>
    </row>
    <row r="313" s="1" customFormat="1" ht="16.5" customHeight="1">
      <c r="B313" s="33"/>
      <c r="C313" s="198" t="s">
        <v>659</v>
      </c>
      <c r="D313" s="198" t="s">
        <v>285</v>
      </c>
      <c r="E313" s="199" t="s">
        <v>660</v>
      </c>
      <c r="F313" s="200" t="s">
        <v>661</v>
      </c>
      <c r="G313" s="201" t="s">
        <v>392</v>
      </c>
      <c r="H313" s="202">
        <v>3</v>
      </c>
      <c r="I313" s="203">
        <v>37.100000000000001</v>
      </c>
      <c r="J313" s="203">
        <f>ROUND(I313*H313,2)</f>
        <v>111.3</v>
      </c>
      <c r="K313" s="200" t="s">
        <v>289</v>
      </c>
      <c r="L313" s="38"/>
      <c r="M313" s="72" t="s">
        <v>1</v>
      </c>
      <c r="N313" s="204" t="s">
        <v>50</v>
      </c>
      <c r="O313" s="205">
        <v>0.029999999999999999</v>
      </c>
      <c r="P313" s="205">
        <f>O313*H313</f>
        <v>0.089999999999999997</v>
      </c>
      <c r="Q313" s="205">
        <v>0.00011</v>
      </c>
      <c r="R313" s="205">
        <f>Q313*H313</f>
        <v>0.00033</v>
      </c>
      <c r="S313" s="205">
        <v>0.00215</v>
      </c>
      <c r="T313" s="206">
        <f>S313*H313</f>
        <v>0.00645</v>
      </c>
      <c r="AR313" s="17" t="s">
        <v>381</v>
      </c>
      <c r="AT313" s="17" t="s">
        <v>285</v>
      </c>
      <c r="AU313" s="17" t="s">
        <v>88</v>
      </c>
      <c r="AY313" s="17" t="s">
        <v>282</v>
      </c>
      <c r="BE313" s="207">
        <f>IF(N313="základní",J313,0)</f>
        <v>111.3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7" t="s">
        <v>86</v>
      </c>
      <c r="BK313" s="207">
        <f>ROUND(I313*H313,2)</f>
        <v>111.3</v>
      </c>
      <c r="BL313" s="17" t="s">
        <v>381</v>
      </c>
      <c r="BM313" s="17" t="s">
        <v>662</v>
      </c>
    </row>
    <row r="314" s="1" customFormat="1" ht="16.5" customHeight="1">
      <c r="B314" s="33"/>
      <c r="C314" s="198" t="s">
        <v>663</v>
      </c>
      <c r="D314" s="198" t="s">
        <v>285</v>
      </c>
      <c r="E314" s="199" t="s">
        <v>664</v>
      </c>
      <c r="F314" s="200" t="s">
        <v>665</v>
      </c>
      <c r="G314" s="201" t="s">
        <v>392</v>
      </c>
      <c r="H314" s="202">
        <v>6</v>
      </c>
      <c r="I314" s="203">
        <v>107</v>
      </c>
      <c r="J314" s="203">
        <f>ROUND(I314*H314,2)</f>
        <v>642</v>
      </c>
      <c r="K314" s="200" t="s">
        <v>289</v>
      </c>
      <c r="L314" s="38"/>
      <c r="M314" s="72" t="s">
        <v>1</v>
      </c>
      <c r="N314" s="204" t="s">
        <v>50</v>
      </c>
      <c r="O314" s="205">
        <v>0.043999999999999997</v>
      </c>
      <c r="P314" s="205">
        <f>O314*H314</f>
        <v>0.26400000000000001</v>
      </c>
      <c r="Q314" s="205">
        <v>0.00038999999999999999</v>
      </c>
      <c r="R314" s="205">
        <f>Q314*H314</f>
        <v>0.0023400000000000001</v>
      </c>
      <c r="S314" s="205">
        <v>0.0034199999999999999</v>
      </c>
      <c r="T314" s="206">
        <f>S314*H314</f>
        <v>0.02052</v>
      </c>
      <c r="AR314" s="17" t="s">
        <v>381</v>
      </c>
      <c r="AT314" s="17" t="s">
        <v>285</v>
      </c>
      <c r="AU314" s="17" t="s">
        <v>88</v>
      </c>
      <c r="AY314" s="17" t="s">
        <v>282</v>
      </c>
      <c r="BE314" s="207">
        <f>IF(N314="základní",J314,0)</f>
        <v>642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7" t="s">
        <v>86</v>
      </c>
      <c r="BK314" s="207">
        <f>ROUND(I314*H314,2)</f>
        <v>642</v>
      </c>
      <c r="BL314" s="17" t="s">
        <v>381</v>
      </c>
      <c r="BM314" s="17" t="s">
        <v>666</v>
      </c>
    </row>
    <row r="315" s="1" customFormat="1" ht="16.5" customHeight="1">
      <c r="B315" s="33"/>
      <c r="C315" s="198" t="s">
        <v>667</v>
      </c>
      <c r="D315" s="198" t="s">
        <v>285</v>
      </c>
      <c r="E315" s="199" t="s">
        <v>668</v>
      </c>
      <c r="F315" s="200" t="s">
        <v>669</v>
      </c>
      <c r="G315" s="201" t="s">
        <v>392</v>
      </c>
      <c r="H315" s="202">
        <v>8</v>
      </c>
      <c r="I315" s="203">
        <v>74.200000000000003</v>
      </c>
      <c r="J315" s="203">
        <f>ROUND(I315*H315,2)</f>
        <v>593.60000000000002</v>
      </c>
      <c r="K315" s="200" t="s">
        <v>289</v>
      </c>
      <c r="L315" s="38"/>
      <c r="M315" s="72" t="s">
        <v>1</v>
      </c>
      <c r="N315" s="204" t="s">
        <v>50</v>
      </c>
      <c r="O315" s="205">
        <v>0.048000000000000001</v>
      </c>
      <c r="P315" s="205">
        <f>O315*H315</f>
        <v>0.38400000000000001</v>
      </c>
      <c r="Q315" s="205">
        <v>0.00024000000000000001</v>
      </c>
      <c r="R315" s="205">
        <f>Q315*H315</f>
        <v>0.0019200000000000001</v>
      </c>
      <c r="S315" s="205">
        <v>0.0055300000000000002</v>
      </c>
      <c r="T315" s="206">
        <f>S315*H315</f>
        <v>0.044240000000000002</v>
      </c>
      <c r="AR315" s="17" t="s">
        <v>381</v>
      </c>
      <c r="AT315" s="17" t="s">
        <v>285</v>
      </c>
      <c r="AU315" s="17" t="s">
        <v>88</v>
      </c>
      <c r="AY315" s="17" t="s">
        <v>282</v>
      </c>
      <c r="BE315" s="207">
        <f>IF(N315="základní",J315,0)</f>
        <v>593.60000000000002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7" t="s">
        <v>86</v>
      </c>
      <c r="BK315" s="207">
        <f>ROUND(I315*H315,2)</f>
        <v>593.60000000000002</v>
      </c>
      <c r="BL315" s="17" t="s">
        <v>381</v>
      </c>
      <c r="BM315" s="17" t="s">
        <v>670</v>
      </c>
    </row>
    <row r="316" s="1" customFormat="1" ht="16.5" customHeight="1">
      <c r="B316" s="33"/>
      <c r="C316" s="198" t="s">
        <v>671</v>
      </c>
      <c r="D316" s="198" t="s">
        <v>285</v>
      </c>
      <c r="E316" s="199" t="s">
        <v>672</v>
      </c>
      <c r="F316" s="200" t="s">
        <v>673</v>
      </c>
      <c r="G316" s="201" t="s">
        <v>392</v>
      </c>
      <c r="H316" s="202">
        <v>260</v>
      </c>
      <c r="I316" s="203">
        <v>25.199999999999999</v>
      </c>
      <c r="J316" s="203">
        <f>ROUND(I316*H316,2)</f>
        <v>6552</v>
      </c>
      <c r="K316" s="200" t="s">
        <v>289</v>
      </c>
      <c r="L316" s="38"/>
      <c r="M316" s="72" t="s">
        <v>1</v>
      </c>
      <c r="N316" s="204" t="s">
        <v>50</v>
      </c>
      <c r="O316" s="205">
        <v>0.062</v>
      </c>
      <c r="P316" s="205">
        <f>O316*H316</f>
        <v>16.120000000000001</v>
      </c>
      <c r="Q316" s="205">
        <v>0</v>
      </c>
      <c r="R316" s="205">
        <f>Q316*H316</f>
        <v>0</v>
      </c>
      <c r="S316" s="205">
        <v>0</v>
      </c>
      <c r="T316" s="206">
        <f>S316*H316</f>
        <v>0</v>
      </c>
      <c r="AR316" s="17" t="s">
        <v>381</v>
      </c>
      <c r="AT316" s="17" t="s">
        <v>285</v>
      </c>
      <c r="AU316" s="17" t="s">
        <v>88</v>
      </c>
      <c r="AY316" s="17" t="s">
        <v>282</v>
      </c>
      <c r="BE316" s="207">
        <f>IF(N316="základní",J316,0)</f>
        <v>6552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7" t="s">
        <v>86</v>
      </c>
      <c r="BK316" s="207">
        <f>ROUND(I316*H316,2)</f>
        <v>6552</v>
      </c>
      <c r="BL316" s="17" t="s">
        <v>381</v>
      </c>
      <c r="BM316" s="17" t="s">
        <v>674</v>
      </c>
    </row>
    <row r="317" s="1" customFormat="1" ht="16.5" customHeight="1">
      <c r="B317" s="33"/>
      <c r="C317" s="198" t="s">
        <v>675</v>
      </c>
      <c r="D317" s="198" t="s">
        <v>285</v>
      </c>
      <c r="E317" s="199" t="s">
        <v>676</v>
      </c>
      <c r="F317" s="200" t="s">
        <v>677</v>
      </c>
      <c r="G317" s="201" t="s">
        <v>376</v>
      </c>
      <c r="H317" s="202">
        <v>2</v>
      </c>
      <c r="I317" s="203">
        <v>234</v>
      </c>
      <c r="J317" s="203">
        <f>ROUND(I317*H317,2)</f>
        <v>468</v>
      </c>
      <c r="K317" s="200" t="s">
        <v>289</v>
      </c>
      <c r="L317" s="38"/>
      <c r="M317" s="72" t="s">
        <v>1</v>
      </c>
      <c r="N317" s="204" t="s">
        <v>50</v>
      </c>
      <c r="O317" s="205">
        <v>0.40999999999999998</v>
      </c>
      <c r="P317" s="205">
        <f>O317*H317</f>
        <v>0.81999999999999995</v>
      </c>
      <c r="Q317" s="205">
        <v>0.00025000000000000001</v>
      </c>
      <c r="R317" s="205">
        <f>Q317*H317</f>
        <v>0.00050000000000000001</v>
      </c>
      <c r="S317" s="205">
        <v>0</v>
      </c>
      <c r="T317" s="206">
        <f>S317*H317</f>
        <v>0</v>
      </c>
      <c r="AR317" s="17" t="s">
        <v>381</v>
      </c>
      <c r="AT317" s="17" t="s">
        <v>285</v>
      </c>
      <c r="AU317" s="17" t="s">
        <v>88</v>
      </c>
      <c r="AY317" s="17" t="s">
        <v>282</v>
      </c>
      <c r="BE317" s="207">
        <f>IF(N317="základní",J317,0)</f>
        <v>468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7" t="s">
        <v>86</v>
      </c>
      <c r="BK317" s="207">
        <f>ROUND(I317*H317,2)</f>
        <v>468</v>
      </c>
      <c r="BL317" s="17" t="s">
        <v>381</v>
      </c>
      <c r="BM317" s="17" t="s">
        <v>678</v>
      </c>
    </row>
    <row r="318" s="1" customFormat="1" ht="16.5" customHeight="1">
      <c r="B318" s="33"/>
      <c r="C318" s="198" t="s">
        <v>679</v>
      </c>
      <c r="D318" s="198" t="s">
        <v>285</v>
      </c>
      <c r="E318" s="199" t="s">
        <v>680</v>
      </c>
      <c r="F318" s="200" t="s">
        <v>681</v>
      </c>
      <c r="G318" s="201" t="s">
        <v>376</v>
      </c>
      <c r="H318" s="202">
        <v>2</v>
      </c>
      <c r="I318" s="203">
        <v>210</v>
      </c>
      <c r="J318" s="203">
        <f>ROUND(I318*H318,2)</f>
        <v>420</v>
      </c>
      <c r="K318" s="200" t="s">
        <v>289</v>
      </c>
      <c r="L318" s="38"/>
      <c r="M318" s="72" t="s">
        <v>1</v>
      </c>
      <c r="N318" s="204" t="s">
        <v>50</v>
      </c>
      <c r="O318" s="205">
        <v>0.48199999999999998</v>
      </c>
      <c r="P318" s="205">
        <f>O318*H318</f>
        <v>0.96399999999999997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AR318" s="17" t="s">
        <v>381</v>
      </c>
      <c r="AT318" s="17" t="s">
        <v>285</v>
      </c>
      <c r="AU318" s="17" t="s">
        <v>88</v>
      </c>
      <c r="AY318" s="17" t="s">
        <v>282</v>
      </c>
      <c r="BE318" s="207">
        <f>IF(N318="základní",J318,0)</f>
        <v>420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7" t="s">
        <v>86</v>
      </c>
      <c r="BK318" s="207">
        <f>ROUND(I318*H318,2)</f>
        <v>420</v>
      </c>
      <c r="BL318" s="17" t="s">
        <v>381</v>
      </c>
      <c r="BM318" s="17" t="s">
        <v>682</v>
      </c>
    </row>
    <row r="319" s="1" customFormat="1" ht="16.5" customHeight="1">
      <c r="B319" s="33"/>
      <c r="C319" s="198" t="s">
        <v>683</v>
      </c>
      <c r="D319" s="198" t="s">
        <v>285</v>
      </c>
      <c r="E319" s="199" t="s">
        <v>684</v>
      </c>
      <c r="F319" s="200" t="s">
        <v>685</v>
      </c>
      <c r="G319" s="201" t="s">
        <v>376</v>
      </c>
      <c r="H319" s="202">
        <v>2</v>
      </c>
      <c r="I319" s="203">
        <v>27.899999999999999</v>
      </c>
      <c r="J319" s="203">
        <f>ROUND(I319*H319,2)</f>
        <v>55.799999999999997</v>
      </c>
      <c r="K319" s="200" t="s">
        <v>289</v>
      </c>
      <c r="L319" s="38"/>
      <c r="M319" s="72" t="s">
        <v>1</v>
      </c>
      <c r="N319" s="204" t="s">
        <v>50</v>
      </c>
      <c r="O319" s="205">
        <v>0.064000000000000001</v>
      </c>
      <c r="P319" s="205">
        <f>O319*H319</f>
        <v>0.128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AR319" s="17" t="s">
        <v>381</v>
      </c>
      <c r="AT319" s="17" t="s">
        <v>285</v>
      </c>
      <c r="AU319" s="17" t="s">
        <v>88</v>
      </c>
      <c r="AY319" s="17" t="s">
        <v>282</v>
      </c>
      <c r="BE319" s="207">
        <f>IF(N319="základní",J319,0)</f>
        <v>55.799999999999997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7" t="s">
        <v>86</v>
      </c>
      <c r="BK319" s="207">
        <f>ROUND(I319*H319,2)</f>
        <v>55.799999999999997</v>
      </c>
      <c r="BL319" s="17" t="s">
        <v>381</v>
      </c>
      <c r="BM319" s="17" t="s">
        <v>686</v>
      </c>
    </row>
    <row r="320" s="1" customFormat="1" ht="16.5" customHeight="1">
      <c r="B320" s="33"/>
      <c r="C320" s="198" t="s">
        <v>687</v>
      </c>
      <c r="D320" s="198" t="s">
        <v>285</v>
      </c>
      <c r="E320" s="199" t="s">
        <v>688</v>
      </c>
      <c r="F320" s="200" t="s">
        <v>689</v>
      </c>
      <c r="G320" s="201" t="s">
        <v>376</v>
      </c>
      <c r="H320" s="202">
        <v>1</v>
      </c>
      <c r="I320" s="203">
        <v>187</v>
      </c>
      <c r="J320" s="203">
        <f>ROUND(I320*H320,2)</f>
        <v>187</v>
      </c>
      <c r="K320" s="200" t="s">
        <v>289</v>
      </c>
      <c r="L320" s="38"/>
      <c r="M320" s="72" t="s">
        <v>1</v>
      </c>
      <c r="N320" s="204" t="s">
        <v>50</v>
      </c>
      <c r="O320" s="205">
        <v>0.52000000000000002</v>
      </c>
      <c r="P320" s="205">
        <f>O320*H320</f>
        <v>0.52000000000000002</v>
      </c>
      <c r="Q320" s="205">
        <v>2.0000000000000002E-05</v>
      </c>
      <c r="R320" s="205">
        <f>Q320*H320</f>
        <v>2.0000000000000002E-05</v>
      </c>
      <c r="S320" s="205">
        <v>0.014</v>
      </c>
      <c r="T320" s="206">
        <f>S320*H320</f>
        <v>0.014</v>
      </c>
      <c r="AR320" s="17" t="s">
        <v>381</v>
      </c>
      <c r="AT320" s="17" t="s">
        <v>285</v>
      </c>
      <c r="AU320" s="17" t="s">
        <v>88</v>
      </c>
      <c r="AY320" s="17" t="s">
        <v>282</v>
      </c>
      <c r="BE320" s="207">
        <f>IF(N320="základní",J320,0)</f>
        <v>187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7" t="s">
        <v>86</v>
      </c>
      <c r="BK320" s="207">
        <f>ROUND(I320*H320,2)</f>
        <v>187</v>
      </c>
      <c r="BL320" s="17" t="s">
        <v>381</v>
      </c>
      <c r="BM320" s="17" t="s">
        <v>690</v>
      </c>
    </row>
    <row r="321" s="1" customFormat="1" ht="16.5" customHeight="1">
      <c r="B321" s="33"/>
      <c r="C321" s="198" t="s">
        <v>691</v>
      </c>
      <c r="D321" s="198" t="s">
        <v>285</v>
      </c>
      <c r="E321" s="199" t="s">
        <v>692</v>
      </c>
      <c r="F321" s="200" t="s">
        <v>693</v>
      </c>
      <c r="G321" s="201" t="s">
        <v>376</v>
      </c>
      <c r="H321" s="202">
        <v>1</v>
      </c>
      <c r="I321" s="203">
        <v>7.5099999999999998</v>
      </c>
      <c r="J321" s="203">
        <f>ROUND(I321*H321,2)</f>
        <v>7.5099999999999998</v>
      </c>
      <c r="K321" s="200" t="s">
        <v>289</v>
      </c>
      <c r="L321" s="38"/>
      <c r="M321" s="72" t="s">
        <v>1</v>
      </c>
      <c r="N321" s="204" t="s">
        <v>50</v>
      </c>
      <c r="O321" s="205">
        <v>0.021000000000000001</v>
      </c>
      <c r="P321" s="205">
        <f>O321*H321</f>
        <v>0.021000000000000001</v>
      </c>
      <c r="Q321" s="205">
        <v>0</v>
      </c>
      <c r="R321" s="205">
        <f>Q321*H321</f>
        <v>0</v>
      </c>
      <c r="S321" s="205">
        <v>0.00191</v>
      </c>
      <c r="T321" s="206">
        <f>S321*H321</f>
        <v>0.00191</v>
      </c>
      <c r="AR321" s="17" t="s">
        <v>381</v>
      </c>
      <c r="AT321" s="17" t="s">
        <v>285</v>
      </c>
      <c r="AU321" s="17" t="s">
        <v>88</v>
      </c>
      <c r="AY321" s="17" t="s">
        <v>282</v>
      </c>
      <c r="BE321" s="207">
        <f>IF(N321="základní",J321,0)</f>
        <v>7.5099999999999998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7" t="s">
        <v>86</v>
      </c>
      <c r="BK321" s="207">
        <f>ROUND(I321*H321,2)</f>
        <v>7.5099999999999998</v>
      </c>
      <c r="BL321" s="17" t="s">
        <v>381</v>
      </c>
      <c r="BM321" s="17" t="s">
        <v>694</v>
      </c>
    </row>
    <row r="322" s="1" customFormat="1" ht="16.5" customHeight="1">
      <c r="B322" s="33"/>
      <c r="C322" s="198" t="s">
        <v>695</v>
      </c>
      <c r="D322" s="198" t="s">
        <v>285</v>
      </c>
      <c r="E322" s="199" t="s">
        <v>696</v>
      </c>
      <c r="F322" s="200" t="s">
        <v>697</v>
      </c>
      <c r="G322" s="201" t="s">
        <v>376</v>
      </c>
      <c r="H322" s="202">
        <v>4</v>
      </c>
      <c r="I322" s="203">
        <v>78</v>
      </c>
      <c r="J322" s="203">
        <f>ROUND(I322*H322,2)</f>
        <v>312</v>
      </c>
      <c r="K322" s="200" t="s">
        <v>289</v>
      </c>
      <c r="L322" s="38"/>
      <c r="M322" s="72" t="s">
        <v>1</v>
      </c>
      <c r="N322" s="204" t="s">
        <v>50</v>
      </c>
      <c r="O322" s="205">
        <v>0.16600000000000001</v>
      </c>
      <c r="P322" s="205">
        <f>O322*H322</f>
        <v>0.66400000000000003</v>
      </c>
      <c r="Q322" s="205">
        <v>9.0000000000000006E-05</v>
      </c>
      <c r="R322" s="205">
        <f>Q322*H322</f>
        <v>0.00036000000000000002</v>
      </c>
      <c r="S322" s="205">
        <v>0.00044999999999999999</v>
      </c>
      <c r="T322" s="206">
        <f>S322*H322</f>
        <v>0.0018</v>
      </c>
      <c r="AR322" s="17" t="s">
        <v>381</v>
      </c>
      <c r="AT322" s="17" t="s">
        <v>285</v>
      </c>
      <c r="AU322" s="17" t="s">
        <v>88</v>
      </c>
      <c r="AY322" s="17" t="s">
        <v>282</v>
      </c>
      <c r="BE322" s="207">
        <f>IF(N322="základní",J322,0)</f>
        <v>312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7" t="s">
        <v>86</v>
      </c>
      <c r="BK322" s="207">
        <f>ROUND(I322*H322,2)</f>
        <v>312</v>
      </c>
      <c r="BL322" s="17" t="s">
        <v>381</v>
      </c>
      <c r="BM322" s="17" t="s">
        <v>698</v>
      </c>
    </row>
    <row r="323" s="1" customFormat="1" ht="16.5" customHeight="1">
      <c r="B323" s="33"/>
      <c r="C323" s="198" t="s">
        <v>699</v>
      </c>
      <c r="D323" s="198" t="s">
        <v>285</v>
      </c>
      <c r="E323" s="199" t="s">
        <v>700</v>
      </c>
      <c r="F323" s="200" t="s">
        <v>701</v>
      </c>
      <c r="G323" s="201" t="s">
        <v>376</v>
      </c>
      <c r="H323" s="202">
        <v>4</v>
      </c>
      <c r="I323" s="203">
        <v>19.600000000000001</v>
      </c>
      <c r="J323" s="203">
        <f>ROUND(I323*H323,2)</f>
        <v>78.400000000000006</v>
      </c>
      <c r="K323" s="200" t="s">
        <v>289</v>
      </c>
      <c r="L323" s="38"/>
      <c r="M323" s="72" t="s">
        <v>1</v>
      </c>
      <c r="N323" s="204" t="s">
        <v>50</v>
      </c>
      <c r="O323" s="205">
        <v>0.031</v>
      </c>
      <c r="P323" s="205">
        <f>O323*H323</f>
        <v>0.124</v>
      </c>
      <c r="Q323" s="205">
        <v>4.0000000000000003E-05</v>
      </c>
      <c r="R323" s="205">
        <f>Q323*H323</f>
        <v>0.00016000000000000001</v>
      </c>
      <c r="S323" s="205">
        <v>0.0084799999999999997</v>
      </c>
      <c r="T323" s="206">
        <f>S323*H323</f>
        <v>0.033919999999999999</v>
      </c>
      <c r="AR323" s="17" t="s">
        <v>381</v>
      </c>
      <c r="AT323" s="17" t="s">
        <v>285</v>
      </c>
      <c r="AU323" s="17" t="s">
        <v>88</v>
      </c>
      <c r="AY323" s="17" t="s">
        <v>282</v>
      </c>
      <c r="BE323" s="207">
        <f>IF(N323="základní",J323,0)</f>
        <v>78.400000000000006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7" t="s">
        <v>86</v>
      </c>
      <c r="BK323" s="207">
        <f>ROUND(I323*H323,2)</f>
        <v>78.400000000000006</v>
      </c>
      <c r="BL323" s="17" t="s">
        <v>381</v>
      </c>
      <c r="BM323" s="17" t="s">
        <v>702</v>
      </c>
    </row>
    <row r="324" s="1" customFormat="1" ht="16.5" customHeight="1">
      <c r="B324" s="33"/>
      <c r="C324" s="198" t="s">
        <v>703</v>
      </c>
      <c r="D324" s="198" t="s">
        <v>285</v>
      </c>
      <c r="E324" s="199" t="s">
        <v>704</v>
      </c>
      <c r="F324" s="200" t="s">
        <v>705</v>
      </c>
      <c r="G324" s="201" t="s">
        <v>376</v>
      </c>
      <c r="H324" s="202">
        <v>1</v>
      </c>
      <c r="I324" s="203">
        <v>251</v>
      </c>
      <c r="J324" s="203">
        <f>ROUND(I324*H324,2)</f>
        <v>251</v>
      </c>
      <c r="K324" s="200" t="s">
        <v>289</v>
      </c>
      <c r="L324" s="38"/>
      <c r="M324" s="72" t="s">
        <v>1</v>
      </c>
      <c r="N324" s="204" t="s">
        <v>50</v>
      </c>
      <c r="O324" s="205">
        <v>0.40200000000000002</v>
      </c>
      <c r="P324" s="205">
        <f>O324*H324</f>
        <v>0.40200000000000002</v>
      </c>
      <c r="Q324" s="205">
        <v>0.00067000000000000002</v>
      </c>
      <c r="R324" s="205">
        <f>Q324*H324</f>
        <v>0.00067000000000000002</v>
      </c>
      <c r="S324" s="205">
        <v>0</v>
      </c>
      <c r="T324" s="206">
        <f>S324*H324</f>
        <v>0</v>
      </c>
      <c r="AR324" s="17" t="s">
        <v>381</v>
      </c>
      <c r="AT324" s="17" t="s">
        <v>285</v>
      </c>
      <c r="AU324" s="17" t="s">
        <v>88</v>
      </c>
      <c r="AY324" s="17" t="s">
        <v>282</v>
      </c>
      <c r="BE324" s="207">
        <f>IF(N324="základní",J324,0)</f>
        <v>251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7" t="s">
        <v>86</v>
      </c>
      <c r="BK324" s="207">
        <f>ROUND(I324*H324,2)</f>
        <v>251</v>
      </c>
      <c r="BL324" s="17" t="s">
        <v>381</v>
      </c>
      <c r="BM324" s="17" t="s">
        <v>706</v>
      </c>
    </row>
    <row r="325" s="1" customFormat="1" ht="16.5" customHeight="1">
      <c r="B325" s="33"/>
      <c r="C325" s="198" t="s">
        <v>707</v>
      </c>
      <c r="D325" s="198" t="s">
        <v>285</v>
      </c>
      <c r="E325" s="199" t="s">
        <v>708</v>
      </c>
      <c r="F325" s="200" t="s">
        <v>709</v>
      </c>
      <c r="G325" s="201" t="s">
        <v>533</v>
      </c>
      <c r="H325" s="202">
        <v>1</v>
      </c>
      <c r="I325" s="203">
        <v>380</v>
      </c>
      <c r="J325" s="203">
        <f>ROUND(I325*H325,2)</f>
        <v>380</v>
      </c>
      <c r="K325" s="200" t="s">
        <v>377</v>
      </c>
      <c r="L325" s="38"/>
      <c r="M325" s="72" t="s">
        <v>1</v>
      </c>
      <c r="N325" s="204" t="s">
        <v>50</v>
      </c>
      <c r="O325" s="205">
        <v>0</v>
      </c>
      <c r="P325" s="205">
        <f>O325*H325</f>
        <v>0</v>
      </c>
      <c r="Q325" s="205">
        <v>0</v>
      </c>
      <c r="R325" s="205">
        <f>Q325*H325</f>
        <v>0</v>
      </c>
      <c r="S325" s="205">
        <v>0</v>
      </c>
      <c r="T325" s="206">
        <f>S325*H325</f>
        <v>0</v>
      </c>
      <c r="AR325" s="17" t="s">
        <v>381</v>
      </c>
      <c r="AT325" s="17" t="s">
        <v>285</v>
      </c>
      <c r="AU325" s="17" t="s">
        <v>88</v>
      </c>
      <c r="AY325" s="17" t="s">
        <v>282</v>
      </c>
      <c r="BE325" s="207">
        <f>IF(N325="základní",J325,0)</f>
        <v>380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7" t="s">
        <v>86</v>
      </c>
      <c r="BK325" s="207">
        <f>ROUND(I325*H325,2)</f>
        <v>380</v>
      </c>
      <c r="BL325" s="17" t="s">
        <v>381</v>
      </c>
      <c r="BM325" s="17" t="s">
        <v>710</v>
      </c>
    </row>
    <row r="326" s="1" customFormat="1" ht="16.5" customHeight="1">
      <c r="B326" s="33"/>
      <c r="C326" s="198" t="s">
        <v>711</v>
      </c>
      <c r="D326" s="198" t="s">
        <v>285</v>
      </c>
      <c r="E326" s="199" t="s">
        <v>712</v>
      </c>
      <c r="F326" s="200" t="s">
        <v>713</v>
      </c>
      <c r="G326" s="201" t="s">
        <v>533</v>
      </c>
      <c r="H326" s="202">
        <v>1</v>
      </c>
      <c r="I326" s="203">
        <v>3000</v>
      </c>
      <c r="J326" s="203">
        <f>ROUND(I326*H326,2)</f>
        <v>3000</v>
      </c>
      <c r="K326" s="200" t="s">
        <v>377</v>
      </c>
      <c r="L326" s="38"/>
      <c r="M326" s="72" t="s">
        <v>1</v>
      </c>
      <c r="N326" s="204" t="s">
        <v>50</v>
      </c>
      <c r="O326" s="205">
        <v>0</v>
      </c>
      <c r="P326" s="205">
        <f>O326*H326</f>
        <v>0</v>
      </c>
      <c r="Q326" s="205">
        <v>0</v>
      </c>
      <c r="R326" s="205">
        <f>Q326*H326</f>
        <v>0</v>
      </c>
      <c r="S326" s="205">
        <v>0</v>
      </c>
      <c r="T326" s="206">
        <f>S326*H326</f>
        <v>0</v>
      </c>
      <c r="AR326" s="17" t="s">
        <v>381</v>
      </c>
      <c r="AT326" s="17" t="s">
        <v>285</v>
      </c>
      <c r="AU326" s="17" t="s">
        <v>88</v>
      </c>
      <c r="AY326" s="17" t="s">
        <v>282</v>
      </c>
      <c r="BE326" s="207">
        <f>IF(N326="základní",J326,0)</f>
        <v>3000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7" t="s">
        <v>86</v>
      </c>
      <c r="BK326" s="207">
        <f>ROUND(I326*H326,2)</f>
        <v>3000</v>
      </c>
      <c r="BL326" s="17" t="s">
        <v>381</v>
      </c>
      <c r="BM326" s="17" t="s">
        <v>714</v>
      </c>
    </row>
    <row r="327" s="1" customFormat="1" ht="16.5" customHeight="1">
      <c r="B327" s="33"/>
      <c r="C327" s="198" t="s">
        <v>715</v>
      </c>
      <c r="D327" s="198" t="s">
        <v>285</v>
      </c>
      <c r="E327" s="199" t="s">
        <v>716</v>
      </c>
      <c r="F327" s="200" t="s">
        <v>717</v>
      </c>
      <c r="G327" s="201" t="s">
        <v>533</v>
      </c>
      <c r="H327" s="202">
        <v>1</v>
      </c>
      <c r="I327" s="203">
        <v>2500</v>
      </c>
      <c r="J327" s="203">
        <f>ROUND(I327*H327,2)</f>
        <v>2500</v>
      </c>
      <c r="K327" s="200" t="s">
        <v>377</v>
      </c>
      <c r="L327" s="38"/>
      <c r="M327" s="72" t="s">
        <v>1</v>
      </c>
      <c r="N327" s="204" t="s">
        <v>50</v>
      </c>
      <c r="O327" s="205">
        <v>0</v>
      </c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AR327" s="17" t="s">
        <v>381</v>
      </c>
      <c r="AT327" s="17" t="s">
        <v>285</v>
      </c>
      <c r="AU327" s="17" t="s">
        <v>88</v>
      </c>
      <c r="AY327" s="17" t="s">
        <v>282</v>
      </c>
      <c r="BE327" s="207">
        <f>IF(N327="základní",J327,0)</f>
        <v>2500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7" t="s">
        <v>86</v>
      </c>
      <c r="BK327" s="207">
        <f>ROUND(I327*H327,2)</f>
        <v>2500</v>
      </c>
      <c r="BL327" s="17" t="s">
        <v>381</v>
      </c>
      <c r="BM327" s="17" t="s">
        <v>718</v>
      </c>
    </row>
    <row r="328" s="1" customFormat="1" ht="16.5" customHeight="1">
      <c r="B328" s="33"/>
      <c r="C328" s="198" t="s">
        <v>719</v>
      </c>
      <c r="D328" s="198" t="s">
        <v>285</v>
      </c>
      <c r="E328" s="199" t="s">
        <v>720</v>
      </c>
      <c r="F328" s="200" t="s">
        <v>721</v>
      </c>
      <c r="G328" s="201" t="s">
        <v>316</v>
      </c>
      <c r="H328" s="202">
        <v>0.14999999999999999</v>
      </c>
      <c r="I328" s="203">
        <v>1320</v>
      </c>
      <c r="J328" s="203">
        <f>ROUND(I328*H328,2)</f>
        <v>198</v>
      </c>
      <c r="K328" s="200" t="s">
        <v>289</v>
      </c>
      <c r="L328" s="38"/>
      <c r="M328" s="72" t="s">
        <v>1</v>
      </c>
      <c r="N328" s="204" t="s">
        <v>50</v>
      </c>
      <c r="O328" s="205">
        <v>3.379</v>
      </c>
      <c r="P328" s="205">
        <f>O328*H328</f>
        <v>0.50685000000000002</v>
      </c>
      <c r="Q328" s="205">
        <v>0</v>
      </c>
      <c r="R328" s="205">
        <f>Q328*H328</f>
        <v>0</v>
      </c>
      <c r="S328" s="205">
        <v>0</v>
      </c>
      <c r="T328" s="206">
        <f>S328*H328</f>
        <v>0</v>
      </c>
      <c r="AR328" s="17" t="s">
        <v>381</v>
      </c>
      <c r="AT328" s="17" t="s">
        <v>285</v>
      </c>
      <c r="AU328" s="17" t="s">
        <v>88</v>
      </c>
      <c r="AY328" s="17" t="s">
        <v>282</v>
      </c>
      <c r="BE328" s="207">
        <f>IF(N328="základní",J328,0)</f>
        <v>198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7" t="s">
        <v>86</v>
      </c>
      <c r="BK328" s="207">
        <f>ROUND(I328*H328,2)</f>
        <v>198</v>
      </c>
      <c r="BL328" s="17" t="s">
        <v>381</v>
      </c>
      <c r="BM328" s="17" t="s">
        <v>722</v>
      </c>
    </row>
    <row r="329" s="1" customFormat="1" ht="16.5" customHeight="1">
      <c r="B329" s="33"/>
      <c r="C329" s="198" t="s">
        <v>723</v>
      </c>
      <c r="D329" s="198" t="s">
        <v>285</v>
      </c>
      <c r="E329" s="199" t="s">
        <v>724</v>
      </c>
      <c r="F329" s="200" t="s">
        <v>725</v>
      </c>
      <c r="G329" s="201" t="s">
        <v>627</v>
      </c>
      <c r="H329" s="202">
        <v>1.04</v>
      </c>
      <c r="I329" s="203">
        <v>169</v>
      </c>
      <c r="J329" s="203">
        <f>ROUND(I329*H329,2)</f>
        <v>175.75999999999999</v>
      </c>
      <c r="K329" s="200" t="s">
        <v>377</v>
      </c>
      <c r="L329" s="38"/>
      <c r="M329" s="72" t="s">
        <v>1</v>
      </c>
      <c r="N329" s="204" t="s">
        <v>50</v>
      </c>
      <c r="O329" s="205">
        <v>0</v>
      </c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AR329" s="17" t="s">
        <v>381</v>
      </c>
      <c r="AT329" s="17" t="s">
        <v>285</v>
      </c>
      <c r="AU329" s="17" t="s">
        <v>88</v>
      </c>
      <c r="AY329" s="17" t="s">
        <v>282</v>
      </c>
      <c r="BE329" s="207">
        <f>IF(N329="základní",J329,0)</f>
        <v>175.75999999999999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86</v>
      </c>
      <c r="BK329" s="207">
        <f>ROUND(I329*H329,2)</f>
        <v>175.75999999999999</v>
      </c>
      <c r="BL329" s="17" t="s">
        <v>381</v>
      </c>
      <c r="BM329" s="17" t="s">
        <v>726</v>
      </c>
    </row>
    <row r="330" s="11" customFormat="1" ht="22.8" customHeight="1">
      <c r="B330" s="183"/>
      <c r="C330" s="184"/>
      <c r="D330" s="185" t="s">
        <v>78</v>
      </c>
      <c r="E330" s="196" t="s">
        <v>727</v>
      </c>
      <c r="F330" s="196" t="s">
        <v>728</v>
      </c>
      <c r="G330" s="184"/>
      <c r="H330" s="184"/>
      <c r="I330" s="184"/>
      <c r="J330" s="197">
        <f>BK330</f>
        <v>9056</v>
      </c>
      <c r="K330" s="184"/>
      <c r="L330" s="188"/>
      <c r="M330" s="189"/>
      <c r="N330" s="190"/>
      <c r="O330" s="190"/>
      <c r="P330" s="191">
        <f>SUM(P331:P333)</f>
        <v>23.197199999999999</v>
      </c>
      <c r="Q330" s="190"/>
      <c r="R330" s="191">
        <f>SUM(R331:R333)</f>
        <v>0.00092000000000000003</v>
      </c>
      <c r="S330" s="190"/>
      <c r="T330" s="192">
        <f>SUM(T331:T333)</f>
        <v>2.0600000000000001</v>
      </c>
      <c r="AR330" s="193" t="s">
        <v>88</v>
      </c>
      <c r="AT330" s="194" t="s">
        <v>78</v>
      </c>
      <c r="AU330" s="194" t="s">
        <v>86</v>
      </c>
      <c r="AY330" s="193" t="s">
        <v>282</v>
      </c>
      <c r="BK330" s="195">
        <f>SUM(BK331:BK333)</f>
        <v>9056</v>
      </c>
    </row>
    <row r="331" s="1" customFormat="1" ht="16.5" customHeight="1">
      <c r="B331" s="33"/>
      <c r="C331" s="198" t="s">
        <v>729</v>
      </c>
      <c r="D331" s="198" t="s">
        <v>285</v>
      </c>
      <c r="E331" s="199" t="s">
        <v>730</v>
      </c>
      <c r="F331" s="200" t="s">
        <v>731</v>
      </c>
      <c r="G331" s="201" t="s">
        <v>376</v>
      </c>
      <c r="H331" s="202">
        <v>2</v>
      </c>
      <c r="I331" s="203">
        <v>3600</v>
      </c>
      <c r="J331" s="203">
        <f>ROUND(I331*H331,2)</f>
        <v>7200</v>
      </c>
      <c r="K331" s="200" t="s">
        <v>289</v>
      </c>
      <c r="L331" s="38"/>
      <c r="M331" s="72" t="s">
        <v>1</v>
      </c>
      <c r="N331" s="204" t="s">
        <v>50</v>
      </c>
      <c r="O331" s="205">
        <v>8.7880000000000003</v>
      </c>
      <c r="P331" s="205">
        <f>O331*H331</f>
        <v>17.576000000000001</v>
      </c>
      <c r="Q331" s="205">
        <v>0.00046000000000000001</v>
      </c>
      <c r="R331" s="205">
        <f>Q331*H331</f>
        <v>0.00092000000000000003</v>
      </c>
      <c r="S331" s="205">
        <v>1.03</v>
      </c>
      <c r="T331" s="206">
        <f>S331*H331</f>
        <v>2.0600000000000001</v>
      </c>
      <c r="AR331" s="17" t="s">
        <v>381</v>
      </c>
      <c r="AT331" s="17" t="s">
        <v>285</v>
      </c>
      <c r="AU331" s="17" t="s">
        <v>88</v>
      </c>
      <c r="AY331" s="17" t="s">
        <v>282</v>
      </c>
      <c r="BE331" s="207">
        <f>IF(N331="základní",J331,0)</f>
        <v>7200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7" t="s">
        <v>86</v>
      </c>
      <c r="BK331" s="207">
        <f>ROUND(I331*H331,2)</f>
        <v>7200</v>
      </c>
      <c r="BL331" s="17" t="s">
        <v>381</v>
      </c>
      <c r="BM331" s="17" t="s">
        <v>732</v>
      </c>
    </row>
    <row r="332" s="1" customFormat="1" ht="16.5" customHeight="1">
      <c r="B332" s="33"/>
      <c r="C332" s="198" t="s">
        <v>733</v>
      </c>
      <c r="D332" s="198" t="s">
        <v>285</v>
      </c>
      <c r="E332" s="199" t="s">
        <v>734</v>
      </c>
      <c r="F332" s="200" t="s">
        <v>735</v>
      </c>
      <c r="G332" s="201" t="s">
        <v>376</v>
      </c>
      <c r="H332" s="202">
        <v>2</v>
      </c>
      <c r="I332" s="203">
        <v>190</v>
      </c>
      <c r="J332" s="203">
        <f>ROUND(I332*H332,2)</f>
        <v>380</v>
      </c>
      <c r="K332" s="200" t="s">
        <v>289</v>
      </c>
      <c r="L332" s="38"/>
      <c r="M332" s="72" t="s">
        <v>1</v>
      </c>
      <c r="N332" s="204" t="s">
        <v>50</v>
      </c>
      <c r="O332" s="205">
        <v>0.53000000000000003</v>
      </c>
      <c r="P332" s="205">
        <f>O332*H332</f>
        <v>1.0600000000000001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AR332" s="17" t="s">
        <v>381</v>
      </c>
      <c r="AT332" s="17" t="s">
        <v>285</v>
      </c>
      <c r="AU332" s="17" t="s">
        <v>88</v>
      </c>
      <c r="AY332" s="17" t="s">
        <v>282</v>
      </c>
      <c r="BE332" s="207">
        <f>IF(N332="základní",J332,0)</f>
        <v>380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7" t="s">
        <v>86</v>
      </c>
      <c r="BK332" s="207">
        <f>ROUND(I332*H332,2)</f>
        <v>380</v>
      </c>
      <c r="BL332" s="17" t="s">
        <v>381</v>
      </c>
      <c r="BM332" s="17" t="s">
        <v>736</v>
      </c>
    </row>
    <row r="333" s="1" customFormat="1" ht="16.5" customHeight="1">
      <c r="B333" s="33"/>
      <c r="C333" s="198" t="s">
        <v>737</v>
      </c>
      <c r="D333" s="198" t="s">
        <v>285</v>
      </c>
      <c r="E333" s="199" t="s">
        <v>738</v>
      </c>
      <c r="F333" s="200" t="s">
        <v>739</v>
      </c>
      <c r="G333" s="201" t="s">
        <v>316</v>
      </c>
      <c r="H333" s="202">
        <v>0.40000000000000002</v>
      </c>
      <c r="I333" s="203">
        <v>3690</v>
      </c>
      <c r="J333" s="203">
        <f>ROUND(I333*H333,2)</f>
        <v>1476</v>
      </c>
      <c r="K333" s="200" t="s">
        <v>289</v>
      </c>
      <c r="L333" s="38"/>
      <c r="M333" s="72" t="s">
        <v>1</v>
      </c>
      <c r="N333" s="204" t="s">
        <v>50</v>
      </c>
      <c r="O333" s="205">
        <v>11.403000000000001</v>
      </c>
      <c r="P333" s="205">
        <f>O333*H333</f>
        <v>4.5612000000000004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AR333" s="17" t="s">
        <v>381</v>
      </c>
      <c r="AT333" s="17" t="s">
        <v>285</v>
      </c>
      <c r="AU333" s="17" t="s">
        <v>88</v>
      </c>
      <c r="AY333" s="17" t="s">
        <v>282</v>
      </c>
      <c r="BE333" s="207">
        <f>IF(N333="základní",J333,0)</f>
        <v>1476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7" t="s">
        <v>86</v>
      </c>
      <c r="BK333" s="207">
        <f>ROUND(I333*H333,2)</f>
        <v>1476</v>
      </c>
      <c r="BL333" s="17" t="s">
        <v>381</v>
      </c>
      <c r="BM333" s="17" t="s">
        <v>740</v>
      </c>
    </row>
    <row r="334" s="11" customFormat="1" ht="22.8" customHeight="1">
      <c r="B334" s="183"/>
      <c r="C334" s="184"/>
      <c r="D334" s="185" t="s">
        <v>78</v>
      </c>
      <c r="E334" s="196" t="s">
        <v>741</v>
      </c>
      <c r="F334" s="196" t="s">
        <v>742</v>
      </c>
      <c r="G334" s="184"/>
      <c r="H334" s="184"/>
      <c r="I334" s="184"/>
      <c r="J334" s="197">
        <f>BK334</f>
        <v>1485</v>
      </c>
      <c r="K334" s="184"/>
      <c r="L334" s="188"/>
      <c r="M334" s="189"/>
      <c r="N334" s="190"/>
      <c r="O334" s="190"/>
      <c r="P334" s="191">
        <f>SUM(P335:P339)</f>
        <v>3.6029</v>
      </c>
      <c r="Q334" s="190"/>
      <c r="R334" s="191">
        <f>SUM(R335:R339)</f>
        <v>0.00020999999999999998</v>
      </c>
      <c r="S334" s="190"/>
      <c r="T334" s="192">
        <f>SUM(T335:T339)</f>
        <v>0.25015999999999999</v>
      </c>
      <c r="AR334" s="193" t="s">
        <v>88</v>
      </c>
      <c r="AT334" s="194" t="s">
        <v>78</v>
      </c>
      <c r="AU334" s="194" t="s">
        <v>86</v>
      </c>
      <c r="AY334" s="193" t="s">
        <v>282</v>
      </c>
      <c r="BK334" s="195">
        <f>SUM(BK335:BK339)</f>
        <v>1485</v>
      </c>
    </row>
    <row r="335" s="1" customFormat="1" ht="16.5" customHeight="1">
      <c r="B335" s="33"/>
      <c r="C335" s="198" t="s">
        <v>743</v>
      </c>
      <c r="D335" s="198" t="s">
        <v>285</v>
      </c>
      <c r="E335" s="199" t="s">
        <v>744</v>
      </c>
      <c r="F335" s="200" t="s">
        <v>745</v>
      </c>
      <c r="G335" s="201" t="s">
        <v>392</v>
      </c>
      <c r="H335" s="202">
        <v>2</v>
      </c>
      <c r="I335" s="203">
        <v>125</v>
      </c>
      <c r="J335" s="203">
        <f>ROUND(I335*H335,2)</f>
        <v>250</v>
      </c>
      <c r="K335" s="200" t="s">
        <v>289</v>
      </c>
      <c r="L335" s="38"/>
      <c r="M335" s="72" t="s">
        <v>1</v>
      </c>
      <c r="N335" s="204" t="s">
        <v>50</v>
      </c>
      <c r="O335" s="205">
        <v>0.34999999999999998</v>
      </c>
      <c r="P335" s="205">
        <f>O335*H335</f>
        <v>0.69999999999999996</v>
      </c>
      <c r="Q335" s="205">
        <v>0</v>
      </c>
      <c r="R335" s="205">
        <f>Q335*H335</f>
        <v>0</v>
      </c>
      <c r="S335" s="205">
        <v>0.093579999999999997</v>
      </c>
      <c r="T335" s="206">
        <f>S335*H335</f>
        <v>0.18715999999999999</v>
      </c>
      <c r="AR335" s="17" t="s">
        <v>381</v>
      </c>
      <c r="AT335" s="17" t="s">
        <v>285</v>
      </c>
      <c r="AU335" s="17" t="s">
        <v>88</v>
      </c>
      <c r="AY335" s="17" t="s">
        <v>282</v>
      </c>
      <c r="BE335" s="207">
        <f>IF(N335="základní",J335,0)</f>
        <v>250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7" t="s">
        <v>86</v>
      </c>
      <c r="BK335" s="207">
        <f>ROUND(I335*H335,2)</f>
        <v>250</v>
      </c>
      <c r="BL335" s="17" t="s">
        <v>381</v>
      </c>
      <c r="BM335" s="17" t="s">
        <v>746</v>
      </c>
    </row>
    <row r="336" s="1" customFormat="1" ht="16.5" customHeight="1">
      <c r="B336" s="33"/>
      <c r="C336" s="198" t="s">
        <v>747</v>
      </c>
      <c r="D336" s="198" t="s">
        <v>285</v>
      </c>
      <c r="E336" s="199" t="s">
        <v>748</v>
      </c>
      <c r="F336" s="200" t="s">
        <v>749</v>
      </c>
      <c r="G336" s="201" t="s">
        <v>376</v>
      </c>
      <c r="H336" s="202">
        <v>1</v>
      </c>
      <c r="I336" s="203">
        <v>143</v>
      </c>
      <c r="J336" s="203">
        <f>ROUND(I336*H336,2)</f>
        <v>143</v>
      </c>
      <c r="K336" s="200" t="s">
        <v>289</v>
      </c>
      <c r="L336" s="38"/>
      <c r="M336" s="72" t="s">
        <v>1</v>
      </c>
      <c r="N336" s="204" t="s">
        <v>50</v>
      </c>
      <c r="O336" s="205">
        <v>0.40000000000000002</v>
      </c>
      <c r="P336" s="205">
        <f>O336*H336</f>
        <v>0.40000000000000002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AR336" s="17" t="s">
        <v>381</v>
      </c>
      <c r="AT336" s="17" t="s">
        <v>285</v>
      </c>
      <c r="AU336" s="17" t="s">
        <v>88</v>
      </c>
      <c r="AY336" s="17" t="s">
        <v>282</v>
      </c>
      <c r="BE336" s="207">
        <f>IF(N336="základní",J336,0)</f>
        <v>143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7" t="s">
        <v>86</v>
      </c>
      <c r="BK336" s="207">
        <f>ROUND(I336*H336,2)</f>
        <v>143</v>
      </c>
      <c r="BL336" s="17" t="s">
        <v>381</v>
      </c>
      <c r="BM336" s="17" t="s">
        <v>750</v>
      </c>
    </row>
    <row r="337" s="1" customFormat="1" ht="16.5" customHeight="1">
      <c r="B337" s="33"/>
      <c r="C337" s="198" t="s">
        <v>751</v>
      </c>
      <c r="D337" s="198" t="s">
        <v>285</v>
      </c>
      <c r="E337" s="199" t="s">
        <v>752</v>
      </c>
      <c r="F337" s="200" t="s">
        <v>753</v>
      </c>
      <c r="G337" s="201" t="s">
        <v>376</v>
      </c>
      <c r="H337" s="202">
        <v>3</v>
      </c>
      <c r="I337" s="203">
        <v>161</v>
      </c>
      <c r="J337" s="203">
        <f>ROUND(I337*H337,2)</f>
        <v>483</v>
      </c>
      <c r="K337" s="200" t="s">
        <v>289</v>
      </c>
      <c r="L337" s="38"/>
      <c r="M337" s="72" t="s">
        <v>1</v>
      </c>
      <c r="N337" s="204" t="s">
        <v>50</v>
      </c>
      <c r="O337" s="205">
        <v>0.42999999999999999</v>
      </c>
      <c r="P337" s="205">
        <f>O337*H337</f>
        <v>1.29</v>
      </c>
      <c r="Q337" s="205">
        <v>6.9999999999999994E-05</v>
      </c>
      <c r="R337" s="205">
        <f>Q337*H337</f>
        <v>0.00020999999999999998</v>
      </c>
      <c r="S337" s="205">
        <v>0.021000000000000001</v>
      </c>
      <c r="T337" s="206">
        <f>S337*H337</f>
        <v>0.063</v>
      </c>
      <c r="AR337" s="17" t="s">
        <v>381</v>
      </c>
      <c r="AT337" s="17" t="s">
        <v>285</v>
      </c>
      <c r="AU337" s="17" t="s">
        <v>88</v>
      </c>
      <c r="AY337" s="17" t="s">
        <v>282</v>
      </c>
      <c r="BE337" s="207">
        <f>IF(N337="základní",J337,0)</f>
        <v>483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483</v>
      </c>
      <c r="BL337" s="17" t="s">
        <v>381</v>
      </c>
      <c r="BM337" s="17" t="s">
        <v>754</v>
      </c>
    </row>
    <row r="338" s="1" customFormat="1" ht="16.5" customHeight="1">
      <c r="B338" s="33"/>
      <c r="C338" s="198" t="s">
        <v>755</v>
      </c>
      <c r="D338" s="198" t="s">
        <v>285</v>
      </c>
      <c r="E338" s="199" t="s">
        <v>756</v>
      </c>
      <c r="F338" s="200" t="s">
        <v>757</v>
      </c>
      <c r="G338" s="201" t="s">
        <v>376</v>
      </c>
      <c r="H338" s="202">
        <v>1</v>
      </c>
      <c r="I338" s="203">
        <v>168</v>
      </c>
      <c r="J338" s="203">
        <f>ROUND(I338*H338,2)</f>
        <v>168</v>
      </c>
      <c r="K338" s="200" t="s">
        <v>377</v>
      </c>
      <c r="L338" s="38"/>
      <c r="M338" s="72" t="s">
        <v>1</v>
      </c>
      <c r="N338" s="204" t="s">
        <v>50</v>
      </c>
      <c r="O338" s="205">
        <v>0</v>
      </c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AR338" s="17" t="s">
        <v>381</v>
      </c>
      <c r="AT338" s="17" t="s">
        <v>285</v>
      </c>
      <c r="AU338" s="17" t="s">
        <v>88</v>
      </c>
      <c r="AY338" s="17" t="s">
        <v>282</v>
      </c>
      <c r="BE338" s="207">
        <f>IF(N338="základní",J338,0)</f>
        <v>168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7" t="s">
        <v>86</v>
      </c>
      <c r="BK338" s="207">
        <f>ROUND(I338*H338,2)</f>
        <v>168</v>
      </c>
      <c r="BL338" s="17" t="s">
        <v>381</v>
      </c>
      <c r="BM338" s="17" t="s">
        <v>758</v>
      </c>
    </row>
    <row r="339" s="1" customFormat="1" ht="16.5" customHeight="1">
      <c r="B339" s="33"/>
      <c r="C339" s="198" t="s">
        <v>759</v>
      </c>
      <c r="D339" s="198" t="s">
        <v>285</v>
      </c>
      <c r="E339" s="199" t="s">
        <v>760</v>
      </c>
      <c r="F339" s="200" t="s">
        <v>761</v>
      </c>
      <c r="G339" s="201" t="s">
        <v>316</v>
      </c>
      <c r="H339" s="202">
        <v>0.29999999999999999</v>
      </c>
      <c r="I339" s="203">
        <v>1470</v>
      </c>
      <c r="J339" s="203">
        <f>ROUND(I339*H339,2)</f>
        <v>441</v>
      </c>
      <c r="K339" s="200" t="s">
        <v>289</v>
      </c>
      <c r="L339" s="38"/>
      <c r="M339" s="72" t="s">
        <v>1</v>
      </c>
      <c r="N339" s="204" t="s">
        <v>50</v>
      </c>
      <c r="O339" s="205">
        <v>4.0430000000000001</v>
      </c>
      <c r="P339" s="205">
        <f>O339*H339</f>
        <v>1.2129000000000001</v>
      </c>
      <c r="Q339" s="205">
        <v>0</v>
      </c>
      <c r="R339" s="205">
        <f>Q339*H339</f>
        <v>0</v>
      </c>
      <c r="S339" s="205">
        <v>0</v>
      </c>
      <c r="T339" s="206">
        <f>S339*H339</f>
        <v>0</v>
      </c>
      <c r="AR339" s="17" t="s">
        <v>381</v>
      </c>
      <c r="AT339" s="17" t="s">
        <v>285</v>
      </c>
      <c r="AU339" s="17" t="s">
        <v>88</v>
      </c>
      <c r="AY339" s="17" t="s">
        <v>282</v>
      </c>
      <c r="BE339" s="207">
        <f>IF(N339="základní",J339,0)</f>
        <v>441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7" t="s">
        <v>86</v>
      </c>
      <c r="BK339" s="207">
        <f>ROUND(I339*H339,2)</f>
        <v>441</v>
      </c>
      <c r="BL339" s="17" t="s">
        <v>381</v>
      </c>
      <c r="BM339" s="17" t="s">
        <v>762</v>
      </c>
    </row>
    <row r="340" s="11" customFormat="1" ht="22.8" customHeight="1">
      <c r="B340" s="183"/>
      <c r="C340" s="184"/>
      <c r="D340" s="185" t="s">
        <v>78</v>
      </c>
      <c r="E340" s="196" t="s">
        <v>763</v>
      </c>
      <c r="F340" s="196" t="s">
        <v>764</v>
      </c>
      <c r="G340" s="184"/>
      <c r="H340" s="184"/>
      <c r="I340" s="184"/>
      <c r="J340" s="197">
        <f>BK340</f>
        <v>30067.700000000001</v>
      </c>
      <c r="K340" s="184"/>
      <c r="L340" s="188"/>
      <c r="M340" s="189"/>
      <c r="N340" s="190"/>
      <c r="O340" s="190"/>
      <c r="P340" s="191">
        <f>SUM(P341:P349)</f>
        <v>72.29140000000001</v>
      </c>
      <c r="Q340" s="190"/>
      <c r="R340" s="191">
        <f>SUM(R341:R349)</f>
        <v>0.02248</v>
      </c>
      <c r="S340" s="190"/>
      <c r="T340" s="192">
        <f>SUM(T341:T349)</f>
        <v>2.83562</v>
      </c>
      <c r="AR340" s="193" t="s">
        <v>88</v>
      </c>
      <c r="AT340" s="194" t="s">
        <v>78</v>
      </c>
      <c r="AU340" s="194" t="s">
        <v>86</v>
      </c>
      <c r="AY340" s="193" t="s">
        <v>282</v>
      </c>
      <c r="BK340" s="195">
        <f>SUM(BK341:BK349)</f>
        <v>30067.700000000001</v>
      </c>
    </row>
    <row r="341" s="1" customFormat="1" ht="16.5" customHeight="1">
      <c r="B341" s="33"/>
      <c r="C341" s="198" t="s">
        <v>765</v>
      </c>
      <c r="D341" s="198" t="s">
        <v>285</v>
      </c>
      <c r="E341" s="199" t="s">
        <v>766</v>
      </c>
      <c r="F341" s="200" t="s">
        <v>767</v>
      </c>
      <c r="G341" s="201" t="s">
        <v>392</v>
      </c>
      <c r="H341" s="202">
        <v>216</v>
      </c>
      <c r="I341" s="203">
        <v>21.300000000000001</v>
      </c>
      <c r="J341" s="203">
        <f>ROUND(I341*H341,2)</f>
        <v>4600.8000000000002</v>
      </c>
      <c r="K341" s="200" t="s">
        <v>289</v>
      </c>
      <c r="L341" s="38"/>
      <c r="M341" s="72" t="s">
        <v>1</v>
      </c>
      <c r="N341" s="204" t="s">
        <v>50</v>
      </c>
      <c r="O341" s="205">
        <v>0.050999999999999997</v>
      </c>
      <c r="P341" s="205">
        <f>O341*H341</f>
        <v>11.016</v>
      </c>
      <c r="Q341" s="205">
        <v>2.0000000000000002E-05</v>
      </c>
      <c r="R341" s="205">
        <f>Q341*H341</f>
        <v>0.0043200000000000001</v>
      </c>
      <c r="S341" s="205">
        <v>0.001</v>
      </c>
      <c r="T341" s="206">
        <f>S341*H341</f>
        <v>0.216</v>
      </c>
      <c r="AR341" s="17" t="s">
        <v>381</v>
      </c>
      <c r="AT341" s="17" t="s">
        <v>285</v>
      </c>
      <c r="AU341" s="17" t="s">
        <v>88</v>
      </c>
      <c r="AY341" s="17" t="s">
        <v>282</v>
      </c>
      <c r="BE341" s="207">
        <f>IF(N341="základní",J341,0)</f>
        <v>4600.8000000000002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4600.8000000000002</v>
      </c>
      <c r="BL341" s="17" t="s">
        <v>381</v>
      </c>
      <c r="BM341" s="17" t="s">
        <v>768</v>
      </c>
    </row>
    <row r="342" s="1" customFormat="1" ht="16.5" customHeight="1">
      <c r="B342" s="33"/>
      <c r="C342" s="198" t="s">
        <v>769</v>
      </c>
      <c r="D342" s="198" t="s">
        <v>285</v>
      </c>
      <c r="E342" s="199" t="s">
        <v>770</v>
      </c>
      <c r="F342" s="200" t="s">
        <v>771</v>
      </c>
      <c r="G342" s="201" t="s">
        <v>392</v>
      </c>
      <c r="H342" s="202">
        <v>388</v>
      </c>
      <c r="I342" s="203">
        <v>23</v>
      </c>
      <c r="J342" s="203">
        <f>ROUND(I342*H342,2)</f>
        <v>8924</v>
      </c>
      <c r="K342" s="200" t="s">
        <v>289</v>
      </c>
      <c r="L342" s="38"/>
      <c r="M342" s="72" t="s">
        <v>1</v>
      </c>
      <c r="N342" s="204" t="s">
        <v>50</v>
      </c>
      <c r="O342" s="205">
        <v>0.052999999999999998</v>
      </c>
      <c r="P342" s="205">
        <f>O342*H342</f>
        <v>20.564</v>
      </c>
      <c r="Q342" s="205">
        <v>2.0000000000000002E-05</v>
      </c>
      <c r="R342" s="205">
        <f>Q342*H342</f>
        <v>0.0077600000000000004</v>
      </c>
      <c r="S342" s="205">
        <v>0.0032000000000000002</v>
      </c>
      <c r="T342" s="206">
        <f>S342*H342</f>
        <v>1.2416</v>
      </c>
      <c r="AR342" s="17" t="s">
        <v>381</v>
      </c>
      <c r="AT342" s="17" t="s">
        <v>285</v>
      </c>
      <c r="AU342" s="17" t="s">
        <v>88</v>
      </c>
      <c r="AY342" s="17" t="s">
        <v>282</v>
      </c>
      <c r="BE342" s="207">
        <f>IF(N342="základní",J342,0)</f>
        <v>8924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7" t="s">
        <v>86</v>
      </c>
      <c r="BK342" s="207">
        <f>ROUND(I342*H342,2)</f>
        <v>8924</v>
      </c>
      <c r="BL342" s="17" t="s">
        <v>381</v>
      </c>
      <c r="BM342" s="17" t="s">
        <v>772</v>
      </c>
    </row>
    <row r="343" s="1" customFormat="1" ht="16.5" customHeight="1">
      <c r="B343" s="33"/>
      <c r="C343" s="198" t="s">
        <v>773</v>
      </c>
      <c r="D343" s="198" t="s">
        <v>285</v>
      </c>
      <c r="E343" s="199" t="s">
        <v>774</v>
      </c>
      <c r="F343" s="200" t="s">
        <v>775</v>
      </c>
      <c r="G343" s="201" t="s">
        <v>392</v>
      </c>
      <c r="H343" s="202">
        <v>86</v>
      </c>
      <c r="I343" s="203">
        <v>53.600000000000001</v>
      </c>
      <c r="J343" s="203">
        <f>ROUND(I343*H343,2)</f>
        <v>4609.6000000000004</v>
      </c>
      <c r="K343" s="200" t="s">
        <v>289</v>
      </c>
      <c r="L343" s="38"/>
      <c r="M343" s="72" t="s">
        <v>1</v>
      </c>
      <c r="N343" s="204" t="s">
        <v>50</v>
      </c>
      <c r="O343" s="205">
        <v>0.125</v>
      </c>
      <c r="P343" s="205">
        <f>O343*H343</f>
        <v>10.75</v>
      </c>
      <c r="Q343" s="205">
        <v>5.0000000000000002E-05</v>
      </c>
      <c r="R343" s="205">
        <f>Q343*H343</f>
        <v>0.0043</v>
      </c>
      <c r="S343" s="205">
        <v>0.0047299999999999998</v>
      </c>
      <c r="T343" s="206">
        <f>S343*H343</f>
        <v>0.40677999999999997</v>
      </c>
      <c r="AR343" s="17" t="s">
        <v>381</v>
      </c>
      <c r="AT343" s="17" t="s">
        <v>285</v>
      </c>
      <c r="AU343" s="17" t="s">
        <v>88</v>
      </c>
      <c r="AY343" s="17" t="s">
        <v>282</v>
      </c>
      <c r="BE343" s="207">
        <f>IF(N343="základní",J343,0)</f>
        <v>4609.6000000000004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7" t="s">
        <v>86</v>
      </c>
      <c r="BK343" s="207">
        <f>ROUND(I343*H343,2)</f>
        <v>4609.6000000000004</v>
      </c>
      <c r="BL343" s="17" t="s">
        <v>381</v>
      </c>
      <c r="BM343" s="17" t="s">
        <v>776</v>
      </c>
    </row>
    <row r="344" s="1" customFormat="1" ht="16.5" customHeight="1">
      <c r="B344" s="33"/>
      <c r="C344" s="198" t="s">
        <v>777</v>
      </c>
      <c r="D344" s="198" t="s">
        <v>285</v>
      </c>
      <c r="E344" s="199" t="s">
        <v>778</v>
      </c>
      <c r="F344" s="200" t="s">
        <v>779</v>
      </c>
      <c r="G344" s="201" t="s">
        <v>392</v>
      </c>
      <c r="H344" s="202">
        <v>99</v>
      </c>
      <c r="I344" s="203">
        <v>81.200000000000003</v>
      </c>
      <c r="J344" s="203">
        <f>ROUND(I344*H344,2)</f>
        <v>8038.8000000000002</v>
      </c>
      <c r="K344" s="200" t="s">
        <v>289</v>
      </c>
      <c r="L344" s="38"/>
      <c r="M344" s="72" t="s">
        <v>1</v>
      </c>
      <c r="N344" s="204" t="s">
        <v>50</v>
      </c>
      <c r="O344" s="205">
        <v>0.187</v>
      </c>
      <c r="P344" s="205">
        <f>O344*H344</f>
        <v>18.513000000000002</v>
      </c>
      <c r="Q344" s="205">
        <v>6.0000000000000002E-05</v>
      </c>
      <c r="R344" s="205">
        <f>Q344*H344</f>
        <v>0.00594</v>
      </c>
      <c r="S344" s="205">
        <v>0.0084100000000000008</v>
      </c>
      <c r="T344" s="206">
        <f>S344*H344</f>
        <v>0.83259000000000005</v>
      </c>
      <c r="AR344" s="17" t="s">
        <v>381</v>
      </c>
      <c r="AT344" s="17" t="s">
        <v>285</v>
      </c>
      <c r="AU344" s="17" t="s">
        <v>88</v>
      </c>
      <c r="AY344" s="17" t="s">
        <v>282</v>
      </c>
      <c r="BE344" s="207">
        <f>IF(N344="základní",J344,0)</f>
        <v>8038.8000000000002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7" t="s">
        <v>86</v>
      </c>
      <c r="BK344" s="207">
        <f>ROUND(I344*H344,2)</f>
        <v>8038.8000000000002</v>
      </c>
      <c r="BL344" s="17" t="s">
        <v>381</v>
      </c>
      <c r="BM344" s="17" t="s">
        <v>780</v>
      </c>
    </row>
    <row r="345" s="1" customFormat="1" ht="16.5" customHeight="1">
      <c r="B345" s="33"/>
      <c r="C345" s="198" t="s">
        <v>781</v>
      </c>
      <c r="D345" s="198" t="s">
        <v>285</v>
      </c>
      <c r="E345" s="199" t="s">
        <v>782</v>
      </c>
      <c r="F345" s="200" t="s">
        <v>783</v>
      </c>
      <c r="G345" s="201" t="s">
        <v>376</v>
      </c>
      <c r="H345" s="202">
        <v>4</v>
      </c>
      <c r="I345" s="203">
        <v>41</v>
      </c>
      <c r="J345" s="203">
        <f>ROUND(I345*H345,2)</f>
        <v>164</v>
      </c>
      <c r="K345" s="200" t="s">
        <v>289</v>
      </c>
      <c r="L345" s="38"/>
      <c r="M345" s="72" t="s">
        <v>1</v>
      </c>
      <c r="N345" s="204" t="s">
        <v>50</v>
      </c>
      <c r="O345" s="205">
        <v>0.092999999999999999</v>
      </c>
      <c r="P345" s="205">
        <f>O345*H345</f>
        <v>0.372</v>
      </c>
      <c r="Q345" s="205">
        <v>4.0000000000000003E-05</v>
      </c>
      <c r="R345" s="205">
        <f>Q345*H345</f>
        <v>0.00016000000000000001</v>
      </c>
      <c r="S345" s="205">
        <v>0.0070499999999999998</v>
      </c>
      <c r="T345" s="206">
        <f>S345*H345</f>
        <v>0.028199999999999999</v>
      </c>
      <c r="AR345" s="17" t="s">
        <v>381</v>
      </c>
      <c r="AT345" s="17" t="s">
        <v>285</v>
      </c>
      <c r="AU345" s="17" t="s">
        <v>88</v>
      </c>
      <c r="AY345" s="17" t="s">
        <v>282</v>
      </c>
      <c r="BE345" s="207">
        <f>IF(N345="základní",J345,0)</f>
        <v>164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7" t="s">
        <v>86</v>
      </c>
      <c r="BK345" s="207">
        <f>ROUND(I345*H345,2)</f>
        <v>164</v>
      </c>
      <c r="BL345" s="17" t="s">
        <v>381</v>
      </c>
      <c r="BM345" s="17" t="s">
        <v>784</v>
      </c>
    </row>
    <row r="346" s="1" customFormat="1" ht="16.5" customHeight="1">
      <c r="B346" s="33"/>
      <c r="C346" s="198" t="s">
        <v>785</v>
      </c>
      <c r="D346" s="198" t="s">
        <v>285</v>
      </c>
      <c r="E346" s="199" t="s">
        <v>786</v>
      </c>
      <c r="F346" s="200" t="s">
        <v>787</v>
      </c>
      <c r="G346" s="201" t="s">
        <v>376</v>
      </c>
      <c r="H346" s="202">
        <v>130</v>
      </c>
      <c r="I346" s="203">
        <v>2.5099999999999998</v>
      </c>
      <c r="J346" s="203">
        <f>ROUND(I346*H346,2)</f>
        <v>326.30000000000001</v>
      </c>
      <c r="K346" s="200" t="s">
        <v>289</v>
      </c>
      <c r="L346" s="38"/>
      <c r="M346" s="72" t="s">
        <v>1</v>
      </c>
      <c r="N346" s="204" t="s">
        <v>50</v>
      </c>
      <c r="O346" s="205">
        <v>0.0050000000000000001</v>
      </c>
      <c r="P346" s="205">
        <f>O346*H346</f>
        <v>0.65000000000000002</v>
      </c>
      <c r="Q346" s="205">
        <v>0</v>
      </c>
      <c r="R346" s="205">
        <f>Q346*H346</f>
        <v>0</v>
      </c>
      <c r="S346" s="205">
        <v>0.00072000000000000005</v>
      </c>
      <c r="T346" s="206">
        <f>S346*H346</f>
        <v>0.093600000000000003</v>
      </c>
      <c r="AR346" s="17" t="s">
        <v>381</v>
      </c>
      <c r="AT346" s="17" t="s">
        <v>285</v>
      </c>
      <c r="AU346" s="17" t="s">
        <v>88</v>
      </c>
      <c r="AY346" s="17" t="s">
        <v>282</v>
      </c>
      <c r="BE346" s="207">
        <f>IF(N346="základní",J346,0)</f>
        <v>326.30000000000001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7" t="s">
        <v>86</v>
      </c>
      <c r="BK346" s="207">
        <f>ROUND(I346*H346,2)</f>
        <v>326.30000000000001</v>
      </c>
      <c r="BL346" s="17" t="s">
        <v>381</v>
      </c>
      <c r="BM346" s="17" t="s">
        <v>788</v>
      </c>
    </row>
    <row r="347" s="1" customFormat="1" ht="16.5" customHeight="1">
      <c r="B347" s="33"/>
      <c r="C347" s="198" t="s">
        <v>789</v>
      </c>
      <c r="D347" s="198" t="s">
        <v>285</v>
      </c>
      <c r="E347" s="199" t="s">
        <v>790</v>
      </c>
      <c r="F347" s="200" t="s">
        <v>791</v>
      </c>
      <c r="G347" s="201" t="s">
        <v>376</v>
      </c>
      <c r="H347" s="202">
        <v>65</v>
      </c>
      <c r="I347" s="203">
        <v>2.0299999999999998</v>
      </c>
      <c r="J347" s="203">
        <f>ROUND(I347*H347,2)</f>
        <v>131.94999999999999</v>
      </c>
      <c r="K347" s="200" t="s">
        <v>289</v>
      </c>
      <c r="L347" s="38"/>
      <c r="M347" s="72" t="s">
        <v>1</v>
      </c>
      <c r="N347" s="204" t="s">
        <v>50</v>
      </c>
      <c r="O347" s="205">
        <v>0.0050000000000000001</v>
      </c>
      <c r="P347" s="205">
        <f>O347*H347</f>
        <v>0.32500000000000001</v>
      </c>
      <c r="Q347" s="205">
        <v>0</v>
      </c>
      <c r="R347" s="205">
        <f>Q347*H347</f>
        <v>0</v>
      </c>
      <c r="S347" s="205">
        <v>0.00013999999999999999</v>
      </c>
      <c r="T347" s="206">
        <f>S347*H347</f>
        <v>0.0090999999999999987</v>
      </c>
      <c r="AR347" s="17" t="s">
        <v>381</v>
      </c>
      <c r="AT347" s="17" t="s">
        <v>285</v>
      </c>
      <c r="AU347" s="17" t="s">
        <v>88</v>
      </c>
      <c r="AY347" s="17" t="s">
        <v>282</v>
      </c>
      <c r="BE347" s="207">
        <f>IF(N347="základní",J347,0)</f>
        <v>131.94999999999999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7" t="s">
        <v>86</v>
      </c>
      <c r="BK347" s="207">
        <f>ROUND(I347*H347,2)</f>
        <v>131.94999999999999</v>
      </c>
      <c r="BL347" s="17" t="s">
        <v>381</v>
      </c>
      <c r="BM347" s="17" t="s">
        <v>792</v>
      </c>
    </row>
    <row r="348" s="1" customFormat="1" ht="16.5" customHeight="1">
      <c r="B348" s="33"/>
      <c r="C348" s="198" t="s">
        <v>793</v>
      </c>
      <c r="D348" s="198" t="s">
        <v>285</v>
      </c>
      <c r="E348" s="199" t="s">
        <v>794</v>
      </c>
      <c r="F348" s="200" t="s">
        <v>795</v>
      </c>
      <c r="G348" s="201" t="s">
        <v>376</v>
      </c>
      <c r="H348" s="202">
        <v>25</v>
      </c>
      <c r="I348" s="203">
        <v>2.0899999999999999</v>
      </c>
      <c r="J348" s="203">
        <f>ROUND(I348*H348,2)</f>
        <v>52.25</v>
      </c>
      <c r="K348" s="200" t="s">
        <v>289</v>
      </c>
      <c r="L348" s="38"/>
      <c r="M348" s="72" t="s">
        <v>1</v>
      </c>
      <c r="N348" s="204" t="s">
        <v>50</v>
      </c>
      <c r="O348" s="205">
        <v>0.0050000000000000001</v>
      </c>
      <c r="P348" s="205">
        <f>O348*H348</f>
        <v>0.125</v>
      </c>
      <c r="Q348" s="205">
        <v>0</v>
      </c>
      <c r="R348" s="205">
        <f>Q348*H348</f>
        <v>0</v>
      </c>
      <c r="S348" s="205">
        <v>0.00031</v>
      </c>
      <c r="T348" s="206">
        <f>S348*H348</f>
        <v>0.0077499999999999999</v>
      </c>
      <c r="AR348" s="17" t="s">
        <v>381</v>
      </c>
      <c r="AT348" s="17" t="s">
        <v>285</v>
      </c>
      <c r="AU348" s="17" t="s">
        <v>88</v>
      </c>
      <c r="AY348" s="17" t="s">
        <v>282</v>
      </c>
      <c r="BE348" s="207">
        <f>IF(N348="základní",J348,0)</f>
        <v>52.25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7" t="s">
        <v>86</v>
      </c>
      <c r="BK348" s="207">
        <f>ROUND(I348*H348,2)</f>
        <v>52.25</v>
      </c>
      <c r="BL348" s="17" t="s">
        <v>381</v>
      </c>
      <c r="BM348" s="17" t="s">
        <v>796</v>
      </c>
    </row>
    <row r="349" s="1" customFormat="1" ht="16.5" customHeight="1">
      <c r="B349" s="33"/>
      <c r="C349" s="198" t="s">
        <v>797</v>
      </c>
      <c r="D349" s="198" t="s">
        <v>285</v>
      </c>
      <c r="E349" s="199" t="s">
        <v>798</v>
      </c>
      <c r="F349" s="200" t="s">
        <v>799</v>
      </c>
      <c r="G349" s="201" t="s">
        <v>316</v>
      </c>
      <c r="H349" s="202">
        <v>2.7999999999999998</v>
      </c>
      <c r="I349" s="203">
        <v>1150</v>
      </c>
      <c r="J349" s="203">
        <f>ROUND(I349*H349,2)</f>
        <v>3220</v>
      </c>
      <c r="K349" s="200" t="s">
        <v>289</v>
      </c>
      <c r="L349" s="38"/>
      <c r="M349" s="72" t="s">
        <v>1</v>
      </c>
      <c r="N349" s="204" t="s">
        <v>50</v>
      </c>
      <c r="O349" s="205">
        <v>3.5630000000000002</v>
      </c>
      <c r="P349" s="205">
        <f>O349*H349</f>
        <v>9.9763999999999999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AR349" s="17" t="s">
        <v>381</v>
      </c>
      <c r="AT349" s="17" t="s">
        <v>285</v>
      </c>
      <c r="AU349" s="17" t="s">
        <v>88</v>
      </c>
      <c r="AY349" s="17" t="s">
        <v>282</v>
      </c>
      <c r="BE349" s="207">
        <f>IF(N349="základní",J349,0)</f>
        <v>3220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3220</v>
      </c>
      <c r="BL349" s="17" t="s">
        <v>381</v>
      </c>
      <c r="BM349" s="17" t="s">
        <v>800</v>
      </c>
    </row>
    <row r="350" s="11" customFormat="1" ht="22.8" customHeight="1">
      <c r="B350" s="183"/>
      <c r="C350" s="184"/>
      <c r="D350" s="185" t="s">
        <v>78</v>
      </c>
      <c r="E350" s="196" t="s">
        <v>801</v>
      </c>
      <c r="F350" s="196" t="s">
        <v>802</v>
      </c>
      <c r="G350" s="184"/>
      <c r="H350" s="184"/>
      <c r="I350" s="184"/>
      <c r="J350" s="197">
        <f>BK350</f>
        <v>17870.519999999997</v>
      </c>
      <c r="K350" s="184"/>
      <c r="L350" s="188"/>
      <c r="M350" s="189"/>
      <c r="N350" s="190"/>
      <c r="O350" s="190"/>
      <c r="P350" s="191">
        <f>SUM(P351:P359)</f>
        <v>38.338000000000008</v>
      </c>
      <c r="Q350" s="190"/>
      <c r="R350" s="191">
        <f>SUM(R351:R359)</f>
        <v>0.020230000000000001</v>
      </c>
      <c r="S350" s="190"/>
      <c r="T350" s="192">
        <f>SUM(T351:T359)</f>
        <v>0.17832999999999996</v>
      </c>
      <c r="AR350" s="193" t="s">
        <v>88</v>
      </c>
      <c r="AT350" s="194" t="s">
        <v>78</v>
      </c>
      <c r="AU350" s="194" t="s">
        <v>86</v>
      </c>
      <c r="AY350" s="193" t="s">
        <v>282</v>
      </c>
      <c r="BK350" s="195">
        <f>SUM(BK351:BK359)</f>
        <v>17870.519999999997</v>
      </c>
    </row>
    <row r="351" s="1" customFormat="1" ht="16.5" customHeight="1">
      <c r="B351" s="33"/>
      <c r="C351" s="198" t="s">
        <v>803</v>
      </c>
      <c r="D351" s="198" t="s">
        <v>285</v>
      </c>
      <c r="E351" s="199" t="s">
        <v>688</v>
      </c>
      <c r="F351" s="200" t="s">
        <v>689</v>
      </c>
      <c r="G351" s="201" t="s">
        <v>376</v>
      </c>
      <c r="H351" s="202">
        <v>1</v>
      </c>
      <c r="I351" s="203">
        <v>187</v>
      </c>
      <c r="J351" s="203">
        <f>ROUND(I351*H351,2)</f>
        <v>187</v>
      </c>
      <c r="K351" s="200" t="s">
        <v>289</v>
      </c>
      <c r="L351" s="38"/>
      <c r="M351" s="72" t="s">
        <v>1</v>
      </c>
      <c r="N351" s="204" t="s">
        <v>50</v>
      </c>
      <c r="O351" s="205">
        <v>0.52000000000000002</v>
      </c>
      <c r="P351" s="205">
        <f>O351*H351</f>
        <v>0.52000000000000002</v>
      </c>
      <c r="Q351" s="205">
        <v>2.0000000000000002E-05</v>
      </c>
      <c r="R351" s="205">
        <f>Q351*H351</f>
        <v>2.0000000000000002E-05</v>
      </c>
      <c r="S351" s="205">
        <v>0.014</v>
      </c>
      <c r="T351" s="206">
        <f>S351*H351</f>
        <v>0.014</v>
      </c>
      <c r="AR351" s="17" t="s">
        <v>381</v>
      </c>
      <c r="AT351" s="17" t="s">
        <v>285</v>
      </c>
      <c r="AU351" s="17" t="s">
        <v>88</v>
      </c>
      <c r="AY351" s="17" t="s">
        <v>282</v>
      </c>
      <c r="BE351" s="207">
        <f>IF(N351="základní",J351,0)</f>
        <v>187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7" t="s">
        <v>86</v>
      </c>
      <c r="BK351" s="207">
        <f>ROUND(I351*H351,2)</f>
        <v>187</v>
      </c>
      <c r="BL351" s="17" t="s">
        <v>381</v>
      </c>
      <c r="BM351" s="17" t="s">
        <v>804</v>
      </c>
    </row>
    <row r="352" s="1" customFormat="1" ht="16.5" customHeight="1">
      <c r="B352" s="33"/>
      <c r="C352" s="198" t="s">
        <v>805</v>
      </c>
      <c r="D352" s="198" t="s">
        <v>285</v>
      </c>
      <c r="E352" s="199" t="s">
        <v>806</v>
      </c>
      <c r="F352" s="200" t="s">
        <v>807</v>
      </c>
      <c r="G352" s="201" t="s">
        <v>376</v>
      </c>
      <c r="H352" s="202">
        <v>31</v>
      </c>
      <c r="I352" s="203">
        <v>27.100000000000001</v>
      </c>
      <c r="J352" s="203">
        <f>ROUND(I352*H352,2)</f>
        <v>840.10000000000002</v>
      </c>
      <c r="K352" s="200" t="s">
        <v>289</v>
      </c>
      <c r="L352" s="38"/>
      <c r="M352" s="72" t="s">
        <v>1</v>
      </c>
      <c r="N352" s="204" t="s">
        <v>50</v>
      </c>
      <c r="O352" s="205">
        <v>0.051999999999999998</v>
      </c>
      <c r="P352" s="205">
        <f>O352*H352</f>
        <v>1.6119999999999999</v>
      </c>
      <c r="Q352" s="205">
        <v>4.0000000000000003E-05</v>
      </c>
      <c r="R352" s="205">
        <f>Q352*H352</f>
        <v>0.00124</v>
      </c>
      <c r="S352" s="205">
        <v>0.00044999999999999999</v>
      </c>
      <c r="T352" s="206">
        <f>S352*H352</f>
        <v>0.013949999999999999</v>
      </c>
      <c r="AR352" s="17" t="s">
        <v>381</v>
      </c>
      <c r="AT352" s="17" t="s">
        <v>285</v>
      </c>
      <c r="AU352" s="17" t="s">
        <v>88</v>
      </c>
      <c r="AY352" s="17" t="s">
        <v>282</v>
      </c>
      <c r="BE352" s="207">
        <f>IF(N352="základní",J352,0)</f>
        <v>840.10000000000002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7" t="s">
        <v>86</v>
      </c>
      <c r="BK352" s="207">
        <f>ROUND(I352*H352,2)</f>
        <v>840.10000000000002</v>
      </c>
      <c r="BL352" s="17" t="s">
        <v>381</v>
      </c>
      <c r="BM352" s="17" t="s">
        <v>808</v>
      </c>
    </row>
    <row r="353" s="1" customFormat="1" ht="16.5" customHeight="1">
      <c r="B353" s="33"/>
      <c r="C353" s="198" t="s">
        <v>106</v>
      </c>
      <c r="D353" s="198" t="s">
        <v>285</v>
      </c>
      <c r="E353" s="199" t="s">
        <v>696</v>
      </c>
      <c r="F353" s="200" t="s">
        <v>697</v>
      </c>
      <c r="G353" s="201" t="s">
        <v>376</v>
      </c>
      <c r="H353" s="202">
        <v>126</v>
      </c>
      <c r="I353" s="203">
        <v>78</v>
      </c>
      <c r="J353" s="203">
        <f>ROUND(I353*H353,2)</f>
        <v>9828</v>
      </c>
      <c r="K353" s="200" t="s">
        <v>289</v>
      </c>
      <c r="L353" s="38"/>
      <c r="M353" s="72" t="s">
        <v>1</v>
      </c>
      <c r="N353" s="204" t="s">
        <v>50</v>
      </c>
      <c r="O353" s="205">
        <v>0.16600000000000001</v>
      </c>
      <c r="P353" s="205">
        <f>O353*H353</f>
        <v>20.916</v>
      </c>
      <c r="Q353" s="205">
        <v>9.0000000000000006E-05</v>
      </c>
      <c r="R353" s="205">
        <f>Q353*H353</f>
        <v>0.011340000000000001</v>
      </c>
      <c r="S353" s="205">
        <v>0.00044999999999999999</v>
      </c>
      <c r="T353" s="206">
        <f>S353*H353</f>
        <v>0.0567</v>
      </c>
      <c r="AR353" s="17" t="s">
        <v>381</v>
      </c>
      <c r="AT353" s="17" t="s">
        <v>285</v>
      </c>
      <c r="AU353" s="17" t="s">
        <v>88</v>
      </c>
      <c r="AY353" s="17" t="s">
        <v>282</v>
      </c>
      <c r="BE353" s="207">
        <f>IF(N353="základní",J353,0)</f>
        <v>9828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7" t="s">
        <v>86</v>
      </c>
      <c r="BK353" s="207">
        <f>ROUND(I353*H353,2)</f>
        <v>9828</v>
      </c>
      <c r="BL353" s="17" t="s">
        <v>381</v>
      </c>
      <c r="BM353" s="17" t="s">
        <v>809</v>
      </c>
    </row>
    <row r="354" s="1" customFormat="1" ht="16.5" customHeight="1">
      <c r="B354" s="33"/>
      <c r="C354" s="198" t="s">
        <v>810</v>
      </c>
      <c r="D354" s="198" t="s">
        <v>285</v>
      </c>
      <c r="E354" s="199" t="s">
        <v>811</v>
      </c>
      <c r="F354" s="200" t="s">
        <v>812</v>
      </c>
      <c r="G354" s="201" t="s">
        <v>376</v>
      </c>
      <c r="H354" s="202">
        <v>25</v>
      </c>
      <c r="I354" s="203">
        <v>108</v>
      </c>
      <c r="J354" s="203">
        <f>ROUND(I354*H354,2)</f>
        <v>2700</v>
      </c>
      <c r="K354" s="200" t="s">
        <v>289</v>
      </c>
      <c r="L354" s="38"/>
      <c r="M354" s="72" t="s">
        <v>1</v>
      </c>
      <c r="N354" s="204" t="s">
        <v>50</v>
      </c>
      <c r="O354" s="205">
        <v>0.22900000000000001</v>
      </c>
      <c r="P354" s="205">
        <f>O354*H354</f>
        <v>5.7250000000000005</v>
      </c>
      <c r="Q354" s="205">
        <v>0.00012999999999999999</v>
      </c>
      <c r="R354" s="205">
        <f>Q354*H354</f>
        <v>0.0032499999999999999</v>
      </c>
      <c r="S354" s="205">
        <v>0.0011000000000000001</v>
      </c>
      <c r="T354" s="206">
        <f>S354*H354</f>
        <v>0.0275</v>
      </c>
      <c r="AR354" s="17" t="s">
        <v>381</v>
      </c>
      <c r="AT354" s="17" t="s">
        <v>285</v>
      </c>
      <c r="AU354" s="17" t="s">
        <v>88</v>
      </c>
      <c r="AY354" s="17" t="s">
        <v>282</v>
      </c>
      <c r="BE354" s="207">
        <f>IF(N354="základní",J354,0)</f>
        <v>2700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7" t="s">
        <v>86</v>
      </c>
      <c r="BK354" s="207">
        <f>ROUND(I354*H354,2)</f>
        <v>2700</v>
      </c>
      <c r="BL354" s="17" t="s">
        <v>381</v>
      </c>
      <c r="BM354" s="17" t="s">
        <v>813</v>
      </c>
    </row>
    <row r="355" s="1" customFormat="1" ht="16.5" customHeight="1">
      <c r="B355" s="33"/>
      <c r="C355" s="198" t="s">
        <v>814</v>
      </c>
      <c r="D355" s="198" t="s">
        <v>285</v>
      </c>
      <c r="E355" s="199" t="s">
        <v>815</v>
      </c>
      <c r="F355" s="200" t="s">
        <v>816</v>
      </c>
      <c r="G355" s="201" t="s">
        <v>376</v>
      </c>
      <c r="H355" s="202">
        <v>24</v>
      </c>
      <c r="I355" s="203">
        <v>147</v>
      </c>
      <c r="J355" s="203">
        <f>ROUND(I355*H355,2)</f>
        <v>3528</v>
      </c>
      <c r="K355" s="200" t="s">
        <v>289</v>
      </c>
      <c r="L355" s="38"/>
      <c r="M355" s="72" t="s">
        <v>1</v>
      </c>
      <c r="N355" s="204" t="s">
        <v>50</v>
      </c>
      <c r="O355" s="205">
        <v>0.312</v>
      </c>
      <c r="P355" s="205">
        <f>O355*H355</f>
        <v>7.4879999999999995</v>
      </c>
      <c r="Q355" s="205">
        <v>0.00017000000000000001</v>
      </c>
      <c r="R355" s="205">
        <f>Q355*H355</f>
        <v>0.0040800000000000003</v>
      </c>
      <c r="S355" s="205">
        <v>0.0022000000000000001</v>
      </c>
      <c r="T355" s="206">
        <f>S355*H355</f>
        <v>0.0528</v>
      </c>
      <c r="AR355" s="17" t="s">
        <v>381</v>
      </c>
      <c r="AT355" s="17" t="s">
        <v>285</v>
      </c>
      <c r="AU355" s="17" t="s">
        <v>88</v>
      </c>
      <c r="AY355" s="17" t="s">
        <v>282</v>
      </c>
      <c r="BE355" s="207">
        <f>IF(N355="základní",J355,0)</f>
        <v>3528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7" t="s">
        <v>86</v>
      </c>
      <c r="BK355" s="207">
        <f>ROUND(I355*H355,2)</f>
        <v>3528</v>
      </c>
      <c r="BL355" s="17" t="s">
        <v>381</v>
      </c>
      <c r="BM355" s="17" t="s">
        <v>817</v>
      </c>
    </row>
    <row r="356" s="1" customFormat="1" ht="16.5" customHeight="1">
      <c r="B356" s="33"/>
      <c r="C356" s="198" t="s">
        <v>818</v>
      </c>
      <c r="D356" s="198" t="s">
        <v>285</v>
      </c>
      <c r="E356" s="199" t="s">
        <v>819</v>
      </c>
      <c r="F356" s="200" t="s">
        <v>820</v>
      </c>
      <c r="G356" s="201" t="s">
        <v>376</v>
      </c>
      <c r="H356" s="202">
        <v>2</v>
      </c>
      <c r="I356" s="203">
        <v>194</v>
      </c>
      <c r="J356" s="203">
        <f>ROUND(I356*H356,2)</f>
        <v>388</v>
      </c>
      <c r="K356" s="200" t="s">
        <v>289</v>
      </c>
      <c r="L356" s="38"/>
      <c r="M356" s="72" t="s">
        <v>1</v>
      </c>
      <c r="N356" s="204" t="s">
        <v>50</v>
      </c>
      <c r="O356" s="205">
        <v>0.46800000000000003</v>
      </c>
      <c r="P356" s="205">
        <f>O356*H356</f>
        <v>0.93600000000000005</v>
      </c>
      <c r="Q356" s="205">
        <v>0.00012999999999999999</v>
      </c>
      <c r="R356" s="205">
        <f>Q356*H356</f>
        <v>0.00025999999999999998</v>
      </c>
      <c r="S356" s="205">
        <v>0.00398</v>
      </c>
      <c r="T356" s="206">
        <f>S356*H356</f>
        <v>0.0079600000000000001</v>
      </c>
      <c r="AR356" s="17" t="s">
        <v>381</v>
      </c>
      <c r="AT356" s="17" t="s">
        <v>285</v>
      </c>
      <c r="AU356" s="17" t="s">
        <v>88</v>
      </c>
      <c r="AY356" s="17" t="s">
        <v>282</v>
      </c>
      <c r="BE356" s="207">
        <f>IF(N356="základní",J356,0)</f>
        <v>388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7" t="s">
        <v>86</v>
      </c>
      <c r="BK356" s="207">
        <f>ROUND(I356*H356,2)</f>
        <v>388</v>
      </c>
      <c r="BL356" s="17" t="s">
        <v>381</v>
      </c>
      <c r="BM356" s="17" t="s">
        <v>821</v>
      </c>
    </row>
    <row r="357" s="1" customFormat="1" ht="16.5" customHeight="1">
      <c r="B357" s="33"/>
      <c r="C357" s="198" t="s">
        <v>822</v>
      </c>
      <c r="D357" s="198" t="s">
        <v>285</v>
      </c>
      <c r="E357" s="199" t="s">
        <v>823</v>
      </c>
      <c r="F357" s="200" t="s">
        <v>824</v>
      </c>
      <c r="G357" s="201" t="s">
        <v>376</v>
      </c>
      <c r="H357" s="202">
        <v>4</v>
      </c>
      <c r="I357" s="203">
        <v>54.399999999999999</v>
      </c>
      <c r="J357" s="203">
        <f>ROUND(I357*H357,2)</f>
        <v>217.59999999999999</v>
      </c>
      <c r="K357" s="200" t="s">
        <v>289</v>
      </c>
      <c r="L357" s="38"/>
      <c r="M357" s="72" t="s">
        <v>1</v>
      </c>
      <c r="N357" s="204" t="s">
        <v>50</v>
      </c>
      <c r="O357" s="205">
        <v>0.14599999999999999</v>
      </c>
      <c r="P357" s="205">
        <f>O357*H357</f>
        <v>0.58399999999999996</v>
      </c>
      <c r="Q357" s="205">
        <v>1.0000000000000001E-05</v>
      </c>
      <c r="R357" s="205">
        <f>Q357*H357</f>
        <v>4.0000000000000003E-05</v>
      </c>
      <c r="S357" s="205">
        <v>0.00040000000000000002</v>
      </c>
      <c r="T357" s="206">
        <f>S357*H357</f>
        <v>0.0016000000000000001</v>
      </c>
      <c r="AR357" s="17" t="s">
        <v>381</v>
      </c>
      <c r="AT357" s="17" t="s">
        <v>285</v>
      </c>
      <c r="AU357" s="17" t="s">
        <v>88</v>
      </c>
      <c r="AY357" s="17" t="s">
        <v>282</v>
      </c>
      <c r="BE357" s="207">
        <f>IF(N357="základní",J357,0)</f>
        <v>217.59999999999999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7" t="s">
        <v>86</v>
      </c>
      <c r="BK357" s="207">
        <f>ROUND(I357*H357,2)</f>
        <v>217.59999999999999</v>
      </c>
      <c r="BL357" s="17" t="s">
        <v>381</v>
      </c>
      <c r="BM357" s="17" t="s">
        <v>825</v>
      </c>
    </row>
    <row r="358" s="1" customFormat="1" ht="16.5" customHeight="1">
      <c r="B358" s="33"/>
      <c r="C358" s="198" t="s">
        <v>826</v>
      </c>
      <c r="D358" s="198" t="s">
        <v>285</v>
      </c>
      <c r="E358" s="199" t="s">
        <v>692</v>
      </c>
      <c r="F358" s="200" t="s">
        <v>693</v>
      </c>
      <c r="G358" s="201" t="s">
        <v>376</v>
      </c>
      <c r="H358" s="202">
        <v>2</v>
      </c>
      <c r="I358" s="203">
        <v>7.5099999999999998</v>
      </c>
      <c r="J358" s="203">
        <f>ROUND(I358*H358,2)</f>
        <v>15.02</v>
      </c>
      <c r="K358" s="200" t="s">
        <v>289</v>
      </c>
      <c r="L358" s="38"/>
      <c r="M358" s="72" t="s">
        <v>1</v>
      </c>
      <c r="N358" s="204" t="s">
        <v>50</v>
      </c>
      <c r="O358" s="205">
        <v>0.021000000000000001</v>
      </c>
      <c r="P358" s="205">
        <f>O358*H358</f>
        <v>0.042000000000000003</v>
      </c>
      <c r="Q358" s="205">
        <v>0</v>
      </c>
      <c r="R358" s="205">
        <f>Q358*H358</f>
        <v>0</v>
      </c>
      <c r="S358" s="205">
        <v>0.00191</v>
      </c>
      <c r="T358" s="206">
        <f>S358*H358</f>
        <v>0.00382</v>
      </c>
      <c r="AR358" s="17" t="s">
        <v>381</v>
      </c>
      <c r="AT358" s="17" t="s">
        <v>285</v>
      </c>
      <c r="AU358" s="17" t="s">
        <v>88</v>
      </c>
      <c r="AY358" s="17" t="s">
        <v>282</v>
      </c>
      <c r="BE358" s="207">
        <f>IF(N358="základní",J358,0)</f>
        <v>15.02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7" t="s">
        <v>86</v>
      </c>
      <c r="BK358" s="207">
        <f>ROUND(I358*H358,2)</f>
        <v>15.02</v>
      </c>
      <c r="BL358" s="17" t="s">
        <v>381</v>
      </c>
      <c r="BM358" s="17" t="s">
        <v>827</v>
      </c>
    </row>
    <row r="359" s="1" customFormat="1" ht="16.5" customHeight="1">
      <c r="B359" s="33"/>
      <c r="C359" s="198" t="s">
        <v>828</v>
      </c>
      <c r="D359" s="198" t="s">
        <v>285</v>
      </c>
      <c r="E359" s="199" t="s">
        <v>829</v>
      </c>
      <c r="F359" s="200" t="s">
        <v>830</v>
      </c>
      <c r="G359" s="201" t="s">
        <v>316</v>
      </c>
      <c r="H359" s="202">
        <v>0.20000000000000001</v>
      </c>
      <c r="I359" s="203">
        <v>834</v>
      </c>
      <c r="J359" s="203">
        <f>ROUND(I359*H359,2)</f>
        <v>166.80000000000001</v>
      </c>
      <c r="K359" s="200" t="s">
        <v>289</v>
      </c>
      <c r="L359" s="38"/>
      <c r="M359" s="72" t="s">
        <v>1</v>
      </c>
      <c r="N359" s="204" t="s">
        <v>50</v>
      </c>
      <c r="O359" s="205">
        <v>2.5750000000000002</v>
      </c>
      <c r="P359" s="205">
        <f>O359*H359</f>
        <v>0.51500000000000001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AR359" s="17" t="s">
        <v>381</v>
      </c>
      <c r="AT359" s="17" t="s">
        <v>285</v>
      </c>
      <c r="AU359" s="17" t="s">
        <v>88</v>
      </c>
      <c r="AY359" s="17" t="s">
        <v>282</v>
      </c>
      <c r="BE359" s="207">
        <f>IF(N359="základní",J359,0)</f>
        <v>166.80000000000001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86</v>
      </c>
      <c r="BK359" s="207">
        <f>ROUND(I359*H359,2)</f>
        <v>166.80000000000001</v>
      </c>
      <c r="BL359" s="17" t="s">
        <v>381</v>
      </c>
      <c r="BM359" s="17" t="s">
        <v>831</v>
      </c>
    </row>
    <row r="360" s="11" customFormat="1" ht="22.8" customHeight="1">
      <c r="B360" s="183"/>
      <c r="C360" s="184"/>
      <c r="D360" s="185" t="s">
        <v>78</v>
      </c>
      <c r="E360" s="196" t="s">
        <v>832</v>
      </c>
      <c r="F360" s="196" t="s">
        <v>833</v>
      </c>
      <c r="G360" s="184"/>
      <c r="H360" s="184"/>
      <c r="I360" s="184"/>
      <c r="J360" s="197">
        <f>BK360</f>
        <v>8539.4000000000015</v>
      </c>
      <c r="K360" s="184"/>
      <c r="L360" s="188"/>
      <c r="M360" s="189"/>
      <c r="N360" s="190"/>
      <c r="O360" s="190"/>
      <c r="P360" s="191">
        <f>SUM(P361:P364)</f>
        <v>24.6052</v>
      </c>
      <c r="Q360" s="190"/>
      <c r="R360" s="191">
        <f>SUM(R361:R364)</f>
        <v>0.00016000000000000001</v>
      </c>
      <c r="S360" s="190"/>
      <c r="T360" s="192">
        <f>SUM(T361:T364)</f>
        <v>2.8067000000000002</v>
      </c>
      <c r="AR360" s="193" t="s">
        <v>88</v>
      </c>
      <c r="AT360" s="194" t="s">
        <v>78</v>
      </c>
      <c r="AU360" s="194" t="s">
        <v>86</v>
      </c>
      <c r="AY360" s="193" t="s">
        <v>282</v>
      </c>
      <c r="BK360" s="195">
        <f>SUM(BK361:BK364)</f>
        <v>8539.4000000000015</v>
      </c>
    </row>
    <row r="361" s="1" customFormat="1" ht="16.5" customHeight="1">
      <c r="B361" s="33"/>
      <c r="C361" s="198" t="s">
        <v>834</v>
      </c>
      <c r="D361" s="198" t="s">
        <v>285</v>
      </c>
      <c r="E361" s="199" t="s">
        <v>835</v>
      </c>
      <c r="F361" s="200" t="s">
        <v>836</v>
      </c>
      <c r="G361" s="201" t="s">
        <v>343</v>
      </c>
      <c r="H361" s="202">
        <v>114</v>
      </c>
      <c r="I361" s="203">
        <v>29.300000000000001</v>
      </c>
      <c r="J361" s="203">
        <f>ROUND(I361*H361,2)</f>
        <v>3340.1999999999998</v>
      </c>
      <c r="K361" s="200" t="s">
        <v>289</v>
      </c>
      <c r="L361" s="38"/>
      <c r="M361" s="72" t="s">
        <v>1</v>
      </c>
      <c r="N361" s="204" t="s">
        <v>50</v>
      </c>
      <c r="O361" s="205">
        <v>0.082000000000000003</v>
      </c>
      <c r="P361" s="205">
        <f>O361*H361</f>
        <v>9.3480000000000008</v>
      </c>
      <c r="Q361" s="205">
        <v>0</v>
      </c>
      <c r="R361" s="205">
        <f>Q361*H361</f>
        <v>0</v>
      </c>
      <c r="S361" s="205">
        <v>0.023800000000000002</v>
      </c>
      <c r="T361" s="206">
        <f>S361*H361</f>
        <v>2.7132000000000001</v>
      </c>
      <c r="AR361" s="17" t="s">
        <v>381</v>
      </c>
      <c r="AT361" s="17" t="s">
        <v>285</v>
      </c>
      <c r="AU361" s="17" t="s">
        <v>88</v>
      </c>
      <c r="AY361" s="17" t="s">
        <v>282</v>
      </c>
      <c r="BE361" s="207">
        <f>IF(N361="základní",J361,0)</f>
        <v>3340.1999999999998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7" t="s">
        <v>86</v>
      </c>
      <c r="BK361" s="207">
        <f>ROUND(I361*H361,2)</f>
        <v>3340.1999999999998</v>
      </c>
      <c r="BL361" s="17" t="s">
        <v>381</v>
      </c>
      <c r="BM361" s="17" t="s">
        <v>837</v>
      </c>
    </row>
    <row r="362" s="1" customFormat="1" ht="16.5" customHeight="1">
      <c r="B362" s="33"/>
      <c r="C362" s="198" t="s">
        <v>838</v>
      </c>
      <c r="D362" s="198" t="s">
        <v>285</v>
      </c>
      <c r="E362" s="199" t="s">
        <v>839</v>
      </c>
      <c r="F362" s="200" t="s">
        <v>840</v>
      </c>
      <c r="G362" s="201" t="s">
        <v>376</v>
      </c>
      <c r="H362" s="202">
        <v>2</v>
      </c>
      <c r="I362" s="203">
        <v>145</v>
      </c>
      <c r="J362" s="203">
        <f>ROUND(I362*H362,2)</f>
        <v>290</v>
      </c>
      <c r="K362" s="200" t="s">
        <v>289</v>
      </c>
      <c r="L362" s="38"/>
      <c r="M362" s="72" t="s">
        <v>1</v>
      </c>
      <c r="N362" s="204" t="s">
        <v>50</v>
      </c>
      <c r="O362" s="205">
        <v>0.36099999999999999</v>
      </c>
      <c r="P362" s="205">
        <f>O362*H362</f>
        <v>0.72199999999999998</v>
      </c>
      <c r="Q362" s="205">
        <v>8.0000000000000007E-05</v>
      </c>
      <c r="R362" s="205">
        <f>Q362*H362</f>
        <v>0.00016000000000000001</v>
      </c>
      <c r="S362" s="205">
        <v>0.04675</v>
      </c>
      <c r="T362" s="206">
        <f>S362*H362</f>
        <v>0.0935</v>
      </c>
      <c r="AR362" s="17" t="s">
        <v>381</v>
      </c>
      <c r="AT362" s="17" t="s">
        <v>285</v>
      </c>
      <c r="AU362" s="17" t="s">
        <v>88</v>
      </c>
      <c r="AY362" s="17" t="s">
        <v>282</v>
      </c>
      <c r="BE362" s="207">
        <f>IF(N362="základní",J362,0)</f>
        <v>290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7" t="s">
        <v>86</v>
      </c>
      <c r="BK362" s="207">
        <f>ROUND(I362*H362,2)</f>
        <v>290</v>
      </c>
      <c r="BL362" s="17" t="s">
        <v>381</v>
      </c>
      <c r="BM362" s="17" t="s">
        <v>841</v>
      </c>
    </row>
    <row r="363" s="1" customFormat="1" ht="16.5" customHeight="1">
      <c r="B363" s="33"/>
      <c r="C363" s="198" t="s">
        <v>842</v>
      </c>
      <c r="D363" s="198" t="s">
        <v>285</v>
      </c>
      <c r="E363" s="199" t="s">
        <v>843</v>
      </c>
      <c r="F363" s="200" t="s">
        <v>844</v>
      </c>
      <c r="G363" s="201" t="s">
        <v>343</v>
      </c>
      <c r="H363" s="202">
        <v>114</v>
      </c>
      <c r="I363" s="203">
        <v>18.600000000000001</v>
      </c>
      <c r="J363" s="203">
        <f>ROUND(I363*H363,2)</f>
        <v>2120.4000000000001</v>
      </c>
      <c r="K363" s="200" t="s">
        <v>289</v>
      </c>
      <c r="L363" s="38"/>
      <c r="M363" s="72" t="s">
        <v>1</v>
      </c>
      <c r="N363" s="204" t="s">
        <v>50</v>
      </c>
      <c r="O363" s="205">
        <v>0.051999999999999998</v>
      </c>
      <c r="P363" s="205">
        <f>O363*H363</f>
        <v>5.9279999999999999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AR363" s="17" t="s">
        <v>381</v>
      </c>
      <c r="AT363" s="17" t="s">
        <v>285</v>
      </c>
      <c r="AU363" s="17" t="s">
        <v>88</v>
      </c>
      <c r="AY363" s="17" t="s">
        <v>282</v>
      </c>
      <c r="BE363" s="207">
        <f>IF(N363="základní",J363,0)</f>
        <v>2120.4000000000001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7" t="s">
        <v>86</v>
      </c>
      <c r="BK363" s="207">
        <f>ROUND(I363*H363,2)</f>
        <v>2120.4000000000001</v>
      </c>
      <c r="BL363" s="17" t="s">
        <v>381</v>
      </c>
      <c r="BM363" s="17" t="s">
        <v>845</v>
      </c>
    </row>
    <row r="364" s="1" customFormat="1" ht="16.5" customHeight="1">
      <c r="B364" s="33"/>
      <c r="C364" s="198" t="s">
        <v>846</v>
      </c>
      <c r="D364" s="198" t="s">
        <v>285</v>
      </c>
      <c r="E364" s="199" t="s">
        <v>847</v>
      </c>
      <c r="F364" s="200" t="s">
        <v>848</v>
      </c>
      <c r="G364" s="201" t="s">
        <v>316</v>
      </c>
      <c r="H364" s="202">
        <v>2.7999999999999998</v>
      </c>
      <c r="I364" s="203">
        <v>996</v>
      </c>
      <c r="J364" s="203">
        <f>ROUND(I364*H364,2)</f>
        <v>2788.8000000000002</v>
      </c>
      <c r="K364" s="200" t="s">
        <v>289</v>
      </c>
      <c r="L364" s="38"/>
      <c r="M364" s="72" t="s">
        <v>1</v>
      </c>
      <c r="N364" s="204" t="s">
        <v>50</v>
      </c>
      <c r="O364" s="205">
        <v>3.0739999999999998</v>
      </c>
      <c r="P364" s="205">
        <f>O364*H364</f>
        <v>8.6071999999999989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AR364" s="17" t="s">
        <v>381</v>
      </c>
      <c r="AT364" s="17" t="s">
        <v>285</v>
      </c>
      <c r="AU364" s="17" t="s">
        <v>88</v>
      </c>
      <c r="AY364" s="17" t="s">
        <v>282</v>
      </c>
      <c r="BE364" s="207">
        <f>IF(N364="základní",J364,0)</f>
        <v>2788.8000000000002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7" t="s">
        <v>86</v>
      </c>
      <c r="BK364" s="207">
        <f>ROUND(I364*H364,2)</f>
        <v>2788.8000000000002</v>
      </c>
      <c r="BL364" s="17" t="s">
        <v>381</v>
      </c>
      <c r="BM364" s="17" t="s">
        <v>849</v>
      </c>
    </row>
    <row r="365" s="11" customFormat="1" ht="22.8" customHeight="1">
      <c r="B365" s="183"/>
      <c r="C365" s="184"/>
      <c r="D365" s="185" t="s">
        <v>78</v>
      </c>
      <c r="E365" s="196" t="s">
        <v>850</v>
      </c>
      <c r="F365" s="196" t="s">
        <v>851</v>
      </c>
      <c r="G365" s="184"/>
      <c r="H365" s="184"/>
      <c r="I365" s="184"/>
      <c r="J365" s="197">
        <f>BK365</f>
        <v>96</v>
      </c>
      <c r="K365" s="184"/>
      <c r="L365" s="188"/>
      <c r="M365" s="189"/>
      <c r="N365" s="190"/>
      <c r="O365" s="190"/>
      <c r="P365" s="191">
        <f>P366</f>
        <v>0</v>
      </c>
      <c r="Q365" s="190"/>
      <c r="R365" s="191">
        <f>R366</f>
        <v>0</v>
      </c>
      <c r="S365" s="190"/>
      <c r="T365" s="192">
        <f>T366</f>
        <v>0</v>
      </c>
      <c r="AR365" s="193" t="s">
        <v>88</v>
      </c>
      <c r="AT365" s="194" t="s">
        <v>78</v>
      </c>
      <c r="AU365" s="194" t="s">
        <v>86</v>
      </c>
      <c r="AY365" s="193" t="s">
        <v>282</v>
      </c>
      <c r="BK365" s="195">
        <f>BK366</f>
        <v>96</v>
      </c>
    </row>
    <row r="366" s="1" customFormat="1" ht="16.5" customHeight="1">
      <c r="B366" s="33"/>
      <c r="C366" s="198" t="s">
        <v>852</v>
      </c>
      <c r="D366" s="198" t="s">
        <v>285</v>
      </c>
      <c r="E366" s="199" t="s">
        <v>853</v>
      </c>
      <c r="F366" s="200" t="s">
        <v>854</v>
      </c>
      <c r="G366" s="201" t="s">
        <v>392</v>
      </c>
      <c r="H366" s="202">
        <v>2</v>
      </c>
      <c r="I366" s="203">
        <v>48</v>
      </c>
      <c r="J366" s="203">
        <f>ROUND(I366*H366,2)</f>
        <v>96</v>
      </c>
      <c r="K366" s="200" t="s">
        <v>377</v>
      </c>
      <c r="L366" s="38"/>
      <c r="M366" s="257" t="s">
        <v>1</v>
      </c>
      <c r="N366" s="258" t="s">
        <v>50</v>
      </c>
      <c r="O366" s="259">
        <v>0</v>
      </c>
      <c r="P366" s="259">
        <f>O366*H366</f>
        <v>0</v>
      </c>
      <c r="Q366" s="259">
        <v>0</v>
      </c>
      <c r="R366" s="259">
        <f>Q366*H366</f>
        <v>0</v>
      </c>
      <c r="S366" s="259">
        <v>0</v>
      </c>
      <c r="T366" s="260">
        <f>S366*H366</f>
        <v>0</v>
      </c>
      <c r="AR366" s="17" t="s">
        <v>381</v>
      </c>
      <c r="AT366" s="17" t="s">
        <v>285</v>
      </c>
      <c r="AU366" s="17" t="s">
        <v>88</v>
      </c>
      <c r="AY366" s="17" t="s">
        <v>282</v>
      </c>
      <c r="BE366" s="207">
        <f>IF(N366="základní",J366,0)</f>
        <v>96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7" t="s">
        <v>86</v>
      </c>
      <c r="BK366" s="207">
        <f>ROUND(I366*H366,2)</f>
        <v>96</v>
      </c>
      <c r="BL366" s="17" t="s">
        <v>381</v>
      </c>
      <c r="BM366" s="17" t="s">
        <v>855</v>
      </c>
    </row>
    <row r="367" s="1" customFormat="1" ht="6.96" customHeight="1">
      <c r="B367" s="52"/>
      <c r="C367" s="53"/>
      <c r="D367" s="53"/>
      <c r="E367" s="53"/>
      <c r="F367" s="53"/>
      <c r="G367" s="53"/>
      <c r="H367" s="53"/>
      <c r="I367" s="53"/>
      <c r="J367" s="53"/>
      <c r="K367" s="53"/>
      <c r="L367" s="38"/>
    </row>
  </sheetData>
  <sheetProtection sheet="1" autoFilter="0" formatColumns="0" formatRows="0" objects="1" scenarios="1" spinCount="100000" saltValue="xJxdn0fi+joc3Ho+RfrhfOpO9GlKjDugJj6y4lYPNrRkur/IpRJOi55dbfexHUU/R8MJUF8IgQZuNjb1P9gDRg==" hashValue="aA1+3M93ga+olQz0gOMnzhZ2b8mwaYCUKEg+yZJ+AnTCutLkfpH+1Wb9dwb7Ol7D1atAZO3eUt8q1i45r5tzPg==" algorithmName="SHA-512" password="CC35"/>
  <autoFilter ref="C99:K366"/>
  <mergeCells count="11">
    <mergeCell ref="E7:H7"/>
    <mergeCell ref="E9:H9"/>
    <mergeCell ref="E11:H11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96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245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856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ROUND(J90, 2)</f>
        <v>3262430.4100000001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ROUND((SUM(BE90:BE202)),  2)</f>
        <v>3262430.4100000001</v>
      </c>
      <c r="I35" s="145">
        <v>0.20999999999999999</v>
      </c>
      <c r="J35" s="144">
        <f>ROUND(((SUM(BE90:BE202))*I35),  2)</f>
        <v>685110.39000000001</v>
      </c>
      <c r="L35" s="38"/>
    </row>
    <row r="36" s="1" customFormat="1" ht="14.4" customHeight="1">
      <c r="B36" s="38"/>
      <c r="E36" s="135" t="s">
        <v>51</v>
      </c>
      <c r="F36" s="144">
        <f>ROUND((SUM(BF90:BF202)),  2)</f>
        <v>0</v>
      </c>
      <c r="I36" s="145">
        <v>0.14999999999999999</v>
      </c>
      <c r="J36" s="144">
        <f>ROUND(((SUM(BF90:BF202))*I36),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ROUND((SUM(BG90:BG202)),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ROUND((SUM(BH90:BH202)),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ROUND((SUM(BI90:BI202)),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3947540.8000000003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245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002A - Nákladní rampa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J90</f>
        <v>3262430.4100000001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857</v>
      </c>
      <c r="E64" s="165"/>
      <c r="F64" s="165"/>
      <c r="G64" s="165"/>
      <c r="H64" s="165"/>
      <c r="I64" s="165"/>
      <c r="J64" s="166">
        <f>J91</f>
        <v>3262430.4100000001</v>
      </c>
      <c r="K64" s="163"/>
      <c r="L64" s="167"/>
    </row>
    <row r="65" s="9" customFormat="1" ht="19.92" customHeight="1">
      <c r="B65" s="168"/>
      <c r="C65" s="117"/>
      <c r="D65" s="169" t="s">
        <v>254</v>
      </c>
      <c r="E65" s="170"/>
      <c r="F65" s="170"/>
      <c r="G65" s="170"/>
      <c r="H65" s="170"/>
      <c r="I65" s="170"/>
      <c r="J65" s="171">
        <f>J92</f>
        <v>497564.40999999997</v>
      </c>
      <c r="K65" s="117"/>
      <c r="L65" s="172"/>
    </row>
    <row r="66" s="9" customFormat="1" ht="19.92" customHeight="1">
      <c r="B66" s="168"/>
      <c r="C66" s="117"/>
      <c r="D66" s="169" t="s">
        <v>256</v>
      </c>
      <c r="E66" s="170"/>
      <c r="F66" s="170"/>
      <c r="G66" s="170"/>
      <c r="H66" s="170"/>
      <c r="I66" s="170"/>
      <c r="J66" s="171">
        <f>J126</f>
        <v>157529.85999999999</v>
      </c>
      <c r="K66" s="117"/>
      <c r="L66" s="172"/>
    </row>
    <row r="67" s="9" customFormat="1" ht="19.92" customHeight="1">
      <c r="B67" s="168"/>
      <c r="C67" s="117"/>
      <c r="D67" s="169" t="s">
        <v>257</v>
      </c>
      <c r="E67" s="170"/>
      <c r="F67" s="170"/>
      <c r="G67" s="170"/>
      <c r="H67" s="170"/>
      <c r="I67" s="170"/>
      <c r="J67" s="171">
        <f>J139</f>
        <v>2586154.3200000003</v>
      </c>
      <c r="K67" s="117"/>
      <c r="L67" s="172"/>
    </row>
    <row r="68" s="9" customFormat="1" ht="19.92" customHeight="1">
      <c r="B68" s="168"/>
      <c r="C68" s="117"/>
      <c r="D68" s="169" t="s">
        <v>259</v>
      </c>
      <c r="E68" s="170"/>
      <c r="F68" s="170"/>
      <c r="G68" s="170"/>
      <c r="H68" s="170"/>
      <c r="I68" s="170"/>
      <c r="J68" s="171">
        <f>J201</f>
        <v>21181.82</v>
      </c>
      <c r="K68" s="117"/>
      <c r="L68" s="172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1" customFormat="1" ht="16.5" customHeight="1">
      <c r="B80" s="33"/>
      <c r="C80" s="34"/>
      <c r="D80" s="34"/>
      <c r="E80" s="157" t="s">
        <v>245</v>
      </c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246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E11</f>
        <v>SO 002A - Nákladní rampa</v>
      </c>
      <c r="F82" s="34"/>
      <c r="G82" s="34"/>
      <c r="H82" s="34"/>
      <c r="I82" s="34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20</v>
      </c>
      <c r="D84" s="34"/>
      <c r="E84" s="34"/>
      <c r="F84" s="26" t="str">
        <f>F14</f>
        <v>Šumperk</v>
      </c>
      <c r="G84" s="34"/>
      <c r="H84" s="34"/>
      <c r="I84" s="29" t="s">
        <v>22</v>
      </c>
      <c r="J84" s="62" t="str">
        <f>IF(J14="","",J14)</f>
        <v>20. 11. 2018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3.65" customHeight="1">
      <c r="B86" s="33"/>
      <c r="C86" s="29" t="s">
        <v>28</v>
      </c>
      <c r="D86" s="34"/>
      <c r="E86" s="34"/>
      <c r="F86" s="26" t="str">
        <f>E17</f>
        <v>Město Šumperk</v>
      </c>
      <c r="G86" s="34"/>
      <c r="H86" s="34"/>
      <c r="I86" s="29" t="s">
        <v>36</v>
      </c>
      <c r="J86" s="31" t="str">
        <f>E23</f>
        <v>Cekr CZ s.r.o.</v>
      </c>
      <c r="K86" s="34"/>
      <c r="L86" s="38"/>
    </row>
    <row r="87" s="1" customFormat="1" ht="24.9" customHeight="1">
      <c r="B87" s="33"/>
      <c r="C87" s="29" t="s">
        <v>34</v>
      </c>
      <c r="D87" s="34"/>
      <c r="E87" s="34"/>
      <c r="F87" s="26" t="str">
        <f>IF(E20="","",E20)</f>
        <v>Na základě VŘ</v>
      </c>
      <c r="G87" s="34"/>
      <c r="H87" s="34"/>
      <c r="I87" s="29" t="s">
        <v>41</v>
      </c>
      <c r="J87" s="31" t="str">
        <f>E26</f>
        <v>Jan Zamykal, CS ÚRS 2018 02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0" customFormat="1" ht="29.28" customHeight="1">
      <c r="B89" s="173"/>
      <c r="C89" s="174" t="s">
        <v>269</v>
      </c>
      <c r="D89" s="175" t="s">
        <v>64</v>
      </c>
      <c r="E89" s="175" t="s">
        <v>60</v>
      </c>
      <c r="F89" s="175" t="s">
        <v>61</v>
      </c>
      <c r="G89" s="175" t="s">
        <v>270</v>
      </c>
      <c r="H89" s="175" t="s">
        <v>271</v>
      </c>
      <c r="I89" s="175" t="s">
        <v>272</v>
      </c>
      <c r="J89" s="176" t="s">
        <v>250</v>
      </c>
      <c r="K89" s="177" t="s">
        <v>273</v>
      </c>
      <c r="L89" s="178"/>
      <c r="M89" s="83" t="s">
        <v>1</v>
      </c>
      <c r="N89" s="84" t="s">
        <v>49</v>
      </c>
      <c r="O89" s="84" t="s">
        <v>274</v>
      </c>
      <c r="P89" s="84" t="s">
        <v>275</v>
      </c>
      <c r="Q89" s="84" t="s">
        <v>276</v>
      </c>
      <c r="R89" s="84" t="s">
        <v>277</v>
      </c>
      <c r="S89" s="84" t="s">
        <v>278</v>
      </c>
      <c r="T89" s="85" t="s">
        <v>279</v>
      </c>
    </row>
    <row r="90" s="1" customFormat="1" ht="22.8" customHeight="1">
      <c r="B90" s="33"/>
      <c r="C90" s="90" t="s">
        <v>280</v>
      </c>
      <c r="D90" s="34"/>
      <c r="E90" s="34"/>
      <c r="F90" s="34"/>
      <c r="G90" s="34"/>
      <c r="H90" s="34"/>
      <c r="I90" s="34"/>
      <c r="J90" s="179">
        <f>BK90</f>
        <v>3262430.4100000001</v>
      </c>
      <c r="K90" s="34"/>
      <c r="L90" s="38"/>
      <c r="M90" s="86"/>
      <c r="N90" s="87"/>
      <c r="O90" s="87"/>
      <c r="P90" s="180">
        <f>P91</f>
        <v>3168.061823</v>
      </c>
      <c r="Q90" s="87"/>
      <c r="R90" s="180">
        <f>R91</f>
        <v>349.53419180000003</v>
      </c>
      <c r="S90" s="87"/>
      <c r="T90" s="181">
        <f>T91</f>
        <v>1526.0062</v>
      </c>
      <c r="AT90" s="17" t="s">
        <v>78</v>
      </c>
      <c r="AU90" s="17" t="s">
        <v>252</v>
      </c>
      <c r="BK90" s="182">
        <f>BK91</f>
        <v>3262430.4100000001</v>
      </c>
    </row>
    <row r="91" s="11" customFormat="1" ht="25.92" customHeight="1">
      <c r="B91" s="183"/>
      <c r="C91" s="184"/>
      <c r="D91" s="185" t="s">
        <v>78</v>
      </c>
      <c r="E91" s="186" t="s">
        <v>858</v>
      </c>
      <c r="F91" s="186" t="s">
        <v>95</v>
      </c>
      <c r="G91" s="184"/>
      <c r="H91" s="184"/>
      <c r="I91" s="184"/>
      <c r="J91" s="187">
        <f>BK91</f>
        <v>3262430.4100000001</v>
      </c>
      <c r="K91" s="184"/>
      <c r="L91" s="188"/>
      <c r="M91" s="189"/>
      <c r="N91" s="190"/>
      <c r="O91" s="190"/>
      <c r="P91" s="191">
        <f>P92+P126+P139+P201</f>
        <v>3168.061823</v>
      </c>
      <c r="Q91" s="190"/>
      <c r="R91" s="191">
        <f>R92+R126+R139+R201</f>
        <v>349.53419180000003</v>
      </c>
      <c r="S91" s="190"/>
      <c r="T91" s="192">
        <f>T92+T126+T139+T201</f>
        <v>1526.0062</v>
      </c>
      <c r="AR91" s="193" t="s">
        <v>86</v>
      </c>
      <c r="AT91" s="194" t="s">
        <v>78</v>
      </c>
      <c r="AU91" s="194" t="s">
        <v>79</v>
      </c>
      <c r="AY91" s="193" t="s">
        <v>282</v>
      </c>
      <c r="BK91" s="195">
        <f>BK92+BK126+BK139+BK201</f>
        <v>3262430.4100000001</v>
      </c>
    </row>
    <row r="92" s="11" customFormat="1" ht="22.8" customHeight="1">
      <c r="B92" s="183"/>
      <c r="C92" s="184"/>
      <c r="D92" s="185" t="s">
        <v>78</v>
      </c>
      <c r="E92" s="196" t="s">
        <v>283</v>
      </c>
      <c r="F92" s="196" t="s">
        <v>284</v>
      </c>
      <c r="G92" s="184"/>
      <c r="H92" s="184"/>
      <c r="I92" s="184"/>
      <c r="J92" s="197">
        <f>BK92</f>
        <v>497564.40999999997</v>
      </c>
      <c r="K92" s="184"/>
      <c r="L92" s="188"/>
      <c r="M92" s="189"/>
      <c r="N92" s="190"/>
      <c r="O92" s="190"/>
      <c r="P92" s="191">
        <f>SUM(P93:P125)</f>
        <v>289.76314299999996</v>
      </c>
      <c r="Q92" s="190"/>
      <c r="R92" s="191">
        <f>SUM(R93:R125)</f>
        <v>291.15300000000002</v>
      </c>
      <c r="S92" s="190"/>
      <c r="T92" s="192">
        <f>SUM(T93:T125)</f>
        <v>0</v>
      </c>
      <c r="AR92" s="193" t="s">
        <v>86</v>
      </c>
      <c r="AT92" s="194" t="s">
        <v>78</v>
      </c>
      <c r="AU92" s="194" t="s">
        <v>86</v>
      </c>
      <c r="AY92" s="193" t="s">
        <v>282</v>
      </c>
      <c r="BK92" s="195">
        <f>SUM(BK93:BK125)</f>
        <v>497564.40999999997</v>
      </c>
    </row>
    <row r="93" s="1" customFormat="1" ht="16.5" customHeight="1">
      <c r="B93" s="33"/>
      <c r="C93" s="198" t="s">
        <v>86</v>
      </c>
      <c r="D93" s="198" t="s">
        <v>285</v>
      </c>
      <c r="E93" s="199" t="s">
        <v>286</v>
      </c>
      <c r="F93" s="200" t="s">
        <v>287</v>
      </c>
      <c r="G93" s="201" t="s">
        <v>288</v>
      </c>
      <c r="H93" s="202">
        <v>774.39999999999998</v>
      </c>
      <c r="I93" s="203">
        <v>86.5</v>
      </c>
      <c r="J93" s="203">
        <f>ROUND(I93*H93,2)</f>
        <v>66985.600000000006</v>
      </c>
      <c r="K93" s="200" t="s">
        <v>289</v>
      </c>
      <c r="L93" s="38"/>
      <c r="M93" s="72" t="s">
        <v>1</v>
      </c>
      <c r="N93" s="204" t="s">
        <v>50</v>
      </c>
      <c r="O93" s="205">
        <v>0.187</v>
      </c>
      <c r="P93" s="205">
        <f>O93*H93</f>
        <v>144.81279999999998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7" t="s">
        <v>290</v>
      </c>
      <c r="AT93" s="17" t="s">
        <v>285</v>
      </c>
      <c r="AU93" s="17" t="s">
        <v>88</v>
      </c>
      <c r="AY93" s="17" t="s">
        <v>282</v>
      </c>
      <c r="BE93" s="207">
        <f>IF(N93="základní",J93,0)</f>
        <v>66985.600000000006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86</v>
      </c>
      <c r="BK93" s="207">
        <f>ROUND(I93*H93,2)</f>
        <v>66985.600000000006</v>
      </c>
      <c r="BL93" s="17" t="s">
        <v>290</v>
      </c>
      <c r="BM93" s="17" t="s">
        <v>859</v>
      </c>
    </row>
    <row r="94" s="12" customFormat="1">
      <c r="B94" s="208"/>
      <c r="C94" s="209"/>
      <c r="D94" s="210" t="s">
        <v>292</v>
      </c>
      <c r="E94" s="211" t="s">
        <v>1</v>
      </c>
      <c r="F94" s="212" t="s">
        <v>440</v>
      </c>
      <c r="G94" s="209"/>
      <c r="H94" s="211" t="s">
        <v>1</v>
      </c>
      <c r="I94" s="209"/>
      <c r="J94" s="209"/>
      <c r="K94" s="209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292</v>
      </c>
      <c r="AU94" s="217" t="s">
        <v>88</v>
      </c>
      <c r="AV94" s="12" t="s">
        <v>86</v>
      </c>
      <c r="AW94" s="12" t="s">
        <v>40</v>
      </c>
      <c r="AX94" s="12" t="s">
        <v>79</v>
      </c>
      <c r="AY94" s="217" t="s">
        <v>282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860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861</v>
      </c>
      <c r="G96" s="219"/>
      <c r="H96" s="222">
        <v>774.39999999999998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774.39999999999998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88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88</v>
      </c>
      <c r="D98" s="198" t="s">
        <v>285</v>
      </c>
      <c r="E98" s="199" t="s">
        <v>862</v>
      </c>
      <c r="F98" s="200" t="s">
        <v>863</v>
      </c>
      <c r="G98" s="201" t="s">
        <v>288</v>
      </c>
      <c r="H98" s="202">
        <v>8.6880000000000006</v>
      </c>
      <c r="I98" s="203">
        <v>388</v>
      </c>
      <c r="J98" s="203">
        <f>ROUND(I98*H98,2)</f>
        <v>3370.9400000000001</v>
      </c>
      <c r="K98" s="200" t="s">
        <v>289</v>
      </c>
      <c r="L98" s="38"/>
      <c r="M98" s="72" t="s">
        <v>1</v>
      </c>
      <c r="N98" s="204" t="s">
        <v>50</v>
      </c>
      <c r="O98" s="205">
        <v>1.4299999999999999</v>
      </c>
      <c r="P98" s="205">
        <f>O98*H98</f>
        <v>12.42384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88</v>
      </c>
      <c r="AY98" s="17" t="s">
        <v>282</v>
      </c>
      <c r="BE98" s="207">
        <f>IF(N98="základní",J98,0)</f>
        <v>3370.9400000000001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3370.9400000000001</v>
      </c>
      <c r="BL98" s="17" t="s">
        <v>290</v>
      </c>
      <c r="BM98" s="17" t="s">
        <v>864</v>
      </c>
    </row>
    <row r="99" s="12" customFormat="1">
      <c r="B99" s="208"/>
      <c r="C99" s="209"/>
      <c r="D99" s="210" t="s">
        <v>292</v>
      </c>
      <c r="E99" s="211" t="s">
        <v>1</v>
      </c>
      <c r="F99" s="212" t="s">
        <v>865</v>
      </c>
      <c r="G99" s="209"/>
      <c r="H99" s="211" t="s">
        <v>1</v>
      </c>
      <c r="I99" s="209"/>
      <c r="J99" s="209"/>
      <c r="K99" s="209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292</v>
      </c>
      <c r="AU99" s="217" t="s">
        <v>88</v>
      </c>
      <c r="AV99" s="12" t="s">
        <v>86</v>
      </c>
      <c r="AW99" s="12" t="s">
        <v>40</v>
      </c>
      <c r="AX99" s="12" t="s">
        <v>79</v>
      </c>
      <c r="AY99" s="21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866</v>
      </c>
      <c r="G100" s="219"/>
      <c r="H100" s="222">
        <v>7.9199999999999999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867</v>
      </c>
      <c r="G101" s="219"/>
      <c r="H101" s="222">
        <v>0.76800000000000002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8.6880000000000006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88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129</v>
      </c>
      <c r="D103" s="198" t="s">
        <v>285</v>
      </c>
      <c r="E103" s="199" t="s">
        <v>868</v>
      </c>
      <c r="F103" s="200" t="s">
        <v>869</v>
      </c>
      <c r="G103" s="201" t="s">
        <v>288</v>
      </c>
      <c r="H103" s="202">
        <v>5.2130000000000001</v>
      </c>
      <c r="I103" s="203">
        <v>25.100000000000001</v>
      </c>
      <c r="J103" s="203">
        <f>ROUND(I103*H103,2)</f>
        <v>130.84999999999999</v>
      </c>
      <c r="K103" s="200" t="s">
        <v>289</v>
      </c>
      <c r="L103" s="38"/>
      <c r="M103" s="72" t="s">
        <v>1</v>
      </c>
      <c r="N103" s="204" t="s">
        <v>50</v>
      </c>
      <c r="O103" s="205">
        <v>0.10000000000000001</v>
      </c>
      <c r="P103" s="205">
        <f>O103*H103</f>
        <v>0.52129999999999999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130.84999999999999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130.84999999999999</v>
      </c>
      <c r="BL103" s="17" t="s">
        <v>290</v>
      </c>
      <c r="BM103" s="17" t="s">
        <v>870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871</v>
      </c>
      <c r="G104" s="219"/>
      <c r="H104" s="222">
        <v>5.2130000000000001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5.2130000000000001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290</v>
      </c>
      <c r="D106" s="198" t="s">
        <v>285</v>
      </c>
      <c r="E106" s="199" t="s">
        <v>307</v>
      </c>
      <c r="F106" s="200" t="s">
        <v>308</v>
      </c>
      <c r="G106" s="201" t="s">
        <v>288</v>
      </c>
      <c r="H106" s="202">
        <v>783.08799999999997</v>
      </c>
      <c r="I106" s="203">
        <v>144</v>
      </c>
      <c r="J106" s="203">
        <f>ROUND(I106*H106,2)</f>
        <v>112764.67</v>
      </c>
      <c r="K106" s="200" t="s">
        <v>289</v>
      </c>
      <c r="L106" s="38"/>
      <c r="M106" s="72" t="s">
        <v>1</v>
      </c>
      <c r="N106" s="204" t="s">
        <v>50</v>
      </c>
      <c r="O106" s="205">
        <v>0.062</v>
      </c>
      <c r="P106" s="205">
        <f>O106*H106</f>
        <v>48.551455999999995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112764.67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112764.67</v>
      </c>
      <c r="BL106" s="17" t="s">
        <v>290</v>
      </c>
      <c r="BM106" s="17" t="s">
        <v>872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873</v>
      </c>
      <c r="G107" s="219"/>
      <c r="H107" s="222">
        <v>783.08799999999997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5" customFormat="1">
      <c r="B108" s="238"/>
      <c r="C108" s="239"/>
      <c r="D108" s="210" t="s">
        <v>292</v>
      </c>
      <c r="E108" s="240" t="s">
        <v>1</v>
      </c>
      <c r="F108" s="241" t="s">
        <v>306</v>
      </c>
      <c r="G108" s="239"/>
      <c r="H108" s="242">
        <v>783.08799999999997</v>
      </c>
      <c r="I108" s="239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292</v>
      </c>
      <c r="AU108" s="247" t="s">
        <v>88</v>
      </c>
      <c r="AV108" s="15" t="s">
        <v>290</v>
      </c>
      <c r="AW108" s="15" t="s">
        <v>40</v>
      </c>
      <c r="AX108" s="15" t="s">
        <v>86</v>
      </c>
      <c r="AY108" s="247" t="s">
        <v>282</v>
      </c>
    </row>
    <row r="109" s="1" customFormat="1" ht="16.5" customHeight="1">
      <c r="B109" s="33"/>
      <c r="C109" s="198" t="s">
        <v>319</v>
      </c>
      <c r="D109" s="198" t="s">
        <v>285</v>
      </c>
      <c r="E109" s="199" t="s">
        <v>311</v>
      </c>
      <c r="F109" s="200" t="s">
        <v>312</v>
      </c>
      <c r="G109" s="201" t="s">
        <v>288</v>
      </c>
      <c r="H109" s="202">
        <v>783.08799999999997</v>
      </c>
      <c r="I109" s="203">
        <v>15.199999999999999</v>
      </c>
      <c r="J109" s="203">
        <f>ROUND(I109*H109,2)</f>
        <v>11902.940000000001</v>
      </c>
      <c r="K109" s="200" t="s">
        <v>289</v>
      </c>
      <c r="L109" s="38"/>
      <c r="M109" s="72" t="s">
        <v>1</v>
      </c>
      <c r="N109" s="204" t="s">
        <v>50</v>
      </c>
      <c r="O109" s="205">
        <v>0.0089999999999999993</v>
      </c>
      <c r="P109" s="205">
        <f>O109*H109</f>
        <v>7.0477919999999994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88</v>
      </c>
      <c r="AY109" s="17" t="s">
        <v>282</v>
      </c>
      <c r="BE109" s="207">
        <f>IF(N109="základní",J109,0)</f>
        <v>11902.940000000001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11902.940000000001</v>
      </c>
      <c r="BL109" s="17" t="s">
        <v>290</v>
      </c>
      <c r="BM109" s="17" t="s">
        <v>874</v>
      </c>
    </row>
    <row r="110" s="1" customFormat="1" ht="16.5" customHeight="1">
      <c r="B110" s="33"/>
      <c r="C110" s="198" t="s">
        <v>327</v>
      </c>
      <c r="D110" s="198" t="s">
        <v>285</v>
      </c>
      <c r="E110" s="199" t="s">
        <v>314</v>
      </c>
      <c r="F110" s="200" t="s">
        <v>315</v>
      </c>
      <c r="G110" s="201" t="s">
        <v>316</v>
      </c>
      <c r="H110" s="202">
        <v>1370.404</v>
      </c>
      <c r="I110" s="203">
        <v>140</v>
      </c>
      <c r="J110" s="203">
        <f>ROUND(I110*H110,2)</f>
        <v>191856.56</v>
      </c>
      <c r="K110" s="200" t="s">
        <v>289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191856.56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191856.56</v>
      </c>
      <c r="BL110" s="17" t="s">
        <v>290</v>
      </c>
      <c r="BM110" s="17" t="s">
        <v>875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876</v>
      </c>
      <c r="G111" s="219"/>
      <c r="H111" s="222">
        <v>1370.404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1370.404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198" t="s">
        <v>334</v>
      </c>
      <c r="D113" s="198" t="s">
        <v>285</v>
      </c>
      <c r="E113" s="199" t="s">
        <v>320</v>
      </c>
      <c r="F113" s="200" t="s">
        <v>321</v>
      </c>
      <c r="G113" s="201" t="s">
        <v>288</v>
      </c>
      <c r="H113" s="202">
        <v>134.79300000000001</v>
      </c>
      <c r="I113" s="203">
        <v>86.200000000000003</v>
      </c>
      <c r="J113" s="203">
        <f>ROUND(I113*H113,2)</f>
        <v>11619.16</v>
      </c>
      <c r="K113" s="200" t="s">
        <v>289</v>
      </c>
      <c r="L113" s="38"/>
      <c r="M113" s="72" t="s">
        <v>1</v>
      </c>
      <c r="N113" s="204" t="s">
        <v>50</v>
      </c>
      <c r="O113" s="205">
        <v>0.29899999999999999</v>
      </c>
      <c r="P113" s="205">
        <f>O113*H113</f>
        <v>40.303106999999997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88</v>
      </c>
      <c r="AY113" s="17" t="s">
        <v>282</v>
      </c>
      <c r="BE113" s="207">
        <f>IF(N113="základní",J113,0)</f>
        <v>11619.16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11619.16</v>
      </c>
      <c r="BL113" s="17" t="s">
        <v>290</v>
      </c>
      <c r="BM113" s="17" t="s">
        <v>877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878</v>
      </c>
      <c r="G114" s="219"/>
      <c r="H114" s="222">
        <v>100.255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865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879</v>
      </c>
      <c r="G116" s="219"/>
      <c r="H116" s="222">
        <v>23.760000000000002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880</v>
      </c>
      <c r="G117" s="219"/>
      <c r="H117" s="222">
        <v>5.3890000000000002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881</v>
      </c>
      <c r="G118" s="219"/>
      <c r="H118" s="222">
        <v>5.3890000000000002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134.79300000000001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248" t="s">
        <v>331</v>
      </c>
      <c r="D120" s="248" t="s">
        <v>328</v>
      </c>
      <c r="E120" s="249" t="s">
        <v>329</v>
      </c>
      <c r="F120" s="250" t="s">
        <v>330</v>
      </c>
      <c r="G120" s="251" t="s">
        <v>316</v>
      </c>
      <c r="H120" s="252">
        <v>291.15300000000002</v>
      </c>
      <c r="I120" s="253">
        <v>248</v>
      </c>
      <c r="J120" s="253">
        <f>ROUND(I120*H120,2)</f>
        <v>72205.940000000002</v>
      </c>
      <c r="K120" s="250" t="s">
        <v>289</v>
      </c>
      <c r="L120" s="254"/>
      <c r="M120" s="255" t="s">
        <v>1</v>
      </c>
      <c r="N120" s="256" t="s">
        <v>50</v>
      </c>
      <c r="O120" s="205">
        <v>0</v>
      </c>
      <c r="P120" s="205">
        <f>O120*H120</f>
        <v>0</v>
      </c>
      <c r="Q120" s="205">
        <v>1</v>
      </c>
      <c r="R120" s="205">
        <f>Q120*H120</f>
        <v>291.15300000000002</v>
      </c>
      <c r="S120" s="205">
        <v>0</v>
      </c>
      <c r="T120" s="206">
        <f>S120*H120</f>
        <v>0</v>
      </c>
      <c r="AR120" s="17" t="s">
        <v>331</v>
      </c>
      <c r="AT120" s="17" t="s">
        <v>328</v>
      </c>
      <c r="AU120" s="17" t="s">
        <v>88</v>
      </c>
      <c r="AY120" s="17" t="s">
        <v>282</v>
      </c>
      <c r="BE120" s="207">
        <f>IF(N120="základní",J120,0)</f>
        <v>72205.940000000002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72205.940000000002</v>
      </c>
      <c r="BL120" s="17" t="s">
        <v>290</v>
      </c>
      <c r="BM120" s="17" t="s">
        <v>882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883</v>
      </c>
      <c r="G121" s="219"/>
      <c r="H121" s="222">
        <v>291.15300000000002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5" customFormat="1">
      <c r="B122" s="238"/>
      <c r="C122" s="239"/>
      <c r="D122" s="210" t="s">
        <v>292</v>
      </c>
      <c r="E122" s="240" t="s">
        <v>1</v>
      </c>
      <c r="F122" s="241" t="s">
        <v>306</v>
      </c>
      <c r="G122" s="239"/>
      <c r="H122" s="242">
        <v>291.15300000000002</v>
      </c>
      <c r="I122" s="239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292</v>
      </c>
      <c r="AU122" s="247" t="s">
        <v>88</v>
      </c>
      <c r="AV122" s="15" t="s">
        <v>290</v>
      </c>
      <c r="AW122" s="15" t="s">
        <v>40</v>
      </c>
      <c r="AX122" s="15" t="s">
        <v>86</v>
      </c>
      <c r="AY122" s="247" t="s">
        <v>282</v>
      </c>
    </row>
    <row r="123" s="1" customFormat="1" ht="16.5" customHeight="1">
      <c r="B123" s="33"/>
      <c r="C123" s="198" t="s">
        <v>346</v>
      </c>
      <c r="D123" s="198" t="s">
        <v>285</v>
      </c>
      <c r="E123" s="199" t="s">
        <v>335</v>
      </c>
      <c r="F123" s="200" t="s">
        <v>336</v>
      </c>
      <c r="G123" s="201" t="s">
        <v>316</v>
      </c>
      <c r="H123" s="202">
        <v>291.15199999999999</v>
      </c>
      <c r="I123" s="203">
        <v>91.799999999999997</v>
      </c>
      <c r="J123" s="203">
        <f>ROUND(I123*H123,2)</f>
        <v>26727.75</v>
      </c>
      <c r="K123" s="200" t="s">
        <v>289</v>
      </c>
      <c r="L123" s="38"/>
      <c r="M123" s="72" t="s">
        <v>1</v>
      </c>
      <c r="N123" s="204" t="s">
        <v>50</v>
      </c>
      <c r="O123" s="205">
        <v>0.124</v>
      </c>
      <c r="P123" s="205">
        <f>O123*H123</f>
        <v>36.102848000000002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88</v>
      </c>
      <c r="AY123" s="17" t="s">
        <v>282</v>
      </c>
      <c r="BE123" s="207">
        <f>IF(N123="základní",J123,0)</f>
        <v>26727.75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26727.75</v>
      </c>
      <c r="BL123" s="17" t="s">
        <v>290</v>
      </c>
      <c r="BM123" s="17" t="s">
        <v>884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885</v>
      </c>
      <c r="G124" s="219"/>
      <c r="H124" s="222">
        <v>291.15199999999999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291.15199999999999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1" customFormat="1" ht="22.8" customHeight="1">
      <c r="B126" s="183"/>
      <c r="C126" s="184"/>
      <c r="D126" s="185" t="s">
        <v>78</v>
      </c>
      <c r="E126" s="196" t="s">
        <v>379</v>
      </c>
      <c r="F126" s="196" t="s">
        <v>380</v>
      </c>
      <c r="G126" s="184"/>
      <c r="H126" s="184"/>
      <c r="I126" s="184"/>
      <c r="J126" s="197">
        <f>BK126</f>
        <v>157529.85999999999</v>
      </c>
      <c r="K126" s="184"/>
      <c r="L126" s="188"/>
      <c r="M126" s="189"/>
      <c r="N126" s="190"/>
      <c r="O126" s="190"/>
      <c r="P126" s="191">
        <f>SUM(P127:P138)</f>
        <v>102.69543499999999</v>
      </c>
      <c r="Q126" s="190"/>
      <c r="R126" s="191">
        <f>SUM(R127:R138)</f>
        <v>58.378764800000006</v>
      </c>
      <c r="S126" s="190"/>
      <c r="T126" s="192">
        <f>SUM(T127:T138)</f>
        <v>2.9769999999999999</v>
      </c>
      <c r="AR126" s="193" t="s">
        <v>86</v>
      </c>
      <c r="AT126" s="194" t="s">
        <v>78</v>
      </c>
      <c r="AU126" s="194" t="s">
        <v>86</v>
      </c>
      <c r="AY126" s="193" t="s">
        <v>282</v>
      </c>
      <c r="BK126" s="195">
        <f>SUM(BK127:BK138)</f>
        <v>157529.85999999999</v>
      </c>
    </row>
    <row r="127" s="1" customFormat="1" ht="16.5" customHeight="1">
      <c r="B127" s="33"/>
      <c r="C127" s="198" t="s">
        <v>352</v>
      </c>
      <c r="D127" s="198" t="s">
        <v>285</v>
      </c>
      <c r="E127" s="199" t="s">
        <v>886</v>
      </c>
      <c r="F127" s="200" t="s">
        <v>387</v>
      </c>
      <c r="G127" s="201" t="s">
        <v>376</v>
      </c>
      <c r="H127" s="202">
        <v>1</v>
      </c>
      <c r="I127" s="203">
        <v>15000</v>
      </c>
      <c r="J127" s="203">
        <f>ROUND(I127*H127,2)</f>
        <v>15000</v>
      </c>
      <c r="K127" s="200" t="s">
        <v>377</v>
      </c>
      <c r="L127" s="38"/>
      <c r="M127" s="72" t="s">
        <v>1</v>
      </c>
      <c r="N127" s="204" t="s">
        <v>50</v>
      </c>
      <c r="O127" s="205">
        <v>0</v>
      </c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88</v>
      </c>
      <c r="AY127" s="17" t="s">
        <v>282</v>
      </c>
      <c r="BE127" s="207">
        <f>IF(N127="základní",J127,0)</f>
        <v>15000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15000</v>
      </c>
      <c r="BL127" s="17" t="s">
        <v>290</v>
      </c>
      <c r="BM127" s="17" t="s">
        <v>887</v>
      </c>
    </row>
    <row r="128" s="1" customFormat="1" ht="16.5" customHeight="1">
      <c r="B128" s="33"/>
      <c r="C128" s="198" t="s">
        <v>356</v>
      </c>
      <c r="D128" s="198" t="s">
        <v>285</v>
      </c>
      <c r="E128" s="199" t="s">
        <v>888</v>
      </c>
      <c r="F128" s="200" t="s">
        <v>889</v>
      </c>
      <c r="G128" s="201" t="s">
        <v>376</v>
      </c>
      <c r="H128" s="202">
        <v>1</v>
      </c>
      <c r="I128" s="203">
        <v>4100</v>
      </c>
      <c r="J128" s="203">
        <f>ROUND(I128*H128,2)</f>
        <v>4100</v>
      </c>
      <c r="K128" s="200" t="s">
        <v>289</v>
      </c>
      <c r="L128" s="38"/>
      <c r="M128" s="72" t="s">
        <v>1</v>
      </c>
      <c r="N128" s="204" t="s">
        <v>50</v>
      </c>
      <c r="O128" s="205">
        <v>10.919000000000001</v>
      </c>
      <c r="P128" s="205">
        <f>O128*H128</f>
        <v>10.919000000000001</v>
      </c>
      <c r="Q128" s="205">
        <v>0.0041599999999999996</v>
      </c>
      <c r="R128" s="205">
        <f>Q128*H128</f>
        <v>0.0041599999999999996</v>
      </c>
      <c r="S128" s="205">
        <v>2.9769999999999999</v>
      </c>
      <c r="T128" s="206">
        <f>S128*H128</f>
        <v>2.9769999999999999</v>
      </c>
      <c r="AR128" s="17" t="s">
        <v>290</v>
      </c>
      <c r="AT128" s="17" t="s">
        <v>285</v>
      </c>
      <c r="AU128" s="17" t="s">
        <v>88</v>
      </c>
      <c r="AY128" s="17" t="s">
        <v>282</v>
      </c>
      <c r="BE128" s="207">
        <f>IF(N128="základní",J128,0)</f>
        <v>4100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4100</v>
      </c>
      <c r="BL128" s="17" t="s">
        <v>290</v>
      </c>
      <c r="BM128" s="17" t="s">
        <v>890</v>
      </c>
    </row>
    <row r="129" s="1" customFormat="1" ht="16.5" customHeight="1">
      <c r="B129" s="33"/>
      <c r="C129" s="198" t="s">
        <v>360</v>
      </c>
      <c r="D129" s="198" t="s">
        <v>285</v>
      </c>
      <c r="E129" s="199" t="s">
        <v>891</v>
      </c>
      <c r="F129" s="200" t="s">
        <v>892</v>
      </c>
      <c r="G129" s="201" t="s">
        <v>376</v>
      </c>
      <c r="H129" s="202">
        <v>1</v>
      </c>
      <c r="I129" s="203">
        <v>101900</v>
      </c>
      <c r="J129" s="203">
        <f>ROUND(I129*H129,2)</f>
        <v>101900</v>
      </c>
      <c r="K129" s="200" t="s">
        <v>289</v>
      </c>
      <c r="L129" s="38"/>
      <c r="M129" s="72" t="s">
        <v>1</v>
      </c>
      <c r="N129" s="204" t="s">
        <v>50</v>
      </c>
      <c r="O129" s="205">
        <v>34.244999999999997</v>
      </c>
      <c r="P129" s="205">
        <f>O129*H129</f>
        <v>34.244999999999997</v>
      </c>
      <c r="Q129" s="205">
        <v>2.8372000000000002</v>
      </c>
      <c r="R129" s="205">
        <f>Q129*H129</f>
        <v>2.8372000000000002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88</v>
      </c>
      <c r="AY129" s="17" t="s">
        <v>282</v>
      </c>
      <c r="BE129" s="207">
        <f>IF(N129="základní",J129,0)</f>
        <v>101900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101900</v>
      </c>
      <c r="BL129" s="17" t="s">
        <v>290</v>
      </c>
      <c r="BM129" s="17" t="s">
        <v>893</v>
      </c>
    </row>
    <row r="130" s="1" customFormat="1" ht="16.5" customHeight="1">
      <c r="B130" s="33"/>
      <c r="C130" s="198" t="s">
        <v>365</v>
      </c>
      <c r="D130" s="198" t="s">
        <v>285</v>
      </c>
      <c r="E130" s="199" t="s">
        <v>430</v>
      </c>
      <c r="F130" s="200" t="s">
        <v>431</v>
      </c>
      <c r="G130" s="201" t="s">
        <v>288</v>
      </c>
      <c r="H130" s="202">
        <v>28.695</v>
      </c>
      <c r="I130" s="203">
        <v>889</v>
      </c>
      <c r="J130" s="203">
        <f>ROUND(I130*H130,2)</f>
        <v>25509.860000000001</v>
      </c>
      <c r="K130" s="200" t="s">
        <v>289</v>
      </c>
      <c r="L130" s="38"/>
      <c r="M130" s="72" t="s">
        <v>1</v>
      </c>
      <c r="N130" s="204" t="s">
        <v>50</v>
      </c>
      <c r="O130" s="205">
        <v>1.133</v>
      </c>
      <c r="P130" s="205">
        <f>O130*H130</f>
        <v>32.511434999999999</v>
      </c>
      <c r="Q130" s="205">
        <v>1.8466400000000001</v>
      </c>
      <c r="R130" s="205">
        <f>Q130*H130</f>
        <v>52.989334800000002</v>
      </c>
      <c r="S130" s="205">
        <v>0</v>
      </c>
      <c r="T130" s="206">
        <f>S130*H130</f>
        <v>0</v>
      </c>
      <c r="AR130" s="17" t="s">
        <v>290</v>
      </c>
      <c r="AT130" s="17" t="s">
        <v>285</v>
      </c>
      <c r="AU130" s="17" t="s">
        <v>88</v>
      </c>
      <c r="AY130" s="17" t="s">
        <v>282</v>
      </c>
      <c r="BE130" s="207">
        <f>IF(N130="základní",J130,0)</f>
        <v>25509.860000000001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7" t="s">
        <v>86</v>
      </c>
      <c r="BK130" s="207">
        <f>ROUND(I130*H130,2)</f>
        <v>25509.860000000001</v>
      </c>
      <c r="BL130" s="17" t="s">
        <v>290</v>
      </c>
      <c r="BM130" s="17" t="s">
        <v>894</v>
      </c>
    </row>
    <row r="131" s="12" customFormat="1">
      <c r="B131" s="208"/>
      <c r="C131" s="209"/>
      <c r="D131" s="210" t="s">
        <v>292</v>
      </c>
      <c r="E131" s="211" t="s">
        <v>1</v>
      </c>
      <c r="F131" s="212" t="s">
        <v>895</v>
      </c>
      <c r="G131" s="209"/>
      <c r="H131" s="211" t="s">
        <v>1</v>
      </c>
      <c r="I131" s="209"/>
      <c r="J131" s="209"/>
      <c r="K131" s="209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292</v>
      </c>
      <c r="AU131" s="217" t="s">
        <v>88</v>
      </c>
      <c r="AV131" s="12" t="s">
        <v>86</v>
      </c>
      <c r="AW131" s="12" t="s">
        <v>40</v>
      </c>
      <c r="AX131" s="12" t="s">
        <v>79</v>
      </c>
      <c r="AY131" s="217" t="s">
        <v>282</v>
      </c>
    </row>
    <row r="132" s="13" customFormat="1">
      <c r="B132" s="218"/>
      <c r="C132" s="219"/>
      <c r="D132" s="210" t="s">
        <v>292</v>
      </c>
      <c r="E132" s="220" t="s">
        <v>1</v>
      </c>
      <c r="F132" s="221" t="s">
        <v>896</v>
      </c>
      <c r="G132" s="219"/>
      <c r="H132" s="222">
        <v>28.695</v>
      </c>
      <c r="I132" s="219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292</v>
      </c>
      <c r="AU132" s="227" t="s">
        <v>88</v>
      </c>
      <c r="AV132" s="13" t="s">
        <v>88</v>
      </c>
      <c r="AW132" s="13" t="s">
        <v>40</v>
      </c>
      <c r="AX132" s="13" t="s">
        <v>79</v>
      </c>
      <c r="AY132" s="227" t="s">
        <v>282</v>
      </c>
    </row>
    <row r="133" s="15" customFormat="1">
      <c r="B133" s="238"/>
      <c r="C133" s="239"/>
      <c r="D133" s="210" t="s">
        <v>292</v>
      </c>
      <c r="E133" s="240" t="s">
        <v>1</v>
      </c>
      <c r="F133" s="241" t="s">
        <v>306</v>
      </c>
      <c r="G133" s="239"/>
      <c r="H133" s="242">
        <v>28.695</v>
      </c>
      <c r="I133" s="239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292</v>
      </c>
      <c r="AU133" s="247" t="s">
        <v>88</v>
      </c>
      <c r="AV133" s="15" t="s">
        <v>290</v>
      </c>
      <c r="AW133" s="15" t="s">
        <v>40</v>
      </c>
      <c r="AX133" s="15" t="s">
        <v>86</v>
      </c>
      <c r="AY133" s="247" t="s">
        <v>282</v>
      </c>
    </row>
    <row r="134" s="1" customFormat="1" ht="16.5" customHeight="1">
      <c r="B134" s="33"/>
      <c r="C134" s="198" t="s">
        <v>370</v>
      </c>
      <c r="D134" s="198" t="s">
        <v>285</v>
      </c>
      <c r="E134" s="199" t="s">
        <v>897</v>
      </c>
      <c r="F134" s="200" t="s">
        <v>898</v>
      </c>
      <c r="G134" s="201" t="s">
        <v>288</v>
      </c>
      <c r="H134" s="202">
        <v>1</v>
      </c>
      <c r="I134" s="203">
        <v>10500</v>
      </c>
      <c r="J134" s="203">
        <f>ROUND(I134*H134,2)</f>
        <v>10500</v>
      </c>
      <c r="K134" s="200" t="s">
        <v>289</v>
      </c>
      <c r="L134" s="38"/>
      <c r="M134" s="72" t="s">
        <v>1</v>
      </c>
      <c r="N134" s="204" t="s">
        <v>50</v>
      </c>
      <c r="O134" s="205">
        <v>25.02</v>
      </c>
      <c r="P134" s="205">
        <f>O134*H134</f>
        <v>25.02</v>
      </c>
      <c r="Q134" s="205">
        <v>2.5480700000000001</v>
      </c>
      <c r="R134" s="205">
        <f>Q134*H134</f>
        <v>2.5480700000000001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88</v>
      </c>
      <c r="AY134" s="17" t="s">
        <v>282</v>
      </c>
      <c r="BE134" s="207">
        <f>IF(N134="základní",J134,0)</f>
        <v>10500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10500</v>
      </c>
      <c r="BL134" s="17" t="s">
        <v>290</v>
      </c>
      <c r="BM134" s="17" t="s">
        <v>899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865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900</v>
      </c>
      <c r="G136" s="219"/>
      <c r="H136" s="222">
        <v>1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5" customFormat="1">
      <c r="B137" s="238"/>
      <c r="C137" s="239"/>
      <c r="D137" s="210" t="s">
        <v>292</v>
      </c>
      <c r="E137" s="240" t="s">
        <v>1</v>
      </c>
      <c r="F137" s="241" t="s">
        <v>306</v>
      </c>
      <c r="G137" s="239"/>
      <c r="H137" s="242">
        <v>1</v>
      </c>
      <c r="I137" s="239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292</v>
      </c>
      <c r="AU137" s="247" t="s">
        <v>88</v>
      </c>
      <c r="AV137" s="15" t="s">
        <v>290</v>
      </c>
      <c r="AW137" s="15" t="s">
        <v>40</v>
      </c>
      <c r="AX137" s="15" t="s">
        <v>86</v>
      </c>
      <c r="AY137" s="247" t="s">
        <v>282</v>
      </c>
    </row>
    <row r="138" s="1" customFormat="1" ht="16.5" customHeight="1">
      <c r="B138" s="33"/>
      <c r="C138" s="198" t="s">
        <v>8</v>
      </c>
      <c r="D138" s="198" t="s">
        <v>285</v>
      </c>
      <c r="E138" s="199" t="s">
        <v>901</v>
      </c>
      <c r="F138" s="200" t="s">
        <v>902</v>
      </c>
      <c r="G138" s="201" t="s">
        <v>376</v>
      </c>
      <c r="H138" s="202">
        <v>1</v>
      </c>
      <c r="I138" s="203">
        <v>520</v>
      </c>
      <c r="J138" s="203">
        <f>ROUND(I138*H138,2)</f>
        <v>520</v>
      </c>
      <c r="K138" s="200" t="s">
        <v>377</v>
      </c>
      <c r="L138" s="38"/>
      <c r="M138" s="72" t="s">
        <v>1</v>
      </c>
      <c r="N138" s="204" t="s">
        <v>50</v>
      </c>
      <c r="O138" s="205">
        <v>0</v>
      </c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88</v>
      </c>
      <c r="AY138" s="17" t="s">
        <v>282</v>
      </c>
      <c r="BE138" s="207">
        <f>IF(N138="základní",J138,0)</f>
        <v>520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520</v>
      </c>
      <c r="BL138" s="17" t="s">
        <v>290</v>
      </c>
      <c r="BM138" s="17" t="s">
        <v>903</v>
      </c>
    </row>
    <row r="139" s="11" customFormat="1" ht="22.8" customHeight="1">
      <c r="B139" s="183"/>
      <c r="C139" s="184"/>
      <c r="D139" s="185" t="s">
        <v>78</v>
      </c>
      <c r="E139" s="196" t="s">
        <v>434</v>
      </c>
      <c r="F139" s="196" t="s">
        <v>435</v>
      </c>
      <c r="G139" s="184"/>
      <c r="H139" s="184"/>
      <c r="I139" s="184"/>
      <c r="J139" s="197">
        <f>BK139</f>
        <v>2586154.3200000003</v>
      </c>
      <c r="K139" s="184"/>
      <c r="L139" s="188"/>
      <c r="M139" s="189"/>
      <c r="N139" s="190"/>
      <c r="O139" s="190"/>
      <c r="P139" s="191">
        <f>SUM(P140:P200)</f>
        <v>2752.5339350000004</v>
      </c>
      <c r="Q139" s="190"/>
      <c r="R139" s="191">
        <f>SUM(R140:R200)</f>
        <v>0.0024269999999999999</v>
      </c>
      <c r="S139" s="190"/>
      <c r="T139" s="192">
        <f>SUM(T140:T200)</f>
        <v>1523.0292</v>
      </c>
      <c r="AR139" s="193" t="s">
        <v>86</v>
      </c>
      <c r="AT139" s="194" t="s">
        <v>78</v>
      </c>
      <c r="AU139" s="194" t="s">
        <v>86</v>
      </c>
      <c r="AY139" s="193" t="s">
        <v>282</v>
      </c>
      <c r="BK139" s="195">
        <f>SUM(BK140:BK200)</f>
        <v>2586154.3200000003</v>
      </c>
    </row>
    <row r="140" s="1" customFormat="1" ht="16.5" customHeight="1">
      <c r="B140" s="33"/>
      <c r="C140" s="198" t="s">
        <v>381</v>
      </c>
      <c r="D140" s="198" t="s">
        <v>285</v>
      </c>
      <c r="E140" s="199" t="s">
        <v>463</v>
      </c>
      <c r="F140" s="200" t="s">
        <v>464</v>
      </c>
      <c r="G140" s="201" t="s">
        <v>288</v>
      </c>
      <c r="H140" s="202">
        <v>24.27</v>
      </c>
      <c r="I140" s="203">
        <v>6220</v>
      </c>
      <c r="J140" s="203">
        <f>ROUND(I140*H140,2)</f>
        <v>150959.39999999999</v>
      </c>
      <c r="K140" s="200" t="s">
        <v>289</v>
      </c>
      <c r="L140" s="38"/>
      <c r="M140" s="72" t="s">
        <v>1</v>
      </c>
      <c r="N140" s="204" t="s">
        <v>50</v>
      </c>
      <c r="O140" s="205">
        <v>18.359000000000002</v>
      </c>
      <c r="P140" s="205">
        <f>O140*H140</f>
        <v>445.57293000000004</v>
      </c>
      <c r="Q140" s="205">
        <v>0.00010000000000000001</v>
      </c>
      <c r="R140" s="205">
        <f>Q140*H140</f>
        <v>0.0024269999999999999</v>
      </c>
      <c r="S140" s="205">
        <v>2.4100000000000001</v>
      </c>
      <c r="T140" s="206">
        <f>S140*H140</f>
        <v>58.490700000000004</v>
      </c>
      <c r="AR140" s="17" t="s">
        <v>290</v>
      </c>
      <c r="AT140" s="17" t="s">
        <v>285</v>
      </c>
      <c r="AU140" s="17" t="s">
        <v>88</v>
      </c>
      <c r="AY140" s="17" t="s">
        <v>282</v>
      </c>
      <c r="BE140" s="207">
        <f>IF(N140="základní",J140,0)</f>
        <v>150959.39999999999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150959.39999999999</v>
      </c>
      <c r="BL140" s="17" t="s">
        <v>290</v>
      </c>
      <c r="BM140" s="17" t="s">
        <v>904</v>
      </c>
    </row>
    <row r="141" s="12" customFormat="1">
      <c r="B141" s="208"/>
      <c r="C141" s="209"/>
      <c r="D141" s="210" t="s">
        <v>292</v>
      </c>
      <c r="E141" s="211" t="s">
        <v>1</v>
      </c>
      <c r="F141" s="212" t="s">
        <v>895</v>
      </c>
      <c r="G141" s="209"/>
      <c r="H141" s="211" t="s">
        <v>1</v>
      </c>
      <c r="I141" s="209"/>
      <c r="J141" s="209"/>
      <c r="K141" s="209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292</v>
      </c>
      <c r="AU141" s="217" t="s">
        <v>88</v>
      </c>
      <c r="AV141" s="12" t="s">
        <v>86</v>
      </c>
      <c r="AW141" s="12" t="s">
        <v>40</v>
      </c>
      <c r="AX141" s="12" t="s">
        <v>79</v>
      </c>
      <c r="AY141" s="21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905</v>
      </c>
      <c r="G142" s="219"/>
      <c r="H142" s="222">
        <v>3.9590000000000001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88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906</v>
      </c>
      <c r="G143" s="219"/>
      <c r="H143" s="222">
        <v>7.6829999999999998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907</v>
      </c>
      <c r="G144" s="219"/>
      <c r="H144" s="222">
        <v>0.38800000000000001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908</v>
      </c>
      <c r="G145" s="219"/>
      <c r="H145" s="222">
        <v>0.51700000000000002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4" customFormat="1">
      <c r="B146" s="228"/>
      <c r="C146" s="229"/>
      <c r="D146" s="210" t="s">
        <v>292</v>
      </c>
      <c r="E146" s="230" t="s">
        <v>1</v>
      </c>
      <c r="F146" s="231" t="s">
        <v>299</v>
      </c>
      <c r="G146" s="229"/>
      <c r="H146" s="232">
        <v>12.547000000000001</v>
      </c>
      <c r="I146" s="229"/>
      <c r="J146" s="229"/>
      <c r="K146" s="229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292</v>
      </c>
      <c r="AU146" s="237" t="s">
        <v>88</v>
      </c>
      <c r="AV146" s="14" t="s">
        <v>129</v>
      </c>
      <c r="AW146" s="14" t="s">
        <v>40</v>
      </c>
      <c r="AX146" s="14" t="s">
        <v>79</v>
      </c>
      <c r="AY146" s="237" t="s">
        <v>282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865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909</v>
      </c>
      <c r="G148" s="219"/>
      <c r="H148" s="222">
        <v>5.008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910</v>
      </c>
      <c r="G149" s="219"/>
      <c r="H149" s="222">
        <v>3.8010000000000002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911</v>
      </c>
      <c r="G150" s="219"/>
      <c r="H150" s="222">
        <v>2.9140000000000001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4" customFormat="1">
      <c r="B151" s="228"/>
      <c r="C151" s="229"/>
      <c r="D151" s="210" t="s">
        <v>292</v>
      </c>
      <c r="E151" s="230" t="s">
        <v>1</v>
      </c>
      <c r="F151" s="231" t="s">
        <v>299</v>
      </c>
      <c r="G151" s="229"/>
      <c r="H151" s="232">
        <v>11.723000000000001</v>
      </c>
      <c r="I151" s="229"/>
      <c r="J151" s="229"/>
      <c r="K151" s="229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292</v>
      </c>
      <c r="AU151" s="237" t="s">
        <v>88</v>
      </c>
      <c r="AV151" s="14" t="s">
        <v>129</v>
      </c>
      <c r="AW151" s="14" t="s">
        <v>40</v>
      </c>
      <c r="AX151" s="14" t="s">
        <v>79</v>
      </c>
      <c r="AY151" s="237" t="s">
        <v>282</v>
      </c>
    </row>
    <row r="152" s="15" customFormat="1">
      <c r="B152" s="238"/>
      <c r="C152" s="239"/>
      <c r="D152" s="210" t="s">
        <v>292</v>
      </c>
      <c r="E152" s="240" t="s">
        <v>1</v>
      </c>
      <c r="F152" s="241" t="s">
        <v>306</v>
      </c>
      <c r="G152" s="239"/>
      <c r="H152" s="242">
        <v>24.27</v>
      </c>
      <c r="I152" s="239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292</v>
      </c>
      <c r="AU152" s="247" t="s">
        <v>88</v>
      </c>
      <c r="AV152" s="15" t="s">
        <v>290</v>
      </c>
      <c r="AW152" s="15" t="s">
        <v>40</v>
      </c>
      <c r="AX152" s="15" t="s">
        <v>86</v>
      </c>
      <c r="AY152" s="247" t="s">
        <v>282</v>
      </c>
    </row>
    <row r="153" s="1" customFormat="1" ht="16.5" customHeight="1">
      <c r="B153" s="33"/>
      <c r="C153" s="198" t="s">
        <v>385</v>
      </c>
      <c r="D153" s="198" t="s">
        <v>285</v>
      </c>
      <c r="E153" s="199" t="s">
        <v>477</v>
      </c>
      <c r="F153" s="200" t="s">
        <v>478</v>
      </c>
      <c r="G153" s="201" t="s">
        <v>288</v>
      </c>
      <c r="H153" s="202">
        <v>95.319000000000003</v>
      </c>
      <c r="I153" s="203">
        <v>2940</v>
      </c>
      <c r="J153" s="203">
        <f>ROUND(I153*H153,2)</f>
        <v>280237.85999999999</v>
      </c>
      <c r="K153" s="200" t="s">
        <v>289</v>
      </c>
      <c r="L153" s="38"/>
      <c r="M153" s="72" t="s">
        <v>1</v>
      </c>
      <c r="N153" s="204" t="s">
        <v>50</v>
      </c>
      <c r="O153" s="205">
        <v>8.0299999999999994</v>
      </c>
      <c r="P153" s="205">
        <f>O153*H153</f>
        <v>765.41156999999998</v>
      </c>
      <c r="Q153" s="205">
        <v>0</v>
      </c>
      <c r="R153" s="205">
        <f>Q153*H153</f>
        <v>0</v>
      </c>
      <c r="S153" s="205">
        <v>2.5</v>
      </c>
      <c r="T153" s="206">
        <f>S153*H153</f>
        <v>238.29750000000001</v>
      </c>
      <c r="AR153" s="17" t="s">
        <v>290</v>
      </c>
      <c r="AT153" s="17" t="s">
        <v>285</v>
      </c>
      <c r="AU153" s="17" t="s">
        <v>88</v>
      </c>
      <c r="AY153" s="17" t="s">
        <v>282</v>
      </c>
      <c r="BE153" s="207">
        <f>IF(N153="základní",J153,0)</f>
        <v>280237.85999999999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280237.85999999999</v>
      </c>
      <c r="BL153" s="17" t="s">
        <v>290</v>
      </c>
      <c r="BM153" s="17" t="s">
        <v>912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895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913</v>
      </c>
      <c r="G155" s="219"/>
      <c r="H155" s="222">
        <v>31.949000000000002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914</v>
      </c>
      <c r="G156" s="219"/>
      <c r="H156" s="222">
        <v>60.265000000000001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915</v>
      </c>
      <c r="G157" s="219"/>
      <c r="H157" s="222">
        <v>3.105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88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95.319000000000003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88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198" t="s">
        <v>389</v>
      </c>
      <c r="D159" s="198" t="s">
        <v>285</v>
      </c>
      <c r="E159" s="199" t="s">
        <v>493</v>
      </c>
      <c r="F159" s="200" t="s">
        <v>494</v>
      </c>
      <c r="G159" s="201" t="s">
        <v>288</v>
      </c>
      <c r="H159" s="202">
        <v>100.255</v>
      </c>
      <c r="I159" s="203">
        <v>3030</v>
      </c>
      <c r="J159" s="203">
        <f>ROUND(I159*H159,2)</f>
        <v>303772.65000000002</v>
      </c>
      <c r="K159" s="200" t="s">
        <v>289</v>
      </c>
      <c r="L159" s="38"/>
      <c r="M159" s="72" t="s">
        <v>1</v>
      </c>
      <c r="N159" s="204" t="s">
        <v>50</v>
      </c>
      <c r="O159" s="205">
        <v>8.1280000000000001</v>
      </c>
      <c r="P159" s="205">
        <f>O159*H159</f>
        <v>814.87263999999993</v>
      </c>
      <c r="Q159" s="205">
        <v>0</v>
      </c>
      <c r="R159" s="205">
        <f>Q159*H159</f>
        <v>0</v>
      </c>
      <c r="S159" s="205">
        <v>2.2000000000000002</v>
      </c>
      <c r="T159" s="206">
        <f>S159*H159</f>
        <v>220.56100000000001</v>
      </c>
      <c r="AR159" s="17" t="s">
        <v>290</v>
      </c>
      <c r="AT159" s="17" t="s">
        <v>285</v>
      </c>
      <c r="AU159" s="17" t="s">
        <v>88</v>
      </c>
      <c r="AY159" s="17" t="s">
        <v>282</v>
      </c>
      <c r="BE159" s="207">
        <f>IF(N159="základní",J159,0)</f>
        <v>303772.65000000002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303772.65000000002</v>
      </c>
      <c r="BL159" s="17" t="s">
        <v>290</v>
      </c>
      <c r="BM159" s="17" t="s">
        <v>916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895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917</v>
      </c>
      <c r="G161" s="219"/>
      <c r="H161" s="222">
        <v>26.393999999999998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918</v>
      </c>
      <c r="G162" s="219"/>
      <c r="H162" s="222">
        <v>51.222000000000001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919</v>
      </c>
      <c r="G163" s="219"/>
      <c r="H163" s="222">
        <v>2.5880000000000001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88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3" customFormat="1">
      <c r="B164" s="218"/>
      <c r="C164" s="219"/>
      <c r="D164" s="210" t="s">
        <v>292</v>
      </c>
      <c r="E164" s="220" t="s">
        <v>1</v>
      </c>
      <c r="F164" s="221" t="s">
        <v>920</v>
      </c>
      <c r="G164" s="219"/>
      <c r="H164" s="222">
        <v>20.050999999999998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292</v>
      </c>
      <c r="AU164" s="227" t="s">
        <v>88</v>
      </c>
      <c r="AV164" s="13" t="s">
        <v>88</v>
      </c>
      <c r="AW164" s="13" t="s">
        <v>40</v>
      </c>
      <c r="AX164" s="13" t="s">
        <v>79</v>
      </c>
      <c r="AY164" s="227" t="s">
        <v>282</v>
      </c>
    </row>
    <row r="165" s="15" customFormat="1">
      <c r="B165" s="238"/>
      <c r="C165" s="239"/>
      <c r="D165" s="210" t="s">
        <v>292</v>
      </c>
      <c r="E165" s="240" t="s">
        <v>1</v>
      </c>
      <c r="F165" s="241" t="s">
        <v>306</v>
      </c>
      <c r="G165" s="239"/>
      <c r="H165" s="242">
        <v>100.255</v>
      </c>
      <c r="I165" s="239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292</v>
      </c>
      <c r="AU165" s="247" t="s">
        <v>88</v>
      </c>
      <c r="AV165" s="15" t="s">
        <v>290</v>
      </c>
      <c r="AW165" s="15" t="s">
        <v>40</v>
      </c>
      <c r="AX165" s="15" t="s">
        <v>86</v>
      </c>
      <c r="AY165" s="247" t="s">
        <v>282</v>
      </c>
    </row>
    <row r="166" s="1" customFormat="1" ht="16.5" customHeight="1">
      <c r="B166" s="33"/>
      <c r="C166" s="198" t="s">
        <v>395</v>
      </c>
      <c r="D166" s="198" t="s">
        <v>285</v>
      </c>
      <c r="E166" s="199" t="s">
        <v>921</v>
      </c>
      <c r="F166" s="200" t="s">
        <v>922</v>
      </c>
      <c r="G166" s="201" t="s">
        <v>343</v>
      </c>
      <c r="H166" s="202">
        <v>108</v>
      </c>
      <c r="I166" s="203">
        <v>73.799999999999997</v>
      </c>
      <c r="J166" s="203">
        <f>ROUND(I166*H166,2)</f>
        <v>7970.3999999999996</v>
      </c>
      <c r="K166" s="200" t="s">
        <v>289</v>
      </c>
      <c r="L166" s="38"/>
      <c r="M166" s="72" t="s">
        <v>1</v>
      </c>
      <c r="N166" s="204" t="s">
        <v>50</v>
      </c>
      <c r="O166" s="205">
        <v>0.090999999999999998</v>
      </c>
      <c r="P166" s="205">
        <f>O166*H166</f>
        <v>9.8279999999999994</v>
      </c>
      <c r="Q166" s="205">
        <v>0</v>
      </c>
      <c r="R166" s="205">
        <f>Q166*H166</f>
        <v>0</v>
      </c>
      <c r="S166" s="205">
        <v>0.42499999999999999</v>
      </c>
      <c r="T166" s="206">
        <f>S166*H166</f>
        <v>45.899999999999999</v>
      </c>
      <c r="AR166" s="17" t="s">
        <v>290</v>
      </c>
      <c r="AT166" s="17" t="s">
        <v>285</v>
      </c>
      <c r="AU166" s="17" t="s">
        <v>88</v>
      </c>
      <c r="AY166" s="17" t="s">
        <v>282</v>
      </c>
      <c r="BE166" s="207">
        <f>IF(N166="základní",J166,0)</f>
        <v>7970.3999999999996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7" t="s">
        <v>86</v>
      </c>
      <c r="BK166" s="207">
        <f>ROUND(I166*H166,2)</f>
        <v>7970.3999999999996</v>
      </c>
      <c r="BL166" s="17" t="s">
        <v>290</v>
      </c>
      <c r="BM166" s="17" t="s">
        <v>923</v>
      </c>
    </row>
    <row r="167" s="12" customFormat="1">
      <c r="B167" s="208"/>
      <c r="C167" s="209"/>
      <c r="D167" s="210" t="s">
        <v>292</v>
      </c>
      <c r="E167" s="211" t="s">
        <v>1</v>
      </c>
      <c r="F167" s="212" t="s">
        <v>924</v>
      </c>
      <c r="G167" s="209"/>
      <c r="H167" s="211" t="s">
        <v>1</v>
      </c>
      <c r="I167" s="209"/>
      <c r="J167" s="209"/>
      <c r="K167" s="209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292</v>
      </c>
      <c r="AU167" s="217" t="s">
        <v>88</v>
      </c>
      <c r="AV167" s="12" t="s">
        <v>86</v>
      </c>
      <c r="AW167" s="12" t="s">
        <v>40</v>
      </c>
      <c r="AX167" s="12" t="s">
        <v>79</v>
      </c>
      <c r="AY167" s="217" t="s">
        <v>282</v>
      </c>
    </row>
    <row r="168" s="13" customFormat="1">
      <c r="B168" s="218"/>
      <c r="C168" s="219"/>
      <c r="D168" s="210" t="s">
        <v>292</v>
      </c>
      <c r="E168" s="220" t="s">
        <v>1</v>
      </c>
      <c r="F168" s="221" t="s">
        <v>925</v>
      </c>
      <c r="G168" s="219"/>
      <c r="H168" s="222">
        <v>108</v>
      </c>
      <c r="I168" s="219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292</v>
      </c>
      <c r="AU168" s="227" t="s">
        <v>88</v>
      </c>
      <c r="AV168" s="13" t="s">
        <v>88</v>
      </c>
      <c r="AW168" s="13" t="s">
        <v>40</v>
      </c>
      <c r="AX168" s="13" t="s">
        <v>79</v>
      </c>
      <c r="AY168" s="227" t="s">
        <v>282</v>
      </c>
    </row>
    <row r="169" s="15" customFormat="1">
      <c r="B169" s="238"/>
      <c r="C169" s="239"/>
      <c r="D169" s="210" t="s">
        <v>292</v>
      </c>
      <c r="E169" s="240" t="s">
        <v>1</v>
      </c>
      <c r="F169" s="241" t="s">
        <v>306</v>
      </c>
      <c r="G169" s="239"/>
      <c r="H169" s="242">
        <v>108</v>
      </c>
      <c r="I169" s="239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292</v>
      </c>
      <c r="AU169" s="247" t="s">
        <v>88</v>
      </c>
      <c r="AV169" s="15" t="s">
        <v>290</v>
      </c>
      <c r="AW169" s="15" t="s">
        <v>40</v>
      </c>
      <c r="AX169" s="15" t="s">
        <v>86</v>
      </c>
      <c r="AY169" s="247" t="s">
        <v>282</v>
      </c>
    </row>
    <row r="170" s="1" customFormat="1" ht="16.5" customHeight="1">
      <c r="B170" s="33"/>
      <c r="C170" s="198" t="s">
        <v>399</v>
      </c>
      <c r="D170" s="198" t="s">
        <v>285</v>
      </c>
      <c r="E170" s="199" t="s">
        <v>926</v>
      </c>
      <c r="F170" s="200" t="s">
        <v>927</v>
      </c>
      <c r="G170" s="201" t="s">
        <v>343</v>
      </c>
      <c r="H170" s="202">
        <v>860</v>
      </c>
      <c r="I170" s="203">
        <v>26.100000000000001</v>
      </c>
      <c r="J170" s="203">
        <f>ROUND(I170*H170,2)</f>
        <v>22446</v>
      </c>
      <c r="K170" s="200" t="s">
        <v>289</v>
      </c>
      <c r="L170" s="38"/>
      <c r="M170" s="72" t="s">
        <v>1</v>
      </c>
      <c r="N170" s="204" t="s">
        <v>50</v>
      </c>
      <c r="O170" s="205">
        <v>0.028000000000000001</v>
      </c>
      <c r="P170" s="205">
        <f>O170*H170</f>
        <v>24.080000000000002</v>
      </c>
      <c r="Q170" s="205">
        <v>0</v>
      </c>
      <c r="R170" s="205">
        <f>Q170*H170</f>
        <v>0</v>
      </c>
      <c r="S170" s="205">
        <v>0.41699999999999998</v>
      </c>
      <c r="T170" s="206">
        <f>S170*H170</f>
        <v>358.62</v>
      </c>
      <c r="AR170" s="17" t="s">
        <v>290</v>
      </c>
      <c r="AT170" s="17" t="s">
        <v>285</v>
      </c>
      <c r="AU170" s="17" t="s">
        <v>88</v>
      </c>
      <c r="AY170" s="17" t="s">
        <v>282</v>
      </c>
      <c r="BE170" s="207">
        <f>IF(N170="základní",J170,0)</f>
        <v>22446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86</v>
      </c>
      <c r="BK170" s="207">
        <f>ROUND(I170*H170,2)</f>
        <v>22446</v>
      </c>
      <c r="BL170" s="17" t="s">
        <v>290</v>
      </c>
      <c r="BM170" s="17" t="s">
        <v>928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440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929</v>
      </c>
      <c r="G172" s="219"/>
      <c r="H172" s="222">
        <v>968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930</v>
      </c>
      <c r="G173" s="219"/>
      <c r="H173" s="222">
        <v>-108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5" customFormat="1">
      <c r="B174" s="238"/>
      <c r="C174" s="239"/>
      <c r="D174" s="210" t="s">
        <v>292</v>
      </c>
      <c r="E174" s="240" t="s">
        <v>1</v>
      </c>
      <c r="F174" s="241" t="s">
        <v>306</v>
      </c>
      <c r="G174" s="239"/>
      <c r="H174" s="242">
        <v>860</v>
      </c>
      <c r="I174" s="239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292</v>
      </c>
      <c r="AU174" s="247" t="s">
        <v>88</v>
      </c>
      <c r="AV174" s="15" t="s">
        <v>290</v>
      </c>
      <c r="AW174" s="15" t="s">
        <v>40</v>
      </c>
      <c r="AX174" s="15" t="s">
        <v>86</v>
      </c>
      <c r="AY174" s="247" t="s">
        <v>282</v>
      </c>
    </row>
    <row r="175" s="1" customFormat="1" ht="16.5" customHeight="1">
      <c r="B175" s="33"/>
      <c r="C175" s="198" t="s">
        <v>7</v>
      </c>
      <c r="D175" s="198" t="s">
        <v>285</v>
      </c>
      <c r="E175" s="199" t="s">
        <v>931</v>
      </c>
      <c r="F175" s="200" t="s">
        <v>932</v>
      </c>
      <c r="G175" s="201" t="s">
        <v>343</v>
      </c>
      <c r="H175" s="202">
        <v>968</v>
      </c>
      <c r="I175" s="203">
        <v>13.5</v>
      </c>
      <c r="J175" s="203">
        <f>ROUND(I175*H175,2)</f>
        <v>13068</v>
      </c>
      <c r="K175" s="200" t="s">
        <v>289</v>
      </c>
      <c r="L175" s="38"/>
      <c r="M175" s="72" t="s">
        <v>1</v>
      </c>
      <c r="N175" s="204" t="s">
        <v>50</v>
      </c>
      <c r="O175" s="205">
        <v>0.033000000000000002</v>
      </c>
      <c r="P175" s="205">
        <f>O175*H175</f>
        <v>31.944000000000003</v>
      </c>
      <c r="Q175" s="205">
        <v>0</v>
      </c>
      <c r="R175" s="205">
        <f>Q175*H175</f>
        <v>0</v>
      </c>
      <c r="S175" s="205">
        <v>0.17999999999999999</v>
      </c>
      <c r="T175" s="206">
        <f>S175*H175</f>
        <v>174.23999999999998</v>
      </c>
      <c r="AR175" s="17" t="s">
        <v>290</v>
      </c>
      <c r="AT175" s="17" t="s">
        <v>285</v>
      </c>
      <c r="AU175" s="17" t="s">
        <v>88</v>
      </c>
      <c r="AY175" s="17" t="s">
        <v>282</v>
      </c>
      <c r="BE175" s="207">
        <f>IF(N175="základní",J175,0)</f>
        <v>13068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7" t="s">
        <v>86</v>
      </c>
      <c r="BK175" s="207">
        <f>ROUND(I175*H175,2)</f>
        <v>13068</v>
      </c>
      <c r="BL175" s="17" t="s">
        <v>290</v>
      </c>
      <c r="BM175" s="17" t="s">
        <v>933</v>
      </c>
    </row>
    <row r="176" s="12" customFormat="1">
      <c r="B176" s="208"/>
      <c r="C176" s="209"/>
      <c r="D176" s="210" t="s">
        <v>292</v>
      </c>
      <c r="E176" s="211" t="s">
        <v>1</v>
      </c>
      <c r="F176" s="212" t="s">
        <v>440</v>
      </c>
      <c r="G176" s="209"/>
      <c r="H176" s="211" t="s">
        <v>1</v>
      </c>
      <c r="I176" s="209"/>
      <c r="J176" s="209"/>
      <c r="K176" s="209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292</v>
      </c>
      <c r="AU176" s="217" t="s">
        <v>88</v>
      </c>
      <c r="AV176" s="12" t="s">
        <v>86</v>
      </c>
      <c r="AW176" s="12" t="s">
        <v>40</v>
      </c>
      <c r="AX176" s="12" t="s">
        <v>79</v>
      </c>
      <c r="AY176" s="217" t="s">
        <v>282</v>
      </c>
    </row>
    <row r="177" s="12" customFormat="1">
      <c r="B177" s="208"/>
      <c r="C177" s="209"/>
      <c r="D177" s="210" t="s">
        <v>292</v>
      </c>
      <c r="E177" s="211" t="s">
        <v>1</v>
      </c>
      <c r="F177" s="212" t="s">
        <v>860</v>
      </c>
      <c r="G177" s="209"/>
      <c r="H177" s="211" t="s">
        <v>1</v>
      </c>
      <c r="I177" s="209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292</v>
      </c>
      <c r="AU177" s="217" t="s">
        <v>88</v>
      </c>
      <c r="AV177" s="12" t="s">
        <v>86</v>
      </c>
      <c r="AW177" s="12" t="s">
        <v>40</v>
      </c>
      <c r="AX177" s="12" t="s">
        <v>79</v>
      </c>
      <c r="AY177" s="217" t="s">
        <v>282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929</v>
      </c>
      <c r="G178" s="219"/>
      <c r="H178" s="222">
        <v>968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88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5" customFormat="1">
      <c r="B179" s="238"/>
      <c r="C179" s="239"/>
      <c r="D179" s="210" t="s">
        <v>292</v>
      </c>
      <c r="E179" s="240" t="s">
        <v>1</v>
      </c>
      <c r="F179" s="241" t="s">
        <v>306</v>
      </c>
      <c r="G179" s="239"/>
      <c r="H179" s="242">
        <v>968</v>
      </c>
      <c r="I179" s="239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292</v>
      </c>
      <c r="AU179" s="247" t="s">
        <v>88</v>
      </c>
      <c r="AV179" s="15" t="s">
        <v>290</v>
      </c>
      <c r="AW179" s="15" t="s">
        <v>40</v>
      </c>
      <c r="AX179" s="15" t="s">
        <v>86</v>
      </c>
      <c r="AY179" s="247" t="s">
        <v>282</v>
      </c>
    </row>
    <row r="180" s="1" customFormat="1" ht="16.5" customHeight="1">
      <c r="B180" s="33"/>
      <c r="C180" s="198" t="s">
        <v>410</v>
      </c>
      <c r="D180" s="198" t="s">
        <v>285</v>
      </c>
      <c r="E180" s="199" t="s">
        <v>934</v>
      </c>
      <c r="F180" s="200" t="s">
        <v>935</v>
      </c>
      <c r="G180" s="201" t="s">
        <v>343</v>
      </c>
      <c r="H180" s="202">
        <v>860</v>
      </c>
      <c r="I180" s="203">
        <v>21.800000000000001</v>
      </c>
      <c r="J180" s="203">
        <f>ROUND(I180*H180,2)</f>
        <v>18748</v>
      </c>
      <c r="K180" s="200" t="s">
        <v>289</v>
      </c>
      <c r="L180" s="38"/>
      <c r="M180" s="72" t="s">
        <v>1</v>
      </c>
      <c r="N180" s="204" t="s">
        <v>50</v>
      </c>
      <c r="O180" s="205">
        <v>0.050000000000000003</v>
      </c>
      <c r="P180" s="205">
        <f>O180*H180</f>
        <v>43</v>
      </c>
      <c r="Q180" s="205">
        <v>0</v>
      </c>
      <c r="R180" s="205">
        <f>Q180*H180</f>
        <v>0</v>
      </c>
      <c r="S180" s="205">
        <v>0.17000000000000001</v>
      </c>
      <c r="T180" s="206">
        <f>S180*H180</f>
        <v>146.20000000000002</v>
      </c>
      <c r="AR180" s="17" t="s">
        <v>290</v>
      </c>
      <c r="AT180" s="17" t="s">
        <v>285</v>
      </c>
      <c r="AU180" s="17" t="s">
        <v>88</v>
      </c>
      <c r="AY180" s="17" t="s">
        <v>282</v>
      </c>
      <c r="BE180" s="207">
        <f>IF(N180="základní",J180,0)</f>
        <v>18748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18748</v>
      </c>
      <c r="BL180" s="17" t="s">
        <v>290</v>
      </c>
      <c r="BM180" s="17" t="s">
        <v>936</v>
      </c>
    </row>
    <row r="181" s="12" customFormat="1">
      <c r="B181" s="208"/>
      <c r="C181" s="209"/>
      <c r="D181" s="210" t="s">
        <v>292</v>
      </c>
      <c r="E181" s="211" t="s">
        <v>1</v>
      </c>
      <c r="F181" s="212" t="s">
        <v>440</v>
      </c>
      <c r="G181" s="209"/>
      <c r="H181" s="211" t="s">
        <v>1</v>
      </c>
      <c r="I181" s="209"/>
      <c r="J181" s="209"/>
      <c r="K181" s="209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292</v>
      </c>
      <c r="AU181" s="217" t="s">
        <v>88</v>
      </c>
      <c r="AV181" s="12" t="s">
        <v>86</v>
      </c>
      <c r="AW181" s="12" t="s">
        <v>40</v>
      </c>
      <c r="AX181" s="12" t="s">
        <v>79</v>
      </c>
      <c r="AY181" s="217" t="s">
        <v>282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860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929</v>
      </c>
      <c r="G183" s="219"/>
      <c r="H183" s="222">
        <v>968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88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930</v>
      </c>
      <c r="G184" s="219"/>
      <c r="H184" s="222">
        <v>-108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5" customFormat="1">
      <c r="B185" s="238"/>
      <c r="C185" s="239"/>
      <c r="D185" s="210" t="s">
        <v>292</v>
      </c>
      <c r="E185" s="240" t="s">
        <v>1</v>
      </c>
      <c r="F185" s="241" t="s">
        <v>306</v>
      </c>
      <c r="G185" s="239"/>
      <c r="H185" s="242">
        <v>860</v>
      </c>
      <c r="I185" s="239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292</v>
      </c>
      <c r="AU185" s="247" t="s">
        <v>88</v>
      </c>
      <c r="AV185" s="15" t="s">
        <v>290</v>
      </c>
      <c r="AW185" s="15" t="s">
        <v>40</v>
      </c>
      <c r="AX185" s="15" t="s">
        <v>86</v>
      </c>
      <c r="AY185" s="247" t="s">
        <v>282</v>
      </c>
    </row>
    <row r="186" s="1" customFormat="1" ht="16.5" customHeight="1">
      <c r="B186" s="33"/>
      <c r="C186" s="198" t="s">
        <v>415</v>
      </c>
      <c r="D186" s="198" t="s">
        <v>285</v>
      </c>
      <c r="E186" s="199" t="s">
        <v>937</v>
      </c>
      <c r="F186" s="200" t="s">
        <v>938</v>
      </c>
      <c r="G186" s="201" t="s">
        <v>343</v>
      </c>
      <c r="H186" s="202">
        <v>968</v>
      </c>
      <c r="I186" s="203">
        <v>31.899999999999999</v>
      </c>
      <c r="J186" s="203">
        <f>ROUND(I186*H186,2)</f>
        <v>30879.200000000001</v>
      </c>
      <c r="K186" s="200" t="s">
        <v>289</v>
      </c>
      <c r="L186" s="38"/>
      <c r="M186" s="72" t="s">
        <v>1</v>
      </c>
      <c r="N186" s="204" t="s">
        <v>50</v>
      </c>
      <c r="O186" s="205">
        <v>0.072999999999999995</v>
      </c>
      <c r="P186" s="205">
        <f>O186*H186</f>
        <v>70.664000000000001</v>
      </c>
      <c r="Q186" s="205">
        <v>0</v>
      </c>
      <c r="R186" s="205">
        <f>Q186*H186</f>
        <v>0</v>
      </c>
      <c r="S186" s="205">
        <v>0.28999999999999998</v>
      </c>
      <c r="T186" s="206">
        <f>S186*H186</f>
        <v>280.71999999999997</v>
      </c>
      <c r="AR186" s="17" t="s">
        <v>290</v>
      </c>
      <c r="AT186" s="17" t="s">
        <v>285</v>
      </c>
      <c r="AU186" s="17" t="s">
        <v>88</v>
      </c>
      <c r="AY186" s="17" t="s">
        <v>282</v>
      </c>
      <c r="BE186" s="207">
        <f>IF(N186="základní",J186,0)</f>
        <v>30879.200000000001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30879.200000000001</v>
      </c>
      <c r="BL186" s="17" t="s">
        <v>290</v>
      </c>
      <c r="BM186" s="17" t="s">
        <v>939</v>
      </c>
    </row>
    <row r="187" s="1" customFormat="1" ht="16.5" customHeight="1">
      <c r="B187" s="33"/>
      <c r="C187" s="198" t="s">
        <v>420</v>
      </c>
      <c r="D187" s="198" t="s">
        <v>285</v>
      </c>
      <c r="E187" s="199" t="s">
        <v>940</v>
      </c>
      <c r="F187" s="200" t="s">
        <v>941</v>
      </c>
      <c r="G187" s="201" t="s">
        <v>288</v>
      </c>
      <c r="H187" s="202">
        <v>193.59999999999999</v>
      </c>
      <c r="I187" s="203">
        <v>532</v>
      </c>
      <c r="J187" s="203">
        <f>ROUND(I187*H187,2)</f>
        <v>102995.2</v>
      </c>
      <c r="K187" s="200" t="s">
        <v>289</v>
      </c>
      <c r="L187" s="38"/>
      <c r="M187" s="72" t="s">
        <v>1</v>
      </c>
      <c r="N187" s="204" t="s">
        <v>50</v>
      </c>
      <c r="O187" s="205">
        <v>2.1309999999999998</v>
      </c>
      <c r="P187" s="205">
        <f>O187*H187</f>
        <v>412.56159999999994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AR187" s="17" t="s">
        <v>290</v>
      </c>
      <c r="AT187" s="17" t="s">
        <v>285</v>
      </c>
      <c r="AU187" s="17" t="s">
        <v>88</v>
      </c>
      <c r="AY187" s="17" t="s">
        <v>282</v>
      </c>
      <c r="BE187" s="207">
        <f>IF(N187="základní",J187,0)</f>
        <v>102995.2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7" t="s">
        <v>86</v>
      </c>
      <c r="BK187" s="207">
        <f>ROUND(I187*H187,2)</f>
        <v>102995.2</v>
      </c>
      <c r="BL187" s="17" t="s">
        <v>290</v>
      </c>
      <c r="BM187" s="17" t="s">
        <v>942</v>
      </c>
    </row>
    <row r="188" s="12" customFormat="1">
      <c r="B188" s="208"/>
      <c r="C188" s="209"/>
      <c r="D188" s="210" t="s">
        <v>292</v>
      </c>
      <c r="E188" s="211" t="s">
        <v>1</v>
      </c>
      <c r="F188" s="212" t="s">
        <v>860</v>
      </c>
      <c r="G188" s="209"/>
      <c r="H188" s="211" t="s">
        <v>1</v>
      </c>
      <c r="I188" s="209"/>
      <c r="J188" s="209"/>
      <c r="K188" s="209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292</v>
      </c>
      <c r="AU188" s="217" t="s">
        <v>88</v>
      </c>
      <c r="AV188" s="12" t="s">
        <v>86</v>
      </c>
      <c r="AW188" s="12" t="s">
        <v>40</v>
      </c>
      <c r="AX188" s="12" t="s">
        <v>79</v>
      </c>
      <c r="AY188" s="217" t="s">
        <v>282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943</v>
      </c>
      <c r="G189" s="219"/>
      <c r="H189" s="222">
        <v>193.59999999999999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88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5" customFormat="1">
      <c r="B190" s="238"/>
      <c r="C190" s="239"/>
      <c r="D190" s="210" t="s">
        <v>292</v>
      </c>
      <c r="E190" s="240" t="s">
        <v>1</v>
      </c>
      <c r="F190" s="241" t="s">
        <v>306</v>
      </c>
      <c r="G190" s="239"/>
      <c r="H190" s="242">
        <v>193.59999999999999</v>
      </c>
      <c r="I190" s="239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292</v>
      </c>
      <c r="AU190" s="247" t="s">
        <v>88</v>
      </c>
      <c r="AV190" s="15" t="s">
        <v>290</v>
      </c>
      <c r="AW190" s="15" t="s">
        <v>40</v>
      </c>
      <c r="AX190" s="15" t="s">
        <v>86</v>
      </c>
      <c r="AY190" s="247" t="s">
        <v>282</v>
      </c>
    </row>
    <row r="191" s="1" customFormat="1" ht="16.5" customHeight="1">
      <c r="B191" s="33"/>
      <c r="C191" s="198" t="s">
        <v>425</v>
      </c>
      <c r="D191" s="198" t="s">
        <v>285</v>
      </c>
      <c r="E191" s="199" t="s">
        <v>511</v>
      </c>
      <c r="F191" s="200" t="s">
        <v>512</v>
      </c>
      <c r="G191" s="201" t="s">
        <v>316</v>
      </c>
      <c r="H191" s="202">
        <v>1234.855</v>
      </c>
      <c r="I191" s="203">
        <v>134</v>
      </c>
      <c r="J191" s="203">
        <f>ROUND(I191*H191,2)</f>
        <v>165470.57000000001</v>
      </c>
      <c r="K191" s="200" t="s">
        <v>289</v>
      </c>
      <c r="L191" s="38"/>
      <c r="M191" s="72" t="s">
        <v>1</v>
      </c>
      <c r="N191" s="204" t="s">
        <v>50</v>
      </c>
      <c r="O191" s="205">
        <v>0.090999999999999998</v>
      </c>
      <c r="P191" s="205">
        <f>O191*H191</f>
        <v>112.371805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AR191" s="17" t="s">
        <v>290</v>
      </c>
      <c r="AT191" s="17" t="s">
        <v>285</v>
      </c>
      <c r="AU191" s="17" t="s">
        <v>88</v>
      </c>
      <c r="AY191" s="17" t="s">
        <v>282</v>
      </c>
      <c r="BE191" s="207">
        <f>IF(N191="základní",J191,0)</f>
        <v>165470.57000000001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165470.57000000001</v>
      </c>
      <c r="BL191" s="17" t="s">
        <v>290</v>
      </c>
      <c r="BM191" s="17" t="s">
        <v>944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945</v>
      </c>
      <c r="G192" s="219"/>
      <c r="H192" s="222">
        <v>1526.0070000000001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88</v>
      </c>
      <c r="AV192" s="13" t="s">
        <v>88</v>
      </c>
      <c r="AW192" s="13" t="s">
        <v>40</v>
      </c>
      <c r="AX192" s="13" t="s">
        <v>79</v>
      </c>
      <c r="AY192" s="22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946</v>
      </c>
      <c r="G193" s="219"/>
      <c r="H193" s="222">
        <v>-291.15199999999999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5" customFormat="1">
      <c r="B194" s="238"/>
      <c r="C194" s="239"/>
      <c r="D194" s="210" t="s">
        <v>292</v>
      </c>
      <c r="E194" s="240" t="s">
        <v>1</v>
      </c>
      <c r="F194" s="241" t="s">
        <v>306</v>
      </c>
      <c r="G194" s="239"/>
      <c r="H194" s="242">
        <v>1234.855</v>
      </c>
      <c r="I194" s="239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292</v>
      </c>
      <c r="AU194" s="247" t="s">
        <v>88</v>
      </c>
      <c r="AV194" s="15" t="s">
        <v>290</v>
      </c>
      <c r="AW194" s="15" t="s">
        <v>40</v>
      </c>
      <c r="AX194" s="15" t="s">
        <v>86</v>
      </c>
      <c r="AY194" s="247" t="s">
        <v>282</v>
      </c>
    </row>
    <row r="195" s="1" customFormat="1" ht="16.5" customHeight="1">
      <c r="B195" s="33"/>
      <c r="C195" s="198" t="s">
        <v>429</v>
      </c>
      <c r="D195" s="198" t="s">
        <v>285</v>
      </c>
      <c r="E195" s="199" t="s">
        <v>518</v>
      </c>
      <c r="F195" s="200" t="s">
        <v>519</v>
      </c>
      <c r="G195" s="201" t="s">
        <v>316</v>
      </c>
      <c r="H195" s="202">
        <v>4939.4200000000001</v>
      </c>
      <c r="I195" s="203">
        <v>11.5</v>
      </c>
      <c r="J195" s="203">
        <f>ROUND(I195*H195,2)</f>
        <v>56803.330000000002</v>
      </c>
      <c r="K195" s="200" t="s">
        <v>289</v>
      </c>
      <c r="L195" s="38"/>
      <c r="M195" s="72" t="s">
        <v>1</v>
      </c>
      <c r="N195" s="204" t="s">
        <v>50</v>
      </c>
      <c r="O195" s="205">
        <v>0.0030000000000000001</v>
      </c>
      <c r="P195" s="205">
        <f>O195*H195</f>
        <v>14.81826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17" t="s">
        <v>290</v>
      </c>
      <c r="AT195" s="17" t="s">
        <v>285</v>
      </c>
      <c r="AU195" s="17" t="s">
        <v>88</v>
      </c>
      <c r="AY195" s="17" t="s">
        <v>282</v>
      </c>
      <c r="BE195" s="207">
        <f>IF(N195="základní",J195,0)</f>
        <v>56803.330000000002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56803.330000000002</v>
      </c>
      <c r="BL195" s="17" t="s">
        <v>290</v>
      </c>
      <c r="BM195" s="17" t="s">
        <v>947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948</v>
      </c>
      <c r="G196" s="219"/>
      <c r="H196" s="222">
        <v>4939.4200000000001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5" customFormat="1">
      <c r="B197" s="238"/>
      <c r="C197" s="239"/>
      <c r="D197" s="210" t="s">
        <v>292</v>
      </c>
      <c r="E197" s="240" t="s">
        <v>1</v>
      </c>
      <c r="F197" s="241" t="s">
        <v>306</v>
      </c>
      <c r="G197" s="239"/>
      <c r="H197" s="242">
        <v>4939.4200000000001</v>
      </c>
      <c r="I197" s="239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292</v>
      </c>
      <c r="AU197" s="247" t="s">
        <v>88</v>
      </c>
      <c r="AV197" s="15" t="s">
        <v>290</v>
      </c>
      <c r="AW197" s="15" t="s">
        <v>40</v>
      </c>
      <c r="AX197" s="15" t="s">
        <v>86</v>
      </c>
      <c r="AY197" s="247" t="s">
        <v>282</v>
      </c>
    </row>
    <row r="198" s="1" customFormat="1" ht="16.5" customHeight="1">
      <c r="B198" s="33"/>
      <c r="C198" s="198" t="s">
        <v>436</v>
      </c>
      <c r="D198" s="198" t="s">
        <v>285</v>
      </c>
      <c r="E198" s="199" t="s">
        <v>523</v>
      </c>
      <c r="F198" s="200" t="s">
        <v>524</v>
      </c>
      <c r="G198" s="201" t="s">
        <v>316</v>
      </c>
      <c r="H198" s="202">
        <v>1234.855</v>
      </c>
      <c r="I198" s="203">
        <v>10.300000000000001</v>
      </c>
      <c r="J198" s="203">
        <f>ROUND(I198*H198,2)</f>
        <v>12719.01</v>
      </c>
      <c r="K198" s="200" t="s">
        <v>289</v>
      </c>
      <c r="L198" s="38"/>
      <c r="M198" s="72" t="s">
        <v>1</v>
      </c>
      <c r="N198" s="204" t="s">
        <v>50</v>
      </c>
      <c r="O198" s="205">
        <v>0.0060000000000000001</v>
      </c>
      <c r="P198" s="205">
        <f>O198*H198</f>
        <v>7.4091300000000002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AR198" s="17" t="s">
        <v>290</v>
      </c>
      <c r="AT198" s="17" t="s">
        <v>285</v>
      </c>
      <c r="AU198" s="17" t="s">
        <v>88</v>
      </c>
      <c r="AY198" s="17" t="s">
        <v>282</v>
      </c>
      <c r="BE198" s="207">
        <f>IF(N198="základní",J198,0)</f>
        <v>12719.01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7" t="s">
        <v>86</v>
      </c>
      <c r="BK198" s="207">
        <f>ROUND(I198*H198,2)</f>
        <v>12719.01</v>
      </c>
      <c r="BL198" s="17" t="s">
        <v>290</v>
      </c>
      <c r="BM198" s="17" t="s">
        <v>949</v>
      </c>
    </row>
    <row r="199" s="1" customFormat="1" ht="16.5" customHeight="1">
      <c r="B199" s="33"/>
      <c r="C199" s="198" t="s">
        <v>462</v>
      </c>
      <c r="D199" s="198" t="s">
        <v>285</v>
      </c>
      <c r="E199" s="199" t="s">
        <v>527</v>
      </c>
      <c r="F199" s="200" t="s">
        <v>528</v>
      </c>
      <c r="G199" s="201" t="s">
        <v>316</v>
      </c>
      <c r="H199" s="202">
        <v>1234.855</v>
      </c>
      <c r="I199" s="203">
        <v>1140</v>
      </c>
      <c r="J199" s="203">
        <f>ROUND(I199*H199,2)</f>
        <v>1407734.7</v>
      </c>
      <c r="K199" s="200" t="s">
        <v>289</v>
      </c>
      <c r="L199" s="38"/>
      <c r="M199" s="72" t="s">
        <v>1</v>
      </c>
      <c r="N199" s="204" t="s">
        <v>50</v>
      </c>
      <c r="O199" s="205">
        <v>0</v>
      </c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88</v>
      </c>
      <c r="AY199" s="17" t="s">
        <v>282</v>
      </c>
      <c r="BE199" s="207">
        <f>IF(N199="základní",J199,0)</f>
        <v>1407734.7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1407734.7</v>
      </c>
      <c r="BL199" s="17" t="s">
        <v>290</v>
      </c>
      <c r="BM199" s="17" t="s">
        <v>950</v>
      </c>
    </row>
    <row r="200" s="1" customFormat="1" ht="16.5" customHeight="1">
      <c r="B200" s="33"/>
      <c r="C200" s="198" t="s">
        <v>476</v>
      </c>
      <c r="D200" s="198" t="s">
        <v>285</v>
      </c>
      <c r="E200" s="199" t="s">
        <v>951</v>
      </c>
      <c r="F200" s="200" t="s">
        <v>532</v>
      </c>
      <c r="G200" s="201" t="s">
        <v>533</v>
      </c>
      <c r="H200" s="202">
        <v>1</v>
      </c>
      <c r="I200" s="203">
        <v>12350</v>
      </c>
      <c r="J200" s="203">
        <f>ROUND(I200*H200,2)</f>
        <v>12350</v>
      </c>
      <c r="K200" s="200" t="s">
        <v>377</v>
      </c>
      <c r="L200" s="38"/>
      <c r="M200" s="72" t="s">
        <v>1</v>
      </c>
      <c r="N200" s="204" t="s">
        <v>50</v>
      </c>
      <c r="O200" s="205">
        <v>0</v>
      </c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AR200" s="17" t="s">
        <v>290</v>
      </c>
      <c r="AT200" s="17" t="s">
        <v>285</v>
      </c>
      <c r="AU200" s="17" t="s">
        <v>88</v>
      </c>
      <c r="AY200" s="17" t="s">
        <v>282</v>
      </c>
      <c r="BE200" s="207">
        <f>IF(N200="základní",J200,0)</f>
        <v>12350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7" t="s">
        <v>86</v>
      </c>
      <c r="BK200" s="207">
        <f>ROUND(I200*H200,2)</f>
        <v>12350</v>
      </c>
      <c r="BL200" s="17" t="s">
        <v>290</v>
      </c>
      <c r="BM200" s="17" t="s">
        <v>952</v>
      </c>
    </row>
    <row r="201" s="11" customFormat="1" ht="22.8" customHeight="1">
      <c r="B201" s="183"/>
      <c r="C201" s="184"/>
      <c r="D201" s="185" t="s">
        <v>78</v>
      </c>
      <c r="E201" s="196" t="s">
        <v>633</v>
      </c>
      <c r="F201" s="196" t="s">
        <v>634</v>
      </c>
      <c r="G201" s="184"/>
      <c r="H201" s="184"/>
      <c r="I201" s="184"/>
      <c r="J201" s="197">
        <f>BK201</f>
        <v>21181.82</v>
      </c>
      <c r="K201" s="184"/>
      <c r="L201" s="188"/>
      <c r="M201" s="189"/>
      <c r="N201" s="190"/>
      <c r="O201" s="190"/>
      <c r="P201" s="191">
        <f>P202</f>
        <v>23.069310000000002</v>
      </c>
      <c r="Q201" s="190"/>
      <c r="R201" s="191">
        <f>R202</f>
        <v>0</v>
      </c>
      <c r="S201" s="190"/>
      <c r="T201" s="192">
        <f>T202</f>
        <v>0</v>
      </c>
      <c r="AR201" s="193" t="s">
        <v>86</v>
      </c>
      <c r="AT201" s="194" t="s">
        <v>78</v>
      </c>
      <c r="AU201" s="194" t="s">
        <v>86</v>
      </c>
      <c r="AY201" s="193" t="s">
        <v>282</v>
      </c>
      <c r="BK201" s="195">
        <f>BK202</f>
        <v>21181.82</v>
      </c>
    </row>
    <row r="202" s="1" customFormat="1" ht="16.5" customHeight="1">
      <c r="B202" s="33"/>
      <c r="C202" s="198" t="s">
        <v>492</v>
      </c>
      <c r="D202" s="198" t="s">
        <v>285</v>
      </c>
      <c r="E202" s="199" t="s">
        <v>636</v>
      </c>
      <c r="F202" s="200" t="s">
        <v>637</v>
      </c>
      <c r="G202" s="201" t="s">
        <v>316</v>
      </c>
      <c r="H202" s="202">
        <v>349.53500000000003</v>
      </c>
      <c r="I202" s="203">
        <v>60.600000000000001</v>
      </c>
      <c r="J202" s="203">
        <f>ROUND(I202*H202,2)</f>
        <v>21181.82</v>
      </c>
      <c r="K202" s="200" t="s">
        <v>289</v>
      </c>
      <c r="L202" s="38"/>
      <c r="M202" s="257" t="s">
        <v>1</v>
      </c>
      <c r="N202" s="258" t="s">
        <v>50</v>
      </c>
      <c r="O202" s="259">
        <v>0.066000000000000003</v>
      </c>
      <c r="P202" s="259">
        <f>O202*H202</f>
        <v>23.069310000000002</v>
      </c>
      <c r="Q202" s="259">
        <v>0</v>
      </c>
      <c r="R202" s="259">
        <f>Q202*H202</f>
        <v>0</v>
      </c>
      <c r="S202" s="259">
        <v>0</v>
      </c>
      <c r="T202" s="260">
        <f>S202*H202</f>
        <v>0</v>
      </c>
      <c r="AR202" s="17" t="s">
        <v>290</v>
      </c>
      <c r="AT202" s="17" t="s">
        <v>285</v>
      </c>
      <c r="AU202" s="17" t="s">
        <v>88</v>
      </c>
      <c r="AY202" s="17" t="s">
        <v>282</v>
      </c>
      <c r="BE202" s="207">
        <f>IF(N202="základní",J202,0)</f>
        <v>21181.82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21181.82</v>
      </c>
      <c r="BL202" s="17" t="s">
        <v>290</v>
      </c>
      <c r="BM202" s="17" t="s">
        <v>953</v>
      </c>
    </row>
    <row r="203" s="1" customFormat="1" ht="6.96" customHeight="1"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38"/>
    </row>
  </sheetData>
  <sheetProtection sheet="1" autoFilter="0" formatColumns="0" formatRows="0" objects="1" scenarios="1" spinCount="100000" saltValue="Hs7M5eZ8waVE0/ArMOVtEYdqe9FpsnC4QY09mOhJh2c5NuvSvvDlRkDWzWHGqmPhBWm/yuX1lNXsvhl66XWWig==" hashValue="y1VIPYx5lHZ2YdeR7VGIyDM1oqncw6Y9MiKTZ1TR+bN9/ySZ/KI3Q2CUqpyoUz7iB/DBa9+5OIK2sqFpbEjaVw==" algorithmName="SHA-512" password="CC35"/>
  <autoFilter ref="C89:K202"/>
  <mergeCells count="11">
    <mergeCell ref="E7:H7"/>
    <mergeCell ref="E9:H9"/>
    <mergeCell ref="E11:H11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99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245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954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ROUND(J91, 2)</f>
        <v>1391882.0700000001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ROUND((SUM(BE91:BE150)),  2)</f>
        <v>1391882.0700000001</v>
      </c>
      <c r="I35" s="145">
        <v>0.20999999999999999</v>
      </c>
      <c r="J35" s="144">
        <f>ROUND(((SUM(BE91:BE150))*I35),  2)</f>
        <v>292295.22999999998</v>
      </c>
      <c r="L35" s="38"/>
    </row>
    <row r="36" s="1" customFormat="1" ht="14.4" customHeight="1">
      <c r="B36" s="38"/>
      <c r="E36" s="135" t="s">
        <v>51</v>
      </c>
      <c r="F36" s="144">
        <f>ROUND((SUM(BF91:BF150)),  2)</f>
        <v>0</v>
      </c>
      <c r="I36" s="145">
        <v>0.14999999999999999</v>
      </c>
      <c r="J36" s="144">
        <f>ROUND(((SUM(BF91:BF150))*I36),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ROUND((SUM(BG91:BG150)),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ROUND((SUM(BH91:BH150)),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ROUND((SUM(BI91:BI150)),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1684177.3000000001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245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002B - Oplocení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J91</f>
        <v>1391882.0700000003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955</v>
      </c>
      <c r="E64" s="165"/>
      <c r="F64" s="165"/>
      <c r="G64" s="165"/>
      <c r="H64" s="165"/>
      <c r="I64" s="165"/>
      <c r="J64" s="166">
        <f>J92</f>
        <v>1391882.0700000003</v>
      </c>
      <c r="K64" s="163"/>
      <c r="L64" s="167"/>
    </row>
    <row r="65" s="9" customFormat="1" ht="19.92" customHeight="1">
      <c r="B65" s="168"/>
      <c r="C65" s="117"/>
      <c r="D65" s="169" t="s">
        <v>254</v>
      </c>
      <c r="E65" s="170"/>
      <c r="F65" s="170"/>
      <c r="G65" s="170"/>
      <c r="H65" s="170"/>
      <c r="I65" s="170"/>
      <c r="J65" s="171">
        <f>J93</f>
        <v>150705.10000000001</v>
      </c>
      <c r="K65" s="117"/>
      <c r="L65" s="172"/>
    </row>
    <row r="66" s="9" customFormat="1" ht="19.92" customHeight="1">
      <c r="B66" s="168"/>
      <c r="C66" s="117"/>
      <c r="D66" s="169" t="s">
        <v>956</v>
      </c>
      <c r="E66" s="170"/>
      <c r="F66" s="170"/>
      <c r="G66" s="170"/>
      <c r="H66" s="170"/>
      <c r="I66" s="170"/>
      <c r="J66" s="171">
        <f>J103</f>
        <v>51632</v>
      </c>
      <c r="K66" s="117"/>
      <c r="L66" s="172"/>
    </row>
    <row r="67" s="9" customFormat="1" ht="19.92" customHeight="1">
      <c r="B67" s="168"/>
      <c r="C67" s="117"/>
      <c r="D67" s="169" t="s">
        <v>256</v>
      </c>
      <c r="E67" s="170"/>
      <c r="F67" s="170"/>
      <c r="G67" s="170"/>
      <c r="H67" s="170"/>
      <c r="I67" s="170"/>
      <c r="J67" s="171">
        <f>J109</f>
        <v>15000</v>
      </c>
      <c r="K67" s="117"/>
      <c r="L67" s="172"/>
    </row>
    <row r="68" s="9" customFormat="1" ht="19.92" customHeight="1">
      <c r="B68" s="168"/>
      <c r="C68" s="117"/>
      <c r="D68" s="169" t="s">
        <v>257</v>
      </c>
      <c r="E68" s="170"/>
      <c r="F68" s="170"/>
      <c r="G68" s="170"/>
      <c r="H68" s="170"/>
      <c r="I68" s="170"/>
      <c r="J68" s="171">
        <f>J111</f>
        <v>1150429.1400000001</v>
      </c>
      <c r="K68" s="117"/>
      <c r="L68" s="172"/>
    </row>
    <row r="69" s="9" customFormat="1" ht="19.92" customHeight="1">
      <c r="B69" s="168"/>
      <c r="C69" s="117"/>
      <c r="D69" s="169" t="s">
        <v>259</v>
      </c>
      <c r="E69" s="170"/>
      <c r="F69" s="170"/>
      <c r="G69" s="170"/>
      <c r="H69" s="170"/>
      <c r="I69" s="170"/>
      <c r="J69" s="171">
        <f>J149</f>
        <v>24115.830000000002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1" customFormat="1" ht="16.5" customHeight="1">
      <c r="B81" s="33"/>
      <c r="C81" s="34"/>
      <c r="D81" s="34"/>
      <c r="E81" s="157" t="s">
        <v>245</v>
      </c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246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E11</f>
        <v>SO 002B - Oplocení</v>
      </c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20</v>
      </c>
      <c r="D85" s="34"/>
      <c r="E85" s="34"/>
      <c r="F85" s="26" t="str">
        <f>F14</f>
        <v>Šumperk</v>
      </c>
      <c r="G85" s="34"/>
      <c r="H85" s="34"/>
      <c r="I85" s="29" t="s">
        <v>22</v>
      </c>
      <c r="J85" s="62" t="str">
        <f>IF(J14="","",J14)</f>
        <v>20. 11. 2018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3.65" customHeight="1">
      <c r="B87" s="33"/>
      <c r="C87" s="29" t="s">
        <v>28</v>
      </c>
      <c r="D87" s="34"/>
      <c r="E87" s="34"/>
      <c r="F87" s="26" t="str">
        <f>E17</f>
        <v>Město Šumperk</v>
      </c>
      <c r="G87" s="34"/>
      <c r="H87" s="34"/>
      <c r="I87" s="29" t="s">
        <v>36</v>
      </c>
      <c r="J87" s="31" t="str">
        <f>E23</f>
        <v>Cekr CZ s.r.o.</v>
      </c>
      <c r="K87" s="34"/>
      <c r="L87" s="38"/>
    </row>
    <row r="88" s="1" customFormat="1" ht="24.9" customHeight="1">
      <c r="B88" s="33"/>
      <c r="C88" s="29" t="s">
        <v>34</v>
      </c>
      <c r="D88" s="34"/>
      <c r="E88" s="34"/>
      <c r="F88" s="26" t="str">
        <f>IF(E20="","",E20)</f>
        <v>Na základě VŘ</v>
      </c>
      <c r="G88" s="34"/>
      <c r="H88" s="34"/>
      <c r="I88" s="29" t="s">
        <v>41</v>
      </c>
      <c r="J88" s="31" t="str">
        <f>E26</f>
        <v>Jan Zamykal, CS ÚRS 2018 02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0" customFormat="1" ht="29.28" customHeight="1">
      <c r="B90" s="173"/>
      <c r="C90" s="174" t="s">
        <v>269</v>
      </c>
      <c r="D90" s="175" t="s">
        <v>64</v>
      </c>
      <c r="E90" s="175" t="s">
        <v>60</v>
      </c>
      <c r="F90" s="175" t="s">
        <v>61</v>
      </c>
      <c r="G90" s="175" t="s">
        <v>270</v>
      </c>
      <c r="H90" s="175" t="s">
        <v>271</v>
      </c>
      <c r="I90" s="175" t="s">
        <v>272</v>
      </c>
      <c r="J90" s="176" t="s">
        <v>250</v>
      </c>
      <c r="K90" s="177" t="s">
        <v>273</v>
      </c>
      <c r="L90" s="178"/>
      <c r="M90" s="83" t="s">
        <v>1</v>
      </c>
      <c r="N90" s="84" t="s">
        <v>49</v>
      </c>
      <c r="O90" s="84" t="s">
        <v>274</v>
      </c>
      <c r="P90" s="84" t="s">
        <v>275</v>
      </c>
      <c r="Q90" s="84" t="s">
        <v>276</v>
      </c>
      <c r="R90" s="84" t="s">
        <v>277</v>
      </c>
      <c r="S90" s="84" t="s">
        <v>278</v>
      </c>
      <c r="T90" s="85" t="s">
        <v>279</v>
      </c>
    </row>
    <row r="91" s="1" customFormat="1" ht="22.8" customHeight="1">
      <c r="B91" s="33"/>
      <c r="C91" s="90" t="s">
        <v>280</v>
      </c>
      <c r="D91" s="34"/>
      <c r="E91" s="34"/>
      <c r="F91" s="34"/>
      <c r="G91" s="34"/>
      <c r="H91" s="34"/>
      <c r="I91" s="34"/>
      <c r="J91" s="179">
        <f>BK91</f>
        <v>1391882.0700000003</v>
      </c>
      <c r="K91" s="34"/>
      <c r="L91" s="38"/>
      <c r="M91" s="86"/>
      <c r="N91" s="87"/>
      <c r="O91" s="87"/>
      <c r="P91" s="180">
        <f>P92</f>
        <v>2460.0341749999998</v>
      </c>
      <c r="Q91" s="87"/>
      <c r="R91" s="180">
        <f>R92</f>
        <v>396.89800000000002</v>
      </c>
      <c r="S91" s="87"/>
      <c r="T91" s="181">
        <f>T92</f>
        <v>625.67582375000006</v>
      </c>
      <c r="AT91" s="17" t="s">
        <v>78</v>
      </c>
      <c r="AU91" s="17" t="s">
        <v>252</v>
      </c>
      <c r="BK91" s="182">
        <f>BK92</f>
        <v>1391882.0700000003</v>
      </c>
    </row>
    <row r="92" s="11" customFormat="1" ht="25.92" customHeight="1">
      <c r="B92" s="183"/>
      <c r="C92" s="184"/>
      <c r="D92" s="185" t="s">
        <v>78</v>
      </c>
      <c r="E92" s="186" t="s">
        <v>957</v>
      </c>
      <c r="F92" s="186" t="s">
        <v>98</v>
      </c>
      <c r="G92" s="184"/>
      <c r="H92" s="184"/>
      <c r="I92" s="184"/>
      <c r="J92" s="187">
        <f>BK92</f>
        <v>1391882.0700000003</v>
      </c>
      <c r="K92" s="184"/>
      <c r="L92" s="188"/>
      <c r="M92" s="189"/>
      <c r="N92" s="190"/>
      <c r="O92" s="190"/>
      <c r="P92" s="191">
        <f>P93+P103+P109+P111+P149</f>
        <v>2460.0341749999998</v>
      </c>
      <c r="Q92" s="190"/>
      <c r="R92" s="191">
        <f>R93+R103+R109+R111+R149</f>
        <v>396.89800000000002</v>
      </c>
      <c r="S92" s="190"/>
      <c r="T92" s="192">
        <f>T93+T103+T109+T111+T149</f>
        <v>625.67582375000006</v>
      </c>
      <c r="AR92" s="193" t="s">
        <v>86</v>
      </c>
      <c r="AT92" s="194" t="s">
        <v>78</v>
      </c>
      <c r="AU92" s="194" t="s">
        <v>79</v>
      </c>
      <c r="AY92" s="193" t="s">
        <v>282</v>
      </c>
      <c r="BK92" s="195">
        <f>BK93+BK103+BK109+BK111+BK149</f>
        <v>1391882.0700000003</v>
      </c>
    </row>
    <row r="93" s="11" customFormat="1" ht="22.8" customHeight="1">
      <c r="B93" s="183"/>
      <c r="C93" s="184"/>
      <c r="D93" s="185" t="s">
        <v>78</v>
      </c>
      <c r="E93" s="196" t="s">
        <v>283</v>
      </c>
      <c r="F93" s="196" t="s">
        <v>284</v>
      </c>
      <c r="G93" s="184"/>
      <c r="H93" s="184"/>
      <c r="I93" s="184"/>
      <c r="J93" s="197">
        <f>BK93</f>
        <v>150705.10000000001</v>
      </c>
      <c r="K93" s="184"/>
      <c r="L93" s="188"/>
      <c r="M93" s="189"/>
      <c r="N93" s="190"/>
      <c r="O93" s="190"/>
      <c r="P93" s="191">
        <f>SUM(P94:P102)</f>
        <v>104.15630300000001</v>
      </c>
      <c r="Q93" s="190"/>
      <c r="R93" s="191">
        <f>SUM(R94:R102)</f>
        <v>396.89800000000002</v>
      </c>
      <c r="S93" s="190"/>
      <c r="T93" s="192">
        <f>SUM(T94:T102)</f>
        <v>0</v>
      </c>
      <c r="AR93" s="193" t="s">
        <v>86</v>
      </c>
      <c r="AT93" s="194" t="s">
        <v>78</v>
      </c>
      <c r="AU93" s="194" t="s">
        <v>86</v>
      </c>
      <c r="AY93" s="193" t="s">
        <v>282</v>
      </c>
      <c r="BK93" s="195">
        <f>SUM(BK94:BK102)</f>
        <v>150705.10000000001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320</v>
      </c>
      <c r="F94" s="200" t="s">
        <v>321</v>
      </c>
      <c r="G94" s="201" t="s">
        <v>288</v>
      </c>
      <c r="H94" s="202">
        <v>183.749</v>
      </c>
      <c r="I94" s="203">
        <v>86.200000000000003</v>
      </c>
      <c r="J94" s="203">
        <f>ROUND(I94*H94,2)</f>
        <v>15839.16</v>
      </c>
      <c r="K94" s="200" t="s">
        <v>289</v>
      </c>
      <c r="L94" s="38"/>
      <c r="M94" s="72" t="s">
        <v>1</v>
      </c>
      <c r="N94" s="204" t="s">
        <v>50</v>
      </c>
      <c r="O94" s="205">
        <v>0.29899999999999999</v>
      </c>
      <c r="P94" s="205">
        <f>O94*H94</f>
        <v>54.940950999999998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15839.16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15839.16</v>
      </c>
      <c r="BL94" s="17" t="s">
        <v>290</v>
      </c>
      <c r="BM94" s="17" t="s">
        <v>958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959</v>
      </c>
      <c r="G95" s="219"/>
      <c r="H95" s="222">
        <v>183.749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5" customFormat="1">
      <c r="B96" s="238"/>
      <c r="C96" s="239"/>
      <c r="D96" s="210" t="s">
        <v>292</v>
      </c>
      <c r="E96" s="240" t="s">
        <v>1</v>
      </c>
      <c r="F96" s="241" t="s">
        <v>306</v>
      </c>
      <c r="G96" s="239"/>
      <c r="H96" s="242">
        <v>183.749</v>
      </c>
      <c r="I96" s="239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292</v>
      </c>
      <c r="AU96" s="247" t="s">
        <v>88</v>
      </c>
      <c r="AV96" s="15" t="s">
        <v>290</v>
      </c>
      <c r="AW96" s="15" t="s">
        <v>40</v>
      </c>
      <c r="AX96" s="15" t="s">
        <v>86</v>
      </c>
      <c r="AY96" s="247" t="s">
        <v>282</v>
      </c>
    </row>
    <row r="97" s="1" customFormat="1" ht="16.5" customHeight="1">
      <c r="B97" s="33"/>
      <c r="C97" s="248" t="s">
        <v>88</v>
      </c>
      <c r="D97" s="248" t="s">
        <v>328</v>
      </c>
      <c r="E97" s="249" t="s">
        <v>329</v>
      </c>
      <c r="F97" s="250" t="s">
        <v>330</v>
      </c>
      <c r="G97" s="251" t="s">
        <v>316</v>
      </c>
      <c r="H97" s="252">
        <v>396.89800000000002</v>
      </c>
      <c r="I97" s="253">
        <v>248</v>
      </c>
      <c r="J97" s="253">
        <f>ROUND(I97*H97,2)</f>
        <v>98430.699999999997</v>
      </c>
      <c r="K97" s="250" t="s">
        <v>289</v>
      </c>
      <c r="L97" s="254"/>
      <c r="M97" s="255" t="s">
        <v>1</v>
      </c>
      <c r="N97" s="256" t="s">
        <v>50</v>
      </c>
      <c r="O97" s="205">
        <v>0</v>
      </c>
      <c r="P97" s="205">
        <f>O97*H97</f>
        <v>0</v>
      </c>
      <c r="Q97" s="205">
        <v>1</v>
      </c>
      <c r="R97" s="205">
        <f>Q97*H97</f>
        <v>396.89800000000002</v>
      </c>
      <c r="S97" s="205">
        <v>0</v>
      </c>
      <c r="T97" s="206">
        <f>S97*H97</f>
        <v>0</v>
      </c>
      <c r="AR97" s="17" t="s">
        <v>331</v>
      </c>
      <c r="AT97" s="17" t="s">
        <v>328</v>
      </c>
      <c r="AU97" s="17" t="s">
        <v>88</v>
      </c>
      <c r="AY97" s="17" t="s">
        <v>282</v>
      </c>
      <c r="BE97" s="207">
        <f>IF(N97="základní",J97,0)</f>
        <v>98430.699999999997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98430.699999999997</v>
      </c>
      <c r="BL97" s="17" t="s">
        <v>290</v>
      </c>
      <c r="BM97" s="17" t="s">
        <v>960</v>
      </c>
    </row>
    <row r="98" s="13" customFormat="1">
      <c r="B98" s="218"/>
      <c r="C98" s="219"/>
      <c r="D98" s="210" t="s">
        <v>292</v>
      </c>
      <c r="E98" s="220" t="s">
        <v>1</v>
      </c>
      <c r="F98" s="221" t="s">
        <v>961</v>
      </c>
      <c r="G98" s="219"/>
      <c r="H98" s="222">
        <v>396.89800000000002</v>
      </c>
      <c r="I98" s="219"/>
      <c r="J98" s="219"/>
      <c r="K98" s="219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292</v>
      </c>
      <c r="AU98" s="227" t="s">
        <v>88</v>
      </c>
      <c r="AV98" s="13" t="s">
        <v>88</v>
      </c>
      <c r="AW98" s="13" t="s">
        <v>40</v>
      </c>
      <c r="AX98" s="13" t="s">
        <v>79</v>
      </c>
      <c r="AY98" s="227" t="s">
        <v>282</v>
      </c>
    </row>
    <row r="99" s="15" customFormat="1">
      <c r="B99" s="238"/>
      <c r="C99" s="239"/>
      <c r="D99" s="210" t="s">
        <v>292</v>
      </c>
      <c r="E99" s="240" t="s">
        <v>1</v>
      </c>
      <c r="F99" s="241" t="s">
        <v>306</v>
      </c>
      <c r="G99" s="239"/>
      <c r="H99" s="242">
        <v>396.89800000000002</v>
      </c>
      <c r="I99" s="239"/>
      <c r="J99" s="239"/>
      <c r="K99" s="239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292</v>
      </c>
      <c r="AU99" s="247" t="s">
        <v>88</v>
      </c>
      <c r="AV99" s="15" t="s">
        <v>290</v>
      </c>
      <c r="AW99" s="15" t="s">
        <v>40</v>
      </c>
      <c r="AX99" s="15" t="s">
        <v>86</v>
      </c>
      <c r="AY99" s="247" t="s">
        <v>282</v>
      </c>
    </row>
    <row r="100" s="1" customFormat="1" ht="16.5" customHeight="1">
      <c r="B100" s="33"/>
      <c r="C100" s="198" t="s">
        <v>129</v>
      </c>
      <c r="D100" s="198" t="s">
        <v>285</v>
      </c>
      <c r="E100" s="199" t="s">
        <v>335</v>
      </c>
      <c r="F100" s="200" t="s">
        <v>336</v>
      </c>
      <c r="G100" s="201" t="s">
        <v>316</v>
      </c>
      <c r="H100" s="202">
        <v>396.89800000000002</v>
      </c>
      <c r="I100" s="203">
        <v>91.799999999999997</v>
      </c>
      <c r="J100" s="203">
        <f>ROUND(I100*H100,2)</f>
        <v>36435.239999999998</v>
      </c>
      <c r="K100" s="200" t="s">
        <v>289</v>
      </c>
      <c r="L100" s="38"/>
      <c r="M100" s="72" t="s">
        <v>1</v>
      </c>
      <c r="N100" s="204" t="s">
        <v>50</v>
      </c>
      <c r="O100" s="205">
        <v>0.124</v>
      </c>
      <c r="P100" s="205">
        <f>O100*H100</f>
        <v>49.215352000000003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36435.239999999998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36435.239999999998</v>
      </c>
      <c r="BL100" s="17" t="s">
        <v>290</v>
      </c>
      <c r="BM100" s="17" t="s">
        <v>962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963</v>
      </c>
      <c r="G101" s="219"/>
      <c r="H101" s="222">
        <v>396.89800000000002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396.89800000000002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88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1" customFormat="1" ht="22.8" customHeight="1">
      <c r="B103" s="183"/>
      <c r="C103" s="184"/>
      <c r="D103" s="185" t="s">
        <v>78</v>
      </c>
      <c r="E103" s="196" t="s">
        <v>964</v>
      </c>
      <c r="F103" s="196" t="s">
        <v>965</v>
      </c>
      <c r="G103" s="184"/>
      <c r="H103" s="184"/>
      <c r="I103" s="184"/>
      <c r="J103" s="197">
        <f>BK103</f>
        <v>51632</v>
      </c>
      <c r="K103" s="184"/>
      <c r="L103" s="188"/>
      <c r="M103" s="189"/>
      <c r="N103" s="190"/>
      <c r="O103" s="190"/>
      <c r="P103" s="191">
        <f>SUM(P104:P108)</f>
        <v>0</v>
      </c>
      <c r="Q103" s="190"/>
      <c r="R103" s="191">
        <f>SUM(R104:R108)</f>
        <v>0</v>
      </c>
      <c r="S103" s="190"/>
      <c r="T103" s="192">
        <f>SUM(T104:T108)</f>
        <v>0</v>
      </c>
      <c r="AR103" s="193" t="s">
        <v>86</v>
      </c>
      <c r="AT103" s="194" t="s">
        <v>78</v>
      </c>
      <c r="AU103" s="194" t="s">
        <v>86</v>
      </c>
      <c r="AY103" s="193" t="s">
        <v>282</v>
      </c>
      <c r="BK103" s="195">
        <f>SUM(BK104:BK108)</f>
        <v>51632</v>
      </c>
    </row>
    <row r="104" s="1" customFormat="1" ht="16.5" customHeight="1">
      <c r="B104" s="33"/>
      <c r="C104" s="198" t="s">
        <v>290</v>
      </c>
      <c r="D104" s="198" t="s">
        <v>285</v>
      </c>
      <c r="E104" s="199" t="s">
        <v>966</v>
      </c>
      <c r="F104" s="200" t="s">
        <v>967</v>
      </c>
      <c r="G104" s="201" t="s">
        <v>343</v>
      </c>
      <c r="H104" s="202">
        <v>112</v>
      </c>
      <c r="I104" s="203">
        <v>365</v>
      </c>
      <c r="J104" s="203">
        <f>ROUND(I104*H104,2)</f>
        <v>40880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88</v>
      </c>
      <c r="AY104" s="17" t="s">
        <v>282</v>
      </c>
      <c r="BE104" s="207">
        <f>IF(N104="základní",J104,0)</f>
        <v>40880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40880</v>
      </c>
      <c r="BL104" s="17" t="s">
        <v>290</v>
      </c>
      <c r="BM104" s="17" t="s">
        <v>968</v>
      </c>
    </row>
    <row r="105" s="12" customFormat="1">
      <c r="B105" s="208"/>
      <c r="C105" s="209"/>
      <c r="D105" s="210" t="s">
        <v>292</v>
      </c>
      <c r="E105" s="211" t="s">
        <v>1</v>
      </c>
      <c r="F105" s="212" t="s">
        <v>924</v>
      </c>
      <c r="G105" s="209"/>
      <c r="H105" s="211" t="s">
        <v>1</v>
      </c>
      <c r="I105" s="209"/>
      <c r="J105" s="209"/>
      <c r="K105" s="209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292</v>
      </c>
      <c r="AU105" s="217" t="s">
        <v>88</v>
      </c>
      <c r="AV105" s="12" t="s">
        <v>86</v>
      </c>
      <c r="AW105" s="12" t="s">
        <v>40</v>
      </c>
      <c r="AX105" s="12" t="s">
        <v>79</v>
      </c>
      <c r="AY105" s="21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969</v>
      </c>
      <c r="G106" s="219"/>
      <c r="H106" s="222">
        <v>112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5" customFormat="1">
      <c r="B107" s="238"/>
      <c r="C107" s="239"/>
      <c r="D107" s="210" t="s">
        <v>292</v>
      </c>
      <c r="E107" s="240" t="s">
        <v>1</v>
      </c>
      <c r="F107" s="241" t="s">
        <v>306</v>
      </c>
      <c r="G107" s="239"/>
      <c r="H107" s="242">
        <v>112</v>
      </c>
      <c r="I107" s="239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292</v>
      </c>
      <c r="AU107" s="247" t="s">
        <v>88</v>
      </c>
      <c r="AV107" s="15" t="s">
        <v>290</v>
      </c>
      <c r="AW107" s="15" t="s">
        <v>40</v>
      </c>
      <c r="AX107" s="15" t="s">
        <v>86</v>
      </c>
      <c r="AY107" s="247" t="s">
        <v>282</v>
      </c>
    </row>
    <row r="108" s="1" customFormat="1" ht="16.5" customHeight="1">
      <c r="B108" s="33"/>
      <c r="C108" s="198" t="s">
        <v>319</v>
      </c>
      <c r="D108" s="198" t="s">
        <v>285</v>
      </c>
      <c r="E108" s="199" t="s">
        <v>970</v>
      </c>
      <c r="F108" s="200" t="s">
        <v>971</v>
      </c>
      <c r="G108" s="201" t="s">
        <v>343</v>
      </c>
      <c r="H108" s="202">
        <v>112</v>
      </c>
      <c r="I108" s="203">
        <v>96</v>
      </c>
      <c r="J108" s="203">
        <f>ROUND(I108*H108,2)</f>
        <v>10752</v>
      </c>
      <c r="K108" s="200" t="s">
        <v>377</v>
      </c>
      <c r="L108" s="38"/>
      <c r="M108" s="72" t="s">
        <v>1</v>
      </c>
      <c r="N108" s="204" t="s">
        <v>50</v>
      </c>
      <c r="O108" s="205">
        <v>0</v>
      </c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88</v>
      </c>
      <c r="AY108" s="17" t="s">
        <v>282</v>
      </c>
      <c r="BE108" s="207">
        <f>IF(N108="základní",J108,0)</f>
        <v>10752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10752</v>
      </c>
      <c r="BL108" s="17" t="s">
        <v>290</v>
      </c>
      <c r="BM108" s="17" t="s">
        <v>972</v>
      </c>
    </row>
    <row r="109" s="11" customFormat="1" ht="22.8" customHeight="1">
      <c r="B109" s="183"/>
      <c r="C109" s="184"/>
      <c r="D109" s="185" t="s">
        <v>78</v>
      </c>
      <c r="E109" s="196" t="s">
        <v>379</v>
      </c>
      <c r="F109" s="196" t="s">
        <v>380</v>
      </c>
      <c r="G109" s="184"/>
      <c r="H109" s="184"/>
      <c r="I109" s="184"/>
      <c r="J109" s="197">
        <f>BK109</f>
        <v>15000</v>
      </c>
      <c r="K109" s="184"/>
      <c r="L109" s="188"/>
      <c r="M109" s="189"/>
      <c r="N109" s="190"/>
      <c r="O109" s="190"/>
      <c r="P109" s="191">
        <f>P110</f>
        <v>0</v>
      </c>
      <c r="Q109" s="190"/>
      <c r="R109" s="191">
        <f>R110</f>
        <v>0</v>
      </c>
      <c r="S109" s="190"/>
      <c r="T109" s="192">
        <f>T110</f>
        <v>0</v>
      </c>
      <c r="AR109" s="193" t="s">
        <v>86</v>
      </c>
      <c r="AT109" s="194" t="s">
        <v>78</v>
      </c>
      <c r="AU109" s="194" t="s">
        <v>86</v>
      </c>
      <c r="AY109" s="193" t="s">
        <v>282</v>
      </c>
      <c r="BK109" s="195">
        <f>BK110</f>
        <v>15000</v>
      </c>
    </row>
    <row r="110" s="1" customFormat="1" ht="16.5" customHeight="1">
      <c r="B110" s="33"/>
      <c r="C110" s="198" t="s">
        <v>327</v>
      </c>
      <c r="D110" s="198" t="s">
        <v>285</v>
      </c>
      <c r="E110" s="199" t="s">
        <v>886</v>
      </c>
      <c r="F110" s="200" t="s">
        <v>387</v>
      </c>
      <c r="G110" s="201" t="s">
        <v>376</v>
      </c>
      <c r="H110" s="202">
        <v>1</v>
      </c>
      <c r="I110" s="203">
        <v>15000</v>
      </c>
      <c r="J110" s="203">
        <f>ROUND(I110*H110,2)</f>
        <v>15000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15000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15000</v>
      </c>
      <c r="BL110" s="17" t="s">
        <v>290</v>
      </c>
      <c r="BM110" s="17" t="s">
        <v>973</v>
      </c>
    </row>
    <row r="111" s="11" customFormat="1" ht="22.8" customHeight="1">
      <c r="B111" s="183"/>
      <c r="C111" s="184"/>
      <c r="D111" s="185" t="s">
        <v>78</v>
      </c>
      <c r="E111" s="196" t="s">
        <v>434</v>
      </c>
      <c r="F111" s="196" t="s">
        <v>435</v>
      </c>
      <c r="G111" s="184"/>
      <c r="H111" s="184"/>
      <c r="I111" s="184"/>
      <c r="J111" s="197">
        <f>BK111</f>
        <v>1150429.1400000001</v>
      </c>
      <c r="K111" s="184"/>
      <c r="L111" s="188"/>
      <c r="M111" s="189"/>
      <c r="N111" s="190"/>
      <c r="O111" s="190"/>
      <c r="P111" s="191">
        <f>SUM(P112:P148)</f>
        <v>2329.6131059999998</v>
      </c>
      <c r="Q111" s="190"/>
      <c r="R111" s="191">
        <f>SUM(R112:R148)</f>
        <v>0</v>
      </c>
      <c r="S111" s="190"/>
      <c r="T111" s="192">
        <f>SUM(T112:T148)</f>
        <v>625.67582375000006</v>
      </c>
      <c r="AR111" s="193" t="s">
        <v>86</v>
      </c>
      <c r="AT111" s="194" t="s">
        <v>78</v>
      </c>
      <c r="AU111" s="194" t="s">
        <v>86</v>
      </c>
      <c r="AY111" s="193" t="s">
        <v>282</v>
      </c>
      <c r="BK111" s="195">
        <f>SUM(BK112:BK148)</f>
        <v>1150429.1400000001</v>
      </c>
    </row>
    <row r="112" s="1" customFormat="1" ht="16.5" customHeight="1">
      <c r="B112" s="33"/>
      <c r="C112" s="198" t="s">
        <v>334</v>
      </c>
      <c r="D112" s="198" t="s">
        <v>285</v>
      </c>
      <c r="E112" s="199" t="s">
        <v>974</v>
      </c>
      <c r="F112" s="200" t="s">
        <v>975</v>
      </c>
      <c r="G112" s="201" t="s">
        <v>392</v>
      </c>
      <c r="H112" s="202">
        <v>252.435</v>
      </c>
      <c r="I112" s="203">
        <v>74.900000000000006</v>
      </c>
      <c r="J112" s="203">
        <f>ROUND(I112*H112,2)</f>
        <v>18907.380000000001</v>
      </c>
      <c r="K112" s="200" t="s">
        <v>289</v>
      </c>
      <c r="L112" s="38"/>
      <c r="M112" s="72" t="s">
        <v>1</v>
      </c>
      <c r="N112" s="204" t="s">
        <v>50</v>
      </c>
      <c r="O112" s="205">
        <v>0.28699999999999998</v>
      </c>
      <c r="P112" s="205">
        <f>O112*H112</f>
        <v>72.448844999999992</v>
      </c>
      <c r="Q112" s="205">
        <v>0</v>
      </c>
      <c r="R112" s="205">
        <f>Q112*H112</f>
        <v>0</v>
      </c>
      <c r="S112" s="205">
        <v>0.0092499999999999995</v>
      </c>
      <c r="T112" s="206">
        <f>S112*H112</f>
        <v>2.33502375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18907.380000000001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18907.380000000001</v>
      </c>
      <c r="BL112" s="17" t="s">
        <v>290</v>
      </c>
      <c r="BM112" s="17" t="s">
        <v>976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977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978</v>
      </c>
      <c r="G114" s="219"/>
      <c r="H114" s="222">
        <v>252.435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252.435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331</v>
      </c>
      <c r="D116" s="198" t="s">
        <v>285</v>
      </c>
      <c r="E116" s="199" t="s">
        <v>979</v>
      </c>
      <c r="F116" s="200" t="s">
        <v>980</v>
      </c>
      <c r="G116" s="201" t="s">
        <v>376</v>
      </c>
      <c r="H116" s="202">
        <v>93</v>
      </c>
      <c r="I116" s="203">
        <v>83.5</v>
      </c>
      <c r="J116" s="203">
        <f>ROUND(I116*H116,2)</f>
        <v>7765.5</v>
      </c>
      <c r="K116" s="200" t="s">
        <v>289</v>
      </c>
      <c r="L116" s="38"/>
      <c r="M116" s="72" t="s">
        <v>1</v>
      </c>
      <c r="N116" s="204" t="s">
        <v>50</v>
      </c>
      <c r="O116" s="205">
        <v>0.32000000000000001</v>
      </c>
      <c r="P116" s="205">
        <f>O116*H116</f>
        <v>29.760000000000002</v>
      </c>
      <c r="Q116" s="205">
        <v>0</v>
      </c>
      <c r="R116" s="205">
        <f>Q116*H116</f>
        <v>0</v>
      </c>
      <c r="S116" s="205">
        <v>0.0060000000000000001</v>
      </c>
      <c r="T116" s="206">
        <f>S116*H116</f>
        <v>0.55800000000000005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7765.5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7765.5</v>
      </c>
      <c r="BL116" s="17" t="s">
        <v>290</v>
      </c>
      <c r="BM116" s="17" t="s">
        <v>981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977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982</v>
      </c>
      <c r="G118" s="219"/>
      <c r="H118" s="222">
        <v>93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93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346</v>
      </c>
      <c r="D120" s="198" t="s">
        <v>285</v>
      </c>
      <c r="E120" s="199" t="s">
        <v>477</v>
      </c>
      <c r="F120" s="200" t="s">
        <v>478</v>
      </c>
      <c r="G120" s="201" t="s">
        <v>288</v>
      </c>
      <c r="H120" s="202">
        <v>86.933999999999998</v>
      </c>
      <c r="I120" s="203">
        <v>2940</v>
      </c>
      <c r="J120" s="203">
        <f>ROUND(I120*H120,2)</f>
        <v>255585.95999999999</v>
      </c>
      <c r="K120" s="200" t="s">
        <v>289</v>
      </c>
      <c r="L120" s="38"/>
      <c r="M120" s="72" t="s">
        <v>1</v>
      </c>
      <c r="N120" s="204" t="s">
        <v>50</v>
      </c>
      <c r="O120" s="205">
        <v>8.0299999999999994</v>
      </c>
      <c r="P120" s="205">
        <f>O120*H120</f>
        <v>698.08001999999988</v>
      </c>
      <c r="Q120" s="205">
        <v>0</v>
      </c>
      <c r="R120" s="205">
        <f>Q120*H120</f>
        <v>0</v>
      </c>
      <c r="S120" s="205">
        <v>2.5</v>
      </c>
      <c r="T120" s="206">
        <f>S120*H120</f>
        <v>217.33499999999998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255585.95999999999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255585.95999999999</v>
      </c>
      <c r="BL120" s="17" t="s">
        <v>290</v>
      </c>
      <c r="BM120" s="17" t="s">
        <v>983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977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984</v>
      </c>
      <c r="G122" s="219"/>
      <c r="H122" s="222">
        <v>83.304000000000002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985</v>
      </c>
      <c r="G123" s="219"/>
      <c r="H123" s="222">
        <v>3.6299999999999999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86.933999999999998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88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352</v>
      </c>
      <c r="D125" s="198" t="s">
        <v>285</v>
      </c>
      <c r="E125" s="199" t="s">
        <v>493</v>
      </c>
      <c r="F125" s="200" t="s">
        <v>494</v>
      </c>
      <c r="G125" s="201" t="s">
        <v>288</v>
      </c>
      <c r="H125" s="202">
        <v>183.749</v>
      </c>
      <c r="I125" s="203">
        <v>3030</v>
      </c>
      <c r="J125" s="203">
        <f>ROUND(I125*H125,2)</f>
        <v>556759.46999999997</v>
      </c>
      <c r="K125" s="200" t="s">
        <v>289</v>
      </c>
      <c r="L125" s="38"/>
      <c r="M125" s="72" t="s">
        <v>1</v>
      </c>
      <c r="N125" s="204" t="s">
        <v>50</v>
      </c>
      <c r="O125" s="205">
        <v>8.1280000000000001</v>
      </c>
      <c r="P125" s="205">
        <f>O125*H125</f>
        <v>1493.511872</v>
      </c>
      <c r="Q125" s="205">
        <v>0</v>
      </c>
      <c r="R125" s="205">
        <f>Q125*H125</f>
        <v>0</v>
      </c>
      <c r="S125" s="205">
        <v>2.2000000000000002</v>
      </c>
      <c r="T125" s="206">
        <f>S125*H125</f>
        <v>404.24780000000004</v>
      </c>
      <c r="AR125" s="17" t="s">
        <v>290</v>
      </c>
      <c r="AT125" s="17" t="s">
        <v>285</v>
      </c>
      <c r="AU125" s="17" t="s">
        <v>88</v>
      </c>
      <c r="AY125" s="17" t="s">
        <v>282</v>
      </c>
      <c r="BE125" s="207">
        <f>IF(N125="základní",J125,0)</f>
        <v>556759.46999999997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556759.46999999997</v>
      </c>
      <c r="BL125" s="17" t="s">
        <v>290</v>
      </c>
      <c r="BM125" s="17" t="s">
        <v>986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977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987</v>
      </c>
      <c r="G127" s="219"/>
      <c r="H127" s="222">
        <v>136.315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988</v>
      </c>
      <c r="G128" s="219"/>
      <c r="H128" s="222">
        <v>10.683999999999999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989</v>
      </c>
      <c r="G129" s="219"/>
      <c r="H129" s="222">
        <v>36.75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88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183.749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88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" customFormat="1" ht="16.5" customHeight="1">
      <c r="B131" s="33"/>
      <c r="C131" s="198" t="s">
        <v>356</v>
      </c>
      <c r="D131" s="198" t="s">
        <v>285</v>
      </c>
      <c r="E131" s="199" t="s">
        <v>990</v>
      </c>
      <c r="F131" s="200" t="s">
        <v>991</v>
      </c>
      <c r="G131" s="201" t="s">
        <v>376</v>
      </c>
      <c r="H131" s="202">
        <v>3</v>
      </c>
      <c r="I131" s="203">
        <v>1210</v>
      </c>
      <c r="J131" s="203">
        <f>ROUND(I131*H131,2)</f>
        <v>3630</v>
      </c>
      <c r="K131" s="200" t="s">
        <v>289</v>
      </c>
      <c r="L131" s="38"/>
      <c r="M131" s="72" t="s">
        <v>1</v>
      </c>
      <c r="N131" s="204" t="s">
        <v>50</v>
      </c>
      <c r="O131" s="205">
        <v>3.6120000000000001</v>
      </c>
      <c r="P131" s="205">
        <f>O131*H131</f>
        <v>10.836</v>
      </c>
      <c r="Q131" s="205">
        <v>0</v>
      </c>
      <c r="R131" s="205">
        <f>Q131*H131</f>
        <v>0</v>
      </c>
      <c r="S131" s="205">
        <v>0.40000000000000002</v>
      </c>
      <c r="T131" s="206">
        <f>S131*H131</f>
        <v>1.2000000000000002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3630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3630</v>
      </c>
      <c r="BL131" s="17" t="s">
        <v>290</v>
      </c>
      <c r="BM131" s="17" t="s">
        <v>992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977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993</v>
      </c>
      <c r="G133" s="219"/>
      <c r="H133" s="222">
        <v>3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3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88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198" t="s">
        <v>360</v>
      </c>
      <c r="D135" s="198" t="s">
        <v>285</v>
      </c>
      <c r="E135" s="199" t="s">
        <v>994</v>
      </c>
      <c r="F135" s="200" t="s">
        <v>995</v>
      </c>
      <c r="G135" s="201" t="s">
        <v>288</v>
      </c>
      <c r="H135" s="202">
        <v>9.3599999999999994</v>
      </c>
      <c r="I135" s="203">
        <v>71</v>
      </c>
      <c r="J135" s="203">
        <f>ROUND(I135*H135,2)</f>
        <v>664.55999999999995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88</v>
      </c>
      <c r="AY135" s="17" t="s">
        <v>282</v>
      </c>
      <c r="BE135" s="207">
        <f>IF(N135="základní",J135,0)</f>
        <v>664.55999999999995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664.55999999999995</v>
      </c>
      <c r="BL135" s="17" t="s">
        <v>290</v>
      </c>
      <c r="BM135" s="17" t="s">
        <v>996</v>
      </c>
    </row>
    <row r="136" s="12" customFormat="1">
      <c r="B136" s="208"/>
      <c r="C136" s="209"/>
      <c r="D136" s="210" t="s">
        <v>292</v>
      </c>
      <c r="E136" s="211" t="s">
        <v>1</v>
      </c>
      <c r="F136" s="212" t="s">
        <v>466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292</v>
      </c>
      <c r="AU136" s="217" t="s">
        <v>88</v>
      </c>
      <c r="AV136" s="12" t="s">
        <v>86</v>
      </c>
      <c r="AW136" s="12" t="s">
        <v>40</v>
      </c>
      <c r="AX136" s="12" t="s">
        <v>79</v>
      </c>
      <c r="AY136" s="21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997</v>
      </c>
      <c r="G137" s="219"/>
      <c r="H137" s="222">
        <v>9.3599999999999994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5" customFormat="1">
      <c r="B138" s="238"/>
      <c r="C138" s="239"/>
      <c r="D138" s="210" t="s">
        <v>292</v>
      </c>
      <c r="E138" s="240" t="s">
        <v>1</v>
      </c>
      <c r="F138" s="241" t="s">
        <v>306</v>
      </c>
      <c r="G138" s="239"/>
      <c r="H138" s="242">
        <v>9.3599999999999994</v>
      </c>
      <c r="I138" s="239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292</v>
      </c>
      <c r="AU138" s="247" t="s">
        <v>88</v>
      </c>
      <c r="AV138" s="15" t="s">
        <v>290</v>
      </c>
      <c r="AW138" s="15" t="s">
        <v>40</v>
      </c>
      <c r="AX138" s="15" t="s">
        <v>86</v>
      </c>
      <c r="AY138" s="247" t="s">
        <v>282</v>
      </c>
    </row>
    <row r="139" s="1" customFormat="1" ht="16.5" customHeight="1">
      <c r="B139" s="33"/>
      <c r="C139" s="198" t="s">
        <v>365</v>
      </c>
      <c r="D139" s="198" t="s">
        <v>285</v>
      </c>
      <c r="E139" s="199" t="s">
        <v>511</v>
      </c>
      <c r="F139" s="200" t="s">
        <v>512</v>
      </c>
      <c r="G139" s="201" t="s">
        <v>316</v>
      </c>
      <c r="H139" s="202">
        <v>229.14099999999999</v>
      </c>
      <c r="I139" s="203">
        <v>134</v>
      </c>
      <c r="J139" s="203">
        <f>ROUND(I139*H139,2)</f>
        <v>30704.889999999999</v>
      </c>
      <c r="K139" s="200" t="s">
        <v>289</v>
      </c>
      <c r="L139" s="38"/>
      <c r="M139" s="72" t="s">
        <v>1</v>
      </c>
      <c r="N139" s="204" t="s">
        <v>50</v>
      </c>
      <c r="O139" s="205">
        <v>0.090999999999999998</v>
      </c>
      <c r="P139" s="205">
        <f>O139*H139</f>
        <v>20.851830999999997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290</v>
      </c>
      <c r="AT139" s="17" t="s">
        <v>285</v>
      </c>
      <c r="AU139" s="17" t="s">
        <v>88</v>
      </c>
      <c r="AY139" s="17" t="s">
        <v>282</v>
      </c>
      <c r="BE139" s="207">
        <f>IF(N139="základní",J139,0)</f>
        <v>30704.889999999999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30704.889999999999</v>
      </c>
      <c r="BL139" s="17" t="s">
        <v>290</v>
      </c>
      <c r="BM139" s="17" t="s">
        <v>998</v>
      </c>
    </row>
    <row r="140" s="13" customFormat="1">
      <c r="B140" s="218"/>
      <c r="C140" s="219"/>
      <c r="D140" s="210" t="s">
        <v>292</v>
      </c>
      <c r="E140" s="220" t="s">
        <v>1</v>
      </c>
      <c r="F140" s="221" t="s">
        <v>999</v>
      </c>
      <c r="G140" s="219"/>
      <c r="H140" s="222">
        <v>626.03899999999999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292</v>
      </c>
      <c r="AU140" s="227" t="s">
        <v>88</v>
      </c>
      <c r="AV140" s="13" t="s">
        <v>88</v>
      </c>
      <c r="AW140" s="13" t="s">
        <v>40</v>
      </c>
      <c r="AX140" s="13" t="s">
        <v>79</v>
      </c>
      <c r="AY140" s="22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1000</v>
      </c>
      <c r="G141" s="219"/>
      <c r="H141" s="222">
        <v>-396.89800000000002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229.14099999999999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88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" customFormat="1" ht="16.5" customHeight="1">
      <c r="B143" s="33"/>
      <c r="C143" s="198" t="s">
        <v>370</v>
      </c>
      <c r="D143" s="198" t="s">
        <v>285</v>
      </c>
      <c r="E143" s="199" t="s">
        <v>518</v>
      </c>
      <c r="F143" s="200" t="s">
        <v>519</v>
      </c>
      <c r="G143" s="201" t="s">
        <v>316</v>
      </c>
      <c r="H143" s="202">
        <v>916.56399999999996</v>
      </c>
      <c r="I143" s="203">
        <v>11.5</v>
      </c>
      <c r="J143" s="203">
        <f>ROUND(I143*H143,2)</f>
        <v>10540.49</v>
      </c>
      <c r="K143" s="200" t="s">
        <v>289</v>
      </c>
      <c r="L143" s="38"/>
      <c r="M143" s="72" t="s">
        <v>1</v>
      </c>
      <c r="N143" s="204" t="s">
        <v>50</v>
      </c>
      <c r="O143" s="205">
        <v>0.0030000000000000001</v>
      </c>
      <c r="P143" s="205">
        <f>O143*H143</f>
        <v>2.749692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88</v>
      </c>
      <c r="AY143" s="17" t="s">
        <v>282</v>
      </c>
      <c r="BE143" s="207">
        <f>IF(N143="základní",J143,0)</f>
        <v>10540.49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10540.49</v>
      </c>
      <c r="BL143" s="17" t="s">
        <v>290</v>
      </c>
      <c r="BM143" s="17" t="s">
        <v>1001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1002</v>
      </c>
      <c r="G144" s="219"/>
      <c r="H144" s="222">
        <v>916.56399999999996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916.56399999999996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88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198" t="s">
        <v>8</v>
      </c>
      <c r="D146" s="198" t="s">
        <v>285</v>
      </c>
      <c r="E146" s="199" t="s">
        <v>523</v>
      </c>
      <c r="F146" s="200" t="s">
        <v>524</v>
      </c>
      <c r="G146" s="201" t="s">
        <v>316</v>
      </c>
      <c r="H146" s="202">
        <v>229.14099999999999</v>
      </c>
      <c r="I146" s="203">
        <v>10.300000000000001</v>
      </c>
      <c r="J146" s="203">
        <f>ROUND(I146*H146,2)</f>
        <v>2360.1500000000001</v>
      </c>
      <c r="K146" s="200" t="s">
        <v>289</v>
      </c>
      <c r="L146" s="38"/>
      <c r="M146" s="72" t="s">
        <v>1</v>
      </c>
      <c r="N146" s="204" t="s">
        <v>50</v>
      </c>
      <c r="O146" s="205">
        <v>0.0060000000000000001</v>
      </c>
      <c r="P146" s="205">
        <f>O146*H146</f>
        <v>1.374846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88</v>
      </c>
      <c r="AY146" s="17" t="s">
        <v>282</v>
      </c>
      <c r="BE146" s="207">
        <f>IF(N146="základní",J146,0)</f>
        <v>2360.1500000000001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2360.1500000000001</v>
      </c>
      <c r="BL146" s="17" t="s">
        <v>290</v>
      </c>
      <c r="BM146" s="17" t="s">
        <v>1003</v>
      </c>
    </row>
    <row r="147" s="1" customFormat="1" ht="16.5" customHeight="1">
      <c r="B147" s="33"/>
      <c r="C147" s="198" t="s">
        <v>381</v>
      </c>
      <c r="D147" s="198" t="s">
        <v>285</v>
      </c>
      <c r="E147" s="199" t="s">
        <v>527</v>
      </c>
      <c r="F147" s="200" t="s">
        <v>528</v>
      </c>
      <c r="G147" s="201" t="s">
        <v>316</v>
      </c>
      <c r="H147" s="202">
        <v>229.14099999999999</v>
      </c>
      <c r="I147" s="203">
        <v>1140</v>
      </c>
      <c r="J147" s="203">
        <f>ROUND(I147*H147,2)</f>
        <v>261220.73999999999</v>
      </c>
      <c r="K147" s="200" t="s">
        <v>289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88</v>
      </c>
      <c r="AY147" s="17" t="s">
        <v>282</v>
      </c>
      <c r="BE147" s="207">
        <f>IF(N147="základní",J147,0)</f>
        <v>261220.73999999999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261220.73999999999</v>
      </c>
      <c r="BL147" s="17" t="s">
        <v>290</v>
      </c>
      <c r="BM147" s="17" t="s">
        <v>1004</v>
      </c>
    </row>
    <row r="148" s="1" customFormat="1" ht="16.5" customHeight="1">
      <c r="B148" s="33"/>
      <c r="C148" s="198" t="s">
        <v>385</v>
      </c>
      <c r="D148" s="198" t="s">
        <v>285</v>
      </c>
      <c r="E148" s="199" t="s">
        <v>1005</v>
      </c>
      <c r="F148" s="200" t="s">
        <v>532</v>
      </c>
      <c r="G148" s="201" t="s">
        <v>533</v>
      </c>
      <c r="H148" s="202">
        <v>1</v>
      </c>
      <c r="I148" s="203">
        <v>2290</v>
      </c>
      <c r="J148" s="203">
        <f>ROUND(I148*H148,2)</f>
        <v>2290</v>
      </c>
      <c r="K148" s="200" t="s">
        <v>377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88</v>
      </c>
      <c r="AY148" s="17" t="s">
        <v>282</v>
      </c>
      <c r="BE148" s="207">
        <f>IF(N148="základní",J148,0)</f>
        <v>2290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2290</v>
      </c>
      <c r="BL148" s="17" t="s">
        <v>290</v>
      </c>
      <c r="BM148" s="17" t="s">
        <v>1006</v>
      </c>
    </row>
    <row r="149" s="11" customFormat="1" ht="22.8" customHeight="1">
      <c r="B149" s="183"/>
      <c r="C149" s="184"/>
      <c r="D149" s="185" t="s">
        <v>78</v>
      </c>
      <c r="E149" s="196" t="s">
        <v>633</v>
      </c>
      <c r="F149" s="196" t="s">
        <v>634</v>
      </c>
      <c r="G149" s="184"/>
      <c r="H149" s="184"/>
      <c r="I149" s="184"/>
      <c r="J149" s="197">
        <f>BK149</f>
        <v>24115.830000000002</v>
      </c>
      <c r="K149" s="184"/>
      <c r="L149" s="188"/>
      <c r="M149" s="189"/>
      <c r="N149" s="190"/>
      <c r="O149" s="190"/>
      <c r="P149" s="191">
        <f>P150</f>
        <v>26.264766000000002</v>
      </c>
      <c r="Q149" s="190"/>
      <c r="R149" s="191">
        <f>R150</f>
        <v>0</v>
      </c>
      <c r="S149" s="190"/>
      <c r="T149" s="192">
        <f>T150</f>
        <v>0</v>
      </c>
      <c r="AR149" s="193" t="s">
        <v>86</v>
      </c>
      <c r="AT149" s="194" t="s">
        <v>78</v>
      </c>
      <c r="AU149" s="194" t="s">
        <v>86</v>
      </c>
      <c r="AY149" s="193" t="s">
        <v>282</v>
      </c>
      <c r="BK149" s="195">
        <f>BK150</f>
        <v>24115.830000000002</v>
      </c>
    </row>
    <row r="150" s="1" customFormat="1" ht="16.5" customHeight="1">
      <c r="B150" s="33"/>
      <c r="C150" s="198" t="s">
        <v>389</v>
      </c>
      <c r="D150" s="198" t="s">
        <v>285</v>
      </c>
      <c r="E150" s="199" t="s">
        <v>636</v>
      </c>
      <c r="F150" s="200" t="s">
        <v>637</v>
      </c>
      <c r="G150" s="201" t="s">
        <v>316</v>
      </c>
      <c r="H150" s="202">
        <v>397.95100000000002</v>
      </c>
      <c r="I150" s="203">
        <v>60.600000000000001</v>
      </c>
      <c r="J150" s="203">
        <f>ROUND(I150*H150,2)</f>
        <v>24115.830000000002</v>
      </c>
      <c r="K150" s="200" t="s">
        <v>289</v>
      </c>
      <c r="L150" s="38"/>
      <c r="M150" s="257" t="s">
        <v>1</v>
      </c>
      <c r="N150" s="258" t="s">
        <v>50</v>
      </c>
      <c r="O150" s="259">
        <v>0.066000000000000003</v>
      </c>
      <c r="P150" s="259">
        <f>O150*H150</f>
        <v>26.264766000000002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AR150" s="17" t="s">
        <v>290</v>
      </c>
      <c r="AT150" s="17" t="s">
        <v>285</v>
      </c>
      <c r="AU150" s="17" t="s">
        <v>88</v>
      </c>
      <c r="AY150" s="17" t="s">
        <v>282</v>
      </c>
      <c r="BE150" s="207">
        <f>IF(N150="základní",J150,0)</f>
        <v>24115.830000000002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24115.830000000002</v>
      </c>
      <c r="BL150" s="17" t="s">
        <v>290</v>
      </c>
      <c r="BM150" s="17" t="s">
        <v>1007</v>
      </c>
    </row>
    <row r="151" s="1" customFormat="1" ht="6.96" customHeight="1"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38"/>
    </row>
  </sheetData>
  <sheetProtection sheet="1" autoFilter="0" formatColumns="0" formatRows="0" objects="1" scenarios="1" spinCount="100000" saltValue="r9MuMPu+jen72l0lytbYOD2YtDpQlP6r0xA7Fp+WudpLMFDhUxjdS/Zn3H31mAYFUR+73gZDI7wih07BMK7Jig==" hashValue="dY2NP2OMDYtZrMTAj9Pp0DfN4NRXDIgr8S5TvbJRVGT1U4+HAm10DvkYHl387N5YqQ5YLHjjwECPHFy8xJwcUA==" algorithmName="SHA-512" password="CC35"/>
  <autoFilter ref="C90:K150"/>
  <mergeCells count="11">
    <mergeCell ref="E7:H7"/>
    <mergeCell ref="E9:H9"/>
    <mergeCell ref="E11:H11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102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245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1008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ROUND(J90, 2)</f>
        <v>655820.31999999995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ROUND((SUM(BE90:BE123)),  2)</f>
        <v>655820.31999999995</v>
      </c>
      <c r="I35" s="145">
        <v>0.20999999999999999</v>
      </c>
      <c r="J35" s="144">
        <f>ROUND(((SUM(BE90:BE123))*I35),  2)</f>
        <v>137722.26999999999</v>
      </c>
      <c r="L35" s="38"/>
    </row>
    <row r="36" s="1" customFormat="1" ht="14.4" customHeight="1">
      <c r="B36" s="38"/>
      <c r="E36" s="135" t="s">
        <v>51</v>
      </c>
      <c r="F36" s="144">
        <f>ROUND((SUM(BF90:BF123)),  2)</f>
        <v>0</v>
      </c>
      <c r="I36" s="145">
        <v>0.14999999999999999</v>
      </c>
      <c r="J36" s="144">
        <f>ROUND(((SUM(BF90:BF123))*I36),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ROUND((SUM(BG90:BG123)),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ROUND((SUM(BH90:BH123)),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ROUND((SUM(BI90:BI123)),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793542.58999999997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245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003 - Přístřešky autobusového nádraží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J90</f>
        <v>655820.32000000007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1009</v>
      </c>
      <c r="E64" s="165"/>
      <c r="F64" s="165"/>
      <c r="G64" s="165"/>
      <c r="H64" s="165"/>
      <c r="I64" s="165"/>
      <c r="J64" s="166">
        <f>J91</f>
        <v>655820.32000000007</v>
      </c>
      <c r="K64" s="163"/>
      <c r="L64" s="167"/>
    </row>
    <row r="65" s="9" customFormat="1" ht="19.92" customHeight="1">
      <c r="B65" s="168"/>
      <c r="C65" s="117"/>
      <c r="D65" s="169" t="s">
        <v>254</v>
      </c>
      <c r="E65" s="170"/>
      <c r="F65" s="170"/>
      <c r="G65" s="170"/>
      <c r="H65" s="170"/>
      <c r="I65" s="170"/>
      <c r="J65" s="171">
        <f>J92</f>
        <v>119875.89</v>
      </c>
      <c r="K65" s="117"/>
      <c r="L65" s="172"/>
    </row>
    <row r="66" s="9" customFormat="1" ht="19.92" customHeight="1">
      <c r="B66" s="168"/>
      <c r="C66" s="117"/>
      <c r="D66" s="169" t="s">
        <v>256</v>
      </c>
      <c r="E66" s="170"/>
      <c r="F66" s="170"/>
      <c r="G66" s="170"/>
      <c r="H66" s="170"/>
      <c r="I66" s="170"/>
      <c r="J66" s="171">
        <f>J102</f>
        <v>15000</v>
      </c>
      <c r="K66" s="117"/>
      <c r="L66" s="172"/>
    </row>
    <row r="67" s="9" customFormat="1" ht="19.92" customHeight="1">
      <c r="B67" s="168"/>
      <c r="C67" s="117"/>
      <c r="D67" s="169" t="s">
        <v>257</v>
      </c>
      <c r="E67" s="170"/>
      <c r="F67" s="170"/>
      <c r="G67" s="170"/>
      <c r="H67" s="170"/>
      <c r="I67" s="170"/>
      <c r="J67" s="171">
        <f>J104</f>
        <v>501812.65000000002</v>
      </c>
      <c r="K67" s="117"/>
      <c r="L67" s="172"/>
    </row>
    <row r="68" s="9" customFormat="1" ht="19.92" customHeight="1">
      <c r="B68" s="168"/>
      <c r="C68" s="117"/>
      <c r="D68" s="169" t="s">
        <v>259</v>
      </c>
      <c r="E68" s="170"/>
      <c r="F68" s="170"/>
      <c r="G68" s="170"/>
      <c r="H68" s="170"/>
      <c r="I68" s="170"/>
      <c r="J68" s="171">
        <f>J122</f>
        <v>19131.779999999999</v>
      </c>
      <c r="K68" s="117"/>
      <c r="L68" s="172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1" customFormat="1" ht="16.5" customHeight="1">
      <c r="B80" s="33"/>
      <c r="C80" s="34"/>
      <c r="D80" s="34"/>
      <c r="E80" s="157" t="s">
        <v>245</v>
      </c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246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E11</f>
        <v>SO 003 - Přístřešky autobusového nádraží</v>
      </c>
      <c r="F82" s="34"/>
      <c r="G82" s="34"/>
      <c r="H82" s="34"/>
      <c r="I82" s="34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20</v>
      </c>
      <c r="D84" s="34"/>
      <c r="E84" s="34"/>
      <c r="F84" s="26" t="str">
        <f>F14</f>
        <v>Šumperk</v>
      </c>
      <c r="G84" s="34"/>
      <c r="H84" s="34"/>
      <c r="I84" s="29" t="s">
        <v>22</v>
      </c>
      <c r="J84" s="62" t="str">
        <f>IF(J14="","",J14)</f>
        <v>20. 11. 2018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3.65" customHeight="1">
      <c r="B86" s="33"/>
      <c r="C86" s="29" t="s">
        <v>28</v>
      </c>
      <c r="D86" s="34"/>
      <c r="E86" s="34"/>
      <c r="F86" s="26" t="str">
        <f>E17</f>
        <v>Město Šumperk</v>
      </c>
      <c r="G86" s="34"/>
      <c r="H86" s="34"/>
      <c r="I86" s="29" t="s">
        <v>36</v>
      </c>
      <c r="J86" s="31" t="str">
        <f>E23</f>
        <v>Cekr CZ s.r.o.</v>
      </c>
      <c r="K86" s="34"/>
      <c r="L86" s="38"/>
    </row>
    <row r="87" s="1" customFormat="1" ht="24.9" customHeight="1">
      <c r="B87" s="33"/>
      <c r="C87" s="29" t="s">
        <v>34</v>
      </c>
      <c r="D87" s="34"/>
      <c r="E87" s="34"/>
      <c r="F87" s="26" t="str">
        <f>IF(E20="","",E20)</f>
        <v>Na základě VŘ</v>
      </c>
      <c r="G87" s="34"/>
      <c r="H87" s="34"/>
      <c r="I87" s="29" t="s">
        <v>41</v>
      </c>
      <c r="J87" s="31" t="str">
        <f>E26</f>
        <v>Jan Zamykal, CS ÚRS 2018 02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0" customFormat="1" ht="29.28" customHeight="1">
      <c r="B89" s="173"/>
      <c r="C89" s="174" t="s">
        <v>269</v>
      </c>
      <c r="D89" s="175" t="s">
        <v>64</v>
      </c>
      <c r="E89" s="175" t="s">
        <v>60</v>
      </c>
      <c r="F89" s="175" t="s">
        <v>61</v>
      </c>
      <c r="G89" s="175" t="s">
        <v>270</v>
      </c>
      <c r="H89" s="175" t="s">
        <v>271</v>
      </c>
      <c r="I89" s="175" t="s">
        <v>272</v>
      </c>
      <c r="J89" s="176" t="s">
        <v>250</v>
      </c>
      <c r="K89" s="177" t="s">
        <v>273</v>
      </c>
      <c r="L89" s="178"/>
      <c r="M89" s="83" t="s">
        <v>1</v>
      </c>
      <c r="N89" s="84" t="s">
        <v>49</v>
      </c>
      <c r="O89" s="84" t="s">
        <v>274</v>
      </c>
      <c r="P89" s="84" t="s">
        <v>275</v>
      </c>
      <c r="Q89" s="84" t="s">
        <v>276</v>
      </c>
      <c r="R89" s="84" t="s">
        <v>277</v>
      </c>
      <c r="S89" s="84" t="s">
        <v>278</v>
      </c>
      <c r="T89" s="85" t="s">
        <v>279</v>
      </c>
    </row>
    <row r="90" s="1" customFormat="1" ht="22.8" customHeight="1">
      <c r="B90" s="33"/>
      <c r="C90" s="90" t="s">
        <v>280</v>
      </c>
      <c r="D90" s="34"/>
      <c r="E90" s="34"/>
      <c r="F90" s="34"/>
      <c r="G90" s="34"/>
      <c r="H90" s="34"/>
      <c r="I90" s="34"/>
      <c r="J90" s="179">
        <f>BK90</f>
        <v>655820.32000000007</v>
      </c>
      <c r="K90" s="34"/>
      <c r="L90" s="38"/>
      <c r="M90" s="86"/>
      <c r="N90" s="87"/>
      <c r="O90" s="87"/>
      <c r="P90" s="180">
        <f>P91</f>
        <v>1304.667692</v>
      </c>
      <c r="Q90" s="87"/>
      <c r="R90" s="180">
        <f>R91</f>
        <v>315.70600000000002</v>
      </c>
      <c r="S90" s="87"/>
      <c r="T90" s="181">
        <f>T91</f>
        <v>325.73600000000005</v>
      </c>
      <c r="AT90" s="17" t="s">
        <v>78</v>
      </c>
      <c r="AU90" s="17" t="s">
        <v>252</v>
      </c>
      <c r="BK90" s="182">
        <f>BK91</f>
        <v>655820.32000000007</v>
      </c>
    </row>
    <row r="91" s="11" customFormat="1" ht="25.92" customHeight="1">
      <c r="B91" s="183"/>
      <c r="C91" s="184"/>
      <c r="D91" s="185" t="s">
        <v>78</v>
      </c>
      <c r="E91" s="186" t="s">
        <v>1010</v>
      </c>
      <c r="F91" s="186" t="s">
        <v>101</v>
      </c>
      <c r="G91" s="184"/>
      <c r="H91" s="184"/>
      <c r="I91" s="184"/>
      <c r="J91" s="187">
        <f>BK91</f>
        <v>655820.32000000007</v>
      </c>
      <c r="K91" s="184"/>
      <c r="L91" s="188"/>
      <c r="M91" s="189"/>
      <c r="N91" s="190"/>
      <c r="O91" s="190"/>
      <c r="P91" s="191">
        <f>P92+P102+P104+P122</f>
        <v>1304.667692</v>
      </c>
      <c r="Q91" s="190"/>
      <c r="R91" s="191">
        <f>R92+R102+R104+R122</f>
        <v>315.70600000000002</v>
      </c>
      <c r="S91" s="190"/>
      <c r="T91" s="192">
        <f>T92+T102+T104+T122</f>
        <v>325.73600000000005</v>
      </c>
      <c r="AR91" s="193" t="s">
        <v>86</v>
      </c>
      <c r="AT91" s="194" t="s">
        <v>78</v>
      </c>
      <c r="AU91" s="194" t="s">
        <v>79</v>
      </c>
      <c r="AY91" s="193" t="s">
        <v>282</v>
      </c>
      <c r="BK91" s="195">
        <f>BK92+BK102+BK104+BK122</f>
        <v>655820.32000000007</v>
      </c>
    </row>
    <row r="92" s="11" customFormat="1" ht="22.8" customHeight="1">
      <c r="B92" s="183"/>
      <c r="C92" s="184"/>
      <c r="D92" s="185" t="s">
        <v>78</v>
      </c>
      <c r="E92" s="196" t="s">
        <v>283</v>
      </c>
      <c r="F92" s="196" t="s">
        <v>284</v>
      </c>
      <c r="G92" s="184"/>
      <c r="H92" s="184"/>
      <c r="I92" s="184"/>
      <c r="J92" s="197">
        <f>BK92</f>
        <v>119875.89</v>
      </c>
      <c r="K92" s="184"/>
      <c r="L92" s="188"/>
      <c r="M92" s="189"/>
      <c r="N92" s="190"/>
      <c r="O92" s="190"/>
      <c r="P92" s="191">
        <f>SUM(P93:P101)</f>
        <v>82.849384000000001</v>
      </c>
      <c r="Q92" s="190"/>
      <c r="R92" s="191">
        <f>SUM(R93:R101)</f>
        <v>315.70600000000002</v>
      </c>
      <c r="S92" s="190"/>
      <c r="T92" s="192">
        <f>SUM(T93:T101)</f>
        <v>0</v>
      </c>
      <c r="AR92" s="193" t="s">
        <v>86</v>
      </c>
      <c r="AT92" s="194" t="s">
        <v>78</v>
      </c>
      <c r="AU92" s="194" t="s">
        <v>86</v>
      </c>
      <c r="AY92" s="193" t="s">
        <v>282</v>
      </c>
      <c r="BK92" s="195">
        <f>SUM(BK93:BK101)</f>
        <v>119875.89</v>
      </c>
    </row>
    <row r="93" s="1" customFormat="1" ht="16.5" customHeight="1">
      <c r="B93" s="33"/>
      <c r="C93" s="198" t="s">
        <v>86</v>
      </c>
      <c r="D93" s="198" t="s">
        <v>285</v>
      </c>
      <c r="E93" s="199" t="s">
        <v>320</v>
      </c>
      <c r="F93" s="200" t="s">
        <v>321</v>
      </c>
      <c r="G93" s="201" t="s">
        <v>288</v>
      </c>
      <c r="H93" s="202">
        <v>146.16</v>
      </c>
      <c r="I93" s="203">
        <v>86.200000000000003</v>
      </c>
      <c r="J93" s="203">
        <f>ROUND(I93*H93,2)</f>
        <v>12598.99</v>
      </c>
      <c r="K93" s="200" t="s">
        <v>289</v>
      </c>
      <c r="L93" s="38"/>
      <c r="M93" s="72" t="s">
        <v>1</v>
      </c>
      <c r="N93" s="204" t="s">
        <v>50</v>
      </c>
      <c r="O93" s="205">
        <v>0.29899999999999999</v>
      </c>
      <c r="P93" s="205">
        <f>O93*H93</f>
        <v>43.701839999999997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7" t="s">
        <v>290</v>
      </c>
      <c r="AT93" s="17" t="s">
        <v>285</v>
      </c>
      <c r="AU93" s="17" t="s">
        <v>88</v>
      </c>
      <c r="AY93" s="17" t="s">
        <v>282</v>
      </c>
      <c r="BE93" s="207">
        <f>IF(N93="základní",J93,0)</f>
        <v>12598.99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86</v>
      </c>
      <c r="BK93" s="207">
        <f>ROUND(I93*H93,2)</f>
        <v>12598.99</v>
      </c>
      <c r="BL93" s="17" t="s">
        <v>290</v>
      </c>
      <c r="BM93" s="17" t="s">
        <v>1011</v>
      </c>
    </row>
    <row r="94" s="13" customFormat="1">
      <c r="B94" s="218"/>
      <c r="C94" s="219"/>
      <c r="D94" s="210" t="s">
        <v>292</v>
      </c>
      <c r="E94" s="220" t="s">
        <v>1</v>
      </c>
      <c r="F94" s="221" t="s">
        <v>1012</v>
      </c>
      <c r="G94" s="219"/>
      <c r="H94" s="222">
        <v>146.16</v>
      </c>
      <c r="I94" s="219"/>
      <c r="J94" s="219"/>
      <c r="K94" s="219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292</v>
      </c>
      <c r="AU94" s="227" t="s">
        <v>88</v>
      </c>
      <c r="AV94" s="13" t="s">
        <v>88</v>
      </c>
      <c r="AW94" s="13" t="s">
        <v>40</v>
      </c>
      <c r="AX94" s="13" t="s">
        <v>79</v>
      </c>
      <c r="AY94" s="227" t="s">
        <v>282</v>
      </c>
    </row>
    <row r="95" s="15" customFormat="1">
      <c r="B95" s="238"/>
      <c r="C95" s="239"/>
      <c r="D95" s="210" t="s">
        <v>292</v>
      </c>
      <c r="E95" s="240" t="s">
        <v>1</v>
      </c>
      <c r="F95" s="241" t="s">
        <v>306</v>
      </c>
      <c r="G95" s="239"/>
      <c r="H95" s="242">
        <v>146.16</v>
      </c>
      <c r="I95" s="239"/>
      <c r="J95" s="239"/>
      <c r="K95" s="239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292</v>
      </c>
      <c r="AU95" s="247" t="s">
        <v>88</v>
      </c>
      <c r="AV95" s="15" t="s">
        <v>290</v>
      </c>
      <c r="AW95" s="15" t="s">
        <v>40</v>
      </c>
      <c r="AX95" s="15" t="s">
        <v>86</v>
      </c>
      <c r="AY95" s="247" t="s">
        <v>282</v>
      </c>
    </row>
    <row r="96" s="1" customFormat="1" ht="16.5" customHeight="1">
      <c r="B96" s="33"/>
      <c r="C96" s="248" t="s">
        <v>88</v>
      </c>
      <c r="D96" s="248" t="s">
        <v>328</v>
      </c>
      <c r="E96" s="249" t="s">
        <v>329</v>
      </c>
      <c r="F96" s="250" t="s">
        <v>330</v>
      </c>
      <c r="G96" s="251" t="s">
        <v>316</v>
      </c>
      <c r="H96" s="252">
        <v>315.70600000000002</v>
      </c>
      <c r="I96" s="253">
        <v>248</v>
      </c>
      <c r="J96" s="253">
        <f>ROUND(I96*H96,2)</f>
        <v>78295.089999999997</v>
      </c>
      <c r="K96" s="250" t="s">
        <v>289</v>
      </c>
      <c r="L96" s="254"/>
      <c r="M96" s="255" t="s">
        <v>1</v>
      </c>
      <c r="N96" s="256" t="s">
        <v>50</v>
      </c>
      <c r="O96" s="205">
        <v>0</v>
      </c>
      <c r="P96" s="205">
        <f>O96*H96</f>
        <v>0</v>
      </c>
      <c r="Q96" s="205">
        <v>1</v>
      </c>
      <c r="R96" s="205">
        <f>Q96*H96</f>
        <v>315.70600000000002</v>
      </c>
      <c r="S96" s="205">
        <v>0</v>
      </c>
      <c r="T96" s="206">
        <f>S96*H96</f>
        <v>0</v>
      </c>
      <c r="AR96" s="17" t="s">
        <v>331</v>
      </c>
      <c r="AT96" s="17" t="s">
        <v>328</v>
      </c>
      <c r="AU96" s="17" t="s">
        <v>88</v>
      </c>
      <c r="AY96" s="17" t="s">
        <v>282</v>
      </c>
      <c r="BE96" s="207">
        <f>IF(N96="základní",J96,0)</f>
        <v>78295.089999999997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78295.089999999997</v>
      </c>
      <c r="BL96" s="17" t="s">
        <v>290</v>
      </c>
      <c r="BM96" s="17" t="s">
        <v>1013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1014</v>
      </c>
      <c r="G97" s="219"/>
      <c r="H97" s="222">
        <v>315.70600000000002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5" customFormat="1">
      <c r="B98" s="238"/>
      <c r="C98" s="239"/>
      <c r="D98" s="210" t="s">
        <v>292</v>
      </c>
      <c r="E98" s="240" t="s">
        <v>1</v>
      </c>
      <c r="F98" s="241" t="s">
        <v>306</v>
      </c>
      <c r="G98" s="239"/>
      <c r="H98" s="242">
        <v>315.70600000000002</v>
      </c>
      <c r="I98" s="239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292</v>
      </c>
      <c r="AU98" s="247" t="s">
        <v>88</v>
      </c>
      <c r="AV98" s="15" t="s">
        <v>290</v>
      </c>
      <c r="AW98" s="15" t="s">
        <v>40</v>
      </c>
      <c r="AX98" s="15" t="s">
        <v>86</v>
      </c>
      <c r="AY98" s="247" t="s">
        <v>282</v>
      </c>
    </row>
    <row r="99" s="1" customFormat="1" ht="16.5" customHeight="1">
      <c r="B99" s="33"/>
      <c r="C99" s="198" t="s">
        <v>129</v>
      </c>
      <c r="D99" s="198" t="s">
        <v>285</v>
      </c>
      <c r="E99" s="199" t="s">
        <v>335</v>
      </c>
      <c r="F99" s="200" t="s">
        <v>336</v>
      </c>
      <c r="G99" s="201" t="s">
        <v>316</v>
      </c>
      <c r="H99" s="202">
        <v>315.70600000000002</v>
      </c>
      <c r="I99" s="203">
        <v>91.799999999999997</v>
      </c>
      <c r="J99" s="203">
        <f>ROUND(I99*H99,2)</f>
        <v>28981.810000000001</v>
      </c>
      <c r="K99" s="200" t="s">
        <v>289</v>
      </c>
      <c r="L99" s="38"/>
      <c r="M99" s="72" t="s">
        <v>1</v>
      </c>
      <c r="N99" s="204" t="s">
        <v>50</v>
      </c>
      <c r="O99" s="205">
        <v>0.124</v>
      </c>
      <c r="P99" s="205">
        <f>O99*H99</f>
        <v>39.147544000000003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88</v>
      </c>
      <c r="AY99" s="17" t="s">
        <v>282</v>
      </c>
      <c r="BE99" s="207">
        <f>IF(N99="základní",J99,0)</f>
        <v>28981.810000000001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28981.810000000001</v>
      </c>
      <c r="BL99" s="17" t="s">
        <v>290</v>
      </c>
      <c r="BM99" s="17" t="s">
        <v>1015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1016</v>
      </c>
      <c r="G100" s="219"/>
      <c r="H100" s="222">
        <v>315.70600000000002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315.70600000000002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88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1" customFormat="1" ht="22.8" customHeight="1">
      <c r="B102" s="183"/>
      <c r="C102" s="184"/>
      <c r="D102" s="185" t="s">
        <v>78</v>
      </c>
      <c r="E102" s="196" t="s">
        <v>379</v>
      </c>
      <c r="F102" s="196" t="s">
        <v>380</v>
      </c>
      <c r="G102" s="184"/>
      <c r="H102" s="184"/>
      <c r="I102" s="184"/>
      <c r="J102" s="197">
        <f>BK102</f>
        <v>15000</v>
      </c>
      <c r="K102" s="184"/>
      <c r="L102" s="188"/>
      <c r="M102" s="189"/>
      <c r="N102" s="190"/>
      <c r="O102" s="190"/>
      <c r="P102" s="191">
        <f>P103</f>
        <v>0</v>
      </c>
      <c r="Q102" s="190"/>
      <c r="R102" s="191">
        <f>R103</f>
        <v>0</v>
      </c>
      <c r="S102" s="190"/>
      <c r="T102" s="192">
        <f>T103</f>
        <v>0</v>
      </c>
      <c r="AR102" s="193" t="s">
        <v>86</v>
      </c>
      <c r="AT102" s="194" t="s">
        <v>78</v>
      </c>
      <c r="AU102" s="194" t="s">
        <v>86</v>
      </c>
      <c r="AY102" s="193" t="s">
        <v>282</v>
      </c>
      <c r="BK102" s="195">
        <f>BK103</f>
        <v>15000</v>
      </c>
    </row>
    <row r="103" s="1" customFormat="1" ht="16.5" customHeight="1">
      <c r="B103" s="33"/>
      <c r="C103" s="198" t="s">
        <v>290</v>
      </c>
      <c r="D103" s="198" t="s">
        <v>285</v>
      </c>
      <c r="E103" s="199" t="s">
        <v>886</v>
      </c>
      <c r="F103" s="200" t="s">
        <v>387</v>
      </c>
      <c r="G103" s="201" t="s">
        <v>376</v>
      </c>
      <c r="H103" s="202">
        <v>1</v>
      </c>
      <c r="I103" s="203">
        <v>15000</v>
      </c>
      <c r="J103" s="203">
        <f>ROUND(I103*H103,2)</f>
        <v>15000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15000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15000</v>
      </c>
      <c r="BL103" s="17" t="s">
        <v>290</v>
      </c>
      <c r="BM103" s="17" t="s">
        <v>1017</v>
      </c>
    </row>
    <row r="104" s="11" customFormat="1" ht="22.8" customHeight="1">
      <c r="B104" s="183"/>
      <c r="C104" s="184"/>
      <c r="D104" s="185" t="s">
        <v>78</v>
      </c>
      <c r="E104" s="196" t="s">
        <v>434</v>
      </c>
      <c r="F104" s="196" t="s">
        <v>435</v>
      </c>
      <c r="G104" s="184"/>
      <c r="H104" s="184"/>
      <c r="I104" s="184"/>
      <c r="J104" s="197">
        <f>BK104</f>
        <v>501812.65000000002</v>
      </c>
      <c r="K104" s="184"/>
      <c r="L104" s="188"/>
      <c r="M104" s="189"/>
      <c r="N104" s="190"/>
      <c r="O104" s="190"/>
      <c r="P104" s="191">
        <f>SUM(P105:P121)</f>
        <v>1200.9817119999998</v>
      </c>
      <c r="Q104" s="190"/>
      <c r="R104" s="191">
        <f>SUM(R105:R121)</f>
        <v>0</v>
      </c>
      <c r="S104" s="190"/>
      <c r="T104" s="192">
        <f>SUM(T105:T121)</f>
        <v>325.73600000000005</v>
      </c>
      <c r="AR104" s="193" t="s">
        <v>86</v>
      </c>
      <c r="AT104" s="194" t="s">
        <v>78</v>
      </c>
      <c r="AU104" s="194" t="s">
        <v>86</v>
      </c>
      <c r="AY104" s="193" t="s">
        <v>282</v>
      </c>
      <c r="BK104" s="195">
        <f>SUM(BK105:BK121)</f>
        <v>501812.65000000002</v>
      </c>
    </row>
    <row r="105" s="1" customFormat="1" ht="16.5" customHeight="1">
      <c r="B105" s="33"/>
      <c r="C105" s="198" t="s">
        <v>319</v>
      </c>
      <c r="D105" s="198" t="s">
        <v>285</v>
      </c>
      <c r="E105" s="199" t="s">
        <v>1018</v>
      </c>
      <c r="F105" s="200" t="s">
        <v>1019</v>
      </c>
      <c r="G105" s="201" t="s">
        <v>376</v>
      </c>
      <c r="H105" s="202">
        <v>8</v>
      </c>
      <c r="I105" s="203">
        <v>492</v>
      </c>
      <c r="J105" s="203">
        <f>ROUND(I105*H105,2)</f>
        <v>3936</v>
      </c>
      <c r="K105" s="200" t="s">
        <v>289</v>
      </c>
      <c r="L105" s="38"/>
      <c r="M105" s="72" t="s">
        <v>1</v>
      </c>
      <c r="N105" s="204" t="s">
        <v>50</v>
      </c>
      <c r="O105" s="205">
        <v>0.80000000000000004</v>
      </c>
      <c r="P105" s="205">
        <f>O105*H105</f>
        <v>6.4000000000000004</v>
      </c>
      <c r="Q105" s="205">
        <v>0</v>
      </c>
      <c r="R105" s="205">
        <f>Q105*H105</f>
        <v>0</v>
      </c>
      <c r="S105" s="205">
        <v>0.48199999999999998</v>
      </c>
      <c r="T105" s="206">
        <f>S105*H105</f>
        <v>3.8559999999999999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3936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3936</v>
      </c>
      <c r="BL105" s="17" t="s">
        <v>290</v>
      </c>
      <c r="BM105" s="17" t="s">
        <v>1020</v>
      </c>
    </row>
    <row r="106" s="1" customFormat="1" ht="16.5" customHeight="1">
      <c r="B106" s="33"/>
      <c r="C106" s="198" t="s">
        <v>327</v>
      </c>
      <c r="D106" s="198" t="s">
        <v>285</v>
      </c>
      <c r="E106" s="199" t="s">
        <v>1021</v>
      </c>
      <c r="F106" s="200" t="s">
        <v>1022</v>
      </c>
      <c r="G106" s="201" t="s">
        <v>376</v>
      </c>
      <c r="H106" s="202">
        <v>4</v>
      </c>
      <c r="I106" s="203">
        <v>334</v>
      </c>
      <c r="J106" s="203">
        <f>ROUND(I106*H106,2)</f>
        <v>1336</v>
      </c>
      <c r="K106" s="200" t="s">
        <v>289</v>
      </c>
      <c r="L106" s="38"/>
      <c r="M106" s="72" t="s">
        <v>1</v>
      </c>
      <c r="N106" s="204" t="s">
        <v>50</v>
      </c>
      <c r="O106" s="205">
        <v>0.55700000000000005</v>
      </c>
      <c r="P106" s="205">
        <f>O106*H106</f>
        <v>2.2280000000000002</v>
      </c>
      <c r="Q106" s="205">
        <v>0</v>
      </c>
      <c r="R106" s="205">
        <f>Q106*H106</f>
        <v>0</v>
      </c>
      <c r="S106" s="205">
        <v>0.082000000000000003</v>
      </c>
      <c r="T106" s="206">
        <f>S106*H106</f>
        <v>0.32800000000000001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1336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1336</v>
      </c>
      <c r="BL106" s="17" t="s">
        <v>290</v>
      </c>
      <c r="BM106" s="17" t="s">
        <v>1023</v>
      </c>
    </row>
    <row r="107" s="1" customFormat="1" ht="16.5" customHeight="1">
      <c r="B107" s="33"/>
      <c r="C107" s="198" t="s">
        <v>334</v>
      </c>
      <c r="D107" s="198" t="s">
        <v>285</v>
      </c>
      <c r="E107" s="199" t="s">
        <v>493</v>
      </c>
      <c r="F107" s="200" t="s">
        <v>494</v>
      </c>
      <c r="G107" s="201" t="s">
        <v>288</v>
      </c>
      <c r="H107" s="202">
        <v>146.16</v>
      </c>
      <c r="I107" s="203">
        <v>3030</v>
      </c>
      <c r="J107" s="203">
        <f>ROUND(I107*H107,2)</f>
        <v>442864.79999999999</v>
      </c>
      <c r="K107" s="200" t="s">
        <v>289</v>
      </c>
      <c r="L107" s="38"/>
      <c r="M107" s="72" t="s">
        <v>1</v>
      </c>
      <c r="N107" s="204" t="s">
        <v>50</v>
      </c>
      <c r="O107" s="205">
        <v>8.1280000000000001</v>
      </c>
      <c r="P107" s="205">
        <f>O107*H107</f>
        <v>1187.98848</v>
      </c>
      <c r="Q107" s="205">
        <v>0</v>
      </c>
      <c r="R107" s="205">
        <f>Q107*H107</f>
        <v>0</v>
      </c>
      <c r="S107" s="205">
        <v>2.2000000000000002</v>
      </c>
      <c r="T107" s="206">
        <f>S107*H107</f>
        <v>321.55200000000002</v>
      </c>
      <c r="AR107" s="17" t="s">
        <v>290</v>
      </c>
      <c r="AT107" s="17" t="s">
        <v>285</v>
      </c>
      <c r="AU107" s="17" t="s">
        <v>88</v>
      </c>
      <c r="AY107" s="17" t="s">
        <v>282</v>
      </c>
      <c r="BE107" s="207">
        <f>IF(N107="základní",J107,0)</f>
        <v>442864.79999999999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442864.79999999999</v>
      </c>
      <c r="BL107" s="17" t="s">
        <v>290</v>
      </c>
      <c r="BM107" s="17" t="s">
        <v>1024</v>
      </c>
    </row>
    <row r="108" s="12" customFormat="1">
      <c r="B108" s="208"/>
      <c r="C108" s="209"/>
      <c r="D108" s="210" t="s">
        <v>292</v>
      </c>
      <c r="E108" s="211" t="s">
        <v>1</v>
      </c>
      <c r="F108" s="212" t="s">
        <v>1025</v>
      </c>
      <c r="G108" s="209"/>
      <c r="H108" s="211" t="s">
        <v>1</v>
      </c>
      <c r="I108" s="209"/>
      <c r="J108" s="209"/>
      <c r="K108" s="209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292</v>
      </c>
      <c r="AU108" s="217" t="s">
        <v>88</v>
      </c>
      <c r="AV108" s="12" t="s">
        <v>86</v>
      </c>
      <c r="AW108" s="12" t="s">
        <v>40</v>
      </c>
      <c r="AX108" s="12" t="s">
        <v>79</v>
      </c>
      <c r="AY108" s="21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1026</v>
      </c>
      <c r="G109" s="219"/>
      <c r="H109" s="222">
        <v>116.928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88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1027</v>
      </c>
      <c r="G110" s="219"/>
      <c r="H110" s="222">
        <v>29.231999999999999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5" customFormat="1">
      <c r="B111" s="238"/>
      <c r="C111" s="239"/>
      <c r="D111" s="210" t="s">
        <v>292</v>
      </c>
      <c r="E111" s="240" t="s">
        <v>1</v>
      </c>
      <c r="F111" s="241" t="s">
        <v>306</v>
      </c>
      <c r="G111" s="239"/>
      <c r="H111" s="242">
        <v>146.16</v>
      </c>
      <c r="I111" s="239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292</v>
      </c>
      <c r="AU111" s="247" t="s">
        <v>88</v>
      </c>
      <c r="AV111" s="15" t="s">
        <v>290</v>
      </c>
      <c r="AW111" s="15" t="s">
        <v>40</v>
      </c>
      <c r="AX111" s="15" t="s">
        <v>86</v>
      </c>
      <c r="AY111" s="247" t="s">
        <v>282</v>
      </c>
    </row>
    <row r="112" s="1" customFormat="1" ht="16.5" customHeight="1">
      <c r="B112" s="33"/>
      <c r="C112" s="198" t="s">
        <v>331</v>
      </c>
      <c r="D112" s="198" t="s">
        <v>285</v>
      </c>
      <c r="E112" s="199" t="s">
        <v>511</v>
      </c>
      <c r="F112" s="200" t="s">
        <v>512</v>
      </c>
      <c r="G112" s="201" t="s">
        <v>316</v>
      </c>
      <c r="H112" s="202">
        <v>40.048000000000002</v>
      </c>
      <c r="I112" s="203">
        <v>134</v>
      </c>
      <c r="J112" s="203">
        <f>ROUND(I112*H112,2)</f>
        <v>5366.4300000000003</v>
      </c>
      <c r="K112" s="200" t="s">
        <v>289</v>
      </c>
      <c r="L112" s="38"/>
      <c r="M112" s="72" t="s">
        <v>1</v>
      </c>
      <c r="N112" s="204" t="s">
        <v>50</v>
      </c>
      <c r="O112" s="205">
        <v>0.090999999999999998</v>
      </c>
      <c r="P112" s="205">
        <f>O112*H112</f>
        <v>3.6443680000000001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5366.4300000000003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5366.4300000000003</v>
      </c>
      <c r="BL112" s="17" t="s">
        <v>290</v>
      </c>
      <c r="BM112" s="17" t="s">
        <v>1028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1029</v>
      </c>
      <c r="G113" s="219"/>
      <c r="H113" s="222">
        <v>355.75400000000002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1030</v>
      </c>
      <c r="G114" s="219"/>
      <c r="H114" s="222">
        <v>-315.70600000000002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40.048000000000002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346</v>
      </c>
      <c r="D116" s="198" t="s">
        <v>285</v>
      </c>
      <c r="E116" s="199" t="s">
        <v>518</v>
      </c>
      <c r="F116" s="200" t="s">
        <v>519</v>
      </c>
      <c r="G116" s="201" t="s">
        <v>316</v>
      </c>
      <c r="H116" s="202">
        <v>160.19200000000001</v>
      </c>
      <c r="I116" s="203">
        <v>11.5</v>
      </c>
      <c r="J116" s="203">
        <f>ROUND(I116*H116,2)</f>
        <v>1842.21</v>
      </c>
      <c r="K116" s="200" t="s">
        <v>289</v>
      </c>
      <c r="L116" s="38"/>
      <c r="M116" s="72" t="s">
        <v>1</v>
      </c>
      <c r="N116" s="204" t="s">
        <v>50</v>
      </c>
      <c r="O116" s="205">
        <v>0.0030000000000000001</v>
      </c>
      <c r="P116" s="205">
        <f>O116*H116</f>
        <v>0.48057600000000006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1842.21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1842.21</v>
      </c>
      <c r="BL116" s="17" t="s">
        <v>290</v>
      </c>
      <c r="BM116" s="17" t="s">
        <v>1031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1032</v>
      </c>
      <c r="G117" s="219"/>
      <c r="H117" s="222">
        <v>160.19200000000001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160.19200000000001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88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198" t="s">
        <v>352</v>
      </c>
      <c r="D119" s="198" t="s">
        <v>285</v>
      </c>
      <c r="E119" s="199" t="s">
        <v>523</v>
      </c>
      <c r="F119" s="200" t="s">
        <v>524</v>
      </c>
      <c r="G119" s="201" t="s">
        <v>316</v>
      </c>
      <c r="H119" s="202">
        <v>40.048000000000002</v>
      </c>
      <c r="I119" s="203">
        <v>10.300000000000001</v>
      </c>
      <c r="J119" s="203">
        <f>ROUND(I119*H119,2)</f>
        <v>412.49000000000001</v>
      </c>
      <c r="K119" s="200" t="s">
        <v>289</v>
      </c>
      <c r="L119" s="38"/>
      <c r="M119" s="72" t="s">
        <v>1</v>
      </c>
      <c r="N119" s="204" t="s">
        <v>50</v>
      </c>
      <c r="O119" s="205">
        <v>0.0060000000000000001</v>
      </c>
      <c r="P119" s="205">
        <f>O119*H119</f>
        <v>0.24028800000000003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88</v>
      </c>
      <c r="AY119" s="17" t="s">
        <v>282</v>
      </c>
      <c r="BE119" s="207">
        <f>IF(N119="základní",J119,0)</f>
        <v>412.49000000000001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412.49000000000001</v>
      </c>
      <c r="BL119" s="17" t="s">
        <v>290</v>
      </c>
      <c r="BM119" s="17" t="s">
        <v>1033</v>
      </c>
    </row>
    <row r="120" s="1" customFormat="1" ht="16.5" customHeight="1">
      <c r="B120" s="33"/>
      <c r="C120" s="198" t="s">
        <v>356</v>
      </c>
      <c r="D120" s="198" t="s">
        <v>285</v>
      </c>
      <c r="E120" s="199" t="s">
        <v>527</v>
      </c>
      <c r="F120" s="200" t="s">
        <v>528</v>
      </c>
      <c r="G120" s="201" t="s">
        <v>316</v>
      </c>
      <c r="H120" s="202">
        <v>40.048000000000002</v>
      </c>
      <c r="I120" s="203">
        <v>1140</v>
      </c>
      <c r="J120" s="203">
        <f>ROUND(I120*H120,2)</f>
        <v>45654.720000000001</v>
      </c>
      <c r="K120" s="200" t="s">
        <v>289</v>
      </c>
      <c r="L120" s="38"/>
      <c r="M120" s="72" t="s">
        <v>1</v>
      </c>
      <c r="N120" s="204" t="s">
        <v>50</v>
      </c>
      <c r="O120" s="205">
        <v>0</v>
      </c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45654.720000000001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45654.720000000001</v>
      </c>
      <c r="BL120" s="17" t="s">
        <v>290</v>
      </c>
      <c r="BM120" s="17" t="s">
        <v>1034</v>
      </c>
    </row>
    <row r="121" s="1" customFormat="1" ht="16.5" customHeight="1">
      <c r="B121" s="33"/>
      <c r="C121" s="198" t="s">
        <v>360</v>
      </c>
      <c r="D121" s="198" t="s">
        <v>285</v>
      </c>
      <c r="E121" s="199" t="s">
        <v>1035</v>
      </c>
      <c r="F121" s="200" t="s">
        <v>532</v>
      </c>
      <c r="G121" s="201" t="s">
        <v>533</v>
      </c>
      <c r="H121" s="202">
        <v>1</v>
      </c>
      <c r="I121" s="203">
        <v>400</v>
      </c>
      <c r="J121" s="203">
        <f>ROUND(I121*H121,2)</f>
        <v>400</v>
      </c>
      <c r="K121" s="200" t="s">
        <v>377</v>
      </c>
      <c r="L121" s="38"/>
      <c r="M121" s="72" t="s">
        <v>1</v>
      </c>
      <c r="N121" s="204" t="s">
        <v>50</v>
      </c>
      <c r="O121" s="205">
        <v>0</v>
      </c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88</v>
      </c>
      <c r="AY121" s="17" t="s">
        <v>282</v>
      </c>
      <c r="BE121" s="207">
        <f>IF(N121="základní",J121,0)</f>
        <v>400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400</v>
      </c>
      <c r="BL121" s="17" t="s">
        <v>290</v>
      </c>
      <c r="BM121" s="17" t="s">
        <v>1036</v>
      </c>
    </row>
    <row r="122" s="11" customFormat="1" ht="22.8" customHeight="1">
      <c r="B122" s="183"/>
      <c r="C122" s="184"/>
      <c r="D122" s="185" t="s">
        <v>78</v>
      </c>
      <c r="E122" s="196" t="s">
        <v>633</v>
      </c>
      <c r="F122" s="196" t="s">
        <v>634</v>
      </c>
      <c r="G122" s="184"/>
      <c r="H122" s="184"/>
      <c r="I122" s="184"/>
      <c r="J122" s="197">
        <f>BK122</f>
        <v>19131.779999999999</v>
      </c>
      <c r="K122" s="184"/>
      <c r="L122" s="188"/>
      <c r="M122" s="189"/>
      <c r="N122" s="190"/>
      <c r="O122" s="190"/>
      <c r="P122" s="191">
        <f>P123</f>
        <v>20.836596000000004</v>
      </c>
      <c r="Q122" s="190"/>
      <c r="R122" s="191">
        <f>R123</f>
        <v>0</v>
      </c>
      <c r="S122" s="190"/>
      <c r="T122" s="192">
        <f>T123</f>
        <v>0</v>
      </c>
      <c r="AR122" s="193" t="s">
        <v>86</v>
      </c>
      <c r="AT122" s="194" t="s">
        <v>78</v>
      </c>
      <c r="AU122" s="194" t="s">
        <v>86</v>
      </c>
      <c r="AY122" s="193" t="s">
        <v>282</v>
      </c>
      <c r="BK122" s="195">
        <f>BK123</f>
        <v>19131.779999999999</v>
      </c>
    </row>
    <row r="123" s="1" customFormat="1" ht="16.5" customHeight="1">
      <c r="B123" s="33"/>
      <c r="C123" s="198" t="s">
        <v>365</v>
      </c>
      <c r="D123" s="198" t="s">
        <v>285</v>
      </c>
      <c r="E123" s="199" t="s">
        <v>636</v>
      </c>
      <c r="F123" s="200" t="s">
        <v>637</v>
      </c>
      <c r="G123" s="201" t="s">
        <v>316</v>
      </c>
      <c r="H123" s="202">
        <v>315.70600000000002</v>
      </c>
      <c r="I123" s="203">
        <v>60.600000000000001</v>
      </c>
      <c r="J123" s="203">
        <f>ROUND(I123*H123,2)</f>
        <v>19131.779999999999</v>
      </c>
      <c r="K123" s="200" t="s">
        <v>289</v>
      </c>
      <c r="L123" s="38"/>
      <c r="M123" s="257" t="s">
        <v>1</v>
      </c>
      <c r="N123" s="258" t="s">
        <v>50</v>
      </c>
      <c r="O123" s="259">
        <v>0.066000000000000003</v>
      </c>
      <c r="P123" s="259">
        <f>O123*H123</f>
        <v>20.836596000000004</v>
      </c>
      <c r="Q123" s="259">
        <v>0</v>
      </c>
      <c r="R123" s="259">
        <f>Q123*H123</f>
        <v>0</v>
      </c>
      <c r="S123" s="259">
        <v>0</v>
      </c>
      <c r="T123" s="260">
        <f>S123*H123</f>
        <v>0</v>
      </c>
      <c r="AR123" s="17" t="s">
        <v>290</v>
      </c>
      <c r="AT123" s="17" t="s">
        <v>285</v>
      </c>
      <c r="AU123" s="17" t="s">
        <v>88</v>
      </c>
      <c r="AY123" s="17" t="s">
        <v>282</v>
      </c>
      <c r="BE123" s="207">
        <f>IF(N123="základní",J123,0)</f>
        <v>19131.779999999999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19131.779999999999</v>
      </c>
      <c r="BL123" s="17" t="s">
        <v>290</v>
      </c>
      <c r="BM123" s="17" t="s">
        <v>1037</v>
      </c>
    </row>
    <row r="124" s="1" customFormat="1" ht="6.96" customHeight="1"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8"/>
    </row>
  </sheetData>
  <sheetProtection sheet="1" autoFilter="0" formatColumns="0" formatRows="0" objects="1" scenarios="1" spinCount="100000" saltValue="kXxWRpdTYhV2F43ceXNYYPStJhyvKRC6TECfNLKv2izCz4WKREXuc9Omx19caXrga3ONbQ7nxxXyYAolAsI3Qg==" hashValue="4VWkElq7xvOu+4igBriDCc+4wVArgaAfygKPAdId5aAs7OMqeFxhXXxnRhyDnUFz9T8jdh/cfvVcERKDBf/vww==" algorithmName="SHA-512" password="CC35"/>
  <autoFilter ref="C89:K123"/>
  <mergeCells count="11">
    <mergeCell ref="E7:H7"/>
    <mergeCell ref="E9:H9"/>
    <mergeCell ref="E11:H11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105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245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1038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ROUND(J90, 2)</f>
        <v>3792956.5699999998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ROUND((SUM(BE90:BE280)),  2)</f>
        <v>3792956.5699999998</v>
      </c>
      <c r="I35" s="145">
        <v>0.20999999999999999</v>
      </c>
      <c r="J35" s="144">
        <f>ROUND(((SUM(BE90:BE280))*I35),  2)</f>
        <v>796520.88</v>
      </c>
      <c r="L35" s="38"/>
    </row>
    <row r="36" s="1" customFormat="1" ht="14.4" customHeight="1">
      <c r="B36" s="38"/>
      <c r="E36" s="135" t="s">
        <v>51</v>
      </c>
      <c r="F36" s="144">
        <f>ROUND((SUM(BF90:BF280)),  2)</f>
        <v>0</v>
      </c>
      <c r="I36" s="145">
        <v>0.14999999999999999</v>
      </c>
      <c r="J36" s="144">
        <f>ROUND(((SUM(BF90:BF280))*I36),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ROUND((SUM(BG90:BG280)),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ROUND((SUM(BH90:BH280)),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ROUND((SUM(BI90:BI280)),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4589477.4500000002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245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004 - Zpevněné plochy, komunikace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J90</f>
        <v>3792956.5699999994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J91</f>
        <v>3792956.5699999994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J92</f>
        <v>1633747.6399999997</v>
      </c>
      <c r="K65" s="117"/>
      <c r="L65" s="172"/>
    </row>
    <row r="66" s="9" customFormat="1" ht="19.92" customHeight="1">
      <c r="B66" s="168"/>
      <c r="C66" s="117"/>
      <c r="D66" s="169" t="s">
        <v>1041</v>
      </c>
      <c r="E66" s="170"/>
      <c r="F66" s="170"/>
      <c r="G66" s="170"/>
      <c r="H66" s="170"/>
      <c r="I66" s="170"/>
      <c r="J66" s="171">
        <f>J173</f>
        <v>110867.64</v>
      </c>
      <c r="K66" s="117"/>
      <c r="L66" s="172"/>
    </row>
    <row r="67" s="9" customFormat="1" ht="19.92" customHeight="1">
      <c r="B67" s="168"/>
      <c r="C67" s="117"/>
      <c r="D67" s="169" t="s">
        <v>1042</v>
      </c>
      <c r="E67" s="170"/>
      <c r="F67" s="170"/>
      <c r="G67" s="170"/>
      <c r="H67" s="170"/>
      <c r="I67" s="170"/>
      <c r="J67" s="171">
        <f>J201</f>
        <v>2048261.72</v>
      </c>
      <c r="K67" s="117"/>
      <c r="L67" s="172"/>
    </row>
    <row r="68" s="9" customFormat="1" ht="19.92" customHeight="1">
      <c r="B68" s="168"/>
      <c r="C68" s="117"/>
      <c r="D68" s="169" t="s">
        <v>1043</v>
      </c>
      <c r="E68" s="170"/>
      <c r="F68" s="170"/>
      <c r="G68" s="170"/>
      <c r="H68" s="170"/>
      <c r="I68" s="170"/>
      <c r="J68" s="171">
        <f>J279</f>
        <v>79.569999999999993</v>
      </c>
      <c r="K68" s="117"/>
      <c r="L68" s="172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1" customFormat="1" ht="16.5" customHeight="1">
      <c r="B80" s="33"/>
      <c r="C80" s="34"/>
      <c r="D80" s="34"/>
      <c r="E80" s="157" t="s">
        <v>245</v>
      </c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246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E11</f>
        <v>SO 004 - Zpevněné plochy, komunikace</v>
      </c>
      <c r="F82" s="34"/>
      <c r="G82" s="34"/>
      <c r="H82" s="34"/>
      <c r="I82" s="34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20</v>
      </c>
      <c r="D84" s="34"/>
      <c r="E84" s="34"/>
      <c r="F84" s="26" t="str">
        <f>F14</f>
        <v>Šumperk</v>
      </c>
      <c r="G84" s="34"/>
      <c r="H84" s="34"/>
      <c r="I84" s="29" t="s">
        <v>22</v>
      </c>
      <c r="J84" s="62" t="str">
        <f>IF(J14="","",J14)</f>
        <v>20. 11. 2018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3.65" customHeight="1">
      <c r="B86" s="33"/>
      <c r="C86" s="29" t="s">
        <v>28</v>
      </c>
      <c r="D86" s="34"/>
      <c r="E86" s="34"/>
      <c r="F86" s="26" t="str">
        <f>E17</f>
        <v>Město Šumperk</v>
      </c>
      <c r="G86" s="34"/>
      <c r="H86" s="34"/>
      <c r="I86" s="29" t="s">
        <v>36</v>
      </c>
      <c r="J86" s="31" t="str">
        <f>E23</f>
        <v>Cekr CZ s.r.o.</v>
      </c>
      <c r="K86" s="34"/>
      <c r="L86" s="38"/>
    </row>
    <row r="87" s="1" customFormat="1" ht="24.9" customHeight="1">
      <c r="B87" s="33"/>
      <c r="C87" s="29" t="s">
        <v>34</v>
      </c>
      <c r="D87" s="34"/>
      <c r="E87" s="34"/>
      <c r="F87" s="26" t="str">
        <f>IF(E20="","",E20)</f>
        <v>Na základě VŘ</v>
      </c>
      <c r="G87" s="34"/>
      <c r="H87" s="34"/>
      <c r="I87" s="29" t="s">
        <v>41</v>
      </c>
      <c r="J87" s="31" t="str">
        <f>E26</f>
        <v>Jan Zamykal, CS ÚRS 2018 02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0" customFormat="1" ht="29.28" customHeight="1">
      <c r="B89" s="173"/>
      <c r="C89" s="174" t="s">
        <v>269</v>
      </c>
      <c r="D89" s="175" t="s">
        <v>64</v>
      </c>
      <c r="E89" s="175" t="s">
        <v>60</v>
      </c>
      <c r="F89" s="175" t="s">
        <v>61</v>
      </c>
      <c r="G89" s="175" t="s">
        <v>270</v>
      </c>
      <c r="H89" s="175" t="s">
        <v>271</v>
      </c>
      <c r="I89" s="175" t="s">
        <v>272</v>
      </c>
      <c r="J89" s="176" t="s">
        <v>250</v>
      </c>
      <c r="K89" s="177" t="s">
        <v>273</v>
      </c>
      <c r="L89" s="178"/>
      <c r="M89" s="83" t="s">
        <v>1</v>
      </c>
      <c r="N89" s="84" t="s">
        <v>49</v>
      </c>
      <c r="O89" s="84" t="s">
        <v>274</v>
      </c>
      <c r="P89" s="84" t="s">
        <v>275</v>
      </c>
      <c r="Q89" s="84" t="s">
        <v>276</v>
      </c>
      <c r="R89" s="84" t="s">
        <v>277</v>
      </c>
      <c r="S89" s="84" t="s">
        <v>278</v>
      </c>
      <c r="T89" s="85" t="s">
        <v>279</v>
      </c>
    </row>
    <row r="90" s="1" customFormat="1" ht="22.8" customHeight="1">
      <c r="B90" s="33"/>
      <c r="C90" s="90" t="s">
        <v>280</v>
      </c>
      <c r="D90" s="34"/>
      <c r="E90" s="34"/>
      <c r="F90" s="34"/>
      <c r="G90" s="34"/>
      <c r="H90" s="34"/>
      <c r="I90" s="34"/>
      <c r="J90" s="179">
        <f>BK90</f>
        <v>3792956.5699999994</v>
      </c>
      <c r="K90" s="34"/>
      <c r="L90" s="38"/>
      <c r="M90" s="86"/>
      <c r="N90" s="87"/>
      <c r="O90" s="87"/>
      <c r="P90" s="180">
        <f>P91</f>
        <v>3064.4201370000001</v>
      </c>
      <c r="Q90" s="87"/>
      <c r="R90" s="180">
        <f>R91</f>
        <v>1.3131600000000001</v>
      </c>
      <c r="S90" s="87"/>
      <c r="T90" s="181">
        <f>T91</f>
        <v>7726.8129999999983</v>
      </c>
      <c r="AT90" s="17" t="s">
        <v>78</v>
      </c>
      <c r="AU90" s="17" t="s">
        <v>252</v>
      </c>
      <c r="BK90" s="182">
        <f>BK91</f>
        <v>3792956.5699999994</v>
      </c>
    </row>
    <row r="91" s="11" customFormat="1" ht="25.92" customHeight="1">
      <c r="B91" s="183"/>
      <c r="C91" s="184"/>
      <c r="D91" s="185" t="s">
        <v>78</v>
      </c>
      <c r="E91" s="186" t="s">
        <v>1044</v>
      </c>
      <c r="F91" s="186" t="s">
        <v>1045</v>
      </c>
      <c r="G91" s="184"/>
      <c r="H91" s="184"/>
      <c r="I91" s="184"/>
      <c r="J91" s="187">
        <f>BK91</f>
        <v>3792956.5699999994</v>
      </c>
      <c r="K91" s="184"/>
      <c r="L91" s="188"/>
      <c r="M91" s="189"/>
      <c r="N91" s="190"/>
      <c r="O91" s="190"/>
      <c r="P91" s="191">
        <f>P92+P173+P201+P279</f>
        <v>3064.4201370000001</v>
      </c>
      <c r="Q91" s="190"/>
      <c r="R91" s="191">
        <f>R92+R173+R201+R279</f>
        <v>1.3131600000000001</v>
      </c>
      <c r="S91" s="190"/>
      <c r="T91" s="192">
        <f>T92+T173+T201+T279</f>
        <v>7726.8129999999983</v>
      </c>
      <c r="AR91" s="193" t="s">
        <v>86</v>
      </c>
      <c r="AT91" s="194" t="s">
        <v>78</v>
      </c>
      <c r="AU91" s="194" t="s">
        <v>79</v>
      </c>
      <c r="AY91" s="193" t="s">
        <v>282</v>
      </c>
      <c r="BK91" s="195">
        <f>BK92+BK173+BK201+BK279</f>
        <v>3792956.5699999994</v>
      </c>
    </row>
    <row r="92" s="11" customFormat="1" ht="22.8" customHeight="1">
      <c r="B92" s="183"/>
      <c r="C92" s="184"/>
      <c r="D92" s="185" t="s">
        <v>78</v>
      </c>
      <c r="E92" s="196" t="s">
        <v>86</v>
      </c>
      <c r="F92" s="196" t="s">
        <v>284</v>
      </c>
      <c r="G92" s="184"/>
      <c r="H92" s="184"/>
      <c r="I92" s="184"/>
      <c r="J92" s="197">
        <f>BK92</f>
        <v>1633747.6399999997</v>
      </c>
      <c r="K92" s="184"/>
      <c r="L92" s="188"/>
      <c r="M92" s="189"/>
      <c r="N92" s="190"/>
      <c r="O92" s="190"/>
      <c r="P92" s="191">
        <f>SUM(P93:P172)</f>
        <v>2447.2788</v>
      </c>
      <c r="Q92" s="190"/>
      <c r="R92" s="191">
        <f>SUM(R93:R172)</f>
        <v>1.3131600000000001</v>
      </c>
      <c r="S92" s="190"/>
      <c r="T92" s="192">
        <f>SUM(T93:T172)</f>
        <v>7717.6479999999983</v>
      </c>
      <c r="AR92" s="193" t="s">
        <v>86</v>
      </c>
      <c r="AT92" s="194" t="s">
        <v>78</v>
      </c>
      <c r="AU92" s="194" t="s">
        <v>86</v>
      </c>
      <c r="AY92" s="193" t="s">
        <v>282</v>
      </c>
      <c r="BK92" s="195">
        <f>SUM(BK93:BK172)</f>
        <v>1633747.6399999997</v>
      </c>
    </row>
    <row r="93" s="1" customFormat="1" ht="16.5" customHeight="1">
      <c r="B93" s="33"/>
      <c r="C93" s="198" t="s">
        <v>86</v>
      </c>
      <c r="D93" s="198" t="s">
        <v>285</v>
      </c>
      <c r="E93" s="199" t="s">
        <v>1046</v>
      </c>
      <c r="F93" s="200" t="s">
        <v>1047</v>
      </c>
      <c r="G93" s="201" t="s">
        <v>343</v>
      </c>
      <c r="H93" s="202">
        <v>1393</v>
      </c>
      <c r="I93" s="203">
        <v>71</v>
      </c>
      <c r="J93" s="203">
        <f>ROUND(I93*H93,2)</f>
        <v>98903</v>
      </c>
      <c r="K93" s="200" t="s">
        <v>289</v>
      </c>
      <c r="L93" s="38"/>
      <c r="M93" s="72" t="s">
        <v>1</v>
      </c>
      <c r="N93" s="204" t="s">
        <v>50</v>
      </c>
      <c r="O93" s="205">
        <v>0.27200000000000002</v>
      </c>
      <c r="P93" s="205">
        <f>O93*H93</f>
        <v>378.89600000000002</v>
      </c>
      <c r="Q93" s="205">
        <v>0</v>
      </c>
      <c r="R93" s="205">
        <f>Q93*H93</f>
        <v>0</v>
      </c>
      <c r="S93" s="205">
        <v>0.26000000000000001</v>
      </c>
      <c r="T93" s="206">
        <f>S93*H93</f>
        <v>362.18000000000001</v>
      </c>
      <c r="AR93" s="17" t="s">
        <v>290</v>
      </c>
      <c r="AT93" s="17" t="s">
        <v>285</v>
      </c>
      <c r="AU93" s="17" t="s">
        <v>88</v>
      </c>
      <c r="AY93" s="17" t="s">
        <v>282</v>
      </c>
      <c r="BE93" s="207">
        <f>IF(N93="základní",J93,0)</f>
        <v>98903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86</v>
      </c>
      <c r="BK93" s="207">
        <f>ROUND(I93*H93,2)</f>
        <v>98903</v>
      </c>
      <c r="BL93" s="17" t="s">
        <v>290</v>
      </c>
      <c r="BM93" s="17" t="s">
        <v>1048</v>
      </c>
    </row>
    <row r="94" s="12" customFormat="1">
      <c r="B94" s="208"/>
      <c r="C94" s="209"/>
      <c r="D94" s="210" t="s">
        <v>292</v>
      </c>
      <c r="E94" s="211" t="s">
        <v>1</v>
      </c>
      <c r="F94" s="212" t="s">
        <v>1049</v>
      </c>
      <c r="G94" s="209"/>
      <c r="H94" s="211" t="s">
        <v>1</v>
      </c>
      <c r="I94" s="209"/>
      <c r="J94" s="209"/>
      <c r="K94" s="209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292</v>
      </c>
      <c r="AU94" s="217" t="s">
        <v>88</v>
      </c>
      <c r="AV94" s="12" t="s">
        <v>86</v>
      </c>
      <c r="AW94" s="12" t="s">
        <v>40</v>
      </c>
      <c r="AX94" s="12" t="s">
        <v>79</v>
      </c>
      <c r="AY94" s="217" t="s">
        <v>282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1050</v>
      </c>
      <c r="G95" s="219"/>
      <c r="H95" s="222">
        <v>214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1051</v>
      </c>
      <c r="G96" s="219"/>
      <c r="H96" s="222">
        <v>1179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1393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88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88</v>
      </c>
      <c r="D98" s="198" t="s">
        <v>285</v>
      </c>
      <c r="E98" s="199" t="s">
        <v>1052</v>
      </c>
      <c r="F98" s="200" t="s">
        <v>1053</v>
      </c>
      <c r="G98" s="201" t="s">
        <v>343</v>
      </c>
      <c r="H98" s="202">
        <v>6</v>
      </c>
      <c r="I98" s="203">
        <v>64.5</v>
      </c>
      <c r="J98" s="203">
        <f>ROUND(I98*H98,2)</f>
        <v>387</v>
      </c>
      <c r="K98" s="200" t="s">
        <v>289</v>
      </c>
      <c r="L98" s="38"/>
      <c r="M98" s="72" t="s">
        <v>1</v>
      </c>
      <c r="N98" s="204" t="s">
        <v>50</v>
      </c>
      <c r="O98" s="205">
        <v>0.247</v>
      </c>
      <c r="P98" s="205">
        <f>O98*H98</f>
        <v>1.482</v>
      </c>
      <c r="Q98" s="205">
        <v>0</v>
      </c>
      <c r="R98" s="205">
        <f>Q98*H98</f>
        <v>0</v>
      </c>
      <c r="S98" s="205">
        <v>0.32000000000000001</v>
      </c>
      <c r="T98" s="206">
        <f>S98*H98</f>
        <v>1.9199999999999999</v>
      </c>
      <c r="AR98" s="17" t="s">
        <v>290</v>
      </c>
      <c r="AT98" s="17" t="s">
        <v>285</v>
      </c>
      <c r="AU98" s="17" t="s">
        <v>88</v>
      </c>
      <c r="AY98" s="17" t="s">
        <v>282</v>
      </c>
      <c r="BE98" s="207">
        <f>IF(N98="základní",J98,0)</f>
        <v>387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387</v>
      </c>
      <c r="BL98" s="17" t="s">
        <v>290</v>
      </c>
      <c r="BM98" s="17" t="s">
        <v>1054</v>
      </c>
    </row>
    <row r="99" s="12" customFormat="1">
      <c r="B99" s="208"/>
      <c r="C99" s="209"/>
      <c r="D99" s="210" t="s">
        <v>292</v>
      </c>
      <c r="E99" s="211" t="s">
        <v>1</v>
      </c>
      <c r="F99" s="212" t="s">
        <v>1055</v>
      </c>
      <c r="G99" s="209"/>
      <c r="H99" s="211" t="s">
        <v>1</v>
      </c>
      <c r="I99" s="209"/>
      <c r="J99" s="209"/>
      <c r="K99" s="209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292</v>
      </c>
      <c r="AU99" s="217" t="s">
        <v>88</v>
      </c>
      <c r="AV99" s="12" t="s">
        <v>86</v>
      </c>
      <c r="AW99" s="12" t="s">
        <v>40</v>
      </c>
      <c r="AX99" s="12" t="s">
        <v>79</v>
      </c>
      <c r="AY99" s="21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327</v>
      </c>
      <c r="G100" s="219"/>
      <c r="H100" s="222">
        <v>6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6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88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" customFormat="1" ht="16.5" customHeight="1">
      <c r="B102" s="33"/>
      <c r="C102" s="198" t="s">
        <v>129</v>
      </c>
      <c r="D102" s="198" t="s">
        <v>285</v>
      </c>
      <c r="E102" s="199" t="s">
        <v>1056</v>
      </c>
      <c r="F102" s="200" t="s">
        <v>1057</v>
      </c>
      <c r="G102" s="201" t="s">
        <v>343</v>
      </c>
      <c r="H102" s="202">
        <v>159</v>
      </c>
      <c r="I102" s="203">
        <v>89.799999999999997</v>
      </c>
      <c r="J102" s="203">
        <f>ROUND(I102*H102,2)</f>
        <v>14278.200000000001</v>
      </c>
      <c r="K102" s="200" t="s">
        <v>289</v>
      </c>
      <c r="L102" s="38"/>
      <c r="M102" s="72" t="s">
        <v>1</v>
      </c>
      <c r="N102" s="204" t="s">
        <v>50</v>
      </c>
      <c r="O102" s="205">
        <v>0.34399999999999997</v>
      </c>
      <c r="P102" s="205">
        <f>O102*H102</f>
        <v>54.695999999999998</v>
      </c>
      <c r="Q102" s="205">
        <v>0</v>
      </c>
      <c r="R102" s="205">
        <f>Q102*H102</f>
        <v>0</v>
      </c>
      <c r="S102" s="205">
        <v>0.29499999999999998</v>
      </c>
      <c r="T102" s="206">
        <f>S102*H102</f>
        <v>46.904999999999994</v>
      </c>
      <c r="AR102" s="17" t="s">
        <v>290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14278.200000000001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14278.200000000001</v>
      </c>
      <c r="BL102" s="17" t="s">
        <v>290</v>
      </c>
      <c r="BM102" s="17" t="s">
        <v>1058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1059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1060</v>
      </c>
      <c r="G104" s="219"/>
      <c r="H104" s="222">
        <v>159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159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290</v>
      </c>
      <c r="D106" s="198" t="s">
        <v>285</v>
      </c>
      <c r="E106" s="199" t="s">
        <v>926</v>
      </c>
      <c r="F106" s="200" t="s">
        <v>927</v>
      </c>
      <c r="G106" s="201" t="s">
        <v>343</v>
      </c>
      <c r="H106" s="202">
        <v>663</v>
      </c>
      <c r="I106" s="203">
        <v>26.100000000000001</v>
      </c>
      <c r="J106" s="203">
        <f>ROUND(I106*H106,2)</f>
        <v>17304.299999999999</v>
      </c>
      <c r="K106" s="200" t="s">
        <v>289</v>
      </c>
      <c r="L106" s="38"/>
      <c r="M106" s="72" t="s">
        <v>1</v>
      </c>
      <c r="N106" s="204" t="s">
        <v>50</v>
      </c>
      <c r="O106" s="205">
        <v>0.028000000000000001</v>
      </c>
      <c r="P106" s="205">
        <f>O106*H106</f>
        <v>18.564</v>
      </c>
      <c r="Q106" s="205">
        <v>0</v>
      </c>
      <c r="R106" s="205">
        <f>Q106*H106</f>
        <v>0</v>
      </c>
      <c r="S106" s="205">
        <v>0.41699999999999998</v>
      </c>
      <c r="T106" s="206">
        <f>S106*H106</f>
        <v>276.471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17304.299999999999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17304.299999999999</v>
      </c>
      <c r="BL106" s="17" t="s">
        <v>290</v>
      </c>
      <c r="BM106" s="17" t="s">
        <v>1061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1062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1063</v>
      </c>
      <c r="G108" s="219"/>
      <c r="H108" s="222">
        <v>663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663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319</v>
      </c>
      <c r="D110" s="198" t="s">
        <v>285</v>
      </c>
      <c r="E110" s="199" t="s">
        <v>1064</v>
      </c>
      <c r="F110" s="200" t="s">
        <v>1065</v>
      </c>
      <c r="G110" s="201" t="s">
        <v>343</v>
      </c>
      <c r="H110" s="202">
        <v>3139</v>
      </c>
      <c r="I110" s="203">
        <v>65.700000000000003</v>
      </c>
      <c r="J110" s="203">
        <f>ROUND(I110*H110,2)</f>
        <v>206232.29999999999</v>
      </c>
      <c r="K110" s="200" t="s">
        <v>289</v>
      </c>
      <c r="L110" s="38"/>
      <c r="M110" s="72" t="s">
        <v>1</v>
      </c>
      <c r="N110" s="204" t="s">
        <v>50</v>
      </c>
      <c r="O110" s="205">
        <v>0.16600000000000001</v>
      </c>
      <c r="P110" s="205">
        <f>O110*H110</f>
        <v>521.07400000000007</v>
      </c>
      <c r="Q110" s="205">
        <v>0</v>
      </c>
      <c r="R110" s="205">
        <f>Q110*H110</f>
        <v>0</v>
      </c>
      <c r="S110" s="205">
        <v>0.44</v>
      </c>
      <c r="T110" s="206">
        <f>S110*H110</f>
        <v>1381.1600000000001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206232.29999999999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206232.29999999999</v>
      </c>
      <c r="BL110" s="17" t="s">
        <v>290</v>
      </c>
      <c r="BM110" s="17" t="s">
        <v>1066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1067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1050</v>
      </c>
      <c r="G112" s="219"/>
      <c r="H112" s="222">
        <v>214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1068</v>
      </c>
      <c r="G113" s="219"/>
      <c r="H113" s="222">
        <v>1179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4" customFormat="1">
      <c r="B114" s="228"/>
      <c r="C114" s="229"/>
      <c r="D114" s="210" t="s">
        <v>292</v>
      </c>
      <c r="E114" s="230" t="s">
        <v>1</v>
      </c>
      <c r="F114" s="231" t="s">
        <v>299</v>
      </c>
      <c r="G114" s="229"/>
      <c r="H114" s="232">
        <v>1393</v>
      </c>
      <c r="I114" s="229"/>
      <c r="J114" s="229"/>
      <c r="K114" s="229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292</v>
      </c>
      <c r="AU114" s="237" t="s">
        <v>88</v>
      </c>
      <c r="AV114" s="14" t="s">
        <v>129</v>
      </c>
      <c r="AW114" s="14" t="s">
        <v>40</v>
      </c>
      <c r="AX114" s="14" t="s">
        <v>79</v>
      </c>
      <c r="AY114" s="237" t="s">
        <v>282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1069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1070</v>
      </c>
      <c r="G116" s="219"/>
      <c r="H116" s="222">
        <v>1142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1071</v>
      </c>
      <c r="G117" s="219"/>
      <c r="H117" s="222">
        <v>604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4" customFormat="1">
      <c r="B118" s="228"/>
      <c r="C118" s="229"/>
      <c r="D118" s="210" t="s">
        <v>292</v>
      </c>
      <c r="E118" s="230" t="s">
        <v>1</v>
      </c>
      <c r="F118" s="231" t="s">
        <v>299</v>
      </c>
      <c r="G118" s="229"/>
      <c r="H118" s="232">
        <v>1746</v>
      </c>
      <c r="I118" s="229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292</v>
      </c>
      <c r="AU118" s="237" t="s">
        <v>88</v>
      </c>
      <c r="AV118" s="14" t="s">
        <v>129</v>
      </c>
      <c r="AW118" s="14" t="s">
        <v>40</v>
      </c>
      <c r="AX118" s="14" t="s">
        <v>79</v>
      </c>
      <c r="AY118" s="23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3139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327</v>
      </c>
      <c r="D120" s="198" t="s">
        <v>285</v>
      </c>
      <c r="E120" s="199" t="s">
        <v>1072</v>
      </c>
      <c r="F120" s="200" t="s">
        <v>1073</v>
      </c>
      <c r="G120" s="201" t="s">
        <v>343</v>
      </c>
      <c r="H120" s="202">
        <v>1746</v>
      </c>
      <c r="I120" s="203">
        <v>52.299999999999997</v>
      </c>
      <c r="J120" s="203">
        <f>ROUND(I120*H120,2)</f>
        <v>91315.800000000003</v>
      </c>
      <c r="K120" s="200" t="s">
        <v>289</v>
      </c>
      <c r="L120" s="38"/>
      <c r="M120" s="72" t="s">
        <v>1</v>
      </c>
      <c r="N120" s="204" t="s">
        <v>50</v>
      </c>
      <c r="O120" s="205">
        <v>0.108</v>
      </c>
      <c r="P120" s="205">
        <f>O120*H120</f>
        <v>188.56800000000001</v>
      </c>
      <c r="Q120" s="205">
        <v>0</v>
      </c>
      <c r="R120" s="205">
        <f>Q120*H120</f>
        <v>0</v>
      </c>
      <c r="S120" s="205">
        <v>0.22</v>
      </c>
      <c r="T120" s="206">
        <f>S120*H120</f>
        <v>384.12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91315.800000000003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91315.800000000003</v>
      </c>
      <c r="BL120" s="17" t="s">
        <v>290</v>
      </c>
      <c r="BM120" s="17" t="s">
        <v>1074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1075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1076</v>
      </c>
      <c r="G122" s="219"/>
      <c r="H122" s="222">
        <v>1142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1077</v>
      </c>
      <c r="G123" s="219"/>
      <c r="H123" s="222">
        <v>604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1746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88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334</v>
      </c>
      <c r="D125" s="198" t="s">
        <v>285</v>
      </c>
      <c r="E125" s="199" t="s">
        <v>937</v>
      </c>
      <c r="F125" s="200" t="s">
        <v>938</v>
      </c>
      <c r="G125" s="201" t="s">
        <v>343</v>
      </c>
      <c r="H125" s="202">
        <v>8552</v>
      </c>
      <c r="I125" s="203">
        <v>31.899999999999999</v>
      </c>
      <c r="J125" s="203">
        <f>ROUND(I125*H125,2)</f>
        <v>272808.79999999999</v>
      </c>
      <c r="K125" s="200" t="s">
        <v>289</v>
      </c>
      <c r="L125" s="38"/>
      <c r="M125" s="72" t="s">
        <v>1</v>
      </c>
      <c r="N125" s="204" t="s">
        <v>50</v>
      </c>
      <c r="O125" s="205">
        <v>0.072999999999999995</v>
      </c>
      <c r="P125" s="205">
        <f>O125*H125</f>
        <v>624.29599999999994</v>
      </c>
      <c r="Q125" s="205">
        <v>0</v>
      </c>
      <c r="R125" s="205">
        <f>Q125*H125</f>
        <v>0</v>
      </c>
      <c r="S125" s="205">
        <v>0.28999999999999998</v>
      </c>
      <c r="T125" s="206">
        <f>S125*H125</f>
        <v>2480.0799999999999</v>
      </c>
      <c r="AR125" s="17" t="s">
        <v>290</v>
      </c>
      <c r="AT125" s="17" t="s">
        <v>285</v>
      </c>
      <c r="AU125" s="17" t="s">
        <v>88</v>
      </c>
      <c r="AY125" s="17" t="s">
        <v>282</v>
      </c>
      <c r="BE125" s="207">
        <f>IF(N125="základní",J125,0)</f>
        <v>272808.79999999999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272808.79999999999</v>
      </c>
      <c r="BL125" s="17" t="s">
        <v>290</v>
      </c>
      <c r="BM125" s="17" t="s">
        <v>1078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1079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1080</v>
      </c>
      <c r="G127" s="219"/>
      <c r="H127" s="222">
        <v>788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1081</v>
      </c>
      <c r="G128" s="219"/>
      <c r="H128" s="222">
        <v>3534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1082</v>
      </c>
      <c r="G129" s="219"/>
      <c r="H129" s="222">
        <v>4230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88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8552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88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" customFormat="1" ht="16.5" customHeight="1">
      <c r="B131" s="33"/>
      <c r="C131" s="198" t="s">
        <v>331</v>
      </c>
      <c r="D131" s="198" t="s">
        <v>285</v>
      </c>
      <c r="E131" s="199" t="s">
        <v>1083</v>
      </c>
      <c r="F131" s="200" t="s">
        <v>1084</v>
      </c>
      <c r="G131" s="201" t="s">
        <v>343</v>
      </c>
      <c r="H131" s="202">
        <v>788</v>
      </c>
      <c r="I131" s="203">
        <v>86.599999999999994</v>
      </c>
      <c r="J131" s="203">
        <f>ROUND(I131*H131,2)</f>
        <v>68240.800000000003</v>
      </c>
      <c r="K131" s="200" t="s">
        <v>289</v>
      </c>
      <c r="L131" s="38"/>
      <c r="M131" s="72" t="s">
        <v>1</v>
      </c>
      <c r="N131" s="204" t="s">
        <v>50</v>
      </c>
      <c r="O131" s="205">
        <v>0.024</v>
      </c>
      <c r="P131" s="205">
        <f>O131*H131</f>
        <v>18.911999999999999</v>
      </c>
      <c r="Q131" s="205">
        <v>9.0000000000000006E-05</v>
      </c>
      <c r="R131" s="205">
        <f>Q131*H131</f>
        <v>0.070920000000000011</v>
      </c>
      <c r="S131" s="205">
        <v>0.25600000000000001</v>
      </c>
      <c r="T131" s="206">
        <f>S131*H131</f>
        <v>201.72800000000001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68240.800000000003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68240.800000000003</v>
      </c>
      <c r="BL131" s="17" t="s">
        <v>290</v>
      </c>
      <c r="BM131" s="17" t="s">
        <v>1085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1086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1080</v>
      </c>
      <c r="G133" s="219"/>
      <c r="H133" s="222">
        <v>788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788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88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198" t="s">
        <v>346</v>
      </c>
      <c r="D135" s="198" t="s">
        <v>285</v>
      </c>
      <c r="E135" s="199" t="s">
        <v>1087</v>
      </c>
      <c r="F135" s="200" t="s">
        <v>1088</v>
      </c>
      <c r="G135" s="201" t="s">
        <v>343</v>
      </c>
      <c r="H135" s="202">
        <v>7764</v>
      </c>
      <c r="I135" s="203">
        <v>82.400000000000006</v>
      </c>
      <c r="J135" s="203">
        <f>ROUND(I135*H135,2)</f>
        <v>639753.59999999998</v>
      </c>
      <c r="K135" s="200" t="s">
        <v>289</v>
      </c>
      <c r="L135" s="38"/>
      <c r="M135" s="72" t="s">
        <v>1</v>
      </c>
      <c r="N135" s="204" t="s">
        <v>50</v>
      </c>
      <c r="O135" s="205">
        <v>0.014</v>
      </c>
      <c r="P135" s="205">
        <f>O135*H135</f>
        <v>108.696</v>
      </c>
      <c r="Q135" s="205">
        <v>0.00016000000000000001</v>
      </c>
      <c r="R135" s="205">
        <f>Q135*H135</f>
        <v>1.24224</v>
      </c>
      <c r="S135" s="205">
        <v>0.25600000000000001</v>
      </c>
      <c r="T135" s="206">
        <f>S135*H135</f>
        <v>1987.5840000000001</v>
      </c>
      <c r="AR135" s="17" t="s">
        <v>290</v>
      </c>
      <c r="AT135" s="17" t="s">
        <v>285</v>
      </c>
      <c r="AU135" s="17" t="s">
        <v>88</v>
      </c>
      <c r="AY135" s="17" t="s">
        <v>282</v>
      </c>
      <c r="BE135" s="207">
        <f>IF(N135="základní",J135,0)</f>
        <v>639753.59999999998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639753.59999999998</v>
      </c>
      <c r="BL135" s="17" t="s">
        <v>290</v>
      </c>
      <c r="BM135" s="17" t="s">
        <v>1089</v>
      </c>
    </row>
    <row r="136" s="12" customFormat="1">
      <c r="B136" s="208"/>
      <c r="C136" s="209"/>
      <c r="D136" s="210" t="s">
        <v>292</v>
      </c>
      <c r="E136" s="211" t="s">
        <v>1</v>
      </c>
      <c r="F136" s="212" t="s">
        <v>1090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292</v>
      </c>
      <c r="AU136" s="217" t="s">
        <v>88</v>
      </c>
      <c r="AV136" s="12" t="s">
        <v>86</v>
      </c>
      <c r="AW136" s="12" t="s">
        <v>40</v>
      </c>
      <c r="AX136" s="12" t="s">
        <v>79</v>
      </c>
      <c r="AY136" s="21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1081</v>
      </c>
      <c r="G137" s="219"/>
      <c r="H137" s="222">
        <v>3534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1082</v>
      </c>
      <c r="G138" s="219"/>
      <c r="H138" s="222">
        <v>4230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7764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88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" customFormat="1" ht="16.5" customHeight="1">
      <c r="B140" s="33"/>
      <c r="C140" s="198" t="s">
        <v>352</v>
      </c>
      <c r="D140" s="198" t="s">
        <v>285</v>
      </c>
      <c r="E140" s="199" t="s">
        <v>1091</v>
      </c>
      <c r="F140" s="200" t="s">
        <v>1092</v>
      </c>
      <c r="G140" s="201" t="s">
        <v>392</v>
      </c>
      <c r="H140" s="202">
        <v>629</v>
      </c>
      <c r="I140" s="203">
        <v>107</v>
      </c>
      <c r="J140" s="203">
        <f>ROUND(I140*H140,2)</f>
        <v>67303</v>
      </c>
      <c r="K140" s="200" t="s">
        <v>289</v>
      </c>
      <c r="L140" s="38"/>
      <c r="M140" s="72" t="s">
        <v>1</v>
      </c>
      <c r="N140" s="204" t="s">
        <v>50</v>
      </c>
      <c r="O140" s="205">
        <v>0.27200000000000002</v>
      </c>
      <c r="P140" s="205">
        <f>O140*H140</f>
        <v>171.08800000000002</v>
      </c>
      <c r="Q140" s="205">
        <v>0</v>
      </c>
      <c r="R140" s="205">
        <f>Q140*H140</f>
        <v>0</v>
      </c>
      <c r="S140" s="205">
        <v>0.28999999999999998</v>
      </c>
      <c r="T140" s="206">
        <f>S140*H140</f>
        <v>182.41</v>
      </c>
      <c r="AR140" s="17" t="s">
        <v>290</v>
      </c>
      <c r="AT140" s="17" t="s">
        <v>285</v>
      </c>
      <c r="AU140" s="17" t="s">
        <v>88</v>
      </c>
      <c r="AY140" s="17" t="s">
        <v>282</v>
      </c>
      <c r="BE140" s="207">
        <f>IF(N140="základní",J140,0)</f>
        <v>67303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67303</v>
      </c>
      <c r="BL140" s="17" t="s">
        <v>290</v>
      </c>
      <c r="BM140" s="17" t="s">
        <v>1093</v>
      </c>
    </row>
    <row r="141" s="12" customFormat="1">
      <c r="B141" s="208"/>
      <c r="C141" s="209"/>
      <c r="D141" s="210" t="s">
        <v>292</v>
      </c>
      <c r="E141" s="211" t="s">
        <v>1</v>
      </c>
      <c r="F141" s="212" t="s">
        <v>1094</v>
      </c>
      <c r="G141" s="209"/>
      <c r="H141" s="211" t="s">
        <v>1</v>
      </c>
      <c r="I141" s="209"/>
      <c r="J141" s="209"/>
      <c r="K141" s="209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292</v>
      </c>
      <c r="AU141" s="217" t="s">
        <v>88</v>
      </c>
      <c r="AV141" s="12" t="s">
        <v>86</v>
      </c>
      <c r="AW141" s="12" t="s">
        <v>40</v>
      </c>
      <c r="AX141" s="12" t="s">
        <v>79</v>
      </c>
      <c r="AY141" s="21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1095</v>
      </c>
      <c r="G142" s="219"/>
      <c r="H142" s="222">
        <v>544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88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1096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747</v>
      </c>
      <c r="G144" s="219"/>
      <c r="H144" s="222">
        <v>85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629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88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198" t="s">
        <v>356</v>
      </c>
      <c r="D146" s="198" t="s">
        <v>285</v>
      </c>
      <c r="E146" s="199" t="s">
        <v>1097</v>
      </c>
      <c r="F146" s="200" t="s">
        <v>1098</v>
      </c>
      <c r="G146" s="201" t="s">
        <v>392</v>
      </c>
      <c r="H146" s="202">
        <v>1467</v>
      </c>
      <c r="I146" s="203">
        <v>52.600000000000001</v>
      </c>
      <c r="J146" s="203">
        <f>ROUND(I146*H146,2)</f>
        <v>77164.199999999997</v>
      </c>
      <c r="K146" s="200" t="s">
        <v>289</v>
      </c>
      <c r="L146" s="38"/>
      <c r="M146" s="72" t="s">
        <v>1</v>
      </c>
      <c r="N146" s="204" t="s">
        <v>50</v>
      </c>
      <c r="O146" s="205">
        <v>0.13300000000000001</v>
      </c>
      <c r="P146" s="205">
        <f>O146*H146</f>
        <v>195.11100000000002</v>
      </c>
      <c r="Q146" s="205">
        <v>0</v>
      </c>
      <c r="R146" s="205">
        <f>Q146*H146</f>
        <v>0</v>
      </c>
      <c r="S146" s="205">
        <v>0.20499999999999999</v>
      </c>
      <c r="T146" s="206">
        <f>S146*H146</f>
        <v>300.73499999999996</v>
      </c>
      <c r="AR146" s="17" t="s">
        <v>290</v>
      </c>
      <c r="AT146" s="17" t="s">
        <v>285</v>
      </c>
      <c r="AU146" s="17" t="s">
        <v>88</v>
      </c>
      <c r="AY146" s="17" t="s">
        <v>282</v>
      </c>
      <c r="BE146" s="207">
        <f>IF(N146="základní",J146,0)</f>
        <v>77164.199999999997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77164.199999999997</v>
      </c>
      <c r="BL146" s="17" t="s">
        <v>290</v>
      </c>
      <c r="BM146" s="17" t="s">
        <v>1099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1100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1101</v>
      </c>
      <c r="G148" s="219"/>
      <c r="H148" s="222">
        <v>139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1102</v>
      </c>
      <c r="G149" s="219"/>
      <c r="H149" s="222">
        <v>430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1103</v>
      </c>
      <c r="G150" s="219"/>
      <c r="H150" s="222">
        <v>282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1104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1105</v>
      </c>
      <c r="G152" s="219"/>
      <c r="H152" s="222">
        <v>220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1106</v>
      </c>
      <c r="G153" s="219"/>
      <c r="H153" s="222">
        <v>396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5" customFormat="1">
      <c r="B154" s="238"/>
      <c r="C154" s="239"/>
      <c r="D154" s="210" t="s">
        <v>292</v>
      </c>
      <c r="E154" s="240" t="s">
        <v>1</v>
      </c>
      <c r="F154" s="241" t="s">
        <v>306</v>
      </c>
      <c r="G154" s="239"/>
      <c r="H154" s="242">
        <v>1467</v>
      </c>
      <c r="I154" s="239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292</v>
      </c>
      <c r="AU154" s="247" t="s">
        <v>88</v>
      </c>
      <c r="AV154" s="15" t="s">
        <v>290</v>
      </c>
      <c r="AW154" s="15" t="s">
        <v>40</v>
      </c>
      <c r="AX154" s="15" t="s">
        <v>86</v>
      </c>
      <c r="AY154" s="247" t="s">
        <v>282</v>
      </c>
    </row>
    <row r="155" s="1" customFormat="1" ht="16.5" customHeight="1">
      <c r="B155" s="33"/>
      <c r="C155" s="198" t="s">
        <v>360</v>
      </c>
      <c r="D155" s="198" t="s">
        <v>285</v>
      </c>
      <c r="E155" s="199" t="s">
        <v>1107</v>
      </c>
      <c r="F155" s="200" t="s">
        <v>1108</v>
      </c>
      <c r="G155" s="201" t="s">
        <v>392</v>
      </c>
      <c r="H155" s="202">
        <v>977</v>
      </c>
      <c r="I155" s="203">
        <v>58</v>
      </c>
      <c r="J155" s="203">
        <f>ROUND(I155*H155,2)</f>
        <v>56666</v>
      </c>
      <c r="K155" s="200" t="s">
        <v>289</v>
      </c>
      <c r="L155" s="38"/>
      <c r="M155" s="72" t="s">
        <v>1</v>
      </c>
      <c r="N155" s="204" t="s">
        <v>50</v>
      </c>
      <c r="O155" s="205">
        <v>0.14699999999999999</v>
      </c>
      <c r="P155" s="205">
        <f>O155*H155</f>
        <v>143.619</v>
      </c>
      <c r="Q155" s="205">
        <v>0</v>
      </c>
      <c r="R155" s="205">
        <f>Q155*H155</f>
        <v>0</v>
      </c>
      <c r="S155" s="205">
        <v>0.11500000000000001</v>
      </c>
      <c r="T155" s="206">
        <f>S155*H155</f>
        <v>112.355</v>
      </c>
      <c r="AR155" s="17" t="s">
        <v>290</v>
      </c>
      <c r="AT155" s="17" t="s">
        <v>285</v>
      </c>
      <c r="AU155" s="17" t="s">
        <v>88</v>
      </c>
      <c r="AY155" s="17" t="s">
        <v>282</v>
      </c>
      <c r="BE155" s="207">
        <f>IF(N155="základní",J155,0)</f>
        <v>56666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56666</v>
      </c>
      <c r="BL155" s="17" t="s">
        <v>290</v>
      </c>
      <c r="BM155" s="17" t="s">
        <v>1109</v>
      </c>
    </row>
    <row r="156" s="12" customFormat="1">
      <c r="B156" s="208"/>
      <c r="C156" s="209"/>
      <c r="D156" s="210" t="s">
        <v>292</v>
      </c>
      <c r="E156" s="211" t="s">
        <v>1</v>
      </c>
      <c r="F156" s="212" t="s">
        <v>1110</v>
      </c>
      <c r="G156" s="209"/>
      <c r="H156" s="211" t="s">
        <v>1</v>
      </c>
      <c r="I156" s="209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292</v>
      </c>
      <c r="AU156" s="217" t="s">
        <v>88</v>
      </c>
      <c r="AV156" s="12" t="s">
        <v>86</v>
      </c>
      <c r="AW156" s="12" t="s">
        <v>40</v>
      </c>
      <c r="AX156" s="12" t="s">
        <v>79</v>
      </c>
      <c r="AY156" s="217" t="s">
        <v>282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1111</v>
      </c>
      <c r="G157" s="219"/>
      <c r="H157" s="222">
        <v>429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88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3" customFormat="1">
      <c r="B158" s="218"/>
      <c r="C158" s="219"/>
      <c r="D158" s="210" t="s">
        <v>292</v>
      </c>
      <c r="E158" s="220" t="s">
        <v>1</v>
      </c>
      <c r="F158" s="221" t="s">
        <v>1112</v>
      </c>
      <c r="G158" s="219"/>
      <c r="H158" s="222">
        <v>288</v>
      </c>
      <c r="I158" s="219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292</v>
      </c>
      <c r="AU158" s="227" t="s">
        <v>88</v>
      </c>
      <c r="AV158" s="13" t="s">
        <v>88</v>
      </c>
      <c r="AW158" s="13" t="s">
        <v>40</v>
      </c>
      <c r="AX158" s="13" t="s">
        <v>79</v>
      </c>
      <c r="AY158" s="227" t="s">
        <v>282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1113</v>
      </c>
      <c r="G159" s="219"/>
      <c r="H159" s="222">
        <v>126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88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4" customFormat="1">
      <c r="B160" s="228"/>
      <c r="C160" s="229"/>
      <c r="D160" s="210" t="s">
        <v>292</v>
      </c>
      <c r="E160" s="230" t="s">
        <v>1</v>
      </c>
      <c r="F160" s="231" t="s">
        <v>299</v>
      </c>
      <c r="G160" s="229"/>
      <c r="H160" s="232">
        <v>843</v>
      </c>
      <c r="I160" s="229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292</v>
      </c>
      <c r="AU160" s="237" t="s">
        <v>88</v>
      </c>
      <c r="AV160" s="14" t="s">
        <v>129</v>
      </c>
      <c r="AW160" s="14" t="s">
        <v>40</v>
      </c>
      <c r="AX160" s="14" t="s">
        <v>79</v>
      </c>
      <c r="AY160" s="237" t="s">
        <v>282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1114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1115</v>
      </c>
      <c r="G162" s="219"/>
      <c r="H162" s="222">
        <v>134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4" customFormat="1">
      <c r="B163" s="228"/>
      <c r="C163" s="229"/>
      <c r="D163" s="210" t="s">
        <v>292</v>
      </c>
      <c r="E163" s="230" t="s">
        <v>1</v>
      </c>
      <c r="F163" s="231" t="s">
        <v>299</v>
      </c>
      <c r="G163" s="229"/>
      <c r="H163" s="232">
        <v>134</v>
      </c>
      <c r="I163" s="229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292</v>
      </c>
      <c r="AU163" s="237" t="s">
        <v>88</v>
      </c>
      <c r="AV163" s="14" t="s">
        <v>129</v>
      </c>
      <c r="AW163" s="14" t="s">
        <v>40</v>
      </c>
      <c r="AX163" s="14" t="s">
        <v>79</v>
      </c>
      <c r="AY163" s="23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977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88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365</v>
      </c>
      <c r="D165" s="198" t="s">
        <v>285</v>
      </c>
      <c r="E165" s="199" t="s">
        <v>1116</v>
      </c>
      <c r="F165" s="200" t="s">
        <v>1117</v>
      </c>
      <c r="G165" s="201" t="s">
        <v>288</v>
      </c>
      <c r="H165" s="202">
        <v>106.08</v>
      </c>
      <c r="I165" s="203">
        <v>140</v>
      </c>
      <c r="J165" s="203">
        <f>ROUND(I165*H165,2)</f>
        <v>14851.200000000001</v>
      </c>
      <c r="K165" s="200" t="s">
        <v>289</v>
      </c>
      <c r="L165" s="38"/>
      <c r="M165" s="72" t="s">
        <v>1</v>
      </c>
      <c r="N165" s="204" t="s">
        <v>50</v>
      </c>
      <c r="O165" s="205">
        <v>0.068000000000000005</v>
      </c>
      <c r="P165" s="205">
        <f>O165*H165</f>
        <v>7.2134400000000003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290</v>
      </c>
      <c r="AT165" s="17" t="s">
        <v>285</v>
      </c>
      <c r="AU165" s="17" t="s">
        <v>88</v>
      </c>
      <c r="AY165" s="17" t="s">
        <v>282</v>
      </c>
      <c r="BE165" s="207">
        <f>IF(N165="základní",J165,0)</f>
        <v>14851.200000000001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14851.200000000001</v>
      </c>
      <c r="BL165" s="17" t="s">
        <v>290</v>
      </c>
      <c r="BM165" s="17" t="s">
        <v>1118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1119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1120</v>
      </c>
      <c r="G167" s="219"/>
      <c r="H167" s="222">
        <v>106.08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106.08</v>
      </c>
      <c r="I168" s="239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292</v>
      </c>
      <c r="AU168" s="247" t="s">
        <v>88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" customFormat="1" ht="16.5" customHeight="1">
      <c r="B169" s="33"/>
      <c r="C169" s="198" t="s">
        <v>370</v>
      </c>
      <c r="D169" s="198" t="s">
        <v>285</v>
      </c>
      <c r="E169" s="199" t="s">
        <v>1121</v>
      </c>
      <c r="F169" s="200" t="s">
        <v>1122</v>
      </c>
      <c r="G169" s="201" t="s">
        <v>288</v>
      </c>
      <c r="H169" s="202">
        <v>106.08</v>
      </c>
      <c r="I169" s="203">
        <v>80.5</v>
      </c>
      <c r="J169" s="203">
        <f>ROUND(I169*H169,2)</f>
        <v>8539.4400000000005</v>
      </c>
      <c r="K169" s="200" t="s">
        <v>289</v>
      </c>
      <c r="L169" s="38"/>
      <c r="M169" s="72" t="s">
        <v>1</v>
      </c>
      <c r="N169" s="204" t="s">
        <v>50</v>
      </c>
      <c r="O169" s="205">
        <v>0.14199999999999999</v>
      </c>
      <c r="P169" s="205">
        <f>O169*H169</f>
        <v>15.063359999999998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AR169" s="17" t="s">
        <v>290</v>
      </c>
      <c r="AT169" s="17" t="s">
        <v>285</v>
      </c>
      <c r="AU169" s="17" t="s">
        <v>88</v>
      </c>
      <c r="AY169" s="17" t="s">
        <v>282</v>
      </c>
      <c r="BE169" s="207">
        <f>IF(N169="základní",J169,0)</f>
        <v>8539.4400000000005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8539.4400000000005</v>
      </c>
      <c r="BL169" s="17" t="s">
        <v>290</v>
      </c>
      <c r="BM169" s="17" t="s">
        <v>1123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1124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1120</v>
      </c>
      <c r="G171" s="219"/>
      <c r="H171" s="222">
        <v>106.08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88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5" customFormat="1">
      <c r="B172" s="238"/>
      <c r="C172" s="239"/>
      <c r="D172" s="210" t="s">
        <v>292</v>
      </c>
      <c r="E172" s="240" t="s">
        <v>1</v>
      </c>
      <c r="F172" s="241" t="s">
        <v>306</v>
      </c>
      <c r="G172" s="239"/>
      <c r="H172" s="242">
        <v>106.08</v>
      </c>
      <c r="I172" s="239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292</v>
      </c>
      <c r="AU172" s="247" t="s">
        <v>88</v>
      </c>
      <c r="AV172" s="15" t="s">
        <v>290</v>
      </c>
      <c r="AW172" s="15" t="s">
        <v>40</v>
      </c>
      <c r="AX172" s="15" t="s">
        <v>86</v>
      </c>
      <c r="AY172" s="247" t="s">
        <v>282</v>
      </c>
    </row>
    <row r="173" s="11" customFormat="1" ht="22.8" customHeight="1">
      <c r="B173" s="183"/>
      <c r="C173" s="184"/>
      <c r="D173" s="185" t="s">
        <v>78</v>
      </c>
      <c r="E173" s="196" t="s">
        <v>346</v>
      </c>
      <c r="F173" s="196" t="s">
        <v>1125</v>
      </c>
      <c r="G173" s="184"/>
      <c r="H173" s="184"/>
      <c r="I173" s="184"/>
      <c r="J173" s="197">
        <f>BK173</f>
        <v>110867.64</v>
      </c>
      <c r="K173" s="184"/>
      <c r="L173" s="188"/>
      <c r="M173" s="189"/>
      <c r="N173" s="190"/>
      <c r="O173" s="190"/>
      <c r="P173" s="191">
        <f>SUM(P174:P200)</f>
        <v>269.28100000000001</v>
      </c>
      <c r="Q173" s="190"/>
      <c r="R173" s="191">
        <f>SUM(R174:R200)</f>
        <v>0</v>
      </c>
      <c r="S173" s="190"/>
      <c r="T173" s="192">
        <f>SUM(T174:T200)</f>
        <v>9.1650000000000009</v>
      </c>
      <c r="AR173" s="193" t="s">
        <v>290</v>
      </c>
      <c r="AT173" s="194" t="s">
        <v>78</v>
      </c>
      <c r="AU173" s="194" t="s">
        <v>86</v>
      </c>
      <c r="AY173" s="193" t="s">
        <v>282</v>
      </c>
      <c r="BK173" s="195">
        <f>SUM(BK174:BK200)</f>
        <v>110867.64</v>
      </c>
    </row>
    <row r="174" s="1" customFormat="1" ht="16.5" customHeight="1">
      <c r="B174" s="33"/>
      <c r="C174" s="198" t="s">
        <v>8</v>
      </c>
      <c r="D174" s="198" t="s">
        <v>285</v>
      </c>
      <c r="E174" s="199" t="s">
        <v>1126</v>
      </c>
      <c r="F174" s="200" t="s">
        <v>1127</v>
      </c>
      <c r="G174" s="201" t="s">
        <v>392</v>
      </c>
      <c r="H174" s="202">
        <v>169</v>
      </c>
      <c r="I174" s="203">
        <v>409</v>
      </c>
      <c r="J174" s="203">
        <f>ROUND(I174*H174,2)</f>
        <v>69121</v>
      </c>
      <c r="K174" s="200" t="s">
        <v>289</v>
      </c>
      <c r="L174" s="38"/>
      <c r="M174" s="72" t="s">
        <v>1</v>
      </c>
      <c r="N174" s="204" t="s">
        <v>50</v>
      </c>
      <c r="O174" s="205">
        <v>0.96999999999999997</v>
      </c>
      <c r="P174" s="205">
        <f>O174*H174</f>
        <v>163.93000000000001</v>
      </c>
      <c r="Q174" s="205">
        <v>0</v>
      </c>
      <c r="R174" s="205">
        <f>Q174*H174</f>
        <v>0</v>
      </c>
      <c r="S174" s="205">
        <v>0.035000000000000003</v>
      </c>
      <c r="T174" s="206">
        <f>S174*H174</f>
        <v>5.9150000000000009</v>
      </c>
      <c r="AR174" s="17" t="s">
        <v>290</v>
      </c>
      <c r="AT174" s="17" t="s">
        <v>285</v>
      </c>
      <c r="AU174" s="17" t="s">
        <v>88</v>
      </c>
      <c r="AY174" s="17" t="s">
        <v>282</v>
      </c>
      <c r="BE174" s="207">
        <f>IF(N174="základní",J174,0)</f>
        <v>69121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69121</v>
      </c>
      <c r="BL174" s="17" t="s">
        <v>290</v>
      </c>
      <c r="BM174" s="17" t="s">
        <v>1128</v>
      </c>
    </row>
    <row r="175" s="12" customFormat="1">
      <c r="B175" s="208"/>
      <c r="C175" s="209"/>
      <c r="D175" s="210" t="s">
        <v>292</v>
      </c>
      <c r="E175" s="211" t="s">
        <v>1</v>
      </c>
      <c r="F175" s="212" t="s">
        <v>1129</v>
      </c>
      <c r="G175" s="209"/>
      <c r="H175" s="211" t="s">
        <v>1</v>
      </c>
      <c r="I175" s="209"/>
      <c r="J175" s="209"/>
      <c r="K175" s="209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292</v>
      </c>
      <c r="AU175" s="217" t="s">
        <v>88</v>
      </c>
      <c r="AV175" s="12" t="s">
        <v>86</v>
      </c>
      <c r="AW175" s="12" t="s">
        <v>40</v>
      </c>
      <c r="AX175" s="12" t="s">
        <v>79</v>
      </c>
      <c r="AY175" s="217" t="s">
        <v>282</v>
      </c>
    </row>
    <row r="176" s="13" customFormat="1">
      <c r="B176" s="218"/>
      <c r="C176" s="219"/>
      <c r="D176" s="210" t="s">
        <v>292</v>
      </c>
      <c r="E176" s="220" t="s">
        <v>1</v>
      </c>
      <c r="F176" s="221" t="s">
        <v>1130</v>
      </c>
      <c r="G176" s="219"/>
      <c r="H176" s="222">
        <v>58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292</v>
      </c>
      <c r="AU176" s="227" t="s">
        <v>88</v>
      </c>
      <c r="AV176" s="13" t="s">
        <v>88</v>
      </c>
      <c r="AW176" s="13" t="s">
        <v>40</v>
      </c>
      <c r="AX176" s="13" t="s">
        <v>79</v>
      </c>
      <c r="AY176" s="227" t="s">
        <v>282</v>
      </c>
    </row>
    <row r="177" s="13" customFormat="1">
      <c r="B177" s="218"/>
      <c r="C177" s="219"/>
      <c r="D177" s="210" t="s">
        <v>292</v>
      </c>
      <c r="E177" s="220" t="s">
        <v>1</v>
      </c>
      <c r="F177" s="221" t="s">
        <v>1131</v>
      </c>
      <c r="G177" s="219"/>
      <c r="H177" s="222">
        <v>25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292</v>
      </c>
      <c r="AU177" s="227" t="s">
        <v>88</v>
      </c>
      <c r="AV177" s="13" t="s">
        <v>88</v>
      </c>
      <c r="AW177" s="13" t="s">
        <v>40</v>
      </c>
      <c r="AX177" s="13" t="s">
        <v>79</v>
      </c>
      <c r="AY177" s="227" t="s">
        <v>282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1132</v>
      </c>
      <c r="G178" s="219"/>
      <c r="H178" s="222">
        <v>86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88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5" customFormat="1">
      <c r="B179" s="238"/>
      <c r="C179" s="239"/>
      <c r="D179" s="210" t="s">
        <v>292</v>
      </c>
      <c r="E179" s="240" t="s">
        <v>1</v>
      </c>
      <c r="F179" s="241" t="s">
        <v>306</v>
      </c>
      <c r="G179" s="239"/>
      <c r="H179" s="242">
        <v>169</v>
      </c>
      <c r="I179" s="239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292</v>
      </c>
      <c r="AU179" s="247" t="s">
        <v>88</v>
      </c>
      <c r="AV179" s="15" t="s">
        <v>290</v>
      </c>
      <c r="AW179" s="15" t="s">
        <v>40</v>
      </c>
      <c r="AX179" s="15" t="s">
        <v>86</v>
      </c>
      <c r="AY179" s="247" t="s">
        <v>282</v>
      </c>
    </row>
    <row r="180" s="1" customFormat="1" ht="16.5" customHeight="1">
      <c r="B180" s="33"/>
      <c r="C180" s="198" t="s">
        <v>381</v>
      </c>
      <c r="D180" s="198" t="s">
        <v>285</v>
      </c>
      <c r="E180" s="199" t="s">
        <v>1133</v>
      </c>
      <c r="F180" s="200" t="s">
        <v>1134</v>
      </c>
      <c r="G180" s="201" t="s">
        <v>392</v>
      </c>
      <c r="H180" s="202">
        <v>13</v>
      </c>
      <c r="I180" s="203">
        <v>46.600000000000001</v>
      </c>
      <c r="J180" s="203">
        <f>ROUND(I180*H180,2)</f>
        <v>605.79999999999995</v>
      </c>
      <c r="K180" s="200" t="s">
        <v>289</v>
      </c>
      <c r="L180" s="38"/>
      <c r="M180" s="72" t="s">
        <v>1</v>
      </c>
      <c r="N180" s="204" t="s">
        <v>50</v>
      </c>
      <c r="O180" s="205">
        <v>0.11</v>
      </c>
      <c r="P180" s="205">
        <f>O180*H180</f>
        <v>1.4299999999999999</v>
      </c>
      <c r="Q180" s="205">
        <v>0</v>
      </c>
      <c r="R180" s="205">
        <f>Q180*H180</f>
        <v>0</v>
      </c>
      <c r="S180" s="205">
        <v>0.25</v>
      </c>
      <c r="T180" s="206">
        <f>S180*H180</f>
        <v>3.25</v>
      </c>
      <c r="AR180" s="17" t="s">
        <v>290</v>
      </c>
      <c r="AT180" s="17" t="s">
        <v>285</v>
      </c>
      <c r="AU180" s="17" t="s">
        <v>88</v>
      </c>
      <c r="AY180" s="17" t="s">
        <v>282</v>
      </c>
      <c r="BE180" s="207">
        <f>IF(N180="základní",J180,0)</f>
        <v>605.79999999999995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605.79999999999995</v>
      </c>
      <c r="BL180" s="17" t="s">
        <v>290</v>
      </c>
      <c r="BM180" s="17" t="s">
        <v>1135</v>
      </c>
    </row>
    <row r="181" s="12" customFormat="1">
      <c r="B181" s="208"/>
      <c r="C181" s="209"/>
      <c r="D181" s="210" t="s">
        <v>292</v>
      </c>
      <c r="E181" s="211" t="s">
        <v>1</v>
      </c>
      <c r="F181" s="212" t="s">
        <v>1136</v>
      </c>
      <c r="G181" s="209"/>
      <c r="H181" s="211" t="s">
        <v>1</v>
      </c>
      <c r="I181" s="209"/>
      <c r="J181" s="209"/>
      <c r="K181" s="209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292</v>
      </c>
      <c r="AU181" s="217" t="s">
        <v>88</v>
      </c>
      <c r="AV181" s="12" t="s">
        <v>86</v>
      </c>
      <c r="AW181" s="12" t="s">
        <v>40</v>
      </c>
      <c r="AX181" s="12" t="s">
        <v>79</v>
      </c>
      <c r="AY181" s="217" t="s">
        <v>282</v>
      </c>
    </row>
    <row r="182" s="13" customFormat="1">
      <c r="B182" s="218"/>
      <c r="C182" s="219"/>
      <c r="D182" s="210" t="s">
        <v>292</v>
      </c>
      <c r="E182" s="220" t="s">
        <v>1</v>
      </c>
      <c r="F182" s="221" t="s">
        <v>365</v>
      </c>
      <c r="G182" s="219"/>
      <c r="H182" s="222">
        <v>13</v>
      </c>
      <c r="I182" s="219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292</v>
      </c>
      <c r="AU182" s="227" t="s">
        <v>88</v>
      </c>
      <c r="AV182" s="13" t="s">
        <v>88</v>
      </c>
      <c r="AW182" s="13" t="s">
        <v>40</v>
      </c>
      <c r="AX182" s="13" t="s">
        <v>79</v>
      </c>
      <c r="AY182" s="227" t="s">
        <v>282</v>
      </c>
    </row>
    <row r="183" s="15" customFormat="1">
      <c r="B183" s="238"/>
      <c r="C183" s="239"/>
      <c r="D183" s="210" t="s">
        <v>292</v>
      </c>
      <c r="E183" s="240" t="s">
        <v>1</v>
      </c>
      <c r="F183" s="241" t="s">
        <v>306</v>
      </c>
      <c r="G183" s="239"/>
      <c r="H183" s="242">
        <v>13</v>
      </c>
      <c r="I183" s="239"/>
      <c r="J183" s="239"/>
      <c r="K183" s="239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292</v>
      </c>
      <c r="AU183" s="247" t="s">
        <v>88</v>
      </c>
      <c r="AV183" s="15" t="s">
        <v>290</v>
      </c>
      <c r="AW183" s="15" t="s">
        <v>40</v>
      </c>
      <c r="AX183" s="15" t="s">
        <v>86</v>
      </c>
      <c r="AY183" s="247" t="s">
        <v>282</v>
      </c>
    </row>
    <row r="184" s="1" customFormat="1" ht="16.5" customHeight="1">
      <c r="B184" s="33"/>
      <c r="C184" s="198" t="s">
        <v>385</v>
      </c>
      <c r="D184" s="198" t="s">
        <v>285</v>
      </c>
      <c r="E184" s="199" t="s">
        <v>1137</v>
      </c>
      <c r="F184" s="200" t="s">
        <v>1138</v>
      </c>
      <c r="G184" s="201" t="s">
        <v>392</v>
      </c>
      <c r="H184" s="202">
        <v>629</v>
      </c>
      <c r="I184" s="203">
        <v>32.399999999999999</v>
      </c>
      <c r="J184" s="203">
        <f>ROUND(I184*H184,2)</f>
        <v>20379.599999999999</v>
      </c>
      <c r="K184" s="200" t="s">
        <v>289</v>
      </c>
      <c r="L184" s="38"/>
      <c r="M184" s="72" t="s">
        <v>1</v>
      </c>
      <c r="N184" s="204" t="s">
        <v>50</v>
      </c>
      <c r="O184" s="205">
        <v>0.124</v>
      </c>
      <c r="P184" s="205">
        <f>O184*H184</f>
        <v>77.995999999999995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AR184" s="17" t="s">
        <v>290</v>
      </c>
      <c r="AT184" s="17" t="s">
        <v>285</v>
      </c>
      <c r="AU184" s="17" t="s">
        <v>88</v>
      </c>
      <c r="AY184" s="17" t="s">
        <v>282</v>
      </c>
      <c r="BE184" s="207">
        <f>IF(N184="základní",J184,0)</f>
        <v>20379.599999999999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7" t="s">
        <v>86</v>
      </c>
      <c r="BK184" s="207">
        <f>ROUND(I184*H184,2)</f>
        <v>20379.599999999999</v>
      </c>
      <c r="BL184" s="17" t="s">
        <v>290</v>
      </c>
      <c r="BM184" s="17" t="s">
        <v>1139</v>
      </c>
    </row>
    <row r="185" s="12" customFormat="1">
      <c r="B185" s="208"/>
      <c r="C185" s="209"/>
      <c r="D185" s="210" t="s">
        <v>292</v>
      </c>
      <c r="E185" s="211" t="s">
        <v>1</v>
      </c>
      <c r="F185" s="212" t="s">
        <v>1140</v>
      </c>
      <c r="G185" s="209"/>
      <c r="H185" s="211" t="s">
        <v>1</v>
      </c>
      <c r="I185" s="209"/>
      <c r="J185" s="209"/>
      <c r="K185" s="209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292</v>
      </c>
      <c r="AU185" s="217" t="s">
        <v>88</v>
      </c>
      <c r="AV185" s="12" t="s">
        <v>86</v>
      </c>
      <c r="AW185" s="12" t="s">
        <v>40</v>
      </c>
      <c r="AX185" s="12" t="s">
        <v>79</v>
      </c>
      <c r="AY185" s="21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1141</v>
      </c>
      <c r="G186" s="219"/>
      <c r="H186" s="222">
        <v>629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629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88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" customFormat="1" ht="16.5" customHeight="1">
      <c r="B188" s="33"/>
      <c r="C188" s="198" t="s">
        <v>389</v>
      </c>
      <c r="D188" s="198" t="s">
        <v>285</v>
      </c>
      <c r="E188" s="199" t="s">
        <v>1142</v>
      </c>
      <c r="F188" s="200" t="s">
        <v>1143</v>
      </c>
      <c r="G188" s="201" t="s">
        <v>343</v>
      </c>
      <c r="H188" s="202">
        <v>103.7</v>
      </c>
      <c r="I188" s="203">
        <v>65.200000000000003</v>
      </c>
      <c r="J188" s="203">
        <f>ROUND(I188*H188,2)</f>
        <v>6761.2399999999998</v>
      </c>
      <c r="K188" s="200" t="s">
        <v>289</v>
      </c>
      <c r="L188" s="38"/>
      <c r="M188" s="72" t="s">
        <v>1</v>
      </c>
      <c r="N188" s="204" t="s">
        <v>50</v>
      </c>
      <c r="O188" s="205">
        <v>0.25</v>
      </c>
      <c r="P188" s="205">
        <f>O188*H188</f>
        <v>25.925000000000001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88</v>
      </c>
      <c r="AY188" s="17" t="s">
        <v>282</v>
      </c>
      <c r="BE188" s="207">
        <f>IF(N188="základní",J188,0)</f>
        <v>6761.2399999999998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6761.2399999999998</v>
      </c>
      <c r="BL188" s="17" t="s">
        <v>290</v>
      </c>
      <c r="BM188" s="17" t="s">
        <v>1144</v>
      </c>
    </row>
    <row r="189" s="12" customFormat="1">
      <c r="B189" s="208"/>
      <c r="C189" s="209"/>
      <c r="D189" s="210" t="s">
        <v>292</v>
      </c>
      <c r="E189" s="211" t="s">
        <v>1</v>
      </c>
      <c r="F189" s="212" t="s">
        <v>1145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292</v>
      </c>
      <c r="AU189" s="217" t="s">
        <v>88</v>
      </c>
      <c r="AV189" s="12" t="s">
        <v>86</v>
      </c>
      <c r="AW189" s="12" t="s">
        <v>40</v>
      </c>
      <c r="AX189" s="12" t="s">
        <v>79</v>
      </c>
      <c r="AY189" s="217" t="s">
        <v>282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1146</v>
      </c>
      <c r="G190" s="219"/>
      <c r="H190" s="222">
        <v>42.899999999999999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88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1147</v>
      </c>
      <c r="G191" s="219"/>
      <c r="H191" s="222">
        <v>28.800000000000001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1148</v>
      </c>
      <c r="G192" s="219"/>
      <c r="H192" s="222">
        <v>12.6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88</v>
      </c>
      <c r="AV192" s="13" t="s">
        <v>88</v>
      </c>
      <c r="AW192" s="13" t="s">
        <v>40</v>
      </c>
      <c r="AX192" s="13" t="s">
        <v>79</v>
      </c>
      <c r="AY192" s="22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1149</v>
      </c>
      <c r="G193" s="219"/>
      <c r="H193" s="222">
        <v>13.4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1150</v>
      </c>
      <c r="G194" s="219"/>
      <c r="H194" s="222">
        <v>6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5" customFormat="1">
      <c r="B195" s="238"/>
      <c r="C195" s="239"/>
      <c r="D195" s="210" t="s">
        <v>292</v>
      </c>
      <c r="E195" s="240" t="s">
        <v>1</v>
      </c>
      <c r="F195" s="241" t="s">
        <v>306</v>
      </c>
      <c r="G195" s="239"/>
      <c r="H195" s="242">
        <v>103.7</v>
      </c>
      <c r="I195" s="239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292</v>
      </c>
      <c r="AU195" s="247" t="s">
        <v>88</v>
      </c>
      <c r="AV195" s="15" t="s">
        <v>290</v>
      </c>
      <c r="AW195" s="15" t="s">
        <v>40</v>
      </c>
      <c r="AX195" s="15" t="s">
        <v>86</v>
      </c>
      <c r="AY195" s="247" t="s">
        <v>282</v>
      </c>
    </row>
    <row r="196" s="1" customFormat="1" ht="16.5" customHeight="1">
      <c r="B196" s="33"/>
      <c r="C196" s="198" t="s">
        <v>395</v>
      </c>
      <c r="D196" s="198" t="s">
        <v>285</v>
      </c>
      <c r="E196" s="199" t="s">
        <v>1151</v>
      </c>
      <c r="F196" s="200" t="s">
        <v>1152</v>
      </c>
      <c r="G196" s="201" t="s">
        <v>533</v>
      </c>
      <c r="H196" s="202">
        <v>4</v>
      </c>
      <c r="I196" s="203">
        <v>3500</v>
      </c>
      <c r="J196" s="203">
        <f>ROUND(I196*H196,2)</f>
        <v>14000</v>
      </c>
      <c r="K196" s="200" t="s">
        <v>377</v>
      </c>
      <c r="L196" s="38"/>
      <c r="M196" s="72" t="s">
        <v>1</v>
      </c>
      <c r="N196" s="204" t="s">
        <v>50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88</v>
      </c>
      <c r="AY196" s="17" t="s">
        <v>282</v>
      </c>
      <c r="BE196" s="207">
        <f>IF(N196="základní",J196,0)</f>
        <v>14000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14000</v>
      </c>
      <c r="BL196" s="17" t="s">
        <v>290</v>
      </c>
      <c r="BM196" s="17" t="s">
        <v>1153</v>
      </c>
    </row>
    <row r="197" s="1" customFormat="1">
      <c r="B197" s="33"/>
      <c r="C197" s="34"/>
      <c r="D197" s="210" t="s">
        <v>1154</v>
      </c>
      <c r="E197" s="34"/>
      <c r="F197" s="261" t="s">
        <v>1155</v>
      </c>
      <c r="G197" s="34"/>
      <c r="H197" s="34"/>
      <c r="I197" s="34"/>
      <c r="J197" s="34"/>
      <c r="K197" s="34"/>
      <c r="L197" s="38"/>
      <c r="M197" s="262"/>
      <c r="N197" s="74"/>
      <c r="O197" s="74"/>
      <c r="P197" s="74"/>
      <c r="Q197" s="74"/>
      <c r="R197" s="74"/>
      <c r="S197" s="74"/>
      <c r="T197" s="75"/>
      <c r="AT197" s="17" t="s">
        <v>1154</v>
      </c>
      <c r="AU197" s="17" t="s">
        <v>88</v>
      </c>
    </row>
    <row r="198" s="12" customFormat="1">
      <c r="B198" s="208"/>
      <c r="C198" s="209"/>
      <c r="D198" s="210" t="s">
        <v>292</v>
      </c>
      <c r="E198" s="211" t="s">
        <v>1</v>
      </c>
      <c r="F198" s="212" t="s">
        <v>1156</v>
      </c>
      <c r="G198" s="209"/>
      <c r="H198" s="211" t="s">
        <v>1</v>
      </c>
      <c r="I198" s="209"/>
      <c r="J198" s="209"/>
      <c r="K198" s="209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292</v>
      </c>
      <c r="AU198" s="217" t="s">
        <v>88</v>
      </c>
      <c r="AV198" s="12" t="s">
        <v>86</v>
      </c>
      <c r="AW198" s="12" t="s">
        <v>40</v>
      </c>
      <c r="AX198" s="12" t="s">
        <v>79</v>
      </c>
      <c r="AY198" s="217" t="s">
        <v>282</v>
      </c>
    </row>
    <row r="199" s="13" customFormat="1">
      <c r="B199" s="218"/>
      <c r="C199" s="219"/>
      <c r="D199" s="210" t="s">
        <v>292</v>
      </c>
      <c r="E199" s="220" t="s">
        <v>1</v>
      </c>
      <c r="F199" s="221" t="s">
        <v>290</v>
      </c>
      <c r="G199" s="219"/>
      <c r="H199" s="222">
        <v>4</v>
      </c>
      <c r="I199" s="219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292</v>
      </c>
      <c r="AU199" s="227" t="s">
        <v>88</v>
      </c>
      <c r="AV199" s="13" t="s">
        <v>88</v>
      </c>
      <c r="AW199" s="13" t="s">
        <v>40</v>
      </c>
      <c r="AX199" s="13" t="s">
        <v>79</v>
      </c>
      <c r="AY199" s="227" t="s">
        <v>282</v>
      </c>
    </row>
    <row r="200" s="15" customFormat="1">
      <c r="B200" s="238"/>
      <c r="C200" s="239"/>
      <c r="D200" s="210" t="s">
        <v>292</v>
      </c>
      <c r="E200" s="240" t="s">
        <v>1</v>
      </c>
      <c r="F200" s="241" t="s">
        <v>306</v>
      </c>
      <c r="G200" s="239"/>
      <c r="H200" s="242">
        <v>4</v>
      </c>
      <c r="I200" s="239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292</v>
      </c>
      <c r="AU200" s="247" t="s">
        <v>88</v>
      </c>
      <c r="AV200" s="15" t="s">
        <v>290</v>
      </c>
      <c r="AW200" s="15" t="s">
        <v>40</v>
      </c>
      <c r="AX200" s="15" t="s">
        <v>86</v>
      </c>
      <c r="AY200" s="247" t="s">
        <v>282</v>
      </c>
    </row>
    <row r="201" s="11" customFormat="1" ht="22.8" customHeight="1">
      <c r="B201" s="183"/>
      <c r="C201" s="184"/>
      <c r="D201" s="185" t="s">
        <v>78</v>
      </c>
      <c r="E201" s="196" t="s">
        <v>1157</v>
      </c>
      <c r="F201" s="196" t="s">
        <v>1158</v>
      </c>
      <c r="G201" s="184"/>
      <c r="H201" s="184"/>
      <c r="I201" s="184"/>
      <c r="J201" s="197">
        <f>BK201</f>
        <v>2048261.72</v>
      </c>
      <c r="K201" s="184"/>
      <c r="L201" s="188"/>
      <c r="M201" s="189"/>
      <c r="N201" s="190"/>
      <c r="O201" s="190"/>
      <c r="P201" s="191">
        <f>SUM(P202:P278)</f>
        <v>347.77367900000002</v>
      </c>
      <c r="Q201" s="190"/>
      <c r="R201" s="191">
        <f>SUM(R202:R278)</f>
        <v>0</v>
      </c>
      <c r="S201" s="190"/>
      <c r="T201" s="192">
        <f>SUM(T202:T278)</f>
        <v>0</v>
      </c>
      <c r="AR201" s="193" t="s">
        <v>86</v>
      </c>
      <c r="AT201" s="194" t="s">
        <v>78</v>
      </c>
      <c r="AU201" s="194" t="s">
        <v>86</v>
      </c>
      <c r="AY201" s="193" t="s">
        <v>282</v>
      </c>
      <c r="BK201" s="195">
        <f>SUM(BK202:BK278)</f>
        <v>2048261.72</v>
      </c>
    </row>
    <row r="202" s="1" customFormat="1" ht="16.5" customHeight="1">
      <c r="B202" s="33"/>
      <c r="C202" s="198" t="s">
        <v>399</v>
      </c>
      <c r="D202" s="198" t="s">
        <v>285</v>
      </c>
      <c r="E202" s="199" t="s">
        <v>511</v>
      </c>
      <c r="F202" s="200" t="s">
        <v>512</v>
      </c>
      <c r="G202" s="201" t="s">
        <v>316</v>
      </c>
      <c r="H202" s="202">
        <v>1144.201</v>
      </c>
      <c r="I202" s="203">
        <v>134</v>
      </c>
      <c r="J202" s="203">
        <f>ROUND(I202*H202,2)</f>
        <v>153322.92999999999</v>
      </c>
      <c r="K202" s="200" t="s">
        <v>289</v>
      </c>
      <c r="L202" s="38"/>
      <c r="M202" s="72" t="s">
        <v>1</v>
      </c>
      <c r="N202" s="204" t="s">
        <v>50</v>
      </c>
      <c r="O202" s="205">
        <v>0.090999999999999998</v>
      </c>
      <c r="P202" s="205">
        <f>O202*H202</f>
        <v>104.122291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7" t="s">
        <v>290</v>
      </c>
      <c r="AT202" s="17" t="s">
        <v>285</v>
      </c>
      <c r="AU202" s="17" t="s">
        <v>88</v>
      </c>
      <c r="AY202" s="17" t="s">
        <v>282</v>
      </c>
      <c r="BE202" s="207">
        <f>IF(N202="základní",J202,0)</f>
        <v>153322.92999999999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153322.92999999999</v>
      </c>
      <c r="BL202" s="17" t="s">
        <v>290</v>
      </c>
      <c r="BM202" s="17" t="s">
        <v>1159</v>
      </c>
    </row>
    <row r="203" s="12" customFormat="1">
      <c r="B203" s="208"/>
      <c r="C203" s="209"/>
      <c r="D203" s="210" t="s">
        <v>292</v>
      </c>
      <c r="E203" s="211" t="s">
        <v>1</v>
      </c>
      <c r="F203" s="212" t="s">
        <v>1160</v>
      </c>
      <c r="G203" s="209"/>
      <c r="H203" s="211" t="s">
        <v>1</v>
      </c>
      <c r="I203" s="209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292</v>
      </c>
      <c r="AU203" s="217" t="s">
        <v>88</v>
      </c>
      <c r="AV203" s="12" t="s">
        <v>86</v>
      </c>
      <c r="AW203" s="12" t="s">
        <v>40</v>
      </c>
      <c r="AX203" s="12" t="s">
        <v>79</v>
      </c>
      <c r="AY203" s="21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1161</v>
      </c>
      <c r="G204" s="219"/>
      <c r="H204" s="222">
        <v>22.471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88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1162</v>
      </c>
      <c r="G205" s="219"/>
      <c r="H205" s="222">
        <v>0.38400000000000001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88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1163</v>
      </c>
      <c r="G206" s="219"/>
      <c r="H206" s="222">
        <v>18.241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88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3" customFormat="1">
      <c r="B207" s="218"/>
      <c r="C207" s="219"/>
      <c r="D207" s="210" t="s">
        <v>292</v>
      </c>
      <c r="E207" s="220" t="s">
        <v>1</v>
      </c>
      <c r="F207" s="221" t="s">
        <v>1164</v>
      </c>
      <c r="G207" s="219"/>
      <c r="H207" s="222">
        <v>300.73500000000001</v>
      </c>
      <c r="I207" s="219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292</v>
      </c>
      <c r="AU207" s="227" t="s">
        <v>88</v>
      </c>
      <c r="AV207" s="13" t="s">
        <v>88</v>
      </c>
      <c r="AW207" s="13" t="s">
        <v>40</v>
      </c>
      <c r="AX207" s="13" t="s">
        <v>79</v>
      </c>
      <c r="AY207" s="227" t="s">
        <v>282</v>
      </c>
    </row>
    <row r="208" s="13" customFormat="1">
      <c r="B208" s="218"/>
      <c r="C208" s="219"/>
      <c r="D208" s="210" t="s">
        <v>292</v>
      </c>
      <c r="E208" s="220" t="s">
        <v>1</v>
      </c>
      <c r="F208" s="221" t="s">
        <v>1165</v>
      </c>
      <c r="G208" s="219"/>
      <c r="H208" s="222">
        <v>46.905000000000001</v>
      </c>
      <c r="I208" s="219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292</v>
      </c>
      <c r="AU208" s="227" t="s">
        <v>88</v>
      </c>
      <c r="AV208" s="13" t="s">
        <v>88</v>
      </c>
      <c r="AW208" s="13" t="s">
        <v>40</v>
      </c>
      <c r="AX208" s="13" t="s">
        <v>79</v>
      </c>
      <c r="AY208" s="22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1166</v>
      </c>
      <c r="G209" s="219"/>
      <c r="H209" s="222">
        <v>362.18000000000001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88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1167</v>
      </c>
      <c r="G210" s="219"/>
      <c r="H210" s="222">
        <v>3.25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88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1168</v>
      </c>
      <c r="G211" s="219"/>
      <c r="H211" s="222">
        <v>384.12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88</v>
      </c>
      <c r="AV211" s="13" t="s">
        <v>88</v>
      </c>
      <c r="AW211" s="13" t="s">
        <v>40</v>
      </c>
      <c r="AX211" s="13" t="s">
        <v>79</v>
      </c>
      <c r="AY211" s="227" t="s">
        <v>282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1169</v>
      </c>
      <c r="G212" s="219"/>
      <c r="H212" s="222">
        <v>5.915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88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5" customFormat="1">
      <c r="B213" s="238"/>
      <c r="C213" s="239"/>
      <c r="D213" s="210" t="s">
        <v>292</v>
      </c>
      <c r="E213" s="240" t="s">
        <v>1</v>
      </c>
      <c r="F213" s="241" t="s">
        <v>306</v>
      </c>
      <c r="G213" s="239"/>
      <c r="H213" s="242">
        <v>1144.201</v>
      </c>
      <c r="I213" s="239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292</v>
      </c>
      <c r="AU213" s="247" t="s">
        <v>88</v>
      </c>
      <c r="AV213" s="15" t="s">
        <v>290</v>
      </c>
      <c r="AW213" s="15" t="s">
        <v>40</v>
      </c>
      <c r="AX213" s="15" t="s">
        <v>86</v>
      </c>
      <c r="AY213" s="247" t="s">
        <v>282</v>
      </c>
    </row>
    <row r="214" s="1" customFormat="1" ht="16.5" customHeight="1">
      <c r="B214" s="33"/>
      <c r="C214" s="198" t="s">
        <v>7</v>
      </c>
      <c r="D214" s="198" t="s">
        <v>285</v>
      </c>
      <c r="E214" s="199" t="s">
        <v>518</v>
      </c>
      <c r="F214" s="200" t="s">
        <v>519</v>
      </c>
      <c r="G214" s="201" t="s">
        <v>316</v>
      </c>
      <c r="H214" s="202">
        <v>4576.8040000000001</v>
      </c>
      <c r="I214" s="203">
        <v>11.5</v>
      </c>
      <c r="J214" s="203">
        <f>ROUND(I214*H214,2)</f>
        <v>52633.25</v>
      </c>
      <c r="K214" s="200" t="s">
        <v>289</v>
      </c>
      <c r="L214" s="38"/>
      <c r="M214" s="72" t="s">
        <v>1</v>
      </c>
      <c r="N214" s="204" t="s">
        <v>50</v>
      </c>
      <c r="O214" s="205">
        <v>0.0030000000000000001</v>
      </c>
      <c r="P214" s="205">
        <f>O214*H214</f>
        <v>13.730412000000001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AR214" s="17" t="s">
        <v>290</v>
      </c>
      <c r="AT214" s="17" t="s">
        <v>285</v>
      </c>
      <c r="AU214" s="17" t="s">
        <v>88</v>
      </c>
      <c r="AY214" s="17" t="s">
        <v>282</v>
      </c>
      <c r="BE214" s="207">
        <f>IF(N214="základní",J214,0)</f>
        <v>52633.25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7" t="s">
        <v>86</v>
      </c>
      <c r="BK214" s="207">
        <f>ROUND(I214*H214,2)</f>
        <v>52633.25</v>
      </c>
      <c r="BL214" s="17" t="s">
        <v>290</v>
      </c>
      <c r="BM214" s="17" t="s">
        <v>1170</v>
      </c>
    </row>
    <row r="215" s="12" customFormat="1">
      <c r="B215" s="208"/>
      <c r="C215" s="209"/>
      <c r="D215" s="210" t="s">
        <v>292</v>
      </c>
      <c r="E215" s="211" t="s">
        <v>1</v>
      </c>
      <c r="F215" s="212" t="s">
        <v>1171</v>
      </c>
      <c r="G215" s="209"/>
      <c r="H215" s="211" t="s">
        <v>1</v>
      </c>
      <c r="I215" s="209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292</v>
      </c>
      <c r="AU215" s="217" t="s">
        <v>88</v>
      </c>
      <c r="AV215" s="12" t="s">
        <v>86</v>
      </c>
      <c r="AW215" s="12" t="s">
        <v>40</v>
      </c>
      <c r="AX215" s="12" t="s">
        <v>79</v>
      </c>
      <c r="AY215" s="217" t="s">
        <v>282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1172</v>
      </c>
      <c r="G216" s="219"/>
      <c r="H216" s="222">
        <v>89.884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88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3" customFormat="1">
      <c r="B217" s="218"/>
      <c r="C217" s="219"/>
      <c r="D217" s="210" t="s">
        <v>292</v>
      </c>
      <c r="E217" s="220" t="s">
        <v>1</v>
      </c>
      <c r="F217" s="221" t="s">
        <v>1173</v>
      </c>
      <c r="G217" s="219"/>
      <c r="H217" s="222">
        <v>1.536</v>
      </c>
      <c r="I217" s="219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292</v>
      </c>
      <c r="AU217" s="227" t="s">
        <v>88</v>
      </c>
      <c r="AV217" s="13" t="s">
        <v>88</v>
      </c>
      <c r="AW217" s="13" t="s">
        <v>40</v>
      </c>
      <c r="AX217" s="13" t="s">
        <v>79</v>
      </c>
      <c r="AY217" s="227" t="s">
        <v>282</v>
      </c>
    </row>
    <row r="218" s="13" customFormat="1">
      <c r="B218" s="218"/>
      <c r="C218" s="219"/>
      <c r="D218" s="210" t="s">
        <v>292</v>
      </c>
      <c r="E218" s="220" t="s">
        <v>1</v>
      </c>
      <c r="F218" s="221" t="s">
        <v>1174</v>
      </c>
      <c r="G218" s="219"/>
      <c r="H218" s="222">
        <v>72.963999999999999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292</v>
      </c>
      <c r="AU218" s="227" t="s">
        <v>88</v>
      </c>
      <c r="AV218" s="13" t="s">
        <v>88</v>
      </c>
      <c r="AW218" s="13" t="s">
        <v>40</v>
      </c>
      <c r="AX218" s="13" t="s">
        <v>79</v>
      </c>
      <c r="AY218" s="22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1175</v>
      </c>
      <c r="G219" s="219"/>
      <c r="H219" s="222">
        <v>1202.9400000000001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1176</v>
      </c>
      <c r="G220" s="219"/>
      <c r="H220" s="222">
        <v>187.62000000000001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88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3" customFormat="1">
      <c r="B221" s="218"/>
      <c r="C221" s="219"/>
      <c r="D221" s="210" t="s">
        <v>292</v>
      </c>
      <c r="E221" s="220" t="s">
        <v>1</v>
      </c>
      <c r="F221" s="221" t="s">
        <v>1177</v>
      </c>
      <c r="G221" s="219"/>
      <c r="H221" s="222">
        <v>1448.72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292</v>
      </c>
      <c r="AU221" s="227" t="s">
        <v>88</v>
      </c>
      <c r="AV221" s="13" t="s">
        <v>88</v>
      </c>
      <c r="AW221" s="13" t="s">
        <v>40</v>
      </c>
      <c r="AX221" s="13" t="s">
        <v>79</v>
      </c>
      <c r="AY221" s="22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1178</v>
      </c>
      <c r="G222" s="219"/>
      <c r="H222" s="222">
        <v>13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88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1179</v>
      </c>
      <c r="G223" s="219"/>
      <c r="H223" s="222">
        <v>1536.48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1180</v>
      </c>
      <c r="G224" s="219"/>
      <c r="H224" s="222">
        <v>23.66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88</v>
      </c>
      <c r="AV224" s="13" t="s">
        <v>88</v>
      </c>
      <c r="AW224" s="13" t="s">
        <v>40</v>
      </c>
      <c r="AX224" s="13" t="s">
        <v>79</v>
      </c>
      <c r="AY224" s="227" t="s">
        <v>282</v>
      </c>
    </row>
    <row r="225" s="15" customFormat="1">
      <c r="B225" s="238"/>
      <c r="C225" s="239"/>
      <c r="D225" s="210" t="s">
        <v>292</v>
      </c>
      <c r="E225" s="240" t="s">
        <v>1</v>
      </c>
      <c r="F225" s="241" t="s">
        <v>306</v>
      </c>
      <c r="G225" s="239"/>
      <c r="H225" s="242">
        <v>4576.8040000000001</v>
      </c>
      <c r="I225" s="239"/>
      <c r="J225" s="239"/>
      <c r="K225" s="239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292</v>
      </c>
      <c r="AU225" s="247" t="s">
        <v>88</v>
      </c>
      <c r="AV225" s="15" t="s">
        <v>290</v>
      </c>
      <c r="AW225" s="15" t="s">
        <v>40</v>
      </c>
      <c r="AX225" s="15" t="s">
        <v>86</v>
      </c>
      <c r="AY225" s="247" t="s">
        <v>282</v>
      </c>
    </row>
    <row r="226" s="1" customFormat="1" ht="16.5" customHeight="1">
      <c r="B226" s="33"/>
      <c r="C226" s="198" t="s">
        <v>410</v>
      </c>
      <c r="D226" s="198" t="s">
        <v>285</v>
      </c>
      <c r="E226" s="199" t="s">
        <v>1181</v>
      </c>
      <c r="F226" s="200" t="s">
        <v>1182</v>
      </c>
      <c r="G226" s="201" t="s">
        <v>316</v>
      </c>
      <c r="H226" s="202">
        <v>6050.5519999999997</v>
      </c>
      <c r="I226" s="203">
        <v>40.100000000000001</v>
      </c>
      <c r="J226" s="203">
        <f>ROUND(I226*H226,2)</f>
        <v>242627.14000000001</v>
      </c>
      <c r="K226" s="200" t="s">
        <v>289</v>
      </c>
      <c r="L226" s="38"/>
      <c r="M226" s="72" t="s">
        <v>1</v>
      </c>
      <c r="N226" s="204" t="s">
        <v>50</v>
      </c>
      <c r="O226" s="205">
        <v>0.029999999999999999</v>
      </c>
      <c r="P226" s="205">
        <f>O226*H226</f>
        <v>181.51655999999997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AR226" s="17" t="s">
        <v>290</v>
      </c>
      <c r="AT226" s="17" t="s">
        <v>285</v>
      </c>
      <c r="AU226" s="17" t="s">
        <v>88</v>
      </c>
      <c r="AY226" s="17" t="s">
        <v>282</v>
      </c>
      <c r="BE226" s="207">
        <f>IF(N226="základní",J226,0)</f>
        <v>242627.14000000001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7" t="s">
        <v>86</v>
      </c>
      <c r="BK226" s="207">
        <f>ROUND(I226*H226,2)</f>
        <v>242627.14000000001</v>
      </c>
      <c r="BL226" s="17" t="s">
        <v>290</v>
      </c>
      <c r="BM226" s="17" t="s">
        <v>1183</v>
      </c>
    </row>
    <row r="227" s="12" customFormat="1">
      <c r="B227" s="208"/>
      <c r="C227" s="209"/>
      <c r="D227" s="210" t="s">
        <v>292</v>
      </c>
      <c r="E227" s="211" t="s">
        <v>1</v>
      </c>
      <c r="F227" s="212" t="s">
        <v>1184</v>
      </c>
      <c r="G227" s="209"/>
      <c r="H227" s="211" t="s">
        <v>1</v>
      </c>
      <c r="I227" s="209"/>
      <c r="J227" s="209"/>
      <c r="K227" s="209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292</v>
      </c>
      <c r="AU227" s="217" t="s">
        <v>88</v>
      </c>
      <c r="AV227" s="12" t="s">
        <v>86</v>
      </c>
      <c r="AW227" s="12" t="s">
        <v>40</v>
      </c>
      <c r="AX227" s="12" t="s">
        <v>79</v>
      </c>
      <c r="AY227" s="21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1185</v>
      </c>
      <c r="G228" s="219"/>
      <c r="H228" s="222">
        <v>201.72800000000001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88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1186</v>
      </c>
      <c r="G229" s="219"/>
      <c r="H229" s="222">
        <v>904.70399999999995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3" customFormat="1">
      <c r="B230" s="218"/>
      <c r="C230" s="219"/>
      <c r="D230" s="210" t="s">
        <v>292</v>
      </c>
      <c r="E230" s="220" t="s">
        <v>1</v>
      </c>
      <c r="F230" s="221" t="s">
        <v>1187</v>
      </c>
      <c r="G230" s="219"/>
      <c r="H230" s="222">
        <v>1082.8800000000001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292</v>
      </c>
      <c r="AU230" s="227" t="s">
        <v>88</v>
      </c>
      <c r="AV230" s="13" t="s">
        <v>88</v>
      </c>
      <c r="AW230" s="13" t="s">
        <v>40</v>
      </c>
      <c r="AX230" s="13" t="s">
        <v>79</v>
      </c>
      <c r="AY230" s="227" t="s">
        <v>282</v>
      </c>
    </row>
    <row r="231" s="14" customFormat="1">
      <c r="B231" s="228"/>
      <c r="C231" s="229"/>
      <c r="D231" s="210" t="s">
        <v>292</v>
      </c>
      <c r="E231" s="230" t="s">
        <v>1</v>
      </c>
      <c r="F231" s="231" t="s">
        <v>299</v>
      </c>
      <c r="G231" s="229"/>
      <c r="H231" s="232">
        <v>2189.3119999999999</v>
      </c>
      <c r="I231" s="229"/>
      <c r="J231" s="229"/>
      <c r="K231" s="229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292</v>
      </c>
      <c r="AU231" s="237" t="s">
        <v>88</v>
      </c>
      <c r="AV231" s="14" t="s">
        <v>129</v>
      </c>
      <c r="AW231" s="14" t="s">
        <v>40</v>
      </c>
      <c r="AX231" s="14" t="s">
        <v>79</v>
      </c>
      <c r="AY231" s="237" t="s">
        <v>282</v>
      </c>
    </row>
    <row r="232" s="12" customFormat="1">
      <c r="B232" s="208"/>
      <c r="C232" s="209"/>
      <c r="D232" s="210" t="s">
        <v>292</v>
      </c>
      <c r="E232" s="211" t="s">
        <v>1</v>
      </c>
      <c r="F232" s="212" t="s">
        <v>1188</v>
      </c>
      <c r="G232" s="209"/>
      <c r="H232" s="211" t="s">
        <v>1</v>
      </c>
      <c r="I232" s="209"/>
      <c r="J232" s="209"/>
      <c r="K232" s="209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292</v>
      </c>
      <c r="AU232" s="217" t="s">
        <v>88</v>
      </c>
      <c r="AV232" s="12" t="s">
        <v>86</v>
      </c>
      <c r="AW232" s="12" t="s">
        <v>40</v>
      </c>
      <c r="AX232" s="12" t="s">
        <v>79</v>
      </c>
      <c r="AY232" s="217" t="s">
        <v>282</v>
      </c>
    </row>
    <row r="233" s="13" customFormat="1">
      <c r="B233" s="218"/>
      <c r="C233" s="219"/>
      <c r="D233" s="210" t="s">
        <v>292</v>
      </c>
      <c r="E233" s="220" t="s">
        <v>1</v>
      </c>
      <c r="F233" s="221" t="s">
        <v>1189</v>
      </c>
      <c r="G233" s="219"/>
      <c r="H233" s="222">
        <v>228.52000000000001</v>
      </c>
      <c r="I233" s="219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292</v>
      </c>
      <c r="AU233" s="227" t="s">
        <v>88</v>
      </c>
      <c r="AV233" s="13" t="s">
        <v>88</v>
      </c>
      <c r="AW233" s="13" t="s">
        <v>40</v>
      </c>
      <c r="AX233" s="13" t="s">
        <v>79</v>
      </c>
      <c r="AY233" s="22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1190</v>
      </c>
      <c r="G234" s="219"/>
      <c r="H234" s="222">
        <v>1024.8599999999999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3" customFormat="1">
      <c r="B235" s="218"/>
      <c r="C235" s="219"/>
      <c r="D235" s="210" t="s">
        <v>292</v>
      </c>
      <c r="E235" s="220" t="s">
        <v>1</v>
      </c>
      <c r="F235" s="221" t="s">
        <v>1191</v>
      </c>
      <c r="G235" s="219"/>
      <c r="H235" s="222">
        <v>1226.7000000000001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292</v>
      </c>
      <c r="AU235" s="227" t="s">
        <v>88</v>
      </c>
      <c r="AV235" s="13" t="s">
        <v>88</v>
      </c>
      <c r="AW235" s="13" t="s">
        <v>40</v>
      </c>
      <c r="AX235" s="13" t="s">
        <v>79</v>
      </c>
      <c r="AY235" s="227" t="s">
        <v>282</v>
      </c>
    </row>
    <row r="236" s="14" customFormat="1">
      <c r="B236" s="228"/>
      <c r="C236" s="229"/>
      <c r="D236" s="210" t="s">
        <v>292</v>
      </c>
      <c r="E236" s="230" t="s">
        <v>1</v>
      </c>
      <c r="F236" s="231" t="s">
        <v>299</v>
      </c>
      <c r="G236" s="229"/>
      <c r="H236" s="232">
        <v>2480.0799999999999</v>
      </c>
      <c r="I236" s="229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292</v>
      </c>
      <c r="AU236" s="237" t="s">
        <v>88</v>
      </c>
      <c r="AV236" s="14" t="s">
        <v>129</v>
      </c>
      <c r="AW236" s="14" t="s">
        <v>40</v>
      </c>
      <c r="AX236" s="14" t="s">
        <v>79</v>
      </c>
      <c r="AY236" s="237" t="s">
        <v>282</v>
      </c>
    </row>
    <row r="237" s="12" customFormat="1">
      <c r="B237" s="208"/>
      <c r="C237" s="209"/>
      <c r="D237" s="210" t="s">
        <v>292</v>
      </c>
      <c r="E237" s="211" t="s">
        <v>1</v>
      </c>
      <c r="F237" s="212" t="s">
        <v>1192</v>
      </c>
      <c r="G237" s="209"/>
      <c r="H237" s="211" t="s">
        <v>1</v>
      </c>
      <c r="I237" s="209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292</v>
      </c>
      <c r="AU237" s="217" t="s">
        <v>88</v>
      </c>
      <c r="AV237" s="12" t="s">
        <v>86</v>
      </c>
      <c r="AW237" s="12" t="s">
        <v>40</v>
      </c>
      <c r="AX237" s="12" t="s">
        <v>79</v>
      </c>
      <c r="AY237" s="21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1193</v>
      </c>
      <c r="G238" s="219"/>
      <c r="H238" s="222">
        <v>94.159999999999997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88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3" customFormat="1">
      <c r="B239" s="218"/>
      <c r="C239" s="219"/>
      <c r="D239" s="210" t="s">
        <v>292</v>
      </c>
      <c r="E239" s="220" t="s">
        <v>1</v>
      </c>
      <c r="F239" s="221" t="s">
        <v>1194</v>
      </c>
      <c r="G239" s="219"/>
      <c r="H239" s="222">
        <v>518.75999999999999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292</v>
      </c>
      <c r="AU239" s="227" t="s">
        <v>88</v>
      </c>
      <c r="AV239" s="13" t="s">
        <v>88</v>
      </c>
      <c r="AW239" s="13" t="s">
        <v>40</v>
      </c>
      <c r="AX239" s="13" t="s">
        <v>79</v>
      </c>
      <c r="AY239" s="227" t="s">
        <v>282</v>
      </c>
    </row>
    <row r="240" s="13" customFormat="1">
      <c r="B240" s="218"/>
      <c r="C240" s="219"/>
      <c r="D240" s="210" t="s">
        <v>292</v>
      </c>
      <c r="E240" s="220" t="s">
        <v>1</v>
      </c>
      <c r="F240" s="221" t="s">
        <v>1195</v>
      </c>
      <c r="G240" s="219"/>
      <c r="H240" s="222">
        <v>502.48000000000002</v>
      </c>
      <c r="I240" s="219"/>
      <c r="J240" s="219"/>
      <c r="K240" s="219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292</v>
      </c>
      <c r="AU240" s="227" t="s">
        <v>88</v>
      </c>
      <c r="AV240" s="13" t="s">
        <v>88</v>
      </c>
      <c r="AW240" s="13" t="s">
        <v>40</v>
      </c>
      <c r="AX240" s="13" t="s">
        <v>79</v>
      </c>
      <c r="AY240" s="22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1196</v>
      </c>
      <c r="G241" s="219"/>
      <c r="H241" s="222">
        <v>265.75999999999999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4" customFormat="1">
      <c r="B242" s="228"/>
      <c r="C242" s="229"/>
      <c r="D242" s="210" t="s">
        <v>292</v>
      </c>
      <c r="E242" s="230" t="s">
        <v>1</v>
      </c>
      <c r="F242" s="231" t="s">
        <v>299</v>
      </c>
      <c r="G242" s="229"/>
      <c r="H242" s="232">
        <v>1381.1600000000001</v>
      </c>
      <c r="I242" s="229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292</v>
      </c>
      <c r="AU242" s="237" t="s">
        <v>88</v>
      </c>
      <c r="AV242" s="14" t="s">
        <v>129</v>
      </c>
      <c r="AW242" s="14" t="s">
        <v>40</v>
      </c>
      <c r="AX242" s="14" t="s">
        <v>79</v>
      </c>
      <c r="AY242" s="237" t="s">
        <v>282</v>
      </c>
    </row>
    <row r="243" s="15" customFormat="1">
      <c r="B243" s="238"/>
      <c r="C243" s="239"/>
      <c r="D243" s="210" t="s">
        <v>292</v>
      </c>
      <c r="E243" s="240" t="s">
        <v>1</v>
      </c>
      <c r="F243" s="241" t="s">
        <v>306</v>
      </c>
      <c r="G243" s="239"/>
      <c r="H243" s="242">
        <v>6050.5519999999997</v>
      </c>
      <c r="I243" s="239"/>
      <c r="J243" s="239"/>
      <c r="K243" s="239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292</v>
      </c>
      <c r="AU243" s="247" t="s">
        <v>88</v>
      </c>
      <c r="AV243" s="15" t="s">
        <v>290</v>
      </c>
      <c r="AW243" s="15" t="s">
        <v>40</v>
      </c>
      <c r="AX243" s="15" t="s">
        <v>86</v>
      </c>
      <c r="AY243" s="247" t="s">
        <v>282</v>
      </c>
    </row>
    <row r="244" s="1" customFormat="1" ht="16.5" customHeight="1">
      <c r="B244" s="33"/>
      <c r="C244" s="198" t="s">
        <v>415</v>
      </c>
      <c r="D244" s="198" t="s">
        <v>285</v>
      </c>
      <c r="E244" s="199" t="s">
        <v>1197</v>
      </c>
      <c r="F244" s="200" t="s">
        <v>1198</v>
      </c>
      <c r="G244" s="201" t="s">
        <v>316</v>
      </c>
      <c r="H244" s="202">
        <v>24202.207999999999</v>
      </c>
      <c r="I244" s="203">
        <v>8.9800000000000004</v>
      </c>
      <c r="J244" s="203">
        <f>ROUND(I244*H244,2)</f>
        <v>217335.82999999999</v>
      </c>
      <c r="K244" s="200" t="s">
        <v>289</v>
      </c>
      <c r="L244" s="38"/>
      <c r="M244" s="72" t="s">
        <v>1</v>
      </c>
      <c r="N244" s="204" t="s">
        <v>50</v>
      </c>
      <c r="O244" s="205">
        <v>0.002</v>
      </c>
      <c r="P244" s="205">
        <f>O244*H244</f>
        <v>48.404415999999998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AR244" s="17" t="s">
        <v>290</v>
      </c>
      <c r="AT244" s="17" t="s">
        <v>285</v>
      </c>
      <c r="AU244" s="17" t="s">
        <v>88</v>
      </c>
      <c r="AY244" s="17" t="s">
        <v>282</v>
      </c>
      <c r="BE244" s="207">
        <f>IF(N244="základní",J244,0)</f>
        <v>217335.82999999999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7" t="s">
        <v>86</v>
      </c>
      <c r="BK244" s="207">
        <f>ROUND(I244*H244,2)</f>
        <v>217335.82999999999</v>
      </c>
      <c r="BL244" s="17" t="s">
        <v>290</v>
      </c>
      <c r="BM244" s="17" t="s">
        <v>1199</v>
      </c>
    </row>
    <row r="245" s="12" customFormat="1">
      <c r="B245" s="208"/>
      <c r="C245" s="209"/>
      <c r="D245" s="210" t="s">
        <v>292</v>
      </c>
      <c r="E245" s="211" t="s">
        <v>1</v>
      </c>
      <c r="F245" s="212" t="s">
        <v>1200</v>
      </c>
      <c r="G245" s="209"/>
      <c r="H245" s="211" t="s">
        <v>1</v>
      </c>
      <c r="I245" s="209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292</v>
      </c>
      <c r="AU245" s="217" t="s">
        <v>88</v>
      </c>
      <c r="AV245" s="12" t="s">
        <v>86</v>
      </c>
      <c r="AW245" s="12" t="s">
        <v>40</v>
      </c>
      <c r="AX245" s="12" t="s">
        <v>79</v>
      </c>
      <c r="AY245" s="217" t="s">
        <v>282</v>
      </c>
    </row>
    <row r="246" s="12" customFormat="1">
      <c r="B246" s="208"/>
      <c r="C246" s="209"/>
      <c r="D246" s="210" t="s">
        <v>292</v>
      </c>
      <c r="E246" s="211" t="s">
        <v>1</v>
      </c>
      <c r="F246" s="212" t="s">
        <v>1184</v>
      </c>
      <c r="G246" s="209"/>
      <c r="H246" s="211" t="s">
        <v>1</v>
      </c>
      <c r="I246" s="209"/>
      <c r="J246" s="209"/>
      <c r="K246" s="209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292</v>
      </c>
      <c r="AU246" s="217" t="s">
        <v>88</v>
      </c>
      <c r="AV246" s="12" t="s">
        <v>86</v>
      </c>
      <c r="AW246" s="12" t="s">
        <v>40</v>
      </c>
      <c r="AX246" s="12" t="s">
        <v>79</v>
      </c>
      <c r="AY246" s="217" t="s">
        <v>282</v>
      </c>
    </row>
    <row r="247" s="13" customFormat="1">
      <c r="B247" s="218"/>
      <c r="C247" s="219"/>
      <c r="D247" s="210" t="s">
        <v>292</v>
      </c>
      <c r="E247" s="220" t="s">
        <v>1</v>
      </c>
      <c r="F247" s="221" t="s">
        <v>1201</v>
      </c>
      <c r="G247" s="219"/>
      <c r="H247" s="222">
        <v>806.91200000000003</v>
      </c>
      <c r="I247" s="219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292</v>
      </c>
      <c r="AU247" s="227" t="s">
        <v>88</v>
      </c>
      <c r="AV247" s="13" t="s">
        <v>88</v>
      </c>
      <c r="AW247" s="13" t="s">
        <v>40</v>
      </c>
      <c r="AX247" s="13" t="s">
        <v>79</v>
      </c>
      <c r="AY247" s="227" t="s">
        <v>282</v>
      </c>
    </row>
    <row r="248" s="13" customFormat="1">
      <c r="B248" s="218"/>
      <c r="C248" s="219"/>
      <c r="D248" s="210" t="s">
        <v>292</v>
      </c>
      <c r="E248" s="220" t="s">
        <v>1</v>
      </c>
      <c r="F248" s="221" t="s">
        <v>1202</v>
      </c>
      <c r="G248" s="219"/>
      <c r="H248" s="222">
        <v>3618.8159999999998</v>
      </c>
      <c r="I248" s="219"/>
      <c r="J248" s="219"/>
      <c r="K248" s="219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292</v>
      </c>
      <c r="AU248" s="227" t="s">
        <v>88</v>
      </c>
      <c r="AV248" s="13" t="s">
        <v>88</v>
      </c>
      <c r="AW248" s="13" t="s">
        <v>40</v>
      </c>
      <c r="AX248" s="13" t="s">
        <v>79</v>
      </c>
      <c r="AY248" s="227" t="s">
        <v>282</v>
      </c>
    </row>
    <row r="249" s="13" customFormat="1">
      <c r="B249" s="218"/>
      <c r="C249" s="219"/>
      <c r="D249" s="210" t="s">
        <v>292</v>
      </c>
      <c r="E249" s="220" t="s">
        <v>1</v>
      </c>
      <c r="F249" s="221" t="s">
        <v>1203</v>
      </c>
      <c r="G249" s="219"/>
      <c r="H249" s="222">
        <v>4331.5200000000004</v>
      </c>
      <c r="I249" s="219"/>
      <c r="J249" s="219"/>
      <c r="K249" s="219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292</v>
      </c>
      <c r="AU249" s="227" t="s">
        <v>88</v>
      </c>
      <c r="AV249" s="13" t="s">
        <v>88</v>
      </c>
      <c r="AW249" s="13" t="s">
        <v>40</v>
      </c>
      <c r="AX249" s="13" t="s">
        <v>79</v>
      </c>
      <c r="AY249" s="227" t="s">
        <v>282</v>
      </c>
    </row>
    <row r="250" s="14" customFormat="1">
      <c r="B250" s="228"/>
      <c r="C250" s="229"/>
      <c r="D250" s="210" t="s">
        <v>292</v>
      </c>
      <c r="E250" s="230" t="s">
        <v>1</v>
      </c>
      <c r="F250" s="231" t="s">
        <v>299</v>
      </c>
      <c r="G250" s="229"/>
      <c r="H250" s="232">
        <v>8757.2479999999996</v>
      </c>
      <c r="I250" s="229"/>
      <c r="J250" s="229"/>
      <c r="K250" s="229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292</v>
      </c>
      <c r="AU250" s="237" t="s">
        <v>88</v>
      </c>
      <c r="AV250" s="14" t="s">
        <v>129</v>
      </c>
      <c r="AW250" s="14" t="s">
        <v>40</v>
      </c>
      <c r="AX250" s="14" t="s">
        <v>79</v>
      </c>
      <c r="AY250" s="237" t="s">
        <v>282</v>
      </c>
    </row>
    <row r="251" s="12" customFormat="1">
      <c r="B251" s="208"/>
      <c r="C251" s="209"/>
      <c r="D251" s="210" t="s">
        <v>292</v>
      </c>
      <c r="E251" s="211" t="s">
        <v>1</v>
      </c>
      <c r="F251" s="212" t="s">
        <v>1188</v>
      </c>
      <c r="G251" s="209"/>
      <c r="H251" s="211" t="s">
        <v>1</v>
      </c>
      <c r="I251" s="209"/>
      <c r="J251" s="209"/>
      <c r="K251" s="209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292</v>
      </c>
      <c r="AU251" s="217" t="s">
        <v>88</v>
      </c>
      <c r="AV251" s="12" t="s">
        <v>86</v>
      </c>
      <c r="AW251" s="12" t="s">
        <v>40</v>
      </c>
      <c r="AX251" s="12" t="s">
        <v>79</v>
      </c>
      <c r="AY251" s="217" t="s">
        <v>282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1204</v>
      </c>
      <c r="G252" s="219"/>
      <c r="H252" s="222">
        <v>914.08000000000004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88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1205</v>
      </c>
      <c r="G253" s="219"/>
      <c r="H253" s="222">
        <v>4099.4399999999996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88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3" customFormat="1">
      <c r="B254" s="218"/>
      <c r="C254" s="219"/>
      <c r="D254" s="210" t="s">
        <v>292</v>
      </c>
      <c r="E254" s="220" t="s">
        <v>1</v>
      </c>
      <c r="F254" s="221" t="s">
        <v>1206</v>
      </c>
      <c r="G254" s="219"/>
      <c r="H254" s="222">
        <v>4906.8000000000002</v>
      </c>
      <c r="I254" s="219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292</v>
      </c>
      <c r="AU254" s="227" t="s">
        <v>88</v>
      </c>
      <c r="AV254" s="13" t="s">
        <v>88</v>
      </c>
      <c r="AW254" s="13" t="s">
        <v>40</v>
      </c>
      <c r="AX254" s="13" t="s">
        <v>79</v>
      </c>
      <c r="AY254" s="227" t="s">
        <v>282</v>
      </c>
    </row>
    <row r="255" s="14" customFormat="1">
      <c r="B255" s="228"/>
      <c r="C255" s="229"/>
      <c r="D255" s="210" t="s">
        <v>292</v>
      </c>
      <c r="E255" s="230" t="s">
        <v>1</v>
      </c>
      <c r="F255" s="231" t="s">
        <v>299</v>
      </c>
      <c r="G255" s="229"/>
      <c r="H255" s="232">
        <v>9920.3199999999997</v>
      </c>
      <c r="I255" s="229"/>
      <c r="J255" s="229"/>
      <c r="K255" s="229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292</v>
      </c>
      <c r="AU255" s="237" t="s">
        <v>88</v>
      </c>
      <c r="AV255" s="14" t="s">
        <v>129</v>
      </c>
      <c r="AW255" s="14" t="s">
        <v>40</v>
      </c>
      <c r="AX255" s="14" t="s">
        <v>79</v>
      </c>
      <c r="AY255" s="237" t="s">
        <v>282</v>
      </c>
    </row>
    <row r="256" s="12" customFormat="1">
      <c r="B256" s="208"/>
      <c r="C256" s="209"/>
      <c r="D256" s="210" t="s">
        <v>292</v>
      </c>
      <c r="E256" s="211" t="s">
        <v>1</v>
      </c>
      <c r="F256" s="212" t="s">
        <v>1192</v>
      </c>
      <c r="G256" s="209"/>
      <c r="H256" s="211" t="s">
        <v>1</v>
      </c>
      <c r="I256" s="209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292</v>
      </c>
      <c r="AU256" s="217" t="s">
        <v>88</v>
      </c>
      <c r="AV256" s="12" t="s">
        <v>86</v>
      </c>
      <c r="AW256" s="12" t="s">
        <v>40</v>
      </c>
      <c r="AX256" s="12" t="s">
        <v>79</v>
      </c>
      <c r="AY256" s="217" t="s">
        <v>282</v>
      </c>
    </row>
    <row r="257" s="13" customFormat="1">
      <c r="B257" s="218"/>
      <c r="C257" s="219"/>
      <c r="D257" s="210" t="s">
        <v>292</v>
      </c>
      <c r="E257" s="220" t="s">
        <v>1</v>
      </c>
      <c r="F257" s="221" t="s">
        <v>1207</v>
      </c>
      <c r="G257" s="219"/>
      <c r="H257" s="222">
        <v>376.63999999999999</v>
      </c>
      <c r="I257" s="219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292</v>
      </c>
      <c r="AU257" s="227" t="s">
        <v>88</v>
      </c>
      <c r="AV257" s="13" t="s">
        <v>88</v>
      </c>
      <c r="AW257" s="13" t="s">
        <v>40</v>
      </c>
      <c r="AX257" s="13" t="s">
        <v>79</v>
      </c>
      <c r="AY257" s="227" t="s">
        <v>282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1208</v>
      </c>
      <c r="G258" s="219"/>
      <c r="H258" s="222">
        <v>2075.04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88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1209</v>
      </c>
      <c r="G259" s="219"/>
      <c r="H259" s="222">
        <v>2009.9200000000001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88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3" customFormat="1">
      <c r="B260" s="218"/>
      <c r="C260" s="219"/>
      <c r="D260" s="210" t="s">
        <v>292</v>
      </c>
      <c r="E260" s="220" t="s">
        <v>1</v>
      </c>
      <c r="F260" s="221" t="s">
        <v>1210</v>
      </c>
      <c r="G260" s="219"/>
      <c r="H260" s="222">
        <v>1063.04</v>
      </c>
      <c r="I260" s="219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292</v>
      </c>
      <c r="AU260" s="227" t="s">
        <v>88</v>
      </c>
      <c r="AV260" s="13" t="s">
        <v>88</v>
      </c>
      <c r="AW260" s="13" t="s">
        <v>40</v>
      </c>
      <c r="AX260" s="13" t="s">
        <v>79</v>
      </c>
      <c r="AY260" s="227" t="s">
        <v>282</v>
      </c>
    </row>
    <row r="261" s="14" customFormat="1">
      <c r="B261" s="228"/>
      <c r="C261" s="229"/>
      <c r="D261" s="210" t="s">
        <v>292</v>
      </c>
      <c r="E261" s="230" t="s">
        <v>1</v>
      </c>
      <c r="F261" s="231" t="s">
        <v>299</v>
      </c>
      <c r="G261" s="229"/>
      <c r="H261" s="232">
        <v>5524.6400000000003</v>
      </c>
      <c r="I261" s="229"/>
      <c r="J261" s="229"/>
      <c r="K261" s="229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292</v>
      </c>
      <c r="AU261" s="237" t="s">
        <v>88</v>
      </c>
      <c r="AV261" s="14" t="s">
        <v>129</v>
      </c>
      <c r="AW261" s="14" t="s">
        <v>40</v>
      </c>
      <c r="AX261" s="14" t="s">
        <v>79</v>
      </c>
      <c r="AY261" s="237" t="s">
        <v>282</v>
      </c>
    </row>
    <row r="262" s="15" customFormat="1">
      <c r="B262" s="238"/>
      <c r="C262" s="239"/>
      <c r="D262" s="210" t="s">
        <v>292</v>
      </c>
      <c r="E262" s="240" t="s">
        <v>1</v>
      </c>
      <c r="F262" s="241" t="s">
        <v>306</v>
      </c>
      <c r="G262" s="239"/>
      <c r="H262" s="242">
        <v>24202.207999999999</v>
      </c>
      <c r="I262" s="239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292</v>
      </c>
      <c r="AU262" s="247" t="s">
        <v>88</v>
      </c>
      <c r="AV262" s="15" t="s">
        <v>290</v>
      </c>
      <c r="AW262" s="15" t="s">
        <v>40</v>
      </c>
      <c r="AX262" s="15" t="s">
        <v>86</v>
      </c>
      <c r="AY262" s="247" t="s">
        <v>282</v>
      </c>
    </row>
    <row r="263" s="1" customFormat="1" ht="16.5" customHeight="1">
      <c r="B263" s="33"/>
      <c r="C263" s="198" t="s">
        <v>420</v>
      </c>
      <c r="D263" s="198" t="s">
        <v>285</v>
      </c>
      <c r="E263" s="199" t="s">
        <v>1211</v>
      </c>
      <c r="F263" s="200" t="s">
        <v>1212</v>
      </c>
      <c r="G263" s="201" t="s">
        <v>316</v>
      </c>
      <c r="H263" s="202">
        <v>718.98500000000001</v>
      </c>
      <c r="I263" s="203">
        <v>125</v>
      </c>
      <c r="J263" s="203">
        <f>ROUND(I263*H263,2)</f>
        <v>89873.130000000005</v>
      </c>
      <c r="K263" s="200" t="s">
        <v>289</v>
      </c>
      <c r="L263" s="38"/>
      <c r="M263" s="72" t="s">
        <v>1</v>
      </c>
      <c r="N263" s="204" t="s">
        <v>50</v>
      </c>
      <c r="O263" s="205">
        <v>0</v>
      </c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AR263" s="17" t="s">
        <v>290</v>
      </c>
      <c r="AT263" s="17" t="s">
        <v>285</v>
      </c>
      <c r="AU263" s="17" t="s">
        <v>88</v>
      </c>
      <c r="AY263" s="17" t="s">
        <v>282</v>
      </c>
      <c r="BE263" s="207">
        <f>IF(N263="základní",J263,0)</f>
        <v>89873.130000000005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7" t="s">
        <v>86</v>
      </c>
      <c r="BK263" s="207">
        <f>ROUND(I263*H263,2)</f>
        <v>89873.130000000005</v>
      </c>
      <c r="BL263" s="17" t="s">
        <v>290</v>
      </c>
      <c r="BM263" s="17" t="s">
        <v>1213</v>
      </c>
    </row>
    <row r="264" s="13" customFormat="1">
      <c r="B264" s="218"/>
      <c r="C264" s="219"/>
      <c r="D264" s="210" t="s">
        <v>292</v>
      </c>
      <c r="E264" s="220" t="s">
        <v>1</v>
      </c>
      <c r="F264" s="221" t="s">
        <v>1164</v>
      </c>
      <c r="G264" s="219"/>
      <c r="H264" s="222">
        <v>300.73500000000001</v>
      </c>
      <c r="I264" s="219"/>
      <c r="J264" s="219"/>
      <c r="K264" s="219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292</v>
      </c>
      <c r="AU264" s="227" t="s">
        <v>88</v>
      </c>
      <c r="AV264" s="13" t="s">
        <v>88</v>
      </c>
      <c r="AW264" s="13" t="s">
        <v>40</v>
      </c>
      <c r="AX264" s="13" t="s">
        <v>79</v>
      </c>
      <c r="AY264" s="227" t="s">
        <v>282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1165</v>
      </c>
      <c r="G265" s="219"/>
      <c r="H265" s="222">
        <v>46.905000000000001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88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3" customFormat="1">
      <c r="B266" s="218"/>
      <c r="C266" s="219"/>
      <c r="D266" s="210" t="s">
        <v>292</v>
      </c>
      <c r="E266" s="220" t="s">
        <v>1</v>
      </c>
      <c r="F266" s="221" t="s">
        <v>1166</v>
      </c>
      <c r="G266" s="219"/>
      <c r="H266" s="222">
        <v>362.18000000000001</v>
      </c>
      <c r="I266" s="219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292</v>
      </c>
      <c r="AU266" s="227" t="s">
        <v>88</v>
      </c>
      <c r="AV266" s="13" t="s">
        <v>88</v>
      </c>
      <c r="AW266" s="13" t="s">
        <v>40</v>
      </c>
      <c r="AX266" s="13" t="s">
        <v>79</v>
      </c>
      <c r="AY266" s="22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1167</v>
      </c>
      <c r="G267" s="219"/>
      <c r="H267" s="222">
        <v>3.25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88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3" customFormat="1">
      <c r="B268" s="218"/>
      <c r="C268" s="219"/>
      <c r="D268" s="210" t="s">
        <v>292</v>
      </c>
      <c r="E268" s="220" t="s">
        <v>1</v>
      </c>
      <c r="F268" s="221" t="s">
        <v>1169</v>
      </c>
      <c r="G268" s="219"/>
      <c r="H268" s="222">
        <v>5.915</v>
      </c>
      <c r="I268" s="219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292</v>
      </c>
      <c r="AU268" s="227" t="s">
        <v>88</v>
      </c>
      <c r="AV268" s="13" t="s">
        <v>88</v>
      </c>
      <c r="AW268" s="13" t="s">
        <v>40</v>
      </c>
      <c r="AX268" s="13" t="s">
        <v>79</v>
      </c>
      <c r="AY268" s="227" t="s">
        <v>282</v>
      </c>
    </row>
    <row r="269" s="15" customFormat="1">
      <c r="B269" s="238"/>
      <c r="C269" s="239"/>
      <c r="D269" s="210" t="s">
        <v>292</v>
      </c>
      <c r="E269" s="240" t="s">
        <v>1</v>
      </c>
      <c r="F269" s="241" t="s">
        <v>306</v>
      </c>
      <c r="G269" s="239"/>
      <c r="H269" s="242">
        <v>718.98500000000001</v>
      </c>
      <c r="I269" s="239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292</v>
      </c>
      <c r="AU269" s="247" t="s">
        <v>88</v>
      </c>
      <c r="AV269" s="15" t="s">
        <v>290</v>
      </c>
      <c r="AW269" s="15" t="s">
        <v>40</v>
      </c>
      <c r="AX269" s="15" t="s">
        <v>86</v>
      </c>
      <c r="AY269" s="247" t="s">
        <v>282</v>
      </c>
    </row>
    <row r="270" s="1" customFormat="1" ht="16.5" customHeight="1">
      <c r="B270" s="33"/>
      <c r="C270" s="198" t="s">
        <v>425</v>
      </c>
      <c r="D270" s="198" t="s">
        <v>285</v>
      </c>
      <c r="E270" s="199" t="s">
        <v>1214</v>
      </c>
      <c r="F270" s="200" t="s">
        <v>1215</v>
      </c>
      <c r="G270" s="201" t="s">
        <v>316</v>
      </c>
      <c r="H270" s="202">
        <v>2573.4319999999998</v>
      </c>
      <c r="I270" s="203">
        <v>500</v>
      </c>
      <c r="J270" s="203">
        <f>ROUND(I270*H270,2)</f>
        <v>1286716</v>
      </c>
      <c r="K270" s="200" t="s">
        <v>289</v>
      </c>
      <c r="L270" s="38"/>
      <c r="M270" s="72" t="s">
        <v>1</v>
      </c>
      <c r="N270" s="204" t="s">
        <v>50</v>
      </c>
      <c r="O270" s="205">
        <v>0</v>
      </c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7" t="s">
        <v>290</v>
      </c>
      <c r="AT270" s="17" t="s">
        <v>285</v>
      </c>
      <c r="AU270" s="17" t="s">
        <v>88</v>
      </c>
      <c r="AY270" s="17" t="s">
        <v>282</v>
      </c>
      <c r="BE270" s="207">
        <f>IF(N270="základní",J270,0)</f>
        <v>1286716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1286716</v>
      </c>
      <c r="BL270" s="17" t="s">
        <v>290</v>
      </c>
      <c r="BM270" s="17" t="s">
        <v>1216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1217</v>
      </c>
      <c r="G271" s="219"/>
      <c r="H271" s="222">
        <v>2189.3119999999999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88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3" customFormat="1">
      <c r="B272" s="218"/>
      <c r="C272" s="219"/>
      <c r="D272" s="210" t="s">
        <v>292</v>
      </c>
      <c r="E272" s="220" t="s">
        <v>1</v>
      </c>
      <c r="F272" s="221" t="s">
        <v>1168</v>
      </c>
      <c r="G272" s="219"/>
      <c r="H272" s="222">
        <v>384.12</v>
      </c>
      <c r="I272" s="219"/>
      <c r="J272" s="219"/>
      <c r="K272" s="219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292</v>
      </c>
      <c r="AU272" s="227" t="s">
        <v>88</v>
      </c>
      <c r="AV272" s="13" t="s">
        <v>88</v>
      </c>
      <c r="AW272" s="13" t="s">
        <v>40</v>
      </c>
      <c r="AX272" s="13" t="s">
        <v>79</v>
      </c>
      <c r="AY272" s="227" t="s">
        <v>282</v>
      </c>
    </row>
    <row r="273" s="15" customFormat="1">
      <c r="B273" s="238"/>
      <c r="C273" s="239"/>
      <c r="D273" s="210" t="s">
        <v>292</v>
      </c>
      <c r="E273" s="240" t="s">
        <v>1</v>
      </c>
      <c r="F273" s="241" t="s">
        <v>306</v>
      </c>
      <c r="G273" s="239"/>
      <c r="H273" s="242">
        <v>2573.4319999999998</v>
      </c>
      <c r="I273" s="239"/>
      <c r="J273" s="239"/>
      <c r="K273" s="239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292</v>
      </c>
      <c r="AU273" s="247" t="s">
        <v>88</v>
      </c>
      <c r="AV273" s="15" t="s">
        <v>290</v>
      </c>
      <c r="AW273" s="15" t="s">
        <v>40</v>
      </c>
      <c r="AX273" s="15" t="s">
        <v>86</v>
      </c>
      <c r="AY273" s="247" t="s">
        <v>282</v>
      </c>
    </row>
    <row r="274" s="1" customFormat="1" ht="16.5" customHeight="1">
      <c r="B274" s="33"/>
      <c r="C274" s="198" t="s">
        <v>429</v>
      </c>
      <c r="D274" s="198" t="s">
        <v>285</v>
      </c>
      <c r="E274" s="199" t="s">
        <v>1218</v>
      </c>
      <c r="F274" s="200" t="s">
        <v>1219</v>
      </c>
      <c r="G274" s="201" t="s">
        <v>316</v>
      </c>
      <c r="H274" s="202">
        <v>41.095999999999997</v>
      </c>
      <c r="I274" s="203">
        <v>140</v>
      </c>
      <c r="J274" s="203">
        <f>ROUND(I274*H274,2)</f>
        <v>5753.4399999999996</v>
      </c>
      <c r="K274" s="200" t="s">
        <v>289</v>
      </c>
      <c r="L274" s="38"/>
      <c r="M274" s="72" t="s">
        <v>1</v>
      </c>
      <c r="N274" s="204" t="s">
        <v>50</v>
      </c>
      <c r="O274" s="205">
        <v>0</v>
      </c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AR274" s="17" t="s">
        <v>290</v>
      </c>
      <c r="AT274" s="17" t="s">
        <v>285</v>
      </c>
      <c r="AU274" s="17" t="s">
        <v>88</v>
      </c>
      <c r="AY274" s="17" t="s">
        <v>282</v>
      </c>
      <c r="BE274" s="207">
        <f>IF(N274="základní",J274,0)</f>
        <v>5753.4399999999996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7" t="s">
        <v>86</v>
      </c>
      <c r="BK274" s="207">
        <f>ROUND(I274*H274,2)</f>
        <v>5753.4399999999996</v>
      </c>
      <c r="BL274" s="17" t="s">
        <v>290</v>
      </c>
      <c r="BM274" s="17" t="s">
        <v>1220</v>
      </c>
    </row>
    <row r="275" s="13" customFormat="1">
      <c r="B275" s="218"/>
      <c r="C275" s="219"/>
      <c r="D275" s="210" t="s">
        <v>292</v>
      </c>
      <c r="E275" s="220" t="s">
        <v>1</v>
      </c>
      <c r="F275" s="221" t="s">
        <v>1221</v>
      </c>
      <c r="G275" s="219"/>
      <c r="H275" s="222">
        <v>22.471</v>
      </c>
      <c r="I275" s="219"/>
      <c r="J275" s="219"/>
      <c r="K275" s="219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292</v>
      </c>
      <c r="AU275" s="227" t="s">
        <v>88</v>
      </c>
      <c r="AV275" s="13" t="s">
        <v>88</v>
      </c>
      <c r="AW275" s="13" t="s">
        <v>40</v>
      </c>
      <c r="AX275" s="13" t="s">
        <v>79</v>
      </c>
      <c r="AY275" s="227" t="s">
        <v>282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1222</v>
      </c>
      <c r="G276" s="219"/>
      <c r="H276" s="222">
        <v>0.38400000000000001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88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1223</v>
      </c>
      <c r="G277" s="219"/>
      <c r="H277" s="222">
        <v>18.241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88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5" customFormat="1">
      <c r="B278" s="238"/>
      <c r="C278" s="239"/>
      <c r="D278" s="210" t="s">
        <v>292</v>
      </c>
      <c r="E278" s="240" t="s">
        <v>1</v>
      </c>
      <c r="F278" s="241" t="s">
        <v>306</v>
      </c>
      <c r="G278" s="239"/>
      <c r="H278" s="242">
        <v>41.095999999999997</v>
      </c>
      <c r="I278" s="239"/>
      <c r="J278" s="239"/>
      <c r="K278" s="239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292</v>
      </c>
      <c r="AU278" s="247" t="s">
        <v>88</v>
      </c>
      <c r="AV278" s="15" t="s">
        <v>290</v>
      </c>
      <c r="AW278" s="15" t="s">
        <v>40</v>
      </c>
      <c r="AX278" s="15" t="s">
        <v>86</v>
      </c>
      <c r="AY278" s="247" t="s">
        <v>282</v>
      </c>
    </row>
    <row r="279" s="11" customFormat="1" ht="22.8" customHeight="1">
      <c r="B279" s="183"/>
      <c r="C279" s="184"/>
      <c r="D279" s="185" t="s">
        <v>78</v>
      </c>
      <c r="E279" s="196" t="s">
        <v>1224</v>
      </c>
      <c r="F279" s="196" t="s">
        <v>1225</v>
      </c>
      <c r="G279" s="184"/>
      <c r="H279" s="184"/>
      <c r="I279" s="184"/>
      <c r="J279" s="197">
        <f>BK279</f>
        <v>79.569999999999993</v>
      </c>
      <c r="K279" s="184"/>
      <c r="L279" s="188"/>
      <c r="M279" s="189"/>
      <c r="N279" s="190"/>
      <c r="O279" s="190"/>
      <c r="P279" s="191">
        <f>P280</f>
        <v>0.086657999999999999</v>
      </c>
      <c r="Q279" s="190"/>
      <c r="R279" s="191">
        <f>R280</f>
        <v>0</v>
      </c>
      <c r="S279" s="190"/>
      <c r="T279" s="192">
        <f>T280</f>
        <v>0</v>
      </c>
      <c r="AR279" s="193" t="s">
        <v>86</v>
      </c>
      <c r="AT279" s="194" t="s">
        <v>78</v>
      </c>
      <c r="AU279" s="194" t="s">
        <v>86</v>
      </c>
      <c r="AY279" s="193" t="s">
        <v>282</v>
      </c>
      <c r="BK279" s="195">
        <f>BK280</f>
        <v>79.569999999999993</v>
      </c>
    </row>
    <row r="280" s="1" customFormat="1" ht="16.5" customHeight="1">
      <c r="B280" s="33"/>
      <c r="C280" s="198" t="s">
        <v>436</v>
      </c>
      <c r="D280" s="198" t="s">
        <v>285</v>
      </c>
      <c r="E280" s="199" t="s">
        <v>636</v>
      </c>
      <c r="F280" s="200" t="s">
        <v>637</v>
      </c>
      <c r="G280" s="201" t="s">
        <v>316</v>
      </c>
      <c r="H280" s="202">
        <v>1.3129999999999999</v>
      </c>
      <c r="I280" s="203">
        <v>60.600000000000001</v>
      </c>
      <c r="J280" s="203">
        <f>ROUND(I280*H280,2)</f>
        <v>79.569999999999993</v>
      </c>
      <c r="K280" s="200" t="s">
        <v>289</v>
      </c>
      <c r="L280" s="38"/>
      <c r="M280" s="257" t="s">
        <v>1</v>
      </c>
      <c r="N280" s="258" t="s">
        <v>50</v>
      </c>
      <c r="O280" s="259">
        <v>0.066000000000000003</v>
      </c>
      <c r="P280" s="259">
        <f>O280*H280</f>
        <v>0.086657999999999999</v>
      </c>
      <c r="Q280" s="259">
        <v>0</v>
      </c>
      <c r="R280" s="259">
        <f>Q280*H280</f>
        <v>0</v>
      </c>
      <c r="S280" s="259">
        <v>0</v>
      </c>
      <c r="T280" s="260">
        <f>S280*H280</f>
        <v>0</v>
      </c>
      <c r="AR280" s="17" t="s">
        <v>290</v>
      </c>
      <c r="AT280" s="17" t="s">
        <v>285</v>
      </c>
      <c r="AU280" s="17" t="s">
        <v>88</v>
      </c>
      <c r="AY280" s="17" t="s">
        <v>282</v>
      </c>
      <c r="BE280" s="207">
        <f>IF(N280="základní",J280,0)</f>
        <v>79.569999999999993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79.569999999999993</v>
      </c>
      <c r="BL280" s="17" t="s">
        <v>290</v>
      </c>
      <c r="BM280" s="17" t="s">
        <v>1226</v>
      </c>
    </row>
    <row r="281" s="1" customFormat="1" ht="6.96" customHeight="1">
      <c r="B281" s="52"/>
      <c r="C281" s="53"/>
      <c r="D281" s="53"/>
      <c r="E281" s="53"/>
      <c r="F281" s="53"/>
      <c r="G281" s="53"/>
      <c r="H281" s="53"/>
      <c r="I281" s="53"/>
      <c r="J281" s="53"/>
      <c r="K281" s="53"/>
      <c r="L281" s="38"/>
    </row>
  </sheetData>
  <sheetProtection sheet="1" autoFilter="0" formatColumns="0" formatRows="0" objects="1" scenarios="1" spinCount="100000" saltValue="b7b9tiVnd420Gy6xgxuJ0+YH3Fzm/O6ky7xDmQGMBUrXo4g53kXC+Qt5aBio9G8NIzFbTKaIds02/HJiqcmdwg==" hashValue="kSZLxuM1cviaDEoCtfAvmu0bbEusXgkMuLe0xP9bBEavQl/S45Xrz/xUPfm6Bbplxjv50QtxmAgqt9vEhg/v4A==" algorithmName="SHA-512" password="CC35"/>
  <autoFilter ref="C89:K280"/>
  <mergeCells count="11">
    <mergeCell ref="E7:H7"/>
    <mergeCell ref="E9:H9"/>
    <mergeCell ref="E11:H11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111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1227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1228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ROUND(J92, 2)</f>
        <v>1993170.1899999999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ROUND((SUM(BE92:BE400)),  2)</f>
        <v>1993170.1899999999</v>
      </c>
      <c r="I35" s="145">
        <v>0.20999999999999999</v>
      </c>
      <c r="J35" s="144">
        <f>ROUND(((SUM(BE92:BE400))*I35),  2)</f>
        <v>418565.73999999999</v>
      </c>
      <c r="L35" s="38"/>
    </row>
    <row r="36" s="1" customFormat="1" ht="14.4" customHeight="1">
      <c r="B36" s="38"/>
      <c r="E36" s="135" t="s">
        <v>51</v>
      </c>
      <c r="F36" s="144">
        <f>ROUND((SUM(BF92:BF400)),  2)</f>
        <v>0</v>
      </c>
      <c r="I36" s="145">
        <v>0.14999999999999999</v>
      </c>
      <c r="J36" s="144">
        <f>ROUND(((SUM(BF92:BF400))*I36),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ROUND((SUM(BG92:BG400)),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ROUND((SUM(BH92:BH400)),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ROUND((SUM(BI92:BI400)),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2411735.9299999997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1227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101 - Vozidlová komunikace Jesenická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J92</f>
        <v>1993170.1899999999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J93</f>
        <v>1993170.1899999999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J94</f>
        <v>344590.67000000004</v>
      </c>
      <c r="K65" s="117"/>
      <c r="L65" s="172"/>
    </row>
    <row r="66" s="9" customFormat="1" ht="19.92" customHeight="1">
      <c r="B66" s="168"/>
      <c r="C66" s="117"/>
      <c r="D66" s="169" t="s">
        <v>1229</v>
      </c>
      <c r="E66" s="170"/>
      <c r="F66" s="170"/>
      <c r="G66" s="170"/>
      <c r="H66" s="170"/>
      <c r="I66" s="170"/>
      <c r="J66" s="171">
        <f>J188</f>
        <v>870387.20000000007</v>
      </c>
      <c r="K66" s="117"/>
      <c r="L66" s="172"/>
    </row>
    <row r="67" s="9" customFormat="1" ht="19.92" customHeight="1">
      <c r="B67" s="168"/>
      <c r="C67" s="117"/>
      <c r="D67" s="169" t="s">
        <v>1230</v>
      </c>
      <c r="E67" s="170"/>
      <c r="F67" s="170"/>
      <c r="G67" s="170"/>
      <c r="H67" s="170"/>
      <c r="I67" s="170"/>
      <c r="J67" s="171">
        <f>J248</f>
        <v>48190</v>
      </c>
      <c r="K67" s="117"/>
      <c r="L67" s="172"/>
    </row>
    <row r="68" s="9" customFormat="1" ht="19.92" customHeight="1">
      <c r="B68" s="168"/>
      <c r="C68" s="117"/>
      <c r="D68" s="169" t="s">
        <v>1041</v>
      </c>
      <c r="E68" s="170"/>
      <c r="F68" s="170"/>
      <c r="G68" s="170"/>
      <c r="H68" s="170"/>
      <c r="I68" s="170"/>
      <c r="J68" s="171">
        <f>J261</f>
        <v>417391.45999999996</v>
      </c>
      <c r="K68" s="117"/>
      <c r="L68" s="172"/>
    </row>
    <row r="69" s="9" customFormat="1" ht="19.92" customHeight="1">
      <c r="B69" s="168"/>
      <c r="C69" s="117"/>
      <c r="D69" s="169" t="s">
        <v>1042</v>
      </c>
      <c r="E69" s="170"/>
      <c r="F69" s="170"/>
      <c r="G69" s="170"/>
      <c r="H69" s="170"/>
      <c r="I69" s="170"/>
      <c r="J69" s="171">
        <f>J367</f>
        <v>290925.45000000001</v>
      </c>
      <c r="K69" s="117"/>
      <c r="L69" s="172"/>
    </row>
    <row r="70" s="9" customFormat="1" ht="19.92" customHeight="1">
      <c r="B70" s="168"/>
      <c r="C70" s="117"/>
      <c r="D70" s="169" t="s">
        <v>1043</v>
      </c>
      <c r="E70" s="170"/>
      <c r="F70" s="170"/>
      <c r="G70" s="170"/>
      <c r="H70" s="170"/>
      <c r="I70" s="170"/>
      <c r="J70" s="171">
        <f>J399</f>
        <v>21685.41</v>
      </c>
      <c r="K70" s="117"/>
      <c r="L70" s="172"/>
    </row>
    <row r="71" s="1" customFormat="1" ht="21.84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8"/>
    </row>
    <row r="72" s="1" customFormat="1" ht="6.96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8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38"/>
    </row>
    <row r="77" s="1" customFormat="1" ht="24.96" customHeight="1">
      <c r="B77" s="33"/>
      <c r="C77" s="23" t="s">
        <v>268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14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157" t="str">
        <f>E7</f>
        <v>Přestupní terminál Šumperk</v>
      </c>
      <c r="F80" s="29"/>
      <c r="G80" s="29"/>
      <c r="H80" s="29"/>
      <c r="I80" s="34"/>
      <c r="J80" s="34"/>
      <c r="K80" s="34"/>
      <c r="L80" s="38"/>
    </row>
    <row r="81" ht="12" customHeight="1">
      <c r="B81" s="21"/>
      <c r="C81" s="29" t="s">
        <v>244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1" customFormat="1" ht="16.5" customHeight="1">
      <c r="B82" s="33"/>
      <c r="C82" s="34"/>
      <c r="D82" s="34"/>
      <c r="E82" s="157" t="s">
        <v>1227</v>
      </c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246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E11</f>
        <v>SO 101 - Vozidlová komunikace Jesenická</v>
      </c>
      <c r="F84" s="34"/>
      <c r="G84" s="34"/>
      <c r="H84" s="34"/>
      <c r="I84" s="34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20</v>
      </c>
      <c r="D86" s="34"/>
      <c r="E86" s="34"/>
      <c r="F86" s="26" t="str">
        <f>F14</f>
        <v>Šumperk</v>
      </c>
      <c r="G86" s="34"/>
      <c r="H86" s="34"/>
      <c r="I86" s="29" t="s">
        <v>22</v>
      </c>
      <c r="J86" s="62" t="str">
        <f>IF(J14="","",J14)</f>
        <v>20. 11. 2018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3.65" customHeight="1">
      <c r="B88" s="33"/>
      <c r="C88" s="29" t="s">
        <v>28</v>
      </c>
      <c r="D88" s="34"/>
      <c r="E88" s="34"/>
      <c r="F88" s="26" t="str">
        <f>E17</f>
        <v>Město Šumperk</v>
      </c>
      <c r="G88" s="34"/>
      <c r="H88" s="34"/>
      <c r="I88" s="29" t="s">
        <v>36</v>
      </c>
      <c r="J88" s="31" t="str">
        <f>E23</f>
        <v>Cekr CZ s.r.o.</v>
      </c>
      <c r="K88" s="34"/>
      <c r="L88" s="38"/>
    </row>
    <row r="89" s="1" customFormat="1" ht="24.9" customHeight="1">
      <c r="B89" s="33"/>
      <c r="C89" s="29" t="s">
        <v>34</v>
      </c>
      <c r="D89" s="34"/>
      <c r="E89" s="34"/>
      <c r="F89" s="26" t="str">
        <f>IF(E20="","",E20)</f>
        <v>Na základě VŘ</v>
      </c>
      <c r="G89" s="34"/>
      <c r="H89" s="34"/>
      <c r="I89" s="29" t="s">
        <v>41</v>
      </c>
      <c r="J89" s="31" t="str">
        <f>E26</f>
        <v>Jan Zamykal, CS ÚRS 2018 02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0" customFormat="1" ht="29.28" customHeight="1">
      <c r="B91" s="173"/>
      <c r="C91" s="174" t="s">
        <v>269</v>
      </c>
      <c r="D91" s="175" t="s">
        <v>64</v>
      </c>
      <c r="E91" s="175" t="s">
        <v>60</v>
      </c>
      <c r="F91" s="175" t="s">
        <v>61</v>
      </c>
      <c r="G91" s="175" t="s">
        <v>270</v>
      </c>
      <c r="H91" s="175" t="s">
        <v>271</v>
      </c>
      <c r="I91" s="175" t="s">
        <v>272</v>
      </c>
      <c r="J91" s="176" t="s">
        <v>250</v>
      </c>
      <c r="K91" s="177" t="s">
        <v>273</v>
      </c>
      <c r="L91" s="178"/>
      <c r="M91" s="83" t="s">
        <v>1</v>
      </c>
      <c r="N91" s="84" t="s">
        <v>49</v>
      </c>
      <c r="O91" s="84" t="s">
        <v>274</v>
      </c>
      <c r="P91" s="84" t="s">
        <v>275</v>
      </c>
      <c r="Q91" s="84" t="s">
        <v>276</v>
      </c>
      <c r="R91" s="84" t="s">
        <v>277</v>
      </c>
      <c r="S91" s="84" t="s">
        <v>278</v>
      </c>
      <c r="T91" s="85" t="s">
        <v>279</v>
      </c>
    </row>
    <row r="92" s="1" customFormat="1" ht="22.8" customHeight="1">
      <c r="B92" s="33"/>
      <c r="C92" s="90" t="s">
        <v>280</v>
      </c>
      <c r="D92" s="34"/>
      <c r="E92" s="34"/>
      <c r="F92" s="34"/>
      <c r="G92" s="34"/>
      <c r="H92" s="34"/>
      <c r="I92" s="34"/>
      <c r="J92" s="179">
        <f>BK92</f>
        <v>1993170.1899999999</v>
      </c>
      <c r="K92" s="34"/>
      <c r="L92" s="38"/>
      <c r="M92" s="86"/>
      <c r="N92" s="87"/>
      <c r="O92" s="87"/>
      <c r="P92" s="180">
        <f>P93</f>
        <v>1237.307781</v>
      </c>
      <c r="Q92" s="87"/>
      <c r="R92" s="180">
        <f>R93</f>
        <v>357.84530040000004</v>
      </c>
      <c r="S92" s="87"/>
      <c r="T92" s="181">
        <f>T93</f>
        <v>860.48099999999999</v>
      </c>
      <c r="AT92" s="17" t="s">
        <v>78</v>
      </c>
      <c r="AU92" s="17" t="s">
        <v>252</v>
      </c>
      <c r="BK92" s="182">
        <f>BK93</f>
        <v>1993170.1899999999</v>
      </c>
    </row>
    <row r="93" s="11" customFormat="1" ht="25.92" customHeight="1">
      <c r="B93" s="183"/>
      <c r="C93" s="184"/>
      <c r="D93" s="185" t="s">
        <v>78</v>
      </c>
      <c r="E93" s="186" t="s">
        <v>1044</v>
      </c>
      <c r="F93" s="186" t="s">
        <v>1045</v>
      </c>
      <c r="G93" s="184"/>
      <c r="H93" s="184"/>
      <c r="I93" s="184"/>
      <c r="J93" s="187">
        <f>BK93</f>
        <v>1993170.1899999999</v>
      </c>
      <c r="K93" s="184"/>
      <c r="L93" s="188"/>
      <c r="M93" s="189"/>
      <c r="N93" s="190"/>
      <c r="O93" s="190"/>
      <c r="P93" s="191">
        <f>P94+P188+P248+P261+P367+P399</f>
        <v>1237.307781</v>
      </c>
      <c r="Q93" s="190"/>
      <c r="R93" s="191">
        <f>R94+R188+R248+R261+R367+R399</f>
        <v>357.84530040000004</v>
      </c>
      <c r="S93" s="190"/>
      <c r="T93" s="192">
        <f>T94+T188+T248+T261+T367+T399</f>
        <v>860.48099999999999</v>
      </c>
      <c r="AR93" s="193" t="s">
        <v>86</v>
      </c>
      <c r="AT93" s="194" t="s">
        <v>78</v>
      </c>
      <c r="AU93" s="194" t="s">
        <v>79</v>
      </c>
      <c r="AY93" s="193" t="s">
        <v>282</v>
      </c>
      <c r="BK93" s="195">
        <f>BK94+BK188+BK248+BK261+BK367+BK399</f>
        <v>1993170.1899999999</v>
      </c>
    </row>
    <row r="94" s="11" customFormat="1" ht="22.8" customHeight="1">
      <c r="B94" s="183"/>
      <c r="C94" s="184"/>
      <c r="D94" s="185" t="s">
        <v>78</v>
      </c>
      <c r="E94" s="196" t="s">
        <v>86</v>
      </c>
      <c r="F94" s="196" t="s">
        <v>284</v>
      </c>
      <c r="G94" s="184"/>
      <c r="H94" s="184"/>
      <c r="I94" s="184"/>
      <c r="J94" s="197">
        <f>BK94</f>
        <v>344590.67000000004</v>
      </c>
      <c r="K94" s="184"/>
      <c r="L94" s="188"/>
      <c r="M94" s="189"/>
      <c r="N94" s="190"/>
      <c r="O94" s="190"/>
      <c r="P94" s="191">
        <f>SUM(P95:P187)</f>
        <v>349.28684799999996</v>
      </c>
      <c r="Q94" s="190"/>
      <c r="R94" s="191">
        <f>SUM(R95:R187)</f>
        <v>183.596</v>
      </c>
      <c r="S94" s="190"/>
      <c r="T94" s="192">
        <f>SUM(T95:T187)</f>
        <v>750.64099999999996</v>
      </c>
      <c r="AR94" s="193" t="s">
        <v>86</v>
      </c>
      <c r="AT94" s="194" t="s">
        <v>78</v>
      </c>
      <c r="AU94" s="194" t="s">
        <v>86</v>
      </c>
      <c r="AY94" s="193" t="s">
        <v>282</v>
      </c>
      <c r="BK94" s="195">
        <f>SUM(BK95:BK187)</f>
        <v>344590.67000000004</v>
      </c>
    </row>
    <row r="95" s="1" customFormat="1" ht="16.5" customHeight="1">
      <c r="B95" s="33"/>
      <c r="C95" s="198" t="s">
        <v>86</v>
      </c>
      <c r="D95" s="198" t="s">
        <v>285</v>
      </c>
      <c r="E95" s="199" t="s">
        <v>1231</v>
      </c>
      <c r="F95" s="200" t="s">
        <v>1232</v>
      </c>
      <c r="G95" s="201" t="s">
        <v>343</v>
      </c>
      <c r="H95" s="202">
        <v>6</v>
      </c>
      <c r="I95" s="203">
        <v>107</v>
      </c>
      <c r="J95" s="203">
        <f>ROUND(I95*H95,2)</f>
        <v>642</v>
      </c>
      <c r="K95" s="200" t="s">
        <v>289</v>
      </c>
      <c r="L95" s="38"/>
      <c r="M95" s="72" t="s">
        <v>1</v>
      </c>
      <c r="N95" s="204" t="s">
        <v>50</v>
      </c>
      <c r="O95" s="205">
        <v>0.40999999999999998</v>
      </c>
      <c r="P95" s="205">
        <f>O95*H95</f>
        <v>2.46</v>
      </c>
      <c r="Q95" s="205">
        <v>0</v>
      </c>
      <c r="R95" s="205">
        <f>Q95*H95</f>
        <v>0</v>
      </c>
      <c r="S95" s="205">
        <v>0.26000000000000001</v>
      </c>
      <c r="T95" s="206">
        <f>S95*H95</f>
        <v>1.5600000000000001</v>
      </c>
      <c r="AR95" s="17" t="s">
        <v>290</v>
      </c>
      <c r="AT95" s="17" t="s">
        <v>285</v>
      </c>
      <c r="AU95" s="17" t="s">
        <v>88</v>
      </c>
      <c r="AY95" s="17" t="s">
        <v>282</v>
      </c>
      <c r="BE95" s="207">
        <f>IF(N95="základní",J95,0)</f>
        <v>642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642</v>
      </c>
      <c r="BL95" s="17" t="s">
        <v>290</v>
      </c>
      <c r="BM95" s="17" t="s">
        <v>1233</v>
      </c>
    </row>
    <row r="96" s="12" customFormat="1">
      <c r="B96" s="208"/>
      <c r="C96" s="209"/>
      <c r="D96" s="210" t="s">
        <v>292</v>
      </c>
      <c r="E96" s="211" t="s">
        <v>1</v>
      </c>
      <c r="F96" s="212" t="s">
        <v>1234</v>
      </c>
      <c r="G96" s="209"/>
      <c r="H96" s="211" t="s">
        <v>1</v>
      </c>
      <c r="I96" s="209"/>
      <c r="J96" s="209"/>
      <c r="K96" s="209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292</v>
      </c>
      <c r="AU96" s="217" t="s">
        <v>88</v>
      </c>
      <c r="AV96" s="12" t="s">
        <v>86</v>
      </c>
      <c r="AW96" s="12" t="s">
        <v>40</v>
      </c>
      <c r="AX96" s="12" t="s">
        <v>79</v>
      </c>
      <c r="AY96" s="21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327</v>
      </c>
      <c r="G97" s="219"/>
      <c r="H97" s="222">
        <v>6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5" customFormat="1">
      <c r="B98" s="238"/>
      <c r="C98" s="239"/>
      <c r="D98" s="210" t="s">
        <v>292</v>
      </c>
      <c r="E98" s="240" t="s">
        <v>1</v>
      </c>
      <c r="F98" s="241" t="s">
        <v>306</v>
      </c>
      <c r="G98" s="239"/>
      <c r="H98" s="242">
        <v>6</v>
      </c>
      <c r="I98" s="239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292</v>
      </c>
      <c r="AU98" s="247" t="s">
        <v>88</v>
      </c>
      <c r="AV98" s="15" t="s">
        <v>290</v>
      </c>
      <c r="AW98" s="15" t="s">
        <v>40</v>
      </c>
      <c r="AX98" s="15" t="s">
        <v>86</v>
      </c>
      <c r="AY98" s="247" t="s">
        <v>282</v>
      </c>
    </row>
    <row r="99" s="1" customFormat="1" ht="16.5" customHeight="1">
      <c r="B99" s="33"/>
      <c r="C99" s="198" t="s">
        <v>88</v>
      </c>
      <c r="D99" s="198" t="s">
        <v>285</v>
      </c>
      <c r="E99" s="199" t="s">
        <v>1235</v>
      </c>
      <c r="F99" s="200" t="s">
        <v>1236</v>
      </c>
      <c r="G99" s="201" t="s">
        <v>343</v>
      </c>
      <c r="H99" s="202">
        <v>14.199999999999999</v>
      </c>
      <c r="I99" s="203">
        <v>183</v>
      </c>
      <c r="J99" s="203">
        <f>ROUND(I99*H99,2)</f>
        <v>2598.5999999999999</v>
      </c>
      <c r="K99" s="200" t="s">
        <v>289</v>
      </c>
      <c r="L99" s="38"/>
      <c r="M99" s="72" t="s">
        <v>1</v>
      </c>
      <c r="N99" s="204" t="s">
        <v>50</v>
      </c>
      <c r="O99" s="205">
        <v>0.46300000000000002</v>
      </c>
      <c r="P99" s="205">
        <f>O99*H99</f>
        <v>6.5746000000000002</v>
      </c>
      <c r="Q99" s="205">
        <v>0</v>
      </c>
      <c r="R99" s="205">
        <f>Q99*H99</f>
        <v>0</v>
      </c>
      <c r="S99" s="205">
        <v>0.17000000000000001</v>
      </c>
      <c r="T99" s="206">
        <f>S99*H99</f>
        <v>2.4140000000000001</v>
      </c>
      <c r="AR99" s="17" t="s">
        <v>290</v>
      </c>
      <c r="AT99" s="17" t="s">
        <v>285</v>
      </c>
      <c r="AU99" s="17" t="s">
        <v>88</v>
      </c>
      <c r="AY99" s="17" t="s">
        <v>282</v>
      </c>
      <c r="BE99" s="207">
        <f>IF(N99="základní",J99,0)</f>
        <v>2598.5999999999999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2598.5999999999999</v>
      </c>
      <c r="BL99" s="17" t="s">
        <v>290</v>
      </c>
      <c r="BM99" s="17" t="s">
        <v>1237</v>
      </c>
    </row>
    <row r="100" s="12" customFormat="1">
      <c r="B100" s="208"/>
      <c r="C100" s="209"/>
      <c r="D100" s="210" t="s">
        <v>292</v>
      </c>
      <c r="E100" s="211" t="s">
        <v>1</v>
      </c>
      <c r="F100" s="212" t="s">
        <v>1238</v>
      </c>
      <c r="G100" s="209"/>
      <c r="H100" s="211" t="s">
        <v>1</v>
      </c>
      <c r="I100" s="209"/>
      <c r="J100" s="209"/>
      <c r="K100" s="209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292</v>
      </c>
      <c r="AU100" s="217" t="s">
        <v>88</v>
      </c>
      <c r="AV100" s="12" t="s">
        <v>86</v>
      </c>
      <c r="AW100" s="12" t="s">
        <v>40</v>
      </c>
      <c r="AX100" s="12" t="s">
        <v>79</v>
      </c>
      <c r="AY100" s="21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1239</v>
      </c>
      <c r="G101" s="219"/>
      <c r="H101" s="222">
        <v>14.199999999999999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14.199999999999999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88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129</v>
      </c>
      <c r="D103" s="198" t="s">
        <v>285</v>
      </c>
      <c r="E103" s="199" t="s">
        <v>1064</v>
      </c>
      <c r="F103" s="200" t="s">
        <v>1065</v>
      </c>
      <c r="G103" s="201" t="s">
        <v>343</v>
      </c>
      <c r="H103" s="202">
        <v>215.59999999999999</v>
      </c>
      <c r="I103" s="203">
        <v>65.700000000000003</v>
      </c>
      <c r="J103" s="203">
        <f>ROUND(I103*H103,2)</f>
        <v>14164.92</v>
      </c>
      <c r="K103" s="200" t="s">
        <v>289</v>
      </c>
      <c r="L103" s="38"/>
      <c r="M103" s="72" t="s">
        <v>1</v>
      </c>
      <c r="N103" s="204" t="s">
        <v>50</v>
      </c>
      <c r="O103" s="205">
        <v>0.16600000000000001</v>
      </c>
      <c r="P103" s="205">
        <f>O103*H103</f>
        <v>35.7896</v>
      </c>
      <c r="Q103" s="205">
        <v>0</v>
      </c>
      <c r="R103" s="205">
        <f>Q103*H103</f>
        <v>0</v>
      </c>
      <c r="S103" s="205">
        <v>0.44</v>
      </c>
      <c r="T103" s="206">
        <f>S103*H103</f>
        <v>94.864000000000004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14164.92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14164.92</v>
      </c>
      <c r="BL103" s="17" t="s">
        <v>290</v>
      </c>
      <c r="BM103" s="17" t="s">
        <v>1240</v>
      </c>
    </row>
    <row r="104" s="12" customFormat="1">
      <c r="B104" s="208"/>
      <c r="C104" s="209"/>
      <c r="D104" s="210" t="s">
        <v>292</v>
      </c>
      <c r="E104" s="211" t="s">
        <v>1</v>
      </c>
      <c r="F104" s="212" t="s">
        <v>1241</v>
      </c>
      <c r="G104" s="209"/>
      <c r="H104" s="211" t="s">
        <v>1</v>
      </c>
      <c r="I104" s="209"/>
      <c r="J104" s="209"/>
      <c r="K104" s="209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292</v>
      </c>
      <c r="AU104" s="217" t="s">
        <v>88</v>
      </c>
      <c r="AV104" s="12" t="s">
        <v>86</v>
      </c>
      <c r="AW104" s="12" t="s">
        <v>40</v>
      </c>
      <c r="AX104" s="12" t="s">
        <v>79</v>
      </c>
      <c r="AY104" s="217" t="s">
        <v>282</v>
      </c>
    </row>
    <row r="105" s="12" customFormat="1">
      <c r="B105" s="208"/>
      <c r="C105" s="209"/>
      <c r="D105" s="210" t="s">
        <v>292</v>
      </c>
      <c r="E105" s="211" t="s">
        <v>1</v>
      </c>
      <c r="F105" s="212" t="s">
        <v>1242</v>
      </c>
      <c r="G105" s="209"/>
      <c r="H105" s="211" t="s">
        <v>1</v>
      </c>
      <c r="I105" s="209"/>
      <c r="J105" s="209"/>
      <c r="K105" s="209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292</v>
      </c>
      <c r="AU105" s="217" t="s">
        <v>88</v>
      </c>
      <c r="AV105" s="12" t="s">
        <v>86</v>
      </c>
      <c r="AW105" s="12" t="s">
        <v>40</v>
      </c>
      <c r="AX105" s="12" t="s">
        <v>79</v>
      </c>
      <c r="AY105" s="21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1243</v>
      </c>
      <c r="G106" s="219"/>
      <c r="H106" s="222">
        <v>165.59999999999999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1244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594</v>
      </c>
      <c r="G108" s="219"/>
      <c r="H108" s="222">
        <v>50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215.59999999999999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290</v>
      </c>
      <c r="D110" s="198" t="s">
        <v>285</v>
      </c>
      <c r="E110" s="199" t="s">
        <v>1245</v>
      </c>
      <c r="F110" s="200" t="s">
        <v>1246</v>
      </c>
      <c r="G110" s="201" t="s">
        <v>343</v>
      </c>
      <c r="H110" s="202">
        <v>208.69999999999999</v>
      </c>
      <c r="I110" s="203">
        <v>114</v>
      </c>
      <c r="J110" s="203">
        <f>ROUND(I110*H110,2)</f>
        <v>23791.799999999999</v>
      </c>
      <c r="K110" s="200" t="s">
        <v>289</v>
      </c>
      <c r="L110" s="38"/>
      <c r="M110" s="72" t="s">
        <v>1</v>
      </c>
      <c r="N110" s="204" t="s">
        <v>50</v>
      </c>
      <c r="O110" s="205">
        <v>0.253</v>
      </c>
      <c r="P110" s="205">
        <f>O110*H110</f>
        <v>52.801099999999998</v>
      </c>
      <c r="Q110" s="205">
        <v>0</v>
      </c>
      <c r="R110" s="205">
        <f>Q110*H110</f>
        <v>0</v>
      </c>
      <c r="S110" s="205">
        <v>0.75</v>
      </c>
      <c r="T110" s="206">
        <f>S110*H110</f>
        <v>156.52499999999998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23791.799999999999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23791.799999999999</v>
      </c>
      <c r="BL110" s="17" t="s">
        <v>290</v>
      </c>
      <c r="BM110" s="17" t="s">
        <v>1247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1248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2" customFormat="1">
      <c r="B112" s="208"/>
      <c r="C112" s="209"/>
      <c r="D112" s="210" t="s">
        <v>292</v>
      </c>
      <c r="E112" s="211" t="s">
        <v>1</v>
      </c>
      <c r="F112" s="212" t="s">
        <v>1249</v>
      </c>
      <c r="G112" s="209"/>
      <c r="H112" s="211" t="s">
        <v>1</v>
      </c>
      <c r="I112" s="209"/>
      <c r="J112" s="209"/>
      <c r="K112" s="209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292</v>
      </c>
      <c r="AU112" s="217" t="s">
        <v>88</v>
      </c>
      <c r="AV112" s="12" t="s">
        <v>86</v>
      </c>
      <c r="AW112" s="12" t="s">
        <v>40</v>
      </c>
      <c r="AX112" s="12" t="s">
        <v>79</v>
      </c>
      <c r="AY112" s="21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1250</v>
      </c>
      <c r="G113" s="219"/>
      <c r="H113" s="222">
        <v>158.69999999999999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2" customFormat="1">
      <c r="B114" s="208"/>
      <c r="C114" s="209"/>
      <c r="D114" s="210" t="s">
        <v>292</v>
      </c>
      <c r="E114" s="211" t="s">
        <v>1</v>
      </c>
      <c r="F114" s="212" t="s">
        <v>1251</v>
      </c>
      <c r="G114" s="209"/>
      <c r="H114" s="211" t="s">
        <v>1</v>
      </c>
      <c r="I114" s="209"/>
      <c r="J114" s="209"/>
      <c r="K114" s="209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292</v>
      </c>
      <c r="AU114" s="217" t="s">
        <v>88</v>
      </c>
      <c r="AV114" s="12" t="s">
        <v>86</v>
      </c>
      <c r="AW114" s="12" t="s">
        <v>40</v>
      </c>
      <c r="AX114" s="12" t="s">
        <v>79</v>
      </c>
      <c r="AY114" s="21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594</v>
      </c>
      <c r="G115" s="219"/>
      <c r="H115" s="222">
        <v>50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208.69999999999999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88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198" t="s">
        <v>319</v>
      </c>
      <c r="D117" s="198" t="s">
        <v>285</v>
      </c>
      <c r="E117" s="199" t="s">
        <v>1252</v>
      </c>
      <c r="F117" s="200" t="s">
        <v>1253</v>
      </c>
      <c r="G117" s="201" t="s">
        <v>343</v>
      </c>
      <c r="H117" s="202">
        <v>112</v>
      </c>
      <c r="I117" s="203">
        <v>136</v>
      </c>
      <c r="J117" s="203">
        <f>ROUND(I117*H117,2)</f>
        <v>15232</v>
      </c>
      <c r="K117" s="200" t="s">
        <v>289</v>
      </c>
      <c r="L117" s="38"/>
      <c r="M117" s="72" t="s">
        <v>1</v>
      </c>
      <c r="N117" s="204" t="s">
        <v>50</v>
      </c>
      <c r="O117" s="205">
        <v>0.070000000000000007</v>
      </c>
      <c r="P117" s="205">
        <f>O117*H117</f>
        <v>7.8400000000000007</v>
      </c>
      <c r="Q117" s="205">
        <v>3.0000000000000001E-05</v>
      </c>
      <c r="R117" s="205">
        <f>Q117*H117</f>
        <v>0.0033600000000000001</v>
      </c>
      <c r="S117" s="205">
        <v>0.10299999999999999</v>
      </c>
      <c r="T117" s="206">
        <f>S117*H117</f>
        <v>11.536</v>
      </c>
      <c r="AR117" s="17" t="s">
        <v>290</v>
      </c>
      <c r="AT117" s="17" t="s">
        <v>285</v>
      </c>
      <c r="AU117" s="17" t="s">
        <v>88</v>
      </c>
      <c r="AY117" s="17" t="s">
        <v>282</v>
      </c>
      <c r="BE117" s="207">
        <f>IF(N117="základní",J117,0)</f>
        <v>15232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15232</v>
      </c>
      <c r="BL117" s="17" t="s">
        <v>290</v>
      </c>
      <c r="BM117" s="17" t="s">
        <v>1254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1255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1256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1257</v>
      </c>
      <c r="G120" s="219"/>
      <c r="H120" s="222">
        <v>112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112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327</v>
      </c>
      <c r="D122" s="198" t="s">
        <v>285</v>
      </c>
      <c r="E122" s="199" t="s">
        <v>1258</v>
      </c>
      <c r="F122" s="200" t="s">
        <v>1259</v>
      </c>
      <c r="G122" s="201" t="s">
        <v>343</v>
      </c>
      <c r="H122" s="202">
        <v>112.5</v>
      </c>
      <c r="I122" s="203">
        <v>191</v>
      </c>
      <c r="J122" s="203">
        <f>ROUND(I122*H122,2)</f>
        <v>21487.5</v>
      </c>
      <c r="K122" s="200" t="s">
        <v>289</v>
      </c>
      <c r="L122" s="38"/>
      <c r="M122" s="72" t="s">
        <v>1</v>
      </c>
      <c r="N122" s="204" t="s">
        <v>50</v>
      </c>
      <c r="O122" s="205">
        <v>0.094</v>
      </c>
      <c r="P122" s="205">
        <f>O122*H122</f>
        <v>10.574999999999999</v>
      </c>
      <c r="Q122" s="205">
        <v>8.0000000000000007E-05</v>
      </c>
      <c r="R122" s="205">
        <f>Q122*H122</f>
        <v>0.0090000000000000011</v>
      </c>
      <c r="S122" s="205">
        <v>0.25600000000000001</v>
      </c>
      <c r="T122" s="206">
        <f>S122*H122</f>
        <v>28.800000000000001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21487.5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21487.5</v>
      </c>
      <c r="BL122" s="17" t="s">
        <v>290</v>
      </c>
      <c r="BM122" s="17" t="s">
        <v>1260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1261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2" customFormat="1">
      <c r="B124" s="208"/>
      <c r="C124" s="209"/>
      <c r="D124" s="210" t="s">
        <v>292</v>
      </c>
      <c r="E124" s="211" t="s">
        <v>1</v>
      </c>
      <c r="F124" s="212" t="s">
        <v>1262</v>
      </c>
      <c r="G124" s="209"/>
      <c r="H124" s="211" t="s">
        <v>1</v>
      </c>
      <c r="I124" s="209"/>
      <c r="J124" s="209"/>
      <c r="K124" s="209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292</v>
      </c>
      <c r="AU124" s="217" t="s">
        <v>88</v>
      </c>
      <c r="AV124" s="12" t="s">
        <v>86</v>
      </c>
      <c r="AW124" s="12" t="s">
        <v>40</v>
      </c>
      <c r="AX124" s="12" t="s">
        <v>79</v>
      </c>
      <c r="AY124" s="217" t="s">
        <v>282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1263</v>
      </c>
      <c r="G125" s="219"/>
      <c r="H125" s="222">
        <v>186.30000000000001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88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1264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1265</v>
      </c>
      <c r="G127" s="219"/>
      <c r="H127" s="222">
        <v>-138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4" customFormat="1">
      <c r="B128" s="228"/>
      <c r="C128" s="229"/>
      <c r="D128" s="210" t="s">
        <v>292</v>
      </c>
      <c r="E128" s="230" t="s">
        <v>1</v>
      </c>
      <c r="F128" s="231" t="s">
        <v>299</v>
      </c>
      <c r="G128" s="229"/>
      <c r="H128" s="232">
        <v>48.299999999999997</v>
      </c>
      <c r="I128" s="229"/>
      <c r="J128" s="229"/>
      <c r="K128" s="229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292</v>
      </c>
      <c r="AU128" s="237" t="s">
        <v>88</v>
      </c>
      <c r="AV128" s="14" t="s">
        <v>129</v>
      </c>
      <c r="AW128" s="14" t="s">
        <v>40</v>
      </c>
      <c r="AX128" s="14" t="s">
        <v>79</v>
      </c>
      <c r="AY128" s="237" t="s">
        <v>282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1266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594</v>
      </c>
      <c r="G130" s="219"/>
      <c r="H130" s="222">
        <v>50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4" customFormat="1">
      <c r="B131" s="228"/>
      <c r="C131" s="229"/>
      <c r="D131" s="210" t="s">
        <v>292</v>
      </c>
      <c r="E131" s="230" t="s">
        <v>1</v>
      </c>
      <c r="F131" s="231" t="s">
        <v>299</v>
      </c>
      <c r="G131" s="229"/>
      <c r="H131" s="232">
        <v>50</v>
      </c>
      <c r="I131" s="229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292</v>
      </c>
      <c r="AU131" s="237" t="s">
        <v>88</v>
      </c>
      <c r="AV131" s="14" t="s">
        <v>129</v>
      </c>
      <c r="AW131" s="14" t="s">
        <v>40</v>
      </c>
      <c r="AX131" s="14" t="s">
        <v>79</v>
      </c>
      <c r="AY131" s="237" t="s">
        <v>282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1267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1239</v>
      </c>
      <c r="G133" s="219"/>
      <c r="H133" s="222">
        <v>14.199999999999999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4" customFormat="1">
      <c r="B134" s="228"/>
      <c r="C134" s="229"/>
      <c r="D134" s="210" t="s">
        <v>292</v>
      </c>
      <c r="E134" s="230" t="s">
        <v>1</v>
      </c>
      <c r="F134" s="231" t="s">
        <v>299</v>
      </c>
      <c r="G134" s="229"/>
      <c r="H134" s="232">
        <v>14.199999999999999</v>
      </c>
      <c r="I134" s="229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292</v>
      </c>
      <c r="AU134" s="237" t="s">
        <v>88</v>
      </c>
      <c r="AV134" s="14" t="s">
        <v>129</v>
      </c>
      <c r="AW134" s="14" t="s">
        <v>40</v>
      </c>
      <c r="AX134" s="14" t="s">
        <v>79</v>
      </c>
      <c r="AY134" s="23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112.5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198" t="s">
        <v>334</v>
      </c>
      <c r="D136" s="198" t="s">
        <v>285</v>
      </c>
      <c r="E136" s="199" t="s">
        <v>1268</v>
      </c>
      <c r="F136" s="200" t="s">
        <v>1269</v>
      </c>
      <c r="G136" s="201" t="s">
        <v>343</v>
      </c>
      <c r="H136" s="202">
        <v>2844</v>
      </c>
      <c r="I136" s="203">
        <v>37.100000000000001</v>
      </c>
      <c r="J136" s="203">
        <f>ROUND(I136*H136,2)</f>
        <v>105512.39999999999</v>
      </c>
      <c r="K136" s="200" t="s">
        <v>289</v>
      </c>
      <c r="L136" s="38"/>
      <c r="M136" s="72" t="s">
        <v>1</v>
      </c>
      <c r="N136" s="204" t="s">
        <v>50</v>
      </c>
      <c r="O136" s="205">
        <v>0.0070000000000000001</v>
      </c>
      <c r="P136" s="205">
        <f>O136*H136</f>
        <v>19.908000000000001</v>
      </c>
      <c r="Q136" s="205">
        <v>6.0000000000000002E-05</v>
      </c>
      <c r="R136" s="205">
        <f>Q136*H136</f>
        <v>0.17064000000000001</v>
      </c>
      <c r="S136" s="205">
        <v>0.10299999999999999</v>
      </c>
      <c r="T136" s="206">
        <f>S136*H136</f>
        <v>292.93199999999996</v>
      </c>
      <c r="AR136" s="17" t="s">
        <v>290</v>
      </c>
      <c r="AT136" s="17" t="s">
        <v>285</v>
      </c>
      <c r="AU136" s="17" t="s">
        <v>88</v>
      </c>
      <c r="AY136" s="17" t="s">
        <v>282</v>
      </c>
      <c r="BE136" s="207">
        <f>IF(N136="základní",J136,0)</f>
        <v>105512.39999999999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105512.39999999999</v>
      </c>
      <c r="BL136" s="17" t="s">
        <v>290</v>
      </c>
      <c r="BM136" s="17" t="s">
        <v>1270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1271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1272</v>
      </c>
      <c r="G138" s="219"/>
      <c r="H138" s="222">
        <v>2844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2844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88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" customFormat="1" ht="16.5" customHeight="1">
      <c r="B140" s="33"/>
      <c r="C140" s="198" t="s">
        <v>331</v>
      </c>
      <c r="D140" s="198" t="s">
        <v>285</v>
      </c>
      <c r="E140" s="199" t="s">
        <v>1273</v>
      </c>
      <c r="F140" s="200" t="s">
        <v>1274</v>
      </c>
      <c r="G140" s="201" t="s">
        <v>392</v>
      </c>
      <c r="H140" s="202">
        <v>21</v>
      </c>
      <c r="I140" s="203">
        <v>89.599999999999994</v>
      </c>
      <c r="J140" s="203">
        <f>ROUND(I140*H140,2)</f>
        <v>1881.5999999999999</v>
      </c>
      <c r="K140" s="200" t="s">
        <v>289</v>
      </c>
      <c r="L140" s="38"/>
      <c r="M140" s="72" t="s">
        <v>1</v>
      </c>
      <c r="N140" s="204" t="s">
        <v>50</v>
      </c>
      <c r="O140" s="205">
        <v>0.22700000000000001</v>
      </c>
      <c r="P140" s="205">
        <f>O140*H140</f>
        <v>4.7670000000000003</v>
      </c>
      <c r="Q140" s="205">
        <v>0</v>
      </c>
      <c r="R140" s="205">
        <f>Q140*H140</f>
        <v>0</v>
      </c>
      <c r="S140" s="205">
        <v>0.23000000000000001</v>
      </c>
      <c r="T140" s="206">
        <f>S140*H140</f>
        <v>4.8300000000000001</v>
      </c>
      <c r="AR140" s="17" t="s">
        <v>290</v>
      </c>
      <c r="AT140" s="17" t="s">
        <v>285</v>
      </c>
      <c r="AU140" s="17" t="s">
        <v>88</v>
      </c>
      <c r="AY140" s="17" t="s">
        <v>282</v>
      </c>
      <c r="BE140" s="207">
        <f>IF(N140="základní",J140,0)</f>
        <v>1881.5999999999999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1881.5999999999999</v>
      </c>
      <c r="BL140" s="17" t="s">
        <v>290</v>
      </c>
      <c r="BM140" s="17" t="s">
        <v>1275</v>
      </c>
    </row>
    <row r="141" s="12" customFormat="1">
      <c r="B141" s="208"/>
      <c r="C141" s="209"/>
      <c r="D141" s="210" t="s">
        <v>292</v>
      </c>
      <c r="E141" s="211" t="s">
        <v>1</v>
      </c>
      <c r="F141" s="212" t="s">
        <v>1276</v>
      </c>
      <c r="G141" s="209"/>
      <c r="H141" s="211" t="s">
        <v>1</v>
      </c>
      <c r="I141" s="209"/>
      <c r="J141" s="209"/>
      <c r="K141" s="209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292</v>
      </c>
      <c r="AU141" s="217" t="s">
        <v>88</v>
      </c>
      <c r="AV141" s="12" t="s">
        <v>86</v>
      </c>
      <c r="AW141" s="12" t="s">
        <v>40</v>
      </c>
      <c r="AX141" s="12" t="s">
        <v>79</v>
      </c>
      <c r="AY141" s="21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7</v>
      </c>
      <c r="G142" s="219"/>
      <c r="H142" s="222">
        <v>21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88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5" customFormat="1">
      <c r="B143" s="238"/>
      <c r="C143" s="239"/>
      <c r="D143" s="210" t="s">
        <v>292</v>
      </c>
      <c r="E143" s="240" t="s">
        <v>1</v>
      </c>
      <c r="F143" s="241" t="s">
        <v>306</v>
      </c>
      <c r="G143" s="239"/>
      <c r="H143" s="242">
        <v>21</v>
      </c>
      <c r="I143" s="239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292</v>
      </c>
      <c r="AU143" s="247" t="s">
        <v>88</v>
      </c>
      <c r="AV143" s="15" t="s">
        <v>290</v>
      </c>
      <c r="AW143" s="15" t="s">
        <v>40</v>
      </c>
      <c r="AX143" s="15" t="s">
        <v>86</v>
      </c>
      <c r="AY143" s="247" t="s">
        <v>282</v>
      </c>
    </row>
    <row r="144" s="1" customFormat="1" ht="16.5" customHeight="1">
      <c r="B144" s="33"/>
      <c r="C144" s="198" t="s">
        <v>346</v>
      </c>
      <c r="D144" s="198" t="s">
        <v>285</v>
      </c>
      <c r="E144" s="199" t="s">
        <v>1097</v>
      </c>
      <c r="F144" s="200" t="s">
        <v>1098</v>
      </c>
      <c r="G144" s="201" t="s">
        <v>392</v>
      </c>
      <c r="H144" s="202">
        <v>116</v>
      </c>
      <c r="I144" s="203">
        <v>52.600000000000001</v>
      </c>
      <c r="J144" s="203">
        <f>ROUND(I144*H144,2)</f>
        <v>6101.6000000000004</v>
      </c>
      <c r="K144" s="200" t="s">
        <v>289</v>
      </c>
      <c r="L144" s="38"/>
      <c r="M144" s="72" t="s">
        <v>1</v>
      </c>
      <c r="N144" s="204" t="s">
        <v>50</v>
      </c>
      <c r="O144" s="205">
        <v>0.13300000000000001</v>
      </c>
      <c r="P144" s="205">
        <f>O144*H144</f>
        <v>15.428000000000001</v>
      </c>
      <c r="Q144" s="205">
        <v>0</v>
      </c>
      <c r="R144" s="205">
        <f>Q144*H144</f>
        <v>0</v>
      </c>
      <c r="S144" s="205">
        <v>0.20499999999999999</v>
      </c>
      <c r="T144" s="206">
        <f>S144*H144</f>
        <v>23.779999999999998</v>
      </c>
      <c r="AR144" s="17" t="s">
        <v>290</v>
      </c>
      <c r="AT144" s="17" t="s">
        <v>285</v>
      </c>
      <c r="AU144" s="17" t="s">
        <v>88</v>
      </c>
      <c r="AY144" s="17" t="s">
        <v>282</v>
      </c>
      <c r="BE144" s="207">
        <f>IF(N144="základní",J144,0)</f>
        <v>6101.6000000000004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6101.6000000000004</v>
      </c>
      <c r="BL144" s="17" t="s">
        <v>290</v>
      </c>
      <c r="BM144" s="17" t="s">
        <v>1277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1278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3" customFormat="1">
      <c r="B146" s="218"/>
      <c r="C146" s="219"/>
      <c r="D146" s="210" t="s">
        <v>292</v>
      </c>
      <c r="E146" s="220" t="s">
        <v>1</v>
      </c>
      <c r="F146" s="221" t="s">
        <v>1279</v>
      </c>
      <c r="G146" s="219"/>
      <c r="H146" s="222">
        <v>112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292</v>
      </c>
      <c r="AU146" s="227" t="s">
        <v>88</v>
      </c>
      <c r="AV146" s="13" t="s">
        <v>88</v>
      </c>
      <c r="AW146" s="13" t="s">
        <v>40</v>
      </c>
      <c r="AX146" s="13" t="s">
        <v>79</v>
      </c>
      <c r="AY146" s="227" t="s">
        <v>282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1280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1281</v>
      </c>
      <c r="G148" s="219"/>
      <c r="H148" s="222">
        <v>4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5" customFormat="1">
      <c r="B149" s="238"/>
      <c r="C149" s="239"/>
      <c r="D149" s="210" t="s">
        <v>292</v>
      </c>
      <c r="E149" s="240" t="s">
        <v>1</v>
      </c>
      <c r="F149" s="241" t="s">
        <v>306</v>
      </c>
      <c r="G149" s="239"/>
      <c r="H149" s="242">
        <v>116</v>
      </c>
      <c r="I149" s="239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292</v>
      </c>
      <c r="AU149" s="247" t="s">
        <v>88</v>
      </c>
      <c r="AV149" s="15" t="s">
        <v>290</v>
      </c>
      <c r="AW149" s="15" t="s">
        <v>40</v>
      </c>
      <c r="AX149" s="15" t="s">
        <v>86</v>
      </c>
      <c r="AY149" s="247" t="s">
        <v>282</v>
      </c>
    </row>
    <row r="150" s="1" customFormat="1" ht="16.5" customHeight="1">
      <c r="B150" s="33"/>
      <c r="C150" s="198" t="s">
        <v>352</v>
      </c>
      <c r="D150" s="198" t="s">
        <v>285</v>
      </c>
      <c r="E150" s="199" t="s">
        <v>1107</v>
      </c>
      <c r="F150" s="200" t="s">
        <v>1108</v>
      </c>
      <c r="G150" s="201" t="s">
        <v>392</v>
      </c>
      <c r="H150" s="202">
        <v>1160</v>
      </c>
      <c r="I150" s="203">
        <v>58</v>
      </c>
      <c r="J150" s="203">
        <f>ROUND(I150*H150,2)</f>
        <v>67280</v>
      </c>
      <c r="K150" s="200" t="s">
        <v>289</v>
      </c>
      <c r="L150" s="38"/>
      <c r="M150" s="72" t="s">
        <v>1</v>
      </c>
      <c r="N150" s="204" t="s">
        <v>50</v>
      </c>
      <c r="O150" s="205">
        <v>0.14699999999999999</v>
      </c>
      <c r="P150" s="205">
        <f>O150*H150</f>
        <v>170.51999999999998</v>
      </c>
      <c r="Q150" s="205">
        <v>0</v>
      </c>
      <c r="R150" s="205">
        <f>Q150*H150</f>
        <v>0</v>
      </c>
      <c r="S150" s="205">
        <v>0.11500000000000001</v>
      </c>
      <c r="T150" s="206">
        <f>S150*H150</f>
        <v>133.40000000000001</v>
      </c>
      <c r="AR150" s="17" t="s">
        <v>290</v>
      </c>
      <c r="AT150" s="17" t="s">
        <v>285</v>
      </c>
      <c r="AU150" s="17" t="s">
        <v>88</v>
      </c>
      <c r="AY150" s="17" t="s">
        <v>282</v>
      </c>
      <c r="BE150" s="207">
        <f>IF(N150="základní",J150,0)</f>
        <v>67280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67280</v>
      </c>
      <c r="BL150" s="17" t="s">
        <v>290</v>
      </c>
      <c r="BM150" s="17" t="s">
        <v>1282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1283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1284</v>
      </c>
      <c r="G152" s="219"/>
      <c r="H152" s="222">
        <v>350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1285</v>
      </c>
      <c r="G153" s="219"/>
      <c r="H153" s="222">
        <v>810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5" customFormat="1">
      <c r="B154" s="238"/>
      <c r="C154" s="239"/>
      <c r="D154" s="210" t="s">
        <v>292</v>
      </c>
      <c r="E154" s="240" t="s">
        <v>1</v>
      </c>
      <c r="F154" s="241" t="s">
        <v>306</v>
      </c>
      <c r="G154" s="239"/>
      <c r="H154" s="242">
        <v>1160</v>
      </c>
      <c r="I154" s="239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292</v>
      </c>
      <c r="AU154" s="247" t="s">
        <v>88</v>
      </c>
      <c r="AV154" s="15" t="s">
        <v>290</v>
      </c>
      <c r="AW154" s="15" t="s">
        <v>40</v>
      </c>
      <c r="AX154" s="15" t="s">
        <v>86</v>
      </c>
      <c r="AY154" s="247" t="s">
        <v>282</v>
      </c>
    </row>
    <row r="155" s="1" customFormat="1" ht="16.5" customHeight="1">
      <c r="B155" s="33"/>
      <c r="C155" s="198" t="s">
        <v>356</v>
      </c>
      <c r="D155" s="198" t="s">
        <v>285</v>
      </c>
      <c r="E155" s="199" t="s">
        <v>1286</v>
      </c>
      <c r="F155" s="200" t="s">
        <v>1287</v>
      </c>
      <c r="G155" s="201" t="s">
        <v>288</v>
      </c>
      <c r="H155" s="202">
        <v>19.800000000000001</v>
      </c>
      <c r="I155" s="203">
        <v>137</v>
      </c>
      <c r="J155" s="203">
        <f>ROUND(I155*H155,2)</f>
        <v>2712.5999999999999</v>
      </c>
      <c r="K155" s="200" t="s">
        <v>289</v>
      </c>
      <c r="L155" s="38"/>
      <c r="M155" s="72" t="s">
        <v>1</v>
      </c>
      <c r="N155" s="204" t="s">
        <v>50</v>
      </c>
      <c r="O155" s="205">
        <v>0.43099999999999999</v>
      </c>
      <c r="P155" s="205">
        <f>O155*H155</f>
        <v>8.5337999999999994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88</v>
      </c>
      <c r="AY155" s="17" t="s">
        <v>282</v>
      </c>
      <c r="BE155" s="207">
        <f>IF(N155="základní",J155,0)</f>
        <v>2712.5999999999999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2712.5999999999999</v>
      </c>
      <c r="BL155" s="17" t="s">
        <v>290</v>
      </c>
      <c r="BM155" s="17" t="s">
        <v>1288</v>
      </c>
    </row>
    <row r="156" s="12" customFormat="1">
      <c r="B156" s="208"/>
      <c r="C156" s="209"/>
      <c r="D156" s="210" t="s">
        <v>292</v>
      </c>
      <c r="E156" s="211" t="s">
        <v>1</v>
      </c>
      <c r="F156" s="212" t="s">
        <v>1289</v>
      </c>
      <c r="G156" s="209"/>
      <c r="H156" s="211" t="s">
        <v>1</v>
      </c>
      <c r="I156" s="209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292</v>
      </c>
      <c r="AU156" s="217" t="s">
        <v>88</v>
      </c>
      <c r="AV156" s="12" t="s">
        <v>86</v>
      </c>
      <c r="AW156" s="12" t="s">
        <v>40</v>
      </c>
      <c r="AX156" s="12" t="s">
        <v>79</v>
      </c>
      <c r="AY156" s="217" t="s">
        <v>282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1290</v>
      </c>
      <c r="G157" s="219"/>
      <c r="H157" s="222">
        <v>19.800000000000001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88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19.800000000000001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88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198" t="s">
        <v>360</v>
      </c>
      <c r="D159" s="198" t="s">
        <v>285</v>
      </c>
      <c r="E159" s="199" t="s">
        <v>1291</v>
      </c>
      <c r="F159" s="200" t="s">
        <v>1292</v>
      </c>
      <c r="G159" s="201" t="s">
        <v>288</v>
      </c>
      <c r="H159" s="202">
        <v>9.9000000000000004</v>
      </c>
      <c r="I159" s="203">
        <v>23.699999999999999</v>
      </c>
      <c r="J159" s="203">
        <f>ROUND(I159*H159,2)</f>
        <v>234.63</v>
      </c>
      <c r="K159" s="200" t="s">
        <v>289</v>
      </c>
      <c r="L159" s="38"/>
      <c r="M159" s="72" t="s">
        <v>1</v>
      </c>
      <c r="N159" s="204" t="s">
        <v>50</v>
      </c>
      <c r="O159" s="205">
        <v>0.083000000000000004</v>
      </c>
      <c r="P159" s="205">
        <f>O159*H159</f>
        <v>0.8217000000000001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7" t="s">
        <v>290</v>
      </c>
      <c r="AT159" s="17" t="s">
        <v>285</v>
      </c>
      <c r="AU159" s="17" t="s">
        <v>88</v>
      </c>
      <c r="AY159" s="17" t="s">
        <v>282</v>
      </c>
      <c r="BE159" s="207">
        <f>IF(N159="základní",J159,0)</f>
        <v>234.63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234.63</v>
      </c>
      <c r="BL159" s="17" t="s">
        <v>290</v>
      </c>
      <c r="BM159" s="17" t="s">
        <v>1293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1294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1295</v>
      </c>
      <c r="G161" s="219"/>
      <c r="H161" s="222">
        <v>9.9000000000000004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5" customFormat="1">
      <c r="B162" s="238"/>
      <c r="C162" s="239"/>
      <c r="D162" s="210" t="s">
        <v>292</v>
      </c>
      <c r="E162" s="240" t="s">
        <v>1</v>
      </c>
      <c r="F162" s="241" t="s">
        <v>306</v>
      </c>
      <c r="G162" s="239"/>
      <c r="H162" s="242">
        <v>9.9000000000000004</v>
      </c>
      <c r="I162" s="239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292</v>
      </c>
      <c r="AU162" s="247" t="s">
        <v>88</v>
      </c>
      <c r="AV162" s="15" t="s">
        <v>290</v>
      </c>
      <c r="AW162" s="15" t="s">
        <v>40</v>
      </c>
      <c r="AX162" s="15" t="s">
        <v>86</v>
      </c>
      <c r="AY162" s="247" t="s">
        <v>282</v>
      </c>
    </row>
    <row r="163" s="1" customFormat="1" ht="16.5" customHeight="1">
      <c r="B163" s="33"/>
      <c r="C163" s="198" t="s">
        <v>365</v>
      </c>
      <c r="D163" s="198" t="s">
        <v>285</v>
      </c>
      <c r="E163" s="199" t="s">
        <v>307</v>
      </c>
      <c r="F163" s="200" t="s">
        <v>308</v>
      </c>
      <c r="G163" s="201" t="s">
        <v>288</v>
      </c>
      <c r="H163" s="202">
        <v>19.800000000000001</v>
      </c>
      <c r="I163" s="203">
        <v>144</v>
      </c>
      <c r="J163" s="203">
        <f>ROUND(I163*H163,2)</f>
        <v>2851.1999999999998</v>
      </c>
      <c r="K163" s="200" t="s">
        <v>289</v>
      </c>
      <c r="L163" s="38"/>
      <c r="M163" s="72" t="s">
        <v>1</v>
      </c>
      <c r="N163" s="204" t="s">
        <v>50</v>
      </c>
      <c r="O163" s="205">
        <v>0.062</v>
      </c>
      <c r="P163" s="205">
        <f>O163*H163</f>
        <v>1.2276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7" t="s">
        <v>290</v>
      </c>
      <c r="AT163" s="17" t="s">
        <v>285</v>
      </c>
      <c r="AU163" s="17" t="s">
        <v>88</v>
      </c>
      <c r="AY163" s="17" t="s">
        <v>282</v>
      </c>
      <c r="BE163" s="207">
        <f>IF(N163="základní",J163,0)</f>
        <v>2851.1999999999998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86</v>
      </c>
      <c r="BK163" s="207">
        <f>ROUND(I163*H163,2)</f>
        <v>2851.1999999999998</v>
      </c>
      <c r="BL163" s="17" t="s">
        <v>290</v>
      </c>
      <c r="BM163" s="17" t="s">
        <v>1296</v>
      </c>
    </row>
    <row r="164" s="12" customFormat="1">
      <c r="B164" s="208"/>
      <c r="C164" s="209"/>
      <c r="D164" s="210" t="s">
        <v>292</v>
      </c>
      <c r="E164" s="211" t="s">
        <v>1</v>
      </c>
      <c r="F164" s="212" t="s">
        <v>1297</v>
      </c>
      <c r="G164" s="209"/>
      <c r="H164" s="211" t="s">
        <v>1</v>
      </c>
      <c r="I164" s="209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292</v>
      </c>
      <c r="AU164" s="217" t="s">
        <v>88</v>
      </c>
      <c r="AV164" s="12" t="s">
        <v>86</v>
      </c>
      <c r="AW164" s="12" t="s">
        <v>40</v>
      </c>
      <c r="AX164" s="12" t="s">
        <v>79</v>
      </c>
      <c r="AY164" s="217" t="s">
        <v>282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1289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1290</v>
      </c>
      <c r="G166" s="219"/>
      <c r="H166" s="222">
        <v>19.800000000000001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88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19.800000000000001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88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198" t="s">
        <v>370</v>
      </c>
      <c r="D168" s="198" t="s">
        <v>285</v>
      </c>
      <c r="E168" s="199" t="s">
        <v>1298</v>
      </c>
      <c r="F168" s="200" t="s">
        <v>1299</v>
      </c>
      <c r="G168" s="201" t="s">
        <v>288</v>
      </c>
      <c r="H168" s="202">
        <v>94.058000000000007</v>
      </c>
      <c r="I168" s="203">
        <v>94.599999999999994</v>
      </c>
      <c r="J168" s="203">
        <f>ROUND(I168*H168,2)</f>
        <v>8897.8899999999994</v>
      </c>
      <c r="K168" s="200" t="s">
        <v>289</v>
      </c>
      <c r="L168" s="38"/>
      <c r="M168" s="72" t="s">
        <v>1</v>
      </c>
      <c r="N168" s="204" t="s">
        <v>50</v>
      </c>
      <c r="O168" s="205">
        <v>0.056000000000000001</v>
      </c>
      <c r="P168" s="205">
        <f>O168*H168</f>
        <v>5.2672480000000004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88</v>
      </c>
      <c r="AY168" s="17" t="s">
        <v>282</v>
      </c>
      <c r="BE168" s="207">
        <f>IF(N168="základní",J168,0)</f>
        <v>8897.8899999999994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8897.8899999999994</v>
      </c>
      <c r="BL168" s="17" t="s">
        <v>290</v>
      </c>
      <c r="BM168" s="17" t="s">
        <v>1300</v>
      </c>
    </row>
    <row r="169" s="12" customFormat="1">
      <c r="B169" s="208"/>
      <c r="C169" s="209"/>
      <c r="D169" s="210" t="s">
        <v>292</v>
      </c>
      <c r="E169" s="211" t="s">
        <v>1</v>
      </c>
      <c r="F169" s="212" t="s">
        <v>1301</v>
      </c>
      <c r="G169" s="209"/>
      <c r="H169" s="211" t="s">
        <v>1</v>
      </c>
      <c r="I169" s="209"/>
      <c r="J169" s="209"/>
      <c r="K169" s="209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292</v>
      </c>
      <c r="AU169" s="217" t="s">
        <v>88</v>
      </c>
      <c r="AV169" s="12" t="s">
        <v>86</v>
      </c>
      <c r="AW169" s="12" t="s">
        <v>40</v>
      </c>
      <c r="AX169" s="12" t="s">
        <v>79</v>
      </c>
      <c r="AY169" s="217" t="s">
        <v>282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1302</v>
      </c>
      <c r="G170" s="219"/>
      <c r="H170" s="222">
        <v>14.708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88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1303</v>
      </c>
      <c r="G171" s="219"/>
      <c r="H171" s="222">
        <v>79.349999999999994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88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5" customFormat="1">
      <c r="B172" s="238"/>
      <c r="C172" s="239"/>
      <c r="D172" s="210" t="s">
        <v>292</v>
      </c>
      <c r="E172" s="240" t="s">
        <v>1</v>
      </c>
      <c r="F172" s="241" t="s">
        <v>306</v>
      </c>
      <c r="G172" s="239"/>
      <c r="H172" s="242">
        <v>94.058000000000007</v>
      </c>
      <c r="I172" s="239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292</v>
      </c>
      <c r="AU172" s="247" t="s">
        <v>88</v>
      </c>
      <c r="AV172" s="15" t="s">
        <v>290</v>
      </c>
      <c r="AW172" s="15" t="s">
        <v>40</v>
      </c>
      <c r="AX172" s="15" t="s">
        <v>86</v>
      </c>
      <c r="AY172" s="247" t="s">
        <v>282</v>
      </c>
    </row>
    <row r="173" s="1" customFormat="1" ht="16.5" customHeight="1">
      <c r="B173" s="33"/>
      <c r="C173" s="248" t="s">
        <v>8</v>
      </c>
      <c r="D173" s="248" t="s">
        <v>328</v>
      </c>
      <c r="E173" s="249" t="s">
        <v>1304</v>
      </c>
      <c r="F173" s="250" t="s">
        <v>1305</v>
      </c>
      <c r="G173" s="251" t="s">
        <v>316</v>
      </c>
      <c r="H173" s="252">
        <v>183.41300000000001</v>
      </c>
      <c r="I173" s="253">
        <v>338</v>
      </c>
      <c r="J173" s="253">
        <f>ROUND(I173*H173,2)</f>
        <v>61993.589999999997</v>
      </c>
      <c r="K173" s="250" t="s">
        <v>289</v>
      </c>
      <c r="L173" s="254"/>
      <c r="M173" s="255" t="s">
        <v>1</v>
      </c>
      <c r="N173" s="256" t="s">
        <v>50</v>
      </c>
      <c r="O173" s="205">
        <v>0</v>
      </c>
      <c r="P173" s="205">
        <f>O173*H173</f>
        <v>0</v>
      </c>
      <c r="Q173" s="205">
        <v>1</v>
      </c>
      <c r="R173" s="205">
        <f>Q173*H173</f>
        <v>183.41300000000001</v>
      </c>
      <c r="S173" s="205">
        <v>0</v>
      </c>
      <c r="T173" s="206">
        <f>S173*H173</f>
        <v>0</v>
      </c>
      <c r="AR173" s="17" t="s">
        <v>331</v>
      </c>
      <c r="AT173" s="17" t="s">
        <v>328</v>
      </c>
      <c r="AU173" s="17" t="s">
        <v>88</v>
      </c>
      <c r="AY173" s="17" t="s">
        <v>282</v>
      </c>
      <c r="BE173" s="207">
        <f>IF(N173="základní",J173,0)</f>
        <v>61993.589999999997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86</v>
      </c>
      <c r="BK173" s="207">
        <f>ROUND(I173*H173,2)</f>
        <v>61993.589999999997</v>
      </c>
      <c r="BL173" s="17" t="s">
        <v>290</v>
      </c>
      <c r="BM173" s="17" t="s">
        <v>1306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1307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1308</v>
      </c>
      <c r="G175" s="219"/>
      <c r="H175" s="222">
        <v>183.41300000000001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183.41300000000001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88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198" t="s">
        <v>381</v>
      </c>
      <c r="D177" s="198" t="s">
        <v>285</v>
      </c>
      <c r="E177" s="199" t="s">
        <v>314</v>
      </c>
      <c r="F177" s="200" t="s">
        <v>315</v>
      </c>
      <c r="G177" s="201" t="s">
        <v>316</v>
      </c>
      <c r="H177" s="202">
        <v>35.640000000000001</v>
      </c>
      <c r="I177" s="203">
        <v>140</v>
      </c>
      <c r="J177" s="203">
        <f>ROUND(I177*H177,2)</f>
        <v>4989.6000000000004</v>
      </c>
      <c r="K177" s="200" t="s">
        <v>289</v>
      </c>
      <c r="L177" s="38"/>
      <c r="M177" s="72" t="s">
        <v>1</v>
      </c>
      <c r="N177" s="204" t="s">
        <v>50</v>
      </c>
      <c r="O177" s="205">
        <v>0</v>
      </c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17" t="s">
        <v>290</v>
      </c>
      <c r="AT177" s="17" t="s">
        <v>285</v>
      </c>
      <c r="AU177" s="17" t="s">
        <v>88</v>
      </c>
      <c r="AY177" s="17" t="s">
        <v>282</v>
      </c>
      <c r="BE177" s="207">
        <f>IF(N177="základní",J177,0)</f>
        <v>4989.6000000000004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4989.6000000000004</v>
      </c>
      <c r="BL177" s="17" t="s">
        <v>290</v>
      </c>
      <c r="BM177" s="17" t="s">
        <v>1309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1310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1311</v>
      </c>
      <c r="G179" s="219"/>
      <c r="H179" s="222">
        <v>35.640000000000001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35.640000000000001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88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" customFormat="1" ht="16.5" customHeight="1">
      <c r="B181" s="33"/>
      <c r="C181" s="198" t="s">
        <v>385</v>
      </c>
      <c r="D181" s="198" t="s">
        <v>285</v>
      </c>
      <c r="E181" s="199" t="s">
        <v>1312</v>
      </c>
      <c r="F181" s="200" t="s">
        <v>1313</v>
      </c>
      <c r="G181" s="201" t="s">
        <v>343</v>
      </c>
      <c r="H181" s="202">
        <v>193.52000000000001</v>
      </c>
      <c r="I181" s="203">
        <v>21.800000000000001</v>
      </c>
      <c r="J181" s="203">
        <f>ROUND(I181*H181,2)</f>
        <v>4218.7399999999998</v>
      </c>
      <c r="K181" s="200" t="s">
        <v>289</v>
      </c>
      <c r="L181" s="38"/>
      <c r="M181" s="72" t="s">
        <v>1</v>
      </c>
      <c r="N181" s="204" t="s">
        <v>50</v>
      </c>
      <c r="O181" s="205">
        <v>0.035000000000000003</v>
      </c>
      <c r="P181" s="205">
        <f>O181*H181</f>
        <v>6.773200000000001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4218.7399999999998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4218.7399999999998</v>
      </c>
      <c r="BL181" s="17" t="s">
        <v>290</v>
      </c>
      <c r="BM181" s="17" t="s">
        <v>1314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1315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1316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1317</v>
      </c>
      <c r="G184" s="219"/>
      <c r="H184" s="222">
        <v>143.52000000000001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2" customFormat="1">
      <c r="B185" s="208"/>
      <c r="C185" s="209"/>
      <c r="D185" s="210" t="s">
        <v>292</v>
      </c>
      <c r="E185" s="211" t="s">
        <v>1</v>
      </c>
      <c r="F185" s="212" t="s">
        <v>1318</v>
      </c>
      <c r="G185" s="209"/>
      <c r="H185" s="211" t="s">
        <v>1</v>
      </c>
      <c r="I185" s="209"/>
      <c r="J185" s="209"/>
      <c r="K185" s="209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292</v>
      </c>
      <c r="AU185" s="217" t="s">
        <v>88</v>
      </c>
      <c r="AV185" s="12" t="s">
        <v>86</v>
      </c>
      <c r="AW185" s="12" t="s">
        <v>40</v>
      </c>
      <c r="AX185" s="12" t="s">
        <v>79</v>
      </c>
      <c r="AY185" s="21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594</v>
      </c>
      <c r="G186" s="219"/>
      <c r="H186" s="222">
        <v>50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193.52000000000001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88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1" customFormat="1" ht="22.8" customHeight="1">
      <c r="B188" s="183"/>
      <c r="C188" s="184"/>
      <c r="D188" s="185" t="s">
        <v>78</v>
      </c>
      <c r="E188" s="196" t="s">
        <v>319</v>
      </c>
      <c r="F188" s="196" t="s">
        <v>1319</v>
      </c>
      <c r="G188" s="184"/>
      <c r="H188" s="184"/>
      <c r="I188" s="184"/>
      <c r="J188" s="197">
        <f>BK188</f>
        <v>870387.20000000007</v>
      </c>
      <c r="K188" s="184"/>
      <c r="L188" s="188"/>
      <c r="M188" s="189"/>
      <c r="N188" s="190"/>
      <c r="O188" s="190"/>
      <c r="P188" s="191">
        <f>SUM(P189:P247)</f>
        <v>231.50020000000004</v>
      </c>
      <c r="Q188" s="190"/>
      <c r="R188" s="191">
        <f>SUM(R189:R247)</f>
        <v>2.4767340000000004</v>
      </c>
      <c r="S188" s="190"/>
      <c r="T188" s="192">
        <f>SUM(T189:T247)</f>
        <v>0</v>
      </c>
      <c r="AR188" s="193" t="s">
        <v>86</v>
      </c>
      <c r="AT188" s="194" t="s">
        <v>78</v>
      </c>
      <c r="AU188" s="194" t="s">
        <v>86</v>
      </c>
      <c r="AY188" s="193" t="s">
        <v>282</v>
      </c>
      <c r="BK188" s="195">
        <f>SUM(BK189:BK247)</f>
        <v>870387.20000000007</v>
      </c>
    </row>
    <row r="189" s="1" customFormat="1" ht="16.5" customHeight="1">
      <c r="B189" s="33"/>
      <c r="C189" s="198" t="s">
        <v>389</v>
      </c>
      <c r="D189" s="198" t="s">
        <v>285</v>
      </c>
      <c r="E189" s="199" t="s">
        <v>1320</v>
      </c>
      <c r="F189" s="200" t="s">
        <v>1321</v>
      </c>
      <c r="G189" s="201" t="s">
        <v>343</v>
      </c>
      <c r="H189" s="202">
        <v>38.700000000000003</v>
      </c>
      <c r="I189" s="203">
        <v>108</v>
      </c>
      <c r="J189" s="203">
        <f>ROUND(I189*H189,2)</f>
        <v>4179.6000000000004</v>
      </c>
      <c r="K189" s="200" t="s">
        <v>289</v>
      </c>
      <c r="L189" s="38"/>
      <c r="M189" s="72" t="s">
        <v>1</v>
      </c>
      <c r="N189" s="204" t="s">
        <v>50</v>
      </c>
      <c r="O189" s="205">
        <v>0.025999999999999999</v>
      </c>
      <c r="P189" s="205">
        <f>O189*H189</f>
        <v>1.0062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88</v>
      </c>
      <c r="AY189" s="17" t="s">
        <v>282</v>
      </c>
      <c r="BE189" s="207">
        <f>IF(N189="základní",J189,0)</f>
        <v>4179.6000000000004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4179.6000000000004</v>
      </c>
      <c r="BL189" s="17" t="s">
        <v>290</v>
      </c>
      <c r="BM189" s="17" t="s">
        <v>1322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1323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1324</v>
      </c>
      <c r="G191" s="219"/>
      <c r="H191" s="222">
        <v>38.700000000000003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5" customFormat="1">
      <c r="B192" s="238"/>
      <c r="C192" s="239"/>
      <c r="D192" s="210" t="s">
        <v>292</v>
      </c>
      <c r="E192" s="240" t="s">
        <v>1</v>
      </c>
      <c r="F192" s="241" t="s">
        <v>306</v>
      </c>
      <c r="G192" s="239"/>
      <c r="H192" s="242">
        <v>38.700000000000003</v>
      </c>
      <c r="I192" s="239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292</v>
      </c>
      <c r="AU192" s="247" t="s">
        <v>88</v>
      </c>
      <c r="AV192" s="15" t="s">
        <v>290</v>
      </c>
      <c r="AW192" s="15" t="s">
        <v>40</v>
      </c>
      <c r="AX192" s="15" t="s">
        <v>86</v>
      </c>
      <c r="AY192" s="247" t="s">
        <v>282</v>
      </c>
    </row>
    <row r="193" s="1" customFormat="1" ht="16.5" customHeight="1">
      <c r="B193" s="33"/>
      <c r="C193" s="198" t="s">
        <v>395</v>
      </c>
      <c r="D193" s="198" t="s">
        <v>285</v>
      </c>
      <c r="E193" s="199" t="s">
        <v>1325</v>
      </c>
      <c r="F193" s="200" t="s">
        <v>1326</v>
      </c>
      <c r="G193" s="201" t="s">
        <v>343</v>
      </c>
      <c r="H193" s="202">
        <v>158.69999999999999</v>
      </c>
      <c r="I193" s="203">
        <v>141</v>
      </c>
      <c r="J193" s="203">
        <f>ROUND(I193*H193,2)</f>
        <v>22376.700000000001</v>
      </c>
      <c r="K193" s="200" t="s">
        <v>289</v>
      </c>
      <c r="L193" s="38"/>
      <c r="M193" s="72" t="s">
        <v>1</v>
      </c>
      <c r="N193" s="204" t="s">
        <v>50</v>
      </c>
      <c r="O193" s="205">
        <v>0.029000000000000001</v>
      </c>
      <c r="P193" s="205">
        <f>O193*H193</f>
        <v>4.6022999999999996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17" t="s">
        <v>290</v>
      </c>
      <c r="AT193" s="17" t="s">
        <v>285</v>
      </c>
      <c r="AU193" s="17" t="s">
        <v>88</v>
      </c>
      <c r="AY193" s="17" t="s">
        <v>282</v>
      </c>
      <c r="BE193" s="207">
        <f>IF(N193="základní",J193,0)</f>
        <v>22376.700000000001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86</v>
      </c>
      <c r="BK193" s="207">
        <f>ROUND(I193*H193,2)</f>
        <v>22376.700000000001</v>
      </c>
      <c r="BL193" s="17" t="s">
        <v>290</v>
      </c>
      <c r="BM193" s="17" t="s">
        <v>1327</v>
      </c>
    </row>
    <row r="194" s="12" customFormat="1">
      <c r="B194" s="208"/>
      <c r="C194" s="209"/>
      <c r="D194" s="210" t="s">
        <v>292</v>
      </c>
      <c r="E194" s="211" t="s">
        <v>1</v>
      </c>
      <c r="F194" s="212" t="s">
        <v>1328</v>
      </c>
      <c r="G194" s="209"/>
      <c r="H194" s="211" t="s">
        <v>1</v>
      </c>
      <c r="I194" s="209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292</v>
      </c>
      <c r="AU194" s="217" t="s">
        <v>88</v>
      </c>
      <c r="AV194" s="12" t="s">
        <v>86</v>
      </c>
      <c r="AW194" s="12" t="s">
        <v>40</v>
      </c>
      <c r="AX194" s="12" t="s">
        <v>79</v>
      </c>
      <c r="AY194" s="217" t="s">
        <v>282</v>
      </c>
    </row>
    <row r="195" s="12" customFormat="1">
      <c r="B195" s="208"/>
      <c r="C195" s="209"/>
      <c r="D195" s="210" t="s">
        <v>292</v>
      </c>
      <c r="E195" s="211" t="s">
        <v>1</v>
      </c>
      <c r="F195" s="212" t="s">
        <v>1249</v>
      </c>
      <c r="G195" s="209"/>
      <c r="H195" s="211" t="s">
        <v>1</v>
      </c>
      <c r="I195" s="209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292</v>
      </c>
      <c r="AU195" s="217" t="s">
        <v>88</v>
      </c>
      <c r="AV195" s="12" t="s">
        <v>86</v>
      </c>
      <c r="AW195" s="12" t="s">
        <v>40</v>
      </c>
      <c r="AX195" s="12" t="s">
        <v>79</v>
      </c>
      <c r="AY195" s="21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1250</v>
      </c>
      <c r="G196" s="219"/>
      <c r="H196" s="222">
        <v>158.69999999999999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5" customFormat="1">
      <c r="B197" s="238"/>
      <c r="C197" s="239"/>
      <c r="D197" s="210" t="s">
        <v>292</v>
      </c>
      <c r="E197" s="240" t="s">
        <v>1</v>
      </c>
      <c r="F197" s="241" t="s">
        <v>306</v>
      </c>
      <c r="G197" s="239"/>
      <c r="H197" s="242">
        <v>158.69999999999999</v>
      </c>
      <c r="I197" s="239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292</v>
      </c>
      <c r="AU197" s="247" t="s">
        <v>88</v>
      </c>
      <c r="AV197" s="15" t="s">
        <v>290</v>
      </c>
      <c r="AW197" s="15" t="s">
        <v>40</v>
      </c>
      <c r="AX197" s="15" t="s">
        <v>86</v>
      </c>
      <c r="AY197" s="247" t="s">
        <v>282</v>
      </c>
    </row>
    <row r="198" s="1" customFormat="1" ht="16.5" customHeight="1">
      <c r="B198" s="33"/>
      <c r="C198" s="198" t="s">
        <v>399</v>
      </c>
      <c r="D198" s="198" t="s">
        <v>285</v>
      </c>
      <c r="E198" s="199" t="s">
        <v>1329</v>
      </c>
      <c r="F198" s="200" t="s">
        <v>1330</v>
      </c>
      <c r="G198" s="201" t="s">
        <v>343</v>
      </c>
      <c r="H198" s="202">
        <v>11.300000000000001</v>
      </c>
      <c r="I198" s="203">
        <v>174</v>
      </c>
      <c r="J198" s="203">
        <f>ROUND(I198*H198,2)</f>
        <v>1966.2000000000001</v>
      </c>
      <c r="K198" s="200" t="s">
        <v>289</v>
      </c>
      <c r="L198" s="38"/>
      <c r="M198" s="72" t="s">
        <v>1</v>
      </c>
      <c r="N198" s="204" t="s">
        <v>50</v>
      </c>
      <c r="O198" s="205">
        <v>0.031</v>
      </c>
      <c r="P198" s="205">
        <f>O198*H198</f>
        <v>0.3503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AR198" s="17" t="s">
        <v>290</v>
      </c>
      <c r="AT198" s="17" t="s">
        <v>285</v>
      </c>
      <c r="AU198" s="17" t="s">
        <v>88</v>
      </c>
      <c r="AY198" s="17" t="s">
        <v>282</v>
      </c>
      <c r="BE198" s="207">
        <f>IF(N198="základní",J198,0)</f>
        <v>1966.2000000000001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7" t="s">
        <v>86</v>
      </c>
      <c r="BK198" s="207">
        <f>ROUND(I198*H198,2)</f>
        <v>1966.2000000000001</v>
      </c>
      <c r="BL198" s="17" t="s">
        <v>290</v>
      </c>
      <c r="BM198" s="17" t="s">
        <v>1331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1332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1333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1334</v>
      </c>
      <c r="G201" s="219"/>
      <c r="H201" s="222">
        <v>11.300000000000001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5" customFormat="1">
      <c r="B202" s="238"/>
      <c r="C202" s="239"/>
      <c r="D202" s="210" t="s">
        <v>292</v>
      </c>
      <c r="E202" s="240" t="s">
        <v>1</v>
      </c>
      <c r="F202" s="241" t="s">
        <v>306</v>
      </c>
      <c r="G202" s="239"/>
      <c r="H202" s="242">
        <v>11.300000000000001</v>
      </c>
      <c r="I202" s="239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292</v>
      </c>
      <c r="AU202" s="247" t="s">
        <v>88</v>
      </c>
      <c r="AV202" s="15" t="s">
        <v>290</v>
      </c>
      <c r="AW202" s="15" t="s">
        <v>40</v>
      </c>
      <c r="AX202" s="15" t="s">
        <v>86</v>
      </c>
      <c r="AY202" s="247" t="s">
        <v>282</v>
      </c>
    </row>
    <row r="203" s="1" customFormat="1" ht="16.5" customHeight="1">
      <c r="B203" s="33"/>
      <c r="C203" s="198" t="s">
        <v>7</v>
      </c>
      <c r="D203" s="198" t="s">
        <v>285</v>
      </c>
      <c r="E203" s="199" t="s">
        <v>1335</v>
      </c>
      <c r="F203" s="200" t="s">
        <v>1336</v>
      </c>
      <c r="G203" s="201" t="s">
        <v>343</v>
      </c>
      <c r="H203" s="202">
        <v>186.30000000000001</v>
      </c>
      <c r="I203" s="203">
        <v>306</v>
      </c>
      <c r="J203" s="203">
        <f>ROUND(I203*H203,2)</f>
        <v>57007.800000000003</v>
      </c>
      <c r="K203" s="200" t="s">
        <v>289</v>
      </c>
      <c r="L203" s="38"/>
      <c r="M203" s="72" t="s">
        <v>1</v>
      </c>
      <c r="N203" s="204" t="s">
        <v>50</v>
      </c>
      <c r="O203" s="205">
        <v>0.080000000000000002</v>
      </c>
      <c r="P203" s="205">
        <f>O203*H203</f>
        <v>14.904000000000002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AR203" s="17" t="s">
        <v>290</v>
      </c>
      <c r="AT203" s="17" t="s">
        <v>285</v>
      </c>
      <c r="AU203" s="17" t="s">
        <v>88</v>
      </c>
      <c r="AY203" s="17" t="s">
        <v>282</v>
      </c>
      <c r="BE203" s="207">
        <f>IF(N203="základní",J203,0)</f>
        <v>57007.800000000003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7" t="s">
        <v>86</v>
      </c>
      <c r="BK203" s="207">
        <f>ROUND(I203*H203,2)</f>
        <v>57007.800000000003</v>
      </c>
      <c r="BL203" s="17" t="s">
        <v>290</v>
      </c>
      <c r="BM203" s="17" t="s">
        <v>1337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1328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2" customFormat="1">
      <c r="B205" s="208"/>
      <c r="C205" s="209"/>
      <c r="D205" s="210" t="s">
        <v>292</v>
      </c>
      <c r="E205" s="211" t="s">
        <v>1</v>
      </c>
      <c r="F205" s="212" t="s">
        <v>1262</v>
      </c>
      <c r="G205" s="209"/>
      <c r="H205" s="211" t="s">
        <v>1</v>
      </c>
      <c r="I205" s="209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292</v>
      </c>
      <c r="AU205" s="217" t="s">
        <v>88</v>
      </c>
      <c r="AV205" s="12" t="s">
        <v>86</v>
      </c>
      <c r="AW205" s="12" t="s">
        <v>40</v>
      </c>
      <c r="AX205" s="12" t="s">
        <v>79</v>
      </c>
      <c r="AY205" s="217" t="s">
        <v>282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1263</v>
      </c>
      <c r="G206" s="219"/>
      <c r="H206" s="222">
        <v>186.30000000000001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88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5" customFormat="1">
      <c r="B207" s="238"/>
      <c r="C207" s="239"/>
      <c r="D207" s="210" t="s">
        <v>292</v>
      </c>
      <c r="E207" s="240" t="s">
        <v>1</v>
      </c>
      <c r="F207" s="241" t="s">
        <v>306</v>
      </c>
      <c r="G207" s="239"/>
      <c r="H207" s="242">
        <v>186.30000000000001</v>
      </c>
      <c r="I207" s="239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292</v>
      </c>
      <c r="AU207" s="247" t="s">
        <v>88</v>
      </c>
      <c r="AV207" s="15" t="s">
        <v>290</v>
      </c>
      <c r="AW207" s="15" t="s">
        <v>40</v>
      </c>
      <c r="AX207" s="15" t="s">
        <v>86</v>
      </c>
      <c r="AY207" s="247" t="s">
        <v>282</v>
      </c>
    </row>
    <row r="208" s="1" customFormat="1" ht="16.5" customHeight="1">
      <c r="B208" s="33"/>
      <c r="C208" s="198" t="s">
        <v>410</v>
      </c>
      <c r="D208" s="198" t="s">
        <v>285</v>
      </c>
      <c r="E208" s="199" t="s">
        <v>1338</v>
      </c>
      <c r="F208" s="200" t="s">
        <v>1339</v>
      </c>
      <c r="G208" s="201" t="s">
        <v>343</v>
      </c>
      <c r="H208" s="202">
        <v>165.59999999999999</v>
      </c>
      <c r="I208" s="203">
        <v>433</v>
      </c>
      <c r="J208" s="203">
        <f>ROUND(I208*H208,2)</f>
        <v>71704.800000000003</v>
      </c>
      <c r="K208" s="200" t="s">
        <v>289</v>
      </c>
      <c r="L208" s="38"/>
      <c r="M208" s="72" t="s">
        <v>1</v>
      </c>
      <c r="N208" s="204" t="s">
        <v>50</v>
      </c>
      <c r="O208" s="205">
        <v>0.085000000000000006</v>
      </c>
      <c r="P208" s="205">
        <f>O208*H208</f>
        <v>14.076000000000001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AR208" s="17" t="s">
        <v>290</v>
      </c>
      <c r="AT208" s="17" t="s">
        <v>285</v>
      </c>
      <c r="AU208" s="17" t="s">
        <v>88</v>
      </c>
      <c r="AY208" s="17" t="s">
        <v>282</v>
      </c>
      <c r="BE208" s="207">
        <f>IF(N208="základní",J208,0)</f>
        <v>71704.800000000003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71704.800000000003</v>
      </c>
      <c r="BL208" s="17" t="s">
        <v>290</v>
      </c>
      <c r="BM208" s="17" t="s">
        <v>1340</v>
      </c>
    </row>
    <row r="209" s="12" customFormat="1">
      <c r="B209" s="208"/>
      <c r="C209" s="209"/>
      <c r="D209" s="210" t="s">
        <v>292</v>
      </c>
      <c r="E209" s="211" t="s">
        <v>1</v>
      </c>
      <c r="F209" s="212" t="s">
        <v>1328</v>
      </c>
      <c r="G209" s="209"/>
      <c r="H209" s="211" t="s">
        <v>1</v>
      </c>
      <c r="I209" s="209"/>
      <c r="J209" s="209"/>
      <c r="K209" s="209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292</v>
      </c>
      <c r="AU209" s="217" t="s">
        <v>88</v>
      </c>
      <c r="AV209" s="12" t="s">
        <v>86</v>
      </c>
      <c r="AW209" s="12" t="s">
        <v>40</v>
      </c>
      <c r="AX209" s="12" t="s">
        <v>79</v>
      </c>
      <c r="AY209" s="217" t="s">
        <v>282</v>
      </c>
    </row>
    <row r="210" s="12" customFormat="1">
      <c r="B210" s="208"/>
      <c r="C210" s="209"/>
      <c r="D210" s="210" t="s">
        <v>292</v>
      </c>
      <c r="E210" s="211" t="s">
        <v>1</v>
      </c>
      <c r="F210" s="212" t="s">
        <v>1242</v>
      </c>
      <c r="G210" s="209"/>
      <c r="H210" s="211" t="s">
        <v>1</v>
      </c>
      <c r="I210" s="209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292</v>
      </c>
      <c r="AU210" s="217" t="s">
        <v>88</v>
      </c>
      <c r="AV210" s="12" t="s">
        <v>86</v>
      </c>
      <c r="AW210" s="12" t="s">
        <v>40</v>
      </c>
      <c r="AX210" s="12" t="s">
        <v>79</v>
      </c>
      <c r="AY210" s="21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1243</v>
      </c>
      <c r="G211" s="219"/>
      <c r="H211" s="222">
        <v>165.59999999999999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88</v>
      </c>
      <c r="AV211" s="13" t="s">
        <v>88</v>
      </c>
      <c r="AW211" s="13" t="s">
        <v>40</v>
      </c>
      <c r="AX211" s="13" t="s">
        <v>79</v>
      </c>
      <c r="AY211" s="227" t="s">
        <v>282</v>
      </c>
    </row>
    <row r="212" s="15" customFormat="1">
      <c r="B212" s="238"/>
      <c r="C212" s="239"/>
      <c r="D212" s="210" t="s">
        <v>292</v>
      </c>
      <c r="E212" s="240" t="s">
        <v>1</v>
      </c>
      <c r="F212" s="241" t="s">
        <v>306</v>
      </c>
      <c r="G212" s="239"/>
      <c r="H212" s="242">
        <v>165.59999999999999</v>
      </c>
      <c r="I212" s="239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292</v>
      </c>
      <c r="AU212" s="247" t="s">
        <v>88</v>
      </c>
      <c r="AV212" s="15" t="s">
        <v>290</v>
      </c>
      <c r="AW212" s="15" t="s">
        <v>40</v>
      </c>
      <c r="AX212" s="15" t="s">
        <v>86</v>
      </c>
      <c r="AY212" s="247" t="s">
        <v>282</v>
      </c>
    </row>
    <row r="213" s="1" customFormat="1" ht="16.5" customHeight="1">
      <c r="B213" s="33"/>
      <c r="C213" s="198" t="s">
        <v>415</v>
      </c>
      <c r="D213" s="198" t="s">
        <v>285</v>
      </c>
      <c r="E213" s="199" t="s">
        <v>1341</v>
      </c>
      <c r="F213" s="200" t="s">
        <v>1342</v>
      </c>
      <c r="G213" s="201" t="s">
        <v>343</v>
      </c>
      <c r="H213" s="202">
        <v>165.59999999999999</v>
      </c>
      <c r="I213" s="203">
        <v>16.600000000000001</v>
      </c>
      <c r="J213" s="203">
        <f>ROUND(I213*H213,2)</f>
        <v>2748.96</v>
      </c>
      <c r="K213" s="200" t="s">
        <v>289</v>
      </c>
      <c r="L213" s="38"/>
      <c r="M213" s="72" t="s">
        <v>1</v>
      </c>
      <c r="N213" s="204" t="s">
        <v>50</v>
      </c>
      <c r="O213" s="205">
        <v>0.0080000000000000002</v>
      </c>
      <c r="P213" s="205">
        <f>O213*H213</f>
        <v>1.3248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AR213" s="17" t="s">
        <v>290</v>
      </c>
      <c r="AT213" s="17" t="s">
        <v>285</v>
      </c>
      <c r="AU213" s="17" t="s">
        <v>88</v>
      </c>
      <c r="AY213" s="17" t="s">
        <v>282</v>
      </c>
      <c r="BE213" s="207">
        <f>IF(N213="základní",J213,0)</f>
        <v>2748.96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7" t="s">
        <v>86</v>
      </c>
      <c r="BK213" s="207">
        <f>ROUND(I213*H213,2)</f>
        <v>2748.96</v>
      </c>
      <c r="BL213" s="17" t="s">
        <v>290</v>
      </c>
      <c r="BM213" s="17" t="s">
        <v>1343</v>
      </c>
    </row>
    <row r="214" s="12" customFormat="1">
      <c r="B214" s="208"/>
      <c r="C214" s="209"/>
      <c r="D214" s="210" t="s">
        <v>292</v>
      </c>
      <c r="E214" s="211" t="s">
        <v>1</v>
      </c>
      <c r="F214" s="212" t="s">
        <v>1328</v>
      </c>
      <c r="G214" s="209"/>
      <c r="H214" s="211" t="s">
        <v>1</v>
      </c>
      <c r="I214" s="209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292</v>
      </c>
      <c r="AU214" s="217" t="s">
        <v>88</v>
      </c>
      <c r="AV214" s="12" t="s">
        <v>86</v>
      </c>
      <c r="AW214" s="12" t="s">
        <v>40</v>
      </c>
      <c r="AX214" s="12" t="s">
        <v>79</v>
      </c>
      <c r="AY214" s="217" t="s">
        <v>282</v>
      </c>
    </row>
    <row r="215" s="12" customFormat="1">
      <c r="B215" s="208"/>
      <c r="C215" s="209"/>
      <c r="D215" s="210" t="s">
        <v>292</v>
      </c>
      <c r="E215" s="211" t="s">
        <v>1</v>
      </c>
      <c r="F215" s="212" t="s">
        <v>1242</v>
      </c>
      <c r="G215" s="209"/>
      <c r="H215" s="211" t="s">
        <v>1</v>
      </c>
      <c r="I215" s="209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292</v>
      </c>
      <c r="AU215" s="217" t="s">
        <v>88</v>
      </c>
      <c r="AV215" s="12" t="s">
        <v>86</v>
      </c>
      <c r="AW215" s="12" t="s">
        <v>40</v>
      </c>
      <c r="AX215" s="12" t="s">
        <v>79</v>
      </c>
      <c r="AY215" s="217" t="s">
        <v>282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1243</v>
      </c>
      <c r="G216" s="219"/>
      <c r="H216" s="222">
        <v>165.59999999999999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88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5" customFormat="1">
      <c r="B217" s="238"/>
      <c r="C217" s="239"/>
      <c r="D217" s="210" t="s">
        <v>292</v>
      </c>
      <c r="E217" s="240" t="s">
        <v>1</v>
      </c>
      <c r="F217" s="241" t="s">
        <v>306</v>
      </c>
      <c r="G217" s="239"/>
      <c r="H217" s="242">
        <v>165.59999999999999</v>
      </c>
      <c r="I217" s="239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292</v>
      </c>
      <c r="AU217" s="247" t="s">
        <v>88</v>
      </c>
      <c r="AV217" s="15" t="s">
        <v>290</v>
      </c>
      <c r="AW217" s="15" t="s">
        <v>40</v>
      </c>
      <c r="AX217" s="15" t="s">
        <v>86</v>
      </c>
      <c r="AY217" s="247" t="s">
        <v>282</v>
      </c>
    </row>
    <row r="218" s="1" customFormat="1" ht="16.5" customHeight="1">
      <c r="B218" s="33"/>
      <c r="C218" s="198" t="s">
        <v>420</v>
      </c>
      <c r="D218" s="198" t="s">
        <v>285</v>
      </c>
      <c r="E218" s="199" t="s">
        <v>1344</v>
      </c>
      <c r="F218" s="200" t="s">
        <v>1345</v>
      </c>
      <c r="G218" s="201" t="s">
        <v>343</v>
      </c>
      <c r="H218" s="202">
        <v>2932.3000000000002</v>
      </c>
      <c r="I218" s="203">
        <v>5.6299999999999999</v>
      </c>
      <c r="J218" s="203">
        <f>ROUND(I218*H218,2)</f>
        <v>16508.849999999999</v>
      </c>
      <c r="K218" s="200" t="s">
        <v>289</v>
      </c>
      <c r="L218" s="38"/>
      <c r="M218" s="72" t="s">
        <v>1</v>
      </c>
      <c r="N218" s="204" t="s">
        <v>50</v>
      </c>
      <c r="O218" s="205">
        <v>0.002</v>
      </c>
      <c r="P218" s="205">
        <f>O218*H218</f>
        <v>5.8646000000000003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88</v>
      </c>
      <c r="AY218" s="17" t="s">
        <v>282</v>
      </c>
      <c r="BE218" s="207">
        <f>IF(N218="základní",J218,0)</f>
        <v>16508.849999999999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16508.849999999999</v>
      </c>
      <c r="BL218" s="17" t="s">
        <v>290</v>
      </c>
      <c r="BM218" s="17" t="s">
        <v>1346</v>
      </c>
    </row>
    <row r="219" s="12" customFormat="1">
      <c r="B219" s="208"/>
      <c r="C219" s="209"/>
      <c r="D219" s="210" t="s">
        <v>292</v>
      </c>
      <c r="E219" s="211" t="s">
        <v>1</v>
      </c>
      <c r="F219" s="212" t="s">
        <v>1347</v>
      </c>
      <c r="G219" s="209"/>
      <c r="H219" s="211" t="s">
        <v>1</v>
      </c>
      <c r="I219" s="209"/>
      <c r="J219" s="209"/>
      <c r="K219" s="209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292</v>
      </c>
      <c r="AU219" s="217" t="s">
        <v>88</v>
      </c>
      <c r="AV219" s="12" t="s">
        <v>86</v>
      </c>
      <c r="AW219" s="12" t="s">
        <v>40</v>
      </c>
      <c r="AX219" s="12" t="s">
        <v>79</v>
      </c>
      <c r="AY219" s="21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1348</v>
      </c>
      <c r="G220" s="219"/>
      <c r="H220" s="222">
        <v>2634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88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2" customFormat="1">
      <c r="B221" s="208"/>
      <c r="C221" s="209"/>
      <c r="D221" s="210" t="s">
        <v>292</v>
      </c>
      <c r="E221" s="211" t="s">
        <v>1</v>
      </c>
      <c r="F221" s="212" t="s">
        <v>1328</v>
      </c>
      <c r="G221" s="209"/>
      <c r="H221" s="211" t="s">
        <v>1</v>
      </c>
      <c r="I221" s="209"/>
      <c r="J221" s="209"/>
      <c r="K221" s="209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292</v>
      </c>
      <c r="AU221" s="217" t="s">
        <v>88</v>
      </c>
      <c r="AV221" s="12" t="s">
        <v>86</v>
      </c>
      <c r="AW221" s="12" t="s">
        <v>40</v>
      </c>
      <c r="AX221" s="12" t="s">
        <v>79</v>
      </c>
      <c r="AY221" s="217" t="s">
        <v>282</v>
      </c>
    </row>
    <row r="222" s="12" customFormat="1">
      <c r="B222" s="208"/>
      <c r="C222" s="209"/>
      <c r="D222" s="210" t="s">
        <v>292</v>
      </c>
      <c r="E222" s="211" t="s">
        <v>1</v>
      </c>
      <c r="F222" s="212" t="s">
        <v>1262</v>
      </c>
      <c r="G222" s="209"/>
      <c r="H222" s="211" t="s">
        <v>1</v>
      </c>
      <c r="I222" s="209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292</v>
      </c>
      <c r="AU222" s="217" t="s">
        <v>88</v>
      </c>
      <c r="AV222" s="12" t="s">
        <v>86</v>
      </c>
      <c r="AW222" s="12" t="s">
        <v>40</v>
      </c>
      <c r="AX222" s="12" t="s">
        <v>79</v>
      </c>
      <c r="AY222" s="21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1263</v>
      </c>
      <c r="G223" s="219"/>
      <c r="H223" s="222">
        <v>186.30000000000001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2" customFormat="1">
      <c r="B224" s="208"/>
      <c r="C224" s="209"/>
      <c r="D224" s="210" t="s">
        <v>292</v>
      </c>
      <c r="E224" s="211" t="s">
        <v>1</v>
      </c>
      <c r="F224" s="212" t="s">
        <v>1349</v>
      </c>
      <c r="G224" s="209"/>
      <c r="H224" s="211" t="s">
        <v>1</v>
      </c>
      <c r="I224" s="209"/>
      <c r="J224" s="209"/>
      <c r="K224" s="209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292</v>
      </c>
      <c r="AU224" s="217" t="s">
        <v>88</v>
      </c>
      <c r="AV224" s="12" t="s">
        <v>86</v>
      </c>
      <c r="AW224" s="12" t="s">
        <v>40</v>
      </c>
      <c r="AX224" s="12" t="s">
        <v>79</v>
      </c>
      <c r="AY224" s="217" t="s">
        <v>282</v>
      </c>
    </row>
    <row r="225" s="13" customFormat="1">
      <c r="B225" s="218"/>
      <c r="C225" s="219"/>
      <c r="D225" s="210" t="s">
        <v>292</v>
      </c>
      <c r="E225" s="220" t="s">
        <v>1</v>
      </c>
      <c r="F225" s="221" t="s">
        <v>1257</v>
      </c>
      <c r="G225" s="219"/>
      <c r="H225" s="222">
        <v>112</v>
      </c>
      <c r="I225" s="219"/>
      <c r="J225" s="219"/>
      <c r="K225" s="219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292</v>
      </c>
      <c r="AU225" s="227" t="s">
        <v>88</v>
      </c>
      <c r="AV225" s="13" t="s">
        <v>88</v>
      </c>
      <c r="AW225" s="13" t="s">
        <v>40</v>
      </c>
      <c r="AX225" s="13" t="s">
        <v>79</v>
      </c>
      <c r="AY225" s="227" t="s">
        <v>282</v>
      </c>
    </row>
    <row r="226" s="15" customFormat="1">
      <c r="B226" s="238"/>
      <c r="C226" s="239"/>
      <c r="D226" s="210" t="s">
        <v>292</v>
      </c>
      <c r="E226" s="240" t="s">
        <v>1</v>
      </c>
      <c r="F226" s="241" t="s">
        <v>306</v>
      </c>
      <c r="G226" s="239"/>
      <c r="H226" s="242">
        <v>2932.3000000000002</v>
      </c>
      <c r="I226" s="239"/>
      <c r="J226" s="239"/>
      <c r="K226" s="239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292</v>
      </c>
      <c r="AU226" s="247" t="s">
        <v>88</v>
      </c>
      <c r="AV226" s="15" t="s">
        <v>290</v>
      </c>
      <c r="AW226" s="15" t="s">
        <v>40</v>
      </c>
      <c r="AX226" s="15" t="s">
        <v>86</v>
      </c>
      <c r="AY226" s="247" t="s">
        <v>282</v>
      </c>
    </row>
    <row r="227" s="1" customFormat="1" ht="16.5" customHeight="1">
      <c r="B227" s="33"/>
      <c r="C227" s="198" t="s">
        <v>425</v>
      </c>
      <c r="D227" s="198" t="s">
        <v>285</v>
      </c>
      <c r="E227" s="199" t="s">
        <v>1350</v>
      </c>
      <c r="F227" s="200" t="s">
        <v>1351</v>
      </c>
      <c r="G227" s="201" t="s">
        <v>343</v>
      </c>
      <c r="H227" s="202">
        <v>2746</v>
      </c>
      <c r="I227" s="203">
        <v>250</v>
      </c>
      <c r="J227" s="203">
        <f>ROUND(I227*H227,2)</f>
        <v>686500</v>
      </c>
      <c r="K227" s="200" t="s">
        <v>289</v>
      </c>
      <c r="L227" s="38"/>
      <c r="M227" s="72" t="s">
        <v>1</v>
      </c>
      <c r="N227" s="204" t="s">
        <v>50</v>
      </c>
      <c r="O227" s="205">
        <v>0.066000000000000003</v>
      </c>
      <c r="P227" s="205">
        <f>O227*H227</f>
        <v>181.23600000000002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AR227" s="17" t="s">
        <v>290</v>
      </c>
      <c r="AT227" s="17" t="s">
        <v>285</v>
      </c>
      <c r="AU227" s="17" t="s">
        <v>88</v>
      </c>
      <c r="AY227" s="17" t="s">
        <v>282</v>
      </c>
      <c r="BE227" s="207">
        <f>IF(N227="základní",J227,0)</f>
        <v>686500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7" t="s">
        <v>86</v>
      </c>
      <c r="BK227" s="207">
        <f>ROUND(I227*H227,2)</f>
        <v>686500</v>
      </c>
      <c r="BL227" s="17" t="s">
        <v>290</v>
      </c>
      <c r="BM227" s="17" t="s">
        <v>1352</v>
      </c>
    </row>
    <row r="228" s="12" customFormat="1">
      <c r="B228" s="208"/>
      <c r="C228" s="209"/>
      <c r="D228" s="210" t="s">
        <v>292</v>
      </c>
      <c r="E228" s="211" t="s">
        <v>1</v>
      </c>
      <c r="F228" s="212" t="s">
        <v>1347</v>
      </c>
      <c r="G228" s="209"/>
      <c r="H228" s="211" t="s">
        <v>1</v>
      </c>
      <c r="I228" s="209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292</v>
      </c>
      <c r="AU228" s="217" t="s">
        <v>88</v>
      </c>
      <c r="AV228" s="12" t="s">
        <v>86</v>
      </c>
      <c r="AW228" s="12" t="s">
        <v>40</v>
      </c>
      <c r="AX228" s="12" t="s">
        <v>79</v>
      </c>
      <c r="AY228" s="21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1348</v>
      </c>
      <c r="G229" s="219"/>
      <c r="H229" s="222">
        <v>2634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2" customFormat="1">
      <c r="B230" s="208"/>
      <c r="C230" s="209"/>
      <c r="D230" s="210" t="s">
        <v>292</v>
      </c>
      <c r="E230" s="211" t="s">
        <v>1</v>
      </c>
      <c r="F230" s="212" t="s">
        <v>1349</v>
      </c>
      <c r="G230" s="209"/>
      <c r="H230" s="211" t="s">
        <v>1</v>
      </c>
      <c r="I230" s="209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292</v>
      </c>
      <c r="AU230" s="217" t="s">
        <v>88</v>
      </c>
      <c r="AV230" s="12" t="s">
        <v>86</v>
      </c>
      <c r="AW230" s="12" t="s">
        <v>40</v>
      </c>
      <c r="AX230" s="12" t="s">
        <v>79</v>
      </c>
      <c r="AY230" s="217" t="s">
        <v>282</v>
      </c>
    </row>
    <row r="231" s="13" customFormat="1">
      <c r="B231" s="218"/>
      <c r="C231" s="219"/>
      <c r="D231" s="210" t="s">
        <v>292</v>
      </c>
      <c r="E231" s="220" t="s">
        <v>1</v>
      </c>
      <c r="F231" s="221" t="s">
        <v>1257</v>
      </c>
      <c r="G231" s="219"/>
      <c r="H231" s="222">
        <v>112</v>
      </c>
      <c r="I231" s="219"/>
      <c r="J231" s="219"/>
      <c r="K231" s="219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292</v>
      </c>
      <c r="AU231" s="227" t="s">
        <v>88</v>
      </c>
      <c r="AV231" s="13" t="s">
        <v>88</v>
      </c>
      <c r="AW231" s="13" t="s">
        <v>40</v>
      </c>
      <c r="AX231" s="13" t="s">
        <v>79</v>
      </c>
      <c r="AY231" s="227" t="s">
        <v>282</v>
      </c>
    </row>
    <row r="232" s="15" customFormat="1">
      <c r="B232" s="238"/>
      <c r="C232" s="239"/>
      <c r="D232" s="210" t="s">
        <v>292</v>
      </c>
      <c r="E232" s="240" t="s">
        <v>1</v>
      </c>
      <c r="F232" s="241" t="s">
        <v>306</v>
      </c>
      <c r="G232" s="239"/>
      <c r="H232" s="242">
        <v>2746</v>
      </c>
      <c r="I232" s="239"/>
      <c r="J232" s="239"/>
      <c r="K232" s="239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292</v>
      </c>
      <c r="AU232" s="247" t="s">
        <v>88</v>
      </c>
      <c r="AV232" s="15" t="s">
        <v>290</v>
      </c>
      <c r="AW232" s="15" t="s">
        <v>40</v>
      </c>
      <c r="AX232" s="15" t="s">
        <v>86</v>
      </c>
      <c r="AY232" s="247" t="s">
        <v>282</v>
      </c>
    </row>
    <row r="233" s="1" customFormat="1" ht="16.5" customHeight="1">
      <c r="B233" s="33"/>
      <c r="C233" s="198" t="s">
        <v>429</v>
      </c>
      <c r="D233" s="198" t="s">
        <v>285</v>
      </c>
      <c r="E233" s="199" t="s">
        <v>1353</v>
      </c>
      <c r="F233" s="200" t="s">
        <v>1354</v>
      </c>
      <c r="G233" s="201" t="s">
        <v>343</v>
      </c>
      <c r="H233" s="202">
        <v>11.300000000000001</v>
      </c>
      <c r="I233" s="203">
        <v>291</v>
      </c>
      <c r="J233" s="203">
        <f>ROUND(I233*H233,2)</f>
        <v>3288.3000000000002</v>
      </c>
      <c r="K233" s="200" t="s">
        <v>289</v>
      </c>
      <c r="L233" s="38"/>
      <c r="M233" s="72" t="s">
        <v>1</v>
      </c>
      <c r="N233" s="204" t="s">
        <v>50</v>
      </c>
      <c r="O233" s="205">
        <v>0.71999999999999997</v>
      </c>
      <c r="P233" s="205">
        <f>O233*H233</f>
        <v>8.136000000000001</v>
      </c>
      <c r="Q233" s="205">
        <v>0.084250000000000005</v>
      </c>
      <c r="R233" s="205">
        <f>Q233*H233</f>
        <v>0.95202500000000012</v>
      </c>
      <c r="S233" s="205">
        <v>0</v>
      </c>
      <c r="T233" s="206">
        <f>S233*H233</f>
        <v>0</v>
      </c>
      <c r="AR233" s="17" t="s">
        <v>290</v>
      </c>
      <c r="AT233" s="17" t="s">
        <v>285</v>
      </c>
      <c r="AU233" s="17" t="s">
        <v>88</v>
      </c>
      <c r="AY233" s="17" t="s">
        <v>282</v>
      </c>
      <c r="BE233" s="207">
        <f>IF(N233="základní",J233,0)</f>
        <v>3288.3000000000002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7" t="s">
        <v>86</v>
      </c>
      <c r="BK233" s="207">
        <f>ROUND(I233*H233,2)</f>
        <v>3288.3000000000002</v>
      </c>
      <c r="BL233" s="17" t="s">
        <v>290</v>
      </c>
      <c r="BM233" s="17" t="s">
        <v>1355</v>
      </c>
    </row>
    <row r="234" s="12" customFormat="1">
      <c r="B234" s="208"/>
      <c r="C234" s="209"/>
      <c r="D234" s="210" t="s">
        <v>292</v>
      </c>
      <c r="E234" s="211" t="s">
        <v>1</v>
      </c>
      <c r="F234" s="212" t="s">
        <v>1356</v>
      </c>
      <c r="G234" s="209"/>
      <c r="H234" s="211" t="s">
        <v>1</v>
      </c>
      <c r="I234" s="209"/>
      <c r="J234" s="209"/>
      <c r="K234" s="209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292</v>
      </c>
      <c r="AU234" s="217" t="s">
        <v>88</v>
      </c>
      <c r="AV234" s="12" t="s">
        <v>86</v>
      </c>
      <c r="AW234" s="12" t="s">
        <v>40</v>
      </c>
      <c r="AX234" s="12" t="s">
        <v>79</v>
      </c>
      <c r="AY234" s="217" t="s">
        <v>282</v>
      </c>
    </row>
    <row r="235" s="12" customFormat="1">
      <c r="B235" s="208"/>
      <c r="C235" s="209"/>
      <c r="D235" s="210" t="s">
        <v>292</v>
      </c>
      <c r="E235" s="211" t="s">
        <v>1</v>
      </c>
      <c r="F235" s="212" t="s">
        <v>1357</v>
      </c>
      <c r="G235" s="209"/>
      <c r="H235" s="211" t="s">
        <v>1</v>
      </c>
      <c r="I235" s="209"/>
      <c r="J235" s="209"/>
      <c r="K235" s="209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292</v>
      </c>
      <c r="AU235" s="217" t="s">
        <v>88</v>
      </c>
      <c r="AV235" s="12" t="s">
        <v>86</v>
      </c>
      <c r="AW235" s="12" t="s">
        <v>40</v>
      </c>
      <c r="AX235" s="12" t="s">
        <v>79</v>
      </c>
      <c r="AY235" s="217" t="s">
        <v>282</v>
      </c>
    </row>
    <row r="236" s="13" customFormat="1">
      <c r="B236" s="218"/>
      <c r="C236" s="219"/>
      <c r="D236" s="210" t="s">
        <v>292</v>
      </c>
      <c r="E236" s="220" t="s">
        <v>1</v>
      </c>
      <c r="F236" s="221" t="s">
        <v>1334</v>
      </c>
      <c r="G236" s="219"/>
      <c r="H236" s="222">
        <v>11.300000000000001</v>
      </c>
      <c r="I236" s="219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292</v>
      </c>
      <c r="AU236" s="227" t="s">
        <v>88</v>
      </c>
      <c r="AV236" s="13" t="s">
        <v>88</v>
      </c>
      <c r="AW236" s="13" t="s">
        <v>40</v>
      </c>
      <c r="AX236" s="13" t="s">
        <v>79</v>
      </c>
      <c r="AY236" s="227" t="s">
        <v>282</v>
      </c>
    </row>
    <row r="237" s="15" customFormat="1">
      <c r="B237" s="238"/>
      <c r="C237" s="239"/>
      <c r="D237" s="210" t="s">
        <v>292</v>
      </c>
      <c r="E237" s="240" t="s">
        <v>1</v>
      </c>
      <c r="F237" s="241" t="s">
        <v>306</v>
      </c>
      <c r="G237" s="239"/>
      <c r="H237" s="242">
        <v>11.300000000000001</v>
      </c>
      <c r="I237" s="239"/>
      <c r="J237" s="239"/>
      <c r="K237" s="239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292</v>
      </c>
      <c r="AU237" s="247" t="s">
        <v>88</v>
      </c>
      <c r="AV237" s="15" t="s">
        <v>290</v>
      </c>
      <c r="AW237" s="15" t="s">
        <v>40</v>
      </c>
      <c r="AX237" s="15" t="s">
        <v>86</v>
      </c>
      <c r="AY237" s="247" t="s">
        <v>282</v>
      </c>
    </row>
    <row r="238" s="1" customFormat="1" ht="16.5" customHeight="1">
      <c r="B238" s="33"/>
      <c r="C238" s="248" t="s">
        <v>436</v>
      </c>
      <c r="D238" s="248" t="s">
        <v>328</v>
      </c>
      <c r="E238" s="249" t="s">
        <v>1358</v>
      </c>
      <c r="F238" s="250" t="s">
        <v>1359</v>
      </c>
      <c r="G238" s="251" t="s">
        <v>343</v>
      </c>
      <c r="H238" s="252">
        <v>4.8410000000000002</v>
      </c>
      <c r="I238" s="253">
        <v>528</v>
      </c>
      <c r="J238" s="253">
        <f>ROUND(I238*H238,2)</f>
        <v>2556.0500000000002</v>
      </c>
      <c r="K238" s="250" t="s">
        <v>289</v>
      </c>
      <c r="L238" s="254"/>
      <c r="M238" s="255" t="s">
        <v>1</v>
      </c>
      <c r="N238" s="256" t="s">
        <v>50</v>
      </c>
      <c r="O238" s="205">
        <v>0</v>
      </c>
      <c r="P238" s="205">
        <f>O238*H238</f>
        <v>0</v>
      </c>
      <c r="Q238" s="205">
        <v>0.13100000000000001</v>
      </c>
      <c r="R238" s="205">
        <f>Q238*H238</f>
        <v>0.63417100000000004</v>
      </c>
      <c r="S238" s="205">
        <v>0</v>
      </c>
      <c r="T238" s="206">
        <f>S238*H238</f>
        <v>0</v>
      </c>
      <c r="AR238" s="17" t="s">
        <v>331</v>
      </c>
      <c r="AT238" s="17" t="s">
        <v>328</v>
      </c>
      <c r="AU238" s="17" t="s">
        <v>88</v>
      </c>
      <c r="AY238" s="17" t="s">
        <v>282</v>
      </c>
      <c r="BE238" s="207">
        <f>IF(N238="základní",J238,0)</f>
        <v>2556.0500000000002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7" t="s">
        <v>86</v>
      </c>
      <c r="BK238" s="207">
        <f>ROUND(I238*H238,2)</f>
        <v>2556.0500000000002</v>
      </c>
      <c r="BL238" s="17" t="s">
        <v>290</v>
      </c>
      <c r="BM238" s="17" t="s">
        <v>1360</v>
      </c>
    </row>
    <row r="239" s="12" customFormat="1">
      <c r="B239" s="208"/>
      <c r="C239" s="209"/>
      <c r="D239" s="210" t="s">
        <v>292</v>
      </c>
      <c r="E239" s="211" t="s">
        <v>1</v>
      </c>
      <c r="F239" s="212" t="s">
        <v>1361</v>
      </c>
      <c r="G239" s="209"/>
      <c r="H239" s="211" t="s">
        <v>1</v>
      </c>
      <c r="I239" s="209"/>
      <c r="J239" s="209"/>
      <c r="K239" s="209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292</v>
      </c>
      <c r="AU239" s="217" t="s">
        <v>88</v>
      </c>
      <c r="AV239" s="12" t="s">
        <v>86</v>
      </c>
      <c r="AW239" s="12" t="s">
        <v>40</v>
      </c>
      <c r="AX239" s="12" t="s">
        <v>79</v>
      </c>
      <c r="AY239" s="217" t="s">
        <v>282</v>
      </c>
    </row>
    <row r="240" s="12" customFormat="1">
      <c r="B240" s="208"/>
      <c r="C240" s="209"/>
      <c r="D240" s="210" t="s">
        <v>292</v>
      </c>
      <c r="E240" s="211" t="s">
        <v>1</v>
      </c>
      <c r="F240" s="212" t="s">
        <v>1357</v>
      </c>
      <c r="G240" s="209"/>
      <c r="H240" s="211" t="s">
        <v>1</v>
      </c>
      <c r="I240" s="209"/>
      <c r="J240" s="209"/>
      <c r="K240" s="209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292</v>
      </c>
      <c r="AU240" s="217" t="s">
        <v>88</v>
      </c>
      <c r="AV240" s="12" t="s">
        <v>86</v>
      </c>
      <c r="AW240" s="12" t="s">
        <v>40</v>
      </c>
      <c r="AX240" s="12" t="s">
        <v>79</v>
      </c>
      <c r="AY240" s="21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1362</v>
      </c>
      <c r="G241" s="219"/>
      <c r="H241" s="222">
        <v>4.8410000000000002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5" customFormat="1">
      <c r="B242" s="238"/>
      <c r="C242" s="239"/>
      <c r="D242" s="210" t="s">
        <v>292</v>
      </c>
      <c r="E242" s="240" t="s">
        <v>1</v>
      </c>
      <c r="F242" s="241" t="s">
        <v>306</v>
      </c>
      <c r="G242" s="239"/>
      <c r="H242" s="242">
        <v>4.8410000000000002</v>
      </c>
      <c r="I242" s="239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292</v>
      </c>
      <c r="AU242" s="247" t="s">
        <v>88</v>
      </c>
      <c r="AV242" s="15" t="s">
        <v>290</v>
      </c>
      <c r="AW242" s="15" t="s">
        <v>40</v>
      </c>
      <c r="AX242" s="15" t="s">
        <v>86</v>
      </c>
      <c r="AY242" s="247" t="s">
        <v>282</v>
      </c>
    </row>
    <row r="243" s="1" customFormat="1" ht="16.5" customHeight="1">
      <c r="B243" s="33"/>
      <c r="C243" s="248" t="s">
        <v>462</v>
      </c>
      <c r="D243" s="248" t="s">
        <v>328</v>
      </c>
      <c r="E243" s="249" t="s">
        <v>1363</v>
      </c>
      <c r="F243" s="250" t="s">
        <v>1364</v>
      </c>
      <c r="G243" s="251" t="s">
        <v>343</v>
      </c>
      <c r="H243" s="252">
        <v>6.798</v>
      </c>
      <c r="I243" s="253">
        <v>228</v>
      </c>
      <c r="J243" s="253">
        <f>ROUND(I243*H243,2)</f>
        <v>1549.9400000000001</v>
      </c>
      <c r="K243" s="250" t="s">
        <v>289</v>
      </c>
      <c r="L243" s="254"/>
      <c r="M243" s="255" t="s">
        <v>1</v>
      </c>
      <c r="N243" s="256" t="s">
        <v>50</v>
      </c>
      <c r="O243" s="205">
        <v>0</v>
      </c>
      <c r="P243" s="205">
        <f>O243*H243</f>
        <v>0</v>
      </c>
      <c r="Q243" s="205">
        <v>0.13100000000000001</v>
      </c>
      <c r="R243" s="205">
        <f>Q243*H243</f>
        <v>0.89053800000000005</v>
      </c>
      <c r="S243" s="205">
        <v>0</v>
      </c>
      <c r="T243" s="206">
        <f>S243*H243</f>
        <v>0</v>
      </c>
      <c r="AR243" s="17" t="s">
        <v>331</v>
      </c>
      <c r="AT243" s="17" t="s">
        <v>328</v>
      </c>
      <c r="AU243" s="17" t="s">
        <v>88</v>
      </c>
      <c r="AY243" s="17" t="s">
        <v>282</v>
      </c>
      <c r="BE243" s="207">
        <f>IF(N243="základní",J243,0)</f>
        <v>1549.9400000000001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7" t="s">
        <v>86</v>
      </c>
      <c r="BK243" s="207">
        <f>ROUND(I243*H243,2)</f>
        <v>1549.9400000000001</v>
      </c>
      <c r="BL243" s="17" t="s">
        <v>290</v>
      </c>
      <c r="BM243" s="17" t="s">
        <v>1365</v>
      </c>
    </row>
    <row r="244" s="12" customFormat="1">
      <c r="B244" s="208"/>
      <c r="C244" s="209"/>
      <c r="D244" s="210" t="s">
        <v>292</v>
      </c>
      <c r="E244" s="211" t="s">
        <v>1</v>
      </c>
      <c r="F244" s="212" t="s">
        <v>1366</v>
      </c>
      <c r="G244" s="209"/>
      <c r="H244" s="211" t="s">
        <v>1</v>
      </c>
      <c r="I244" s="209"/>
      <c r="J244" s="209"/>
      <c r="K244" s="209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292</v>
      </c>
      <c r="AU244" s="217" t="s">
        <v>88</v>
      </c>
      <c r="AV244" s="12" t="s">
        <v>86</v>
      </c>
      <c r="AW244" s="12" t="s">
        <v>40</v>
      </c>
      <c r="AX244" s="12" t="s">
        <v>79</v>
      </c>
      <c r="AY244" s="217" t="s">
        <v>282</v>
      </c>
    </row>
    <row r="245" s="12" customFormat="1">
      <c r="B245" s="208"/>
      <c r="C245" s="209"/>
      <c r="D245" s="210" t="s">
        <v>292</v>
      </c>
      <c r="E245" s="211" t="s">
        <v>1</v>
      </c>
      <c r="F245" s="212" t="s">
        <v>1357</v>
      </c>
      <c r="G245" s="209"/>
      <c r="H245" s="211" t="s">
        <v>1</v>
      </c>
      <c r="I245" s="209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292</v>
      </c>
      <c r="AU245" s="217" t="s">
        <v>88</v>
      </c>
      <c r="AV245" s="12" t="s">
        <v>86</v>
      </c>
      <c r="AW245" s="12" t="s">
        <v>40</v>
      </c>
      <c r="AX245" s="12" t="s">
        <v>79</v>
      </c>
      <c r="AY245" s="217" t="s">
        <v>282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1367</v>
      </c>
      <c r="G246" s="219"/>
      <c r="H246" s="222">
        <v>6.798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88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5" customFormat="1">
      <c r="B247" s="238"/>
      <c r="C247" s="239"/>
      <c r="D247" s="210" t="s">
        <v>292</v>
      </c>
      <c r="E247" s="240" t="s">
        <v>1</v>
      </c>
      <c r="F247" s="241" t="s">
        <v>306</v>
      </c>
      <c r="G247" s="239"/>
      <c r="H247" s="242">
        <v>6.798</v>
      </c>
      <c r="I247" s="239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292</v>
      </c>
      <c r="AU247" s="247" t="s">
        <v>88</v>
      </c>
      <c r="AV247" s="15" t="s">
        <v>290</v>
      </c>
      <c r="AW247" s="15" t="s">
        <v>40</v>
      </c>
      <c r="AX247" s="15" t="s">
        <v>86</v>
      </c>
      <c r="AY247" s="247" t="s">
        <v>282</v>
      </c>
    </row>
    <row r="248" s="11" customFormat="1" ht="22.8" customHeight="1">
      <c r="B248" s="183"/>
      <c r="C248" s="184"/>
      <c r="D248" s="185" t="s">
        <v>78</v>
      </c>
      <c r="E248" s="196" t="s">
        <v>331</v>
      </c>
      <c r="F248" s="196" t="s">
        <v>1368</v>
      </c>
      <c r="G248" s="184"/>
      <c r="H248" s="184"/>
      <c r="I248" s="184"/>
      <c r="J248" s="197">
        <f>BK248</f>
        <v>48190</v>
      </c>
      <c r="K248" s="184"/>
      <c r="L248" s="188"/>
      <c r="M248" s="189"/>
      <c r="N248" s="190"/>
      <c r="O248" s="190"/>
      <c r="P248" s="191">
        <f>SUM(P249:P260)</f>
        <v>103.18000000000001</v>
      </c>
      <c r="Q248" s="190"/>
      <c r="R248" s="191">
        <f>SUM(R249:R260)</f>
        <v>12.0754</v>
      </c>
      <c r="S248" s="190"/>
      <c r="T248" s="192">
        <f>SUM(T249:T260)</f>
        <v>0</v>
      </c>
      <c r="AR248" s="193" t="s">
        <v>86</v>
      </c>
      <c r="AT248" s="194" t="s">
        <v>78</v>
      </c>
      <c r="AU248" s="194" t="s">
        <v>86</v>
      </c>
      <c r="AY248" s="193" t="s">
        <v>282</v>
      </c>
      <c r="BK248" s="195">
        <f>SUM(BK249:BK260)</f>
        <v>48190</v>
      </c>
    </row>
    <row r="249" s="1" customFormat="1" ht="16.5" customHeight="1">
      <c r="B249" s="33"/>
      <c r="C249" s="198" t="s">
        <v>476</v>
      </c>
      <c r="D249" s="198" t="s">
        <v>285</v>
      </c>
      <c r="E249" s="199" t="s">
        <v>1369</v>
      </c>
      <c r="F249" s="200" t="s">
        <v>1370</v>
      </c>
      <c r="G249" s="201" t="s">
        <v>376</v>
      </c>
      <c r="H249" s="202">
        <v>25</v>
      </c>
      <c r="I249" s="203">
        <v>1730</v>
      </c>
      <c r="J249" s="203">
        <f>ROUND(I249*H249,2)</f>
        <v>43250</v>
      </c>
      <c r="K249" s="200" t="s">
        <v>289</v>
      </c>
      <c r="L249" s="38"/>
      <c r="M249" s="72" t="s">
        <v>1</v>
      </c>
      <c r="N249" s="204" t="s">
        <v>50</v>
      </c>
      <c r="O249" s="205">
        <v>3.8170000000000002</v>
      </c>
      <c r="P249" s="205">
        <f>O249*H249</f>
        <v>95.425000000000011</v>
      </c>
      <c r="Q249" s="205">
        <v>0.42080000000000001</v>
      </c>
      <c r="R249" s="205">
        <f>Q249*H249</f>
        <v>10.52</v>
      </c>
      <c r="S249" s="205">
        <v>0</v>
      </c>
      <c r="T249" s="206">
        <f>S249*H249</f>
        <v>0</v>
      </c>
      <c r="AR249" s="17" t="s">
        <v>290</v>
      </c>
      <c r="AT249" s="17" t="s">
        <v>285</v>
      </c>
      <c r="AU249" s="17" t="s">
        <v>88</v>
      </c>
      <c r="AY249" s="17" t="s">
        <v>282</v>
      </c>
      <c r="BE249" s="207">
        <f>IF(N249="základní",J249,0)</f>
        <v>43250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7" t="s">
        <v>86</v>
      </c>
      <c r="BK249" s="207">
        <f>ROUND(I249*H249,2)</f>
        <v>43250</v>
      </c>
      <c r="BL249" s="17" t="s">
        <v>290</v>
      </c>
      <c r="BM249" s="17" t="s">
        <v>1371</v>
      </c>
    </row>
    <row r="250" s="12" customFormat="1">
      <c r="B250" s="208"/>
      <c r="C250" s="209"/>
      <c r="D250" s="210" t="s">
        <v>292</v>
      </c>
      <c r="E250" s="211" t="s">
        <v>1</v>
      </c>
      <c r="F250" s="212" t="s">
        <v>1372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292</v>
      </c>
      <c r="AU250" s="217" t="s">
        <v>88</v>
      </c>
      <c r="AV250" s="12" t="s">
        <v>86</v>
      </c>
      <c r="AW250" s="12" t="s">
        <v>40</v>
      </c>
      <c r="AX250" s="12" t="s">
        <v>79</v>
      </c>
      <c r="AY250" s="217" t="s">
        <v>282</v>
      </c>
    </row>
    <row r="251" s="13" customFormat="1">
      <c r="B251" s="218"/>
      <c r="C251" s="219"/>
      <c r="D251" s="210" t="s">
        <v>292</v>
      </c>
      <c r="E251" s="220" t="s">
        <v>1</v>
      </c>
      <c r="F251" s="221" t="s">
        <v>88</v>
      </c>
      <c r="G251" s="219"/>
      <c r="H251" s="222">
        <v>2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292</v>
      </c>
      <c r="AU251" s="227" t="s">
        <v>88</v>
      </c>
      <c r="AV251" s="13" t="s">
        <v>88</v>
      </c>
      <c r="AW251" s="13" t="s">
        <v>40</v>
      </c>
      <c r="AX251" s="13" t="s">
        <v>79</v>
      </c>
      <c r="AY251" s="227" t="s">
        <v>282</v>
      </c>
    </row>
    <row r="252" s="12" customFormat="1">
      <c r="B252" s="208"/>
      <c r="C252" s="209"/>
      <c r="D252" s="210" t="s">
        <v>292</v>
      </c>
      <c r="E252" s="211" t="s">
        <v>1</v>
      </c>
      <c r="F252" s="212" t="s">
        <v>1373</v>
      </c>
      <c r="G252" s="209"/>
      <c r="H252" s="211" t="s">
        <v>1</v>
      </c>
      <c r="I252" s="209"/>
      <c r="J252" s="209"/>
      <c r="K252" s="209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292</v>
      </c>
      <c r="AU252" s="217" t="s">
        <v>88</v>
      </c>
      <c r="AV252" s="12" t="s">
        <v>86</v>
      </c>
      <c r="AW252" s="12" t="s">
        <v>40</v>
      </c>
      <c r="AX252" s="12" t="s">
        <v>79</v>
      </c>
      <c r="AY252" s="217" t="s">
        <v>282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1374</v>
      </c>
      <c r="G253" s="219"/>
      <c r="H253" s="222">
        <v>16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88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2" customFormat="1">
      <c r="B254" s="208"/>
      <c r="C254" s="209"/>
      <c r="D254" s="210" t="s">
        <v>292</v>
      </c>
      <c r="E254" s="211" t="s">
        <v>1</v>
      </c>
      <c r="F254" s="212" t="s">
        <v>1375</v>
      </c>
      <c r="G254" s="209"/>
      <c r="H254" s="211" t="s">
        <v>1</v>
      </c>
      <c r="I254" s="209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292</v>
      </c>
      <c r="AU254" s="217" t="s">
        <v>88</v>
      </c>
      <c r="AV254" s="12" t="s">
        <v>86</v>
      </c>
      <c r="AW254" s="12" t="s">
        <v>40</v>
      </c>
      <c r="AX254" s="12" t="s">
        <v>79</v>
      </c>
      <c r="AY254" s="21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334</v>
      </c>
      <c r="G255" s="219"/>
      <c r="H255" s="222">
        <v>7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5" customFormat="1">
      <c r="B256" s="238"/>
      <c r="C256" s="239"/>
      <c r="D256" s="210" t="s">
        <v>292</v>
      </c>
      <c r="E256" s="240" t="s">
        <v>1</v>
      </c>
      <c r="F256" s="241" t="s">
        <v>306</v>
      </c>
      <c r="G256" s="239"/>
      <c r="H256" s="242">
        <v>25</v>
      </c>
      <c r="I256" s="239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292</v>
      </c>
      <c r="AU256" s="247" t="s">
        <v>88</v>
      </c>
      <c r="AV256" s="15" t="s">
        <v>290</v>
      </c>
      <c r="AW256" s="15" t="s">
        <v>40</v>
      </c>
      <c r="AX256" s="15" t="s">
        <v>86</v>
      </c>
      <c r="AY256" s="247" t="s">
        <v>282</v>
      </c>
    </row>
    <row r="257" s="1" customFormat="1" ht="16.5" customHeight="1">
      <c r="B257" s="33"/>
      <c r="C257" s="198" t="s">
        <v>492</v>
      </c>
      <c r="D257" s="198" t="s">
        <v>285</v>
      </c>
      <c r="E257" s="199" t="s">
        <v>1376</v>
      </c>
      <c r="F257" s="200" t="s">
        <v>1377</v>
      </c>
      <c r="G257" s="201" t="s">
        <v>376</v>
      </c>
      <c r="H257" s="202">
        <v>5</v>
      </c>
      <c r="I257" s="203">
        <v>988</v>
      </c>
      <c r="J257" s="203">
        <f>ROUND(I257*H257,2)</f>
        <v>4940</v>
      </c>
      <c r="K257" s="200" t="s">
        <v>289</v>
      </c>
      <c r="L257" s="38"/>
      <c r="M257" s="72" t="s">
        <v>1</v>
      </c>
      <c r="N257" s="204" t="s">
        <v>50</v>
      </c>
      <c r="O257" s="205">
        <v>1.5509999999999999</v>
      </c>
      <c r="P257" s="205">
        <f>O257*H257</f>
        <v>7.7549999999999999</v>
      </c>
      <c r="Q257" s="205">
        <v>0.31108000000000002</v>
      </c>
      <c r="R257" s="205">
        <f>Q257*H257</f>
        <v>1.5554000000000001</v>
      </c>
      <c r="S257" s="205">
        <v>0</v>
      </c>
      <c r="T257" s="206">
        <f>S257*H257</f>
        <v>0</v>
      </c>
      <c r="AR257" s="17" t="s">
        <v>290</v>
      </c>
      <c r="AT257" s="17" t="s">
        <v>285</v>
      </c>
      <c r="AU257" s="17" t="s">
        <v>88</v>
      </c>
      <c r="AY257" s="17" t="s">
        <v>282</v>
      </c>
      <c r="BE257" s="207">
        <f>IF(N257="základní",J257,0)</f>
        <v>4940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4940</v>
      </c>
      <c r="BL257" s="17" t="s">
        <v>290</v>
      </c>
      <c r="BM257" s="17" t="s">
        <v>1378</v>
      </c>
    </row>
    <row r="258" s="12" customFormat="1">
      <c r="B258" s="208"/>
      <c r="C258" s="209"/>
      <c r="D258" s="210" t="s">
        <v>292</v>
      </c>
      <c r="E258" s="211" t="s">
        <v>1</v>
      </c>
      <c r="F258" s="212" t="s">
        <v>1379</v>
      </c>
      <c r="G258" s="209"/>
      <c r="H258" s="211" t="s">
        <v>1</v>
      </c>
      <c r="I258" s="209"/>
      <c r="J258" s="209"/>
      <c r="K258" s="209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292</v>
      </c>
      <c r="AU258" s="217" t="s">
        <v>88</v>
      </c>
      <c r="AV258" s="12" t="s">
        <v>86</v>
      </c>
      <c r="AW258" s="12" t="s">
        <v>40</v>
      </c>
      <c r="AX258" s="12" t="s">
        <v>79</v>
      </c>
      <c r="AY258" s="21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319</v>
      </c>
      <c r="G259" s="219"/>
      <c r="H259" s="222">
        <v>5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88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5" customFormat="1">
      <c r="B260" s="238"/>
      <c r="C260" s="239"/>
      <c r="D260" s="210" t="s">
        <v>292</v>
      </c>
      <c r="E260" s="240" t="s">
        <v>1</v>
      </c>
      <c r="F260" s="241" t="s">
        <v>306</v>
      </c>
      <c r="G260" s="239"/>
      <c r="H260" s="242">
        <v>5</v>
      </c>
      <c r="I260" s="239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292</v>
      </c>
      <c r="AU260" s="247" t="s">
        <v>88</v>
      </c>
      <c r="AV260" s="15" t="s">
        <v>290</v>
      </c>
      <c r="AW260" s="15" t="s">
        <v>40</v>
      </c>
      <c r="AX260" s="15" t="s">
        <v>86</v>
      </c>
      <c r="AY260" s="247" t="s">
        <v>282</v>
      </c>
    </row>
    <row r="261" s="11" customFormat="1" ht="22.8" customHeight="1">
      <c r="B261" s="183"/>
      <c r="C261" s="184"/>
      <c r="D261" s="185" t="s">
        <v>78</v>
      </c>
      <c r="E261" s="196" t="s">
        <v>346</v>
      </c>
      <c r="F261" s="196" t="s">
        <v>1125</v>
      </c>
      <c r="G261" s="184"/>
      <c r="H261" s="184"/>
      <c r="I261" s="184"/>
      <c r="J261" s="197">
        <f>BK261</f>
        <v>417391.45999999996</v>
      </c>
      <c r="K261" s="184"/>
      <c r="L261" s="188"/>
      <c r="M261" s="189"/>
      <c r="N261" s="190"/>
      <c r="O261" s="190"/>
      <c r="P261" s="191">
        <f>SUM(P262:P366)</f>
        <v>485.06152000000003</v>
      </c>
      <c r="Q261" s="190"/>
      <c r="R261" s="191">
        <f>SUM(R262:R366)</f>
        <v>159.69716640000002</v>
      </c>
      <c r="S261" s="190"/>
      <c r="T261" s="192">
        <f>SUM(T262:T366)</f>
        <v>109.84</v>
      </c>
      <c r="AR261" s="193" t="s">
        <v>290</v>
      </c>
      <c r="AT261" s="194" t="s">
        <v>78</v>
      </c>
      <c r="AU261" s="194" t="s">
        <v>86</v>
      </c>
      <c r="AY261" s="193" t="s">
        <v>282</v>
      </c>
      <c r="BK261" s="195">
        <f>SUM(BK262:BK366)</f>
        <v>417391.45999999996</v>
      </c>
    </row>
    <row r="262" s="1" customFormat="1" ht="16.5" customHeight="1">
      <c r="B262" s="33"/>
      <c r="C262" s="198" t="s">
        <v>510</v>
      </c>
      <c r="D262" s="198" t="s">
        <v>285</v>
      </c>
      <c r="E262" s="199" t="s">
        <v>1380</v>
      </c>
      <c r="F262" s="200" t="s">
        <v>1381</v>
      </c>
      <c r="G262" s="201" t="s">
        <v>392</v>
      </c>
      <c r="H262" s="202">
        <v>1255</v>
      </c>
      <c r="I262" s="203">
        <v>128</v>
      </c>
      <c r="J262" s="203">
        <f>ROUND(I262*H262,2)</f>
        <v>160640</v>
      </c>
      <c r="K262" s="200" t="s">
        <v>289</v>
      </c>
      <c r="L262" s="38"/>
      <c r="M262" s="72" t="s">
        <v>1</v>
      </c>
      <c r="N262" s="204" t="s">
        <v>50</v>
      </c>
      <c r="O262" s="205">
        <v>0.119</v>
      </c>
      <c r="P262" s="205">
        <f>O262*H262</f>
        <v>149.345</v>
      </c>
      <c r="Q262" s="205">
        <v>0.089779999999999999</v>
      </c>
      <c r="R262" s="205">
        <f>Q262*H262</f>
        <v>112.6739</v>
      </c>
      <c r="S262" s="205">
        <v>0</v>
      </c>
      <c r="T262" s="206">
        <f>S262*H262</f>
        <v>0</v>
      </c>
      <c r="AR262" s="17" t="s">
        <v>290</v>
      </c>
      <c r="AT262" s="17" t="s">
        <v>285</v>
      </c>
      <c r="AU262" s="17" t="s">
        <v>88</v>
      </c>
      <c r="AY262" s="17" t="s">
        <v>282</v>
      </c>
      <c r="BE262" s="207">
        <f>IF(N262="základní",J262,0)</f>
        <v>160640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7" t="s">
        <v>86</v>
      </c>
      <c r="BK262" s="207">
        <f>ROUND(I262*H262,2)</f>
        <v>160640</v>
      </c>
      <c r="BL262" s="17" t="s">
        <v>290</v>
      </c>
      <c r="BM262" s="17" t="s">
        <v>1382</v>
      </c>
    </row>
    <row r="263" s="12" customFormat="1">
      <c r="B263" s="208"/>
      <c r="C263" s="209"/>
      <c r="D263" s="210" t="s">
        <v>292</v>
      </c>
      <c r="E263" s="211" t="s">
        <v>1</v>
      </c>
      <c r="F263" s="212" t="s">
        <v>1383</v>
      </c>
      <c r="G263" s="209"/>
      <c r="H263" s="211" t="s">
        <v>1</v>
      </c>
      <c r="I263" s="209"/>
      <c r="J263" s="209"/>
      <c r="K263" s="209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292</v>
      </c>
      <c r="AU263" s="217" t="s">
        <v>88</v>
      </c>
      <c r="AV263" s="12" t="s">
        <v>86</v>
      </c>
      <c r="AW263" s="12" t="s">
        <v>40</v>
      </c>
      <c r="AX263" s="12" t="s">
        <v>79</v>
      </c>
      <c r="AY263" s="217" t="s">
        <v>282</v>
      </c>
    </row>
    <row r="264" s="13" customFormat="1">
      <c r="B264" s="218"/>
      <c r="C264" s="219"/>
      <c r="D264" s="210" t="s">
        <v>292</v>
      </c>
      <c r="E264" s="220" t="s">
        <v>1</v>
      </c>
      <c r="F264" s="221" t="s">
        <v>1384</v>
      </c>
      <c r="G264" s="219"/>
      <c r="H264" s="222">
        <v>79</v>
      </c>
      <c r="I264" s="219"/>
      <c r="J264" s="219"/>
      <c r="K264" s="219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292</v>
      </c>
      <c r="AU264" s="227" t="s">
        <v>88</v>
      </c>
      <c r="AV264" s="13" t="s">
        <v>88</v>
      </c>
      <c r="AW264" s="13" t="s">
        <v>40</v>
      </c>
      <c r="AX264" s="13" t="s">
        <v>79</v>
      </c>
      <c r="AY264" s="227" t="s">
        <v>282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1385</v>
      </c>
      <c r="G265" s="219"/>
      <c r="H265" s="222">
        <v>324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88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3" customFormat="1">
      <c r="B266" s="218"/>
      <c r="C266" s="219"/>
      <c r="D266" s="210" t="s">
        <v>292</v>
      </c>
      <c r="E266" s="220" t="s">
        <v>1</v>
      </c>
      <c r="F266" s="221" t="s">
        <v>1386</v>
      </c>
      <c r="G266" s="219"/>
      <c r="H266" s="222">
        <v>852</v>
      </c>
      <c r="I266" s="219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292</v>
      </c>
      <c r="AU266" s="227" t="s">
        <v>88</v>
      </c>
      <c r="AV266" s="13" t="s">
        <v>88</v>
      </c>
      <c r="AW266" s="13" t="s">
        <v>40</v>
      </c>
      <c r="AX266" s="13" t="s">
        <v>79</v>
      </c>
      <c r="AY266" s="227" t="s">
        <v>282</v>
      </c>
    </row>
    <row r="267" s="15" customFormat="1">
      <c r="B267" s="238"/>
      <c r="C267" s="239"/>
      <c r="D267" s="210" t="s">
        <v>292</v>
      </c>
      <c r="E267" s="240" t="s">
        <v>1</v>
      </c>
      <c r="F267" s="241" t="s">
        <v>306</v>
      </c>
      <c r="G267" s="239"/>
      <c r="H267" s="242">
        <v>1255</v>
      </c>
      <c r="I267" s="239"/>
      <c r="J267" s="239"/>
      <c r="K267" s="239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292</v>
      </c>
      <c r="AU267" s="247" t="s">
        <v>88</v>
      </c>
      <c r="AV267" s="15" t="s">
        <v>290</v>
      </c>
      <c r="AW267" s="15" t="s">
        <v>40</v>
      </c>
      <c r="AX267" s="15" t="s">
        <v>86</v>
      </c>
      <c r="AY267" s="247" t="s">
        <v>282</v>
      </c>
    </row>
    <row r="268" s="1" customFormat="1" ht="16.5" customHeight="1">
      <c r="B268" s="33"/>
      <c r="C268" s="248" t="s">
        <v>517</v>
      </c>
      <c r="D268" s="248" t="s">
        <v>328</v>
      </c>
      <c r="E268" s="249" t="s">
        <v>1387</v>
      </c>
      <c r="F268" s="250" t="s">
        <v>1388</v>
      </c>
      <c r="G268" s="251" t="s">
        <v>343</v>
      </c>
      <c r="H268" s="252">
        <v>33.353999999999999</v>
      </c>
      <c r="I268" s="253">
        <v>546</v>
      </c>
      <c r="J268" s="253">
        <f>ROUND(I268*H268,2)</f>
        <v>18211.279999999999</v>
      </c>
      <c r="K268" s="250" t="s">
        <v>289</v>
      </c>
      <c r="L268" s="254"/>
      <c r="M268" s="255" t="s">
        <v>1</v>
      </c>
      <c r="N268" s="256" t="s">
        <v>50</v>
      </c>
      <c r="O268" s="205">
        <v>0</v>
      </c>
      <c r="P268" s="205">
        <f>O268*H268</f>
        <v>0</v>
      </c>
      <c r="Q268" s="205">
        <v>0.222</v>
      </c>
      <c r="R268" s="205">
        <f>Q268*H268</f>
        <v>7.4045879999999995</v>
      </c>
      <c r="S268" s="205">
        <v>0</v>
      </c>
      <c r="T268" s="206">
        <f>S268*H268</f>
        <v>0</v>
      </c>
      <c r="AR268" s="17" t="s">
        <v>331</v>
      </c>
      <c r="AT268" s="17" t="s">
        <v>328</v>
      </c>
      <c r="AU268" s="17" t="s">
        <v>88</v>
      </c>
      <c r="AY268" s="17" t="s">
        <v>282</v>
      </c>
      <c r="BE268" s="207">
        <f>IF(N268="základní",J268,0)</f>
        <v>18211.279999999999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7" t="s">
        <v>86</v>
      </c>
      <c r="BK268" s="207">
        <f>ROUND(I268*H268,2)</f>
        <v>18211.279999999999</v>
      </c>
      <c r="BL268" s="17" t="s">
        <v>290</v>
      </c>
      <c r="BM268" s="17" t="s">
        <v>1389</v>
      </c>
    </row>
    <row r="269" s="1" customFormat="1">
      <c r="B269" s="33"/>
      <c r="C269" s="34"/>
      <c r="D269" s="210" t="s">
        <v>1154</v>
      </c>
      <c r="E269" s="34"/>
      <c r="F269" s="261" t="s">
        <v>1390</v>
      </c>
      <c r="G269" s="34"/>
      <c r="H269" s="34"/>
      <c r="I269" s="34"/>
      <c r="J269" s="34"/>
      <c r="K269" s="34"/>
      <c r="L269" s="38"/>
      <c r="M269" s="262"/>
      <c r="N269" s="74"/>
      <c r="O269" s="74"/>
      <c r="P269" s="74"/>
      <c r="Q269" s="74"/>
      <c r="R269" s="74"/>
      <c r="S269" s="74"/>
      <c r="T269" s="75"/>
      <c r="AT269" s="17" t="s">
        <v>1154</v>
      </c>
      <c r="AU269" s="17" t="s">
        <v>88</v>
      </c>
    </row>
    <row r="270" s="12" customFormat="1">
      <c r="B270" s="208"/>
      <c r="C270" s="209"/>
      <c r="D270" s="210" t="s">
        <v>292</v>
      </c>
      <c r="E270" s="211" t="s">
        <v>1</v>
      </c>
      <c r="F270" s="212" t="s">
        <v>1391</v>
      </c>
      <c r="G270" s="209"/>
      <c r="H270" s="211" t="s">
        <v>1</v>
      </c>
      <c r="I270" s="209"/>
      <c r="J270" s="209"/>
      <c r="K270" s="209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292</v>
      </c>
      <c r="AU270" s="217" t="s">
        <v>88</v>
      </c>
      <c r="AV270" s="12" t="s">
        <v>86</v>
      </c>
      <c r="AW270" s="12" t="s">
        <v>40</v>
      </c>
      <c r="AX270" s="12" t="s">
        <v>79</v>
      </c>
      <c r="AY270" s="217" t="s">
        <v>282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1392</v>
      </c>
      <c r="G271" s="219"/>
      <c r="H271" s="222">
        <v>8.0579999999999998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88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3" customFormat="1">
      <c r="B272" s="218"/>
      <c r="C272" s="219"/>
      <c r="D272" s="210" t="s">
        <v>292</v>
      </c>
      <c r="E272" s="220" t="s">
        <v>1</v>
      </c>
      <c r="F272" s="221" t="s">
        <v>1393</v>
      </c>
      <c r="G272" s="219"/>
      <c r="H272" s="222">
        <v>33.048000000000002</v>
      </c>
      <c r="I272" s="219"/>
      <c r="J272" s="219"/>
      <c r="K272" s="219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292</v>
      </c>
      <c r="AU272" s="227" t="s">
        <v>88</v>
      </c>
      <c r="AV272" s="13" t="s">
        <v>88</v>
      </c>
      <c r="AW272" s="13" t="s">
        <v>40</v>
      </c>
      <c r="AX272" s="13" t="s">
        <v>79</v>
      </c>
      <c r="AY272" s="227" t="s">
        <v>282</v>
      </c>
    </row>
    <row r="273" s="13" customFormat="1">
      <c r="B273" s="218"/>
      <c r="C273" s="219"/>
      <c r="D273" s="210" t="s">
        <v>292</v>
      </c>
      <c r="E273" s="220" t="s">
        <v>1</v>
      </c>
      <c r="F273" s="221" t="s">
        <v>1394</v>
      </c>
      <c r="G273" s="219"/>
      <c r="H273" s="222">
        <v>86.903999999999996</v>
      </c>
      <c r="I273" s="219"/>
      <c r="J273" s="219"/>
      <c r="K273" s="219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292</v>
      </c>
      <c r="AU273" s="227" t="s">
        <v>88</v>
      </c>
      <c r="AV273" s="13" t="s">
        <v>88</v>
      </c>
      <c r="AW273" s="13" t="s">
        <v>40</v>
      </c>
      <c r="AX273" s="13" t="s">
        <v>79</v>
      </c>
      <c r="AY273" s="227" t="s">
        <v>282</v>
      </c>
    </row>
    <row r="274" s="14" customFormat="1">
      <c r="B274" s="228"/>
      <c r="C274" s="229"/>
      <c r="D274" s="210" t="s">
        <v>292</v>
      </c>
      <c r="E274" s="230" t="s">
        <v>1</v>
      </c>
      <c r="F274" s="231" t="s">
        <v>299</v>
      </c>
      <c r="G274" s="229"/>
      <c r="H274" s="232">
        <v>128.00999999999999</v>
      </c>
      <c r="I274" s="229"/>
      <c r="J274" s="229"/>
      <c r="K274" s="229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292</v>
      </c>
      <c r="AU274" s="237" t="s">
        <v>88</v>
      </c>
      <c r="AV274" s="14" t="s">
        <v>129</v>
      </c>
      <c r="AW274" s="14" t="s">
        <v>40</v>
      </c>
      <c r="AX274" s="14" t="s">
        <v>79</v>
      </c>
      <c r="AY274" s="237" t="s">
        <v>282</v>
      </c>
    </row>
    <row r="275" s="12" customFormat="1">
      <c r="B275" s="208"/>
      <c r="C275" s="209"/>
      <c r="D275" s="210" t="s">
        <v>292</v>
      </c>
      <c r="E275" s="211" t="s">
        <v>1</v>
      </c>
      <c r="F275" s="212" t="s">
        <v>1395</v>
      </c>
      <c r="G275" s="209"/>
      <c r="H275" s="211" t="s">
        <v>1</v>
      </c>
      <c r="I275" s="209"/>
      <c r="J275" s="209"/>
      <c r="K275" s="209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292</v>
      </c>
      <c r="AU275" s="217" t="s">
        <v>88</v>
      </c>
      <c r="AV275" s="12" t="s">
        <v>86</v>
      </c>
      <c r="AW275" s="12" t="s">
        <v>40</v>
      </c>
      <c r="AX275" s="12" t="s">
        <v>79</v>
      </c>
      <c r="AY275" s="217" t="s">
        <v>282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1396</v>
      </c>
      <c r="G276" s="219"/>
      <c r="H276" s="222">
        <v>-28.559999999999999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88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1397</v>
      </c>
      <c r="G277" s="219"/>
      <c r="H277" s="222">
        <v>-66.096000000000004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88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4" customFormat="1">
      <c r="B278" s="228"/>
      <c r="C278" s="229"/>
      <c r="D278" s="210" t="s">
        <v>292</v>
      </c>
      <c r="E278" s="230" t="s">
        <v>1</v>
      </c>
      <c r="F278" s="231" t="s">
        <v>299</v>
      </c>
      <c r="G278" s="229"/>
      <c r="H278" s="232">
        <v>-94.656000000000006</v>
      </c>
      <c r="I278" s="229"/>
      <c r="J278" s="229"/>
      <c r="K278" s="229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292</v>
      </c>
      <c r="AU278" s="237" t="s">
        <v>88</v>
      </c>
      <c r="AV278" s="14" t="s">
        <v>129</v>
      </c>
      <c r="AW278" s="14" t="s">
        <v>40</v>
      </c>
      <c r="AX278" s="14" t="s">
        <v>79</v>
      </c>
      <c r="AY278" s="237" t="s">
        <v>282</v>
      </c>
    </row>
    <row r="279" s="15" customFormat="1">
      <c r="B279" s="238"/>
      <c r="C279" s="239"/>
      <c r="D279" s="210" t="s">
        <v>292</v>
      </c>
      <c r="E279" s="240" t="s">
        <v>1</v>
      </c>
      <c r="F279" s="241" t="s">
        <v>306</v>
      </c>
      <c r="G279" s="239"/>
      <c r="H279" s="242">
        <v>33.353999999999999</v>
      </c>
      <c r="I279" s="239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292</v>
      </c>
      <c r="AU279" s="247" t="s">
        <v>88</v>
      </c>
      <c r="AV279" s="15" t="s">
        <v>290</v>
      </c>
      <c r="AW279" s="15" t="s">
        <v>40</v>
      </c>
      <c r="AX279" s="15" t="s">
        <v>86</v>
      </c>
      <c r="AY279" s="247" t="s">
        <v>282</v>
      </c>
    </row>
    <row r="280" s="1" customFormat="1" ht="16.5" customHeight="1">
      <c r="B280" s="33"/>
      <c r="C280" s="198" t="s">
        <v>522</v>
      </c>
      <c r="D280" s="198" t="s">
        <v>285</v>
      </c>
      <c r="E280" s="199" t="s">
        <v>1398</v>
      </c>
      <c r="F280" s="200" t="s">
        <v>1399</v>
      </c>
      <c r="G280" s="201" t="s">
        <v>392</v>
      </c>
      <c r="H280" s="202">
        <v>38.700000000000003</v>
      </c>
      <c r="I280" s="203">
        <v>232</v>
      </c>
      <c r="J280" s="203">
        <f>ROUND(I280*H280,2)</f>
        <v>8978.3999999999996</v>
      </c>
      <c r="K280" s="200" t="s">
        <v>289</v>
      </c>
      <c r="L280" s="38"/>
      <c r="M280" s="72" t="s">
        <v>1</v>
      </c>
      <c r="N280" s="204" t="s">
        <v>50</v>
      </c>
      <c r="O280" s="205">
        <v>0.26800000000000002</v>
      </c>
      <c r="P280" s="205">
        <f>O280*H280</f>
        <v>10.371600000000001</v>
      </c>
      <c r="Q280" s="205">
        <v>0.15540000000000001</v>
      </c>
      <c r="R280" s="205">
        <f>Q280*H280</f>
        <v>6.013980000000001</v>
      </c>
      <c r="S280" s="205">
        <v>0</v>
      </c>
      <c r="T280" s="206">
        <f>S280*H280</f>
        <v>0</v>
      </c>
      <c r="AR280" s="17" t="s">
        <v>290</v>
      </c>
      <c r="AT280" s="17" t="s">
        <v>285</v>
      </c>
      <c r="AU280" s="17" t="s">
        <v>88</v>
      </c>
      <c r="AY280" s="17" t="s">
        <v>282</v>
      </c>
      <c r="BE280" s="207">
        <f>IF(N280="základní",J280,0)</f>
        <v>8978.3999999999996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8978.3999999999996</v>
      </c>
      <c r="BL280" s="17" t="s">
        <v>290</v>
      </c>
      <c r="BM280" s="17" t="s">
        <v>1400</v>
      </c>
    </row>
    <row r="281" s="12" customFormat="1">
      <c r="B281" s="208"/>
      <c r="C281" s="209"/>
      <c r="D281" s="210" t="s">
        <v>292</v>
      </c>
      <c r="E281" s="211" t="s">
        <v>1</v>
      </c>
      <c r="F281" s="212" t="s">
        <v>1401</v>
      </c>
      <c r="G281" s="209"/>
      <c r="H281" s="211" t="s">
        <v>1</v>
      </c>
      <c r="I281" s="209"/>
      <c r="J281" s="209"/>
      <c r="K281" s="209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292</v>
      </c>
      <c r="AU281" s="217" t="s">
        <v>88</v>
      </c>
      <c r="AV281" s="12" t="s">
        <v>86</v>
      </c>
      <c r="AW281" s="12" t="s">
        <v>40</v>
      </c>
      <c r="AX281" s="12" t="s">
        <v>79</v>
      </c>
      <c r="AY281" s="217" t="s">
        <v>282</v>
      </c>
    </row>
    <row r="282" s="13" customFormat="1">
      <c r="B282" s="218"/>
      <c r="C282" s="219"/>
      <c r="D282" s="210" t="s">
        <v>292</v>
      </c>
      <c r="E282" s="220" t="s">
        <v>1</v>
      </c>
      <c r="F282" s="221" t="s">
        <v>1402</v>
      </c>
      <c r="G282" s="219"/>
      <c r="H282" s="222">
        <v>38.700000000000003</v>
      </c>
      <c r="I282" s="219"/>
      <c r="J282" s="219"/>
      <c r="K282" s="219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292</v>
      </c>
      <c r="AU282" s="227" t="s">
        <v>88</v>
      </c>
      <c r="AV282" s="13" t="s">
        <v>88</v>
      </c>
      <c r="AW282" s="13" t="s">
        <v>40</v>
      </c>
      <c r="AX282" s="13" t="s">
        <v>79</v>
      </c>
      <c r="AY282" s="227" t="s">
        <v>282</v>
      </c>
    </row>
    <row r="283" s="15" customFormat="1">
      <c r="B283" s="238"/>
      <c r="C283" s="239"/>
      <c r="D283" s="210" t="s">
        <v>292</v>
      </c>
      <c r="E283" s="240" t="s">
        <v>1</v>
      </c>
      <c r="F283" s="241" t="s">
        <v>306</v>
      </c>
      <c r="G283" s="239"/>
      <c r="H283" s="242">
        <v>38.700000000000003</v>
      </c>
      <c r="I283" s="239"/>
      <c r="J283" s="239"/>
      <c r="K283" s="239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292</v>
      </c>
      <c r="AU283" s="247" t="s">
        <v>88</v>
      </c>
      <c r="AV283" s="15" t="s">
        <v>290</v>
      </c>
      <c r="AW283" s="15" t="s">
        <v>40</v>
      </c>
      <c r="AX283" s="15" t="s">
        <v>86</v>
      </c>
      <c r="AY283" s="247" t="s">
        <v>282</v>
      </c>
    </row>
    <row r="284" s="1" customFormat="1" ht="16.5" customHeight="1">
      <c r="B284" s="33"/>
      <c r="C284" s="248" t="s">
        <v>526</v>
      </c>
      <c r="D284" s="248" t="s">
        <v>328</v>
      </c>
      <c r="E284" s="249" t="s">
        <v>1403</v>
      </c>
      <c r="F284" s="250" t="s">
        <v>1404</v>
      </c>
      <c r="G284" s="251" t="s">
        <v>376</v>
      </c>
      <c r="H284" s="252">
        <v>65.650000000000006</v>
      </c>
      <c r="I284" s="253">
        <v>369</v>
      </c>
      <c r="J284" s="253">
        <f>ROUND(I284*H284,2)</f>
        <v>24224.849999999999</v>
      </c>
      <c r="K284" s="250" t="s">
        <v>377</v>
      </c>
      <c r="L284" s="254"/>
      <c r="M284" s="255" t="s">
        <v>1</v>
      </c>
      <c r="N284" s="256" t="s">
        <v>50</v>
      </c>
      <c r="O284" s="205">
        <v>0</v>
      </c>
      <c r="P284" s="205">
        <f>O284*H284</f>
        <v>0</v>
      </c>
      <c r="Q284" s="205">
        <v>0.080000000000000002</v>
      </c>
      <c r="R284" s="205">
        <f>Q284*H284</f>
        <v>5.2520000000000007</v>
      </c>
      <c r="S284" s="205">
        <v>0</v>
      </c>
      <c r="T284" s="206">
        <f>S284*H284</f>
        <v>0</v>
      </c>
      <c r="AR284" s="17" t="s">
        <v>331</v>
      </c>
      <c r="AT284" s="17" t="s">
        <v>328</v>
      </c>
      <c r="AU284" s="17" t="s">
        <v>88</v>
      </c>
      <c r="AY284" s="17" t="s">
        <v>282</v>
      </c>
      <c r="BE284" s="207">
        <f>IF(N284="základní",J284,0)</f>
        <v>24224.849999999999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7" t="s">
        <v>86</v>
      </c>
      <c r="BK284" s="207">
        <f>ROUND(I284*H284,2)</f>
        <v>24224.849999999999</v>
      </c>
      <c r="BL284" s="17" t="s">
        <v>290</v>
      </c>
      <c r="BM284" s="17" t="s">
        <v>1405</v>
      </c>
    </row>
    <row r="285" s="12" customFormat="1">
      <c r="B285" s="208"/>
      <c r="C285" s="209"/>
      <c r="D285" s="210" t="s">
        <v>292</v>
      </c>
      <c r="E285" s="211" t="s">
        <v>1</v>
      </c>
      <c r="F285" s="212" t="s">
        <v>1406</v>
      </c>
      <c r="G285" s="209"/>
      <c r="H285" s="211" t="s">
        <v>1</v>
      </c>
      <c r="I285" s="209"/>
      <c r="J285" s="209"/>
      <c r="K285" s="209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292</v>
      </c>
      <c r="AU285" s="217" t="s">
        <v>88</v>
      </c>
      <c r="AV285" s="12" t="s">
        <v>86</v>
      </c>
      <c r="AW285" s="12" t="s">
        <v>40</v>
      </c>
      <c r="AX285" s="12" t="s">
        <v>79</v>
      </c>
      <c r="AY285" s="217" t="s">
        <v>282</v>
      </c>
    </row>
    <row r="286" s="13" customFormat="1">
      <c r="B286" s="218"/>
      <c r="C286" s="219"/>
      <c r="D286" s="210" t="s">
        <v>292</v>
      </c>
      <c r="E286" s="220" t="s">
        <v>1</v>
      </c>
      <c r="F286" s="221" t="s">
        <v>1407</v>
      </c>
      <c r="G286" s="219"/>
      <c r="H286" s="222">
        <v>65.650000000000006</v>
      </c>
      <c r="I286" s="219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292</v>
      </c>
      <c r="AU286" s="227" t="s">
        <v>88</v>
      </c>
      <c r="AV286" s="13" t="s">
        <v>88</v>
      </c>
      <c r="AW286" s="13" t="s">
        <v>40</v>
      </c>
      <c r="AX286" s="13" t="s">
        <v>79</v>
      </c>
      <c r="AY286" s="227" t="s">
        <v>282</v>
      </c>
    </row>
    <row r="287" s="15" customFormat="1">
      <c r="B287" s="238"/>
      <c r="C287" s="239"/>
      <c r="D287" s="210" t="s">
        <v>292</v>
      </c>
      <c r="E287" s="240" t="s">
        <v>1</v>
      </c>
      <c r="F287" s="241" t="s">
        <v>306</v>
      </c>
      <c r="G287" s="239"/>
      <c r="H287" s="242">
        <v>65.650000000000006</v>
      </c>
      <c r="I287" s="239"/>
      <c r="J287" s="239"/>
      <c r="K287" s="239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292</v>
      </c>
      <c r="AU287" s="247" t="s">
        <v>88</v>
      </c>
      <c r="AV287" s="15" t="s">
        <v>290</v>
      </c>
      <c r="AW287" s="15" t="s">
        <v>40</v>
      </c>
      <c r="AX287" s="15" t="s">
        <v>86</v>
      </c>
      <c r="AY287" s="247" t="s">
        <v>282</v>
      </c>
    </row>
    <row r="288" s="1" customFormat="1" ht="16.5" customHeight="1">
      <c r="B288" s="33"/>
      <c r="C288" s="248" t="s">
        <v>530</v>
      </c>
      <c r="D288" s="248" t="s">
        <v>328</v>
      </c>
      <c r="E288" s="249" t="s">
        <v>1408</v>
      </c>
      <c r="F288" s="250" t="s">
        <v>1409</v>
      </c>
      <c r="G288" s="251" t="s">
        <v>376</v>
      </c>
      <c r="H288" s="252">
        <v>8.0800000000000001</v>
      </c>
      <c r="I288" s="253">
        <v>419</v>
      </c>
      <c r="J288" s="253">
        <f>ROUND(I288*H288,2)</f>
        <v>3385.52</v>
      </c>
      <c r="K288" s="250" t="s">
        <v>377</v>
      </c>
      <c r="L288" s="254"/>
      <c r="M288" s="255" t="s">
        <v>1</v>
      </c>
      <c r="N288" s="256" t="s">
        <v>50</v>
      </c>
      <c r="O288" s="205">
        <v>0</v>
      </c>
      <c r="P288" s="205">
        <f>O288*H288</f>
        <v>0</v>
      </c>
      <c r="Q288" s="205">
        <v>0.113</v>
      </c>
      <c r="R288" s="205">
        <f>Q288*H288</f>
        <v>0.91304000000000007</v>
      </c>
      <c r="S288" s="205">
        <v>0</v>
      </c>
      <c r="T288" s="206">
        <f>S288*H288</f>
        <v>0</v>
      </c>
      <c r="AR288" s="17" t="s">
        <v>331</v>
      </c>
      <c r="AT288" s="17" t="s">
        <v>328</v>
      </c>
      <c r="AU288" s="17" t="s">
        <v>88</v>
      </c>
      <c r="AY288" s="17" t="s">
        <v>282</v>
      </c>
      <c r="BE288" s="207">
        <f>IF(N288="základní",J288,0)</f>
        <v>3385.52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7" t="s">
        <v>86</v>
      </c>
      <c r="BK288" s="207">
        <f>ROUND(I288*H288,2)</f>
        <v>3385.52</v>
      </c>
      <c r="BL288" s="17" t="s">
        <v>290</v>
      </c>
      <c r="BM288" s="17" t="s">
        <v>1410</v>
      </c>
    </row>
    <row r="289" s="12" customFormat="1">
      <c r="B289" s="208"/>
      <c r="C289" s="209"/>
      <c r="D289" s="210" t="s">
        <v>292</v>
      </c>
      <c r="E289" s="211" t="s">
        <v>1</v>
      </c>
      <c r="F289" s="212" t="s">
        <v>1406</v>
      </c>
      <c r="G289" s="209"/>
      <c r="H289" s="211" t="s">
        <v>1</v>
      </c>
      <c r="I289" s="209"/>
      <c r="J289" s="209"/>
      <c r="K289" s="209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292</v>
      </c>
      <c r="AU289" s="217" t="s">
        <v>88</v>
      </c>
      <c r="AV289" s="12" t="s">
        <v>86</v>
      </c>
      <c r="AW289" s="12" t="s">
        <v>40</v>
      </c>
      <c r="AX289" s="12" t="s">
        <v>79</v>
      </c>
      <c r="AY289" s="217" t="s">
        <v>282</v>
      </c>
    </row>
    <row r="290" s="13" customFormat="1">
      <c r="B290" s="218"/>
      <c r="C290" s="219"/>
      <c r="D290" s="210" t="s">
        <v>292</v>
      </c>
      <c r="E290" s="220" t="s">
        <v>1</v>
      </c>
      <c r="F290" s="221" t="s">
        <v>1411</v>
      </c>
      <c r="G290" s="219"/>
      <c r="H290" s="222">
        <v>8.0800000000000001</v>
      </c>
      <c r="I290" s="219"/>
      <c r="J290" s="219"/>
      <c r="K290" s="219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292</v>
      </c>
      <c r="AU290" s="227" t="s">
        <v>88</v>
      </c>
      <c r="AV290" s="13" t="s">
        <v>88</v>
      </c>
      <c r="AW290" s="13" t="s">
        <v>40</v>
      </c>
      <c r="AX290" s="13" t="s">
        <v>79</v>
      </c>
      <c r="AY290" s="227" t="s">
        <v>282</v>
      </c>
    </row>
    <row r="291" s="15" customFormat="1">
      <c r="B291" s="238"/>
      <c r="C291" s="239"/>
      <c r="D291" s="210" t="s">
        <v>292</v>
      </c>
      <c r="E291" s="240" t="s">
        <v>1</v>
      </c>
      <c r="F291" s="241" t="s">
        <v>306</v>
      </c>
      <c r="G291" s="239"/>
      <c r="H291" s="242">
        <v>8.0800000000000001</v>
      </c>
      <c r="I291" s="239"/>
      <c r="J291" s="239"/>
      <c r="K291" s="239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292</v>
      </c>
      <c r="AU291" s="247" t="s">
        <v>88</v>
      </c>
      <c r="AV291" s="15" t="s">
        <v>290</v>
      </c>
      <c r="AW291" s="15" t="s">
        <v>40</v>
      </c>
      <c r="AX291" s="15" t="s">
        <v>86</v>
      </c>
      <c r="AY291" s="247" t="s">
        <v>282</v>
      </c>
    </row>
    <row r="292" s="1" customFormat="1" ht="16.5" customHeight="1">
      <c r="B292" s="33"/>
      <c r="C292" s="198" t="s">
        <v>537</v>
      </c>
      <c r="D292" s="198" t="s">
        <v>285</v>
      </c>
      <c r="E292" s="199" t="s">
        <v>1412</v>
      </c>
      <c r="F292" s="200" t="s">
        <v>1413</v>
      </c>
      <c r="G292" s="201" t="s">
        <v>392</v>
      </c>
      <c r="H292" s="202">
        <v>4.5</v>
      </c>
      <c r="I292" s="203">
        <v>191</v>
      </c>
      <c r="J292" s="203">
        <f>ROUND(I292*H292,2)</f>
        <v>859.5</v>
      </c>
      <c r="K292" s="200" t="s">
        <v>289</v>
      </c>
      <c r="L292" s="38"/>
      <c r="M292" s="72" t="s">
        <v>1</v>
      </c>
      <c r="N292" s="204" t="s">
        <v>50</v>
      </c>
      <c r="O292" s="205">
        <v>0.216</v>
      </c>
      <c r="P292" s="205">
        <f>O292*H292</f>
        <v>0.97199999999999998</v>
      </c>
      <c r="Q292" s="205">
        <v>0.1295</v>
      </c>
      <c r="R292" s="205">
        <f>Q292*H292</f>
        <v>0.58274999999999999</v>
      </c>
      <c r="S292" s="205">
        <v>0</v>
      </c>
      <c r="T292" s="206">
        <f>S292*H292</f>
        <v>0</v>
      </c>
      <c r="AR292" s="17" t="s">
        <v>290</v>
      </c>
      <c r="AT292" s="17" t="s">
        <v>285</v>
      </c>
      <c r="AU292" s="17" t="s">
        <v>88</v>
      </c>
      <c r="AY292" s="17" t="s">
        <v>282</v>
      </c>
      <c r="BE292" s="207">
        <f>IF(N292="základní",J292,0)</f>
        <v>859.5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7" t="s">
        <v>86</v>
      </c>
      <c r="BK292" s="207">
        <f>ROUND(I292*H292,2)</f>
        <v>859.5</v>
      </c>
      <c r="BL292" s="17" t="s">
        <v>290</v>
      </c>
      <c r="BM292" s="17" t="s">
        <v>1414</v>
      </c>
    </row>
    <row r="293" s="12" customFormat="1">
      <c r="B293" s="208"/>
      <c r="C293" s="209"/>
      <c r="D293" s="210" t="s">
        <v>292</v>
      </c>
      <c r="E293" s="211" t="s">
        <v>1</v>
      </c>
      <c r="F293" s="212" t="s">
        <v>1415</v>
      </c>
      <c r="G293" s="209"/>
      <c r="H293" s="211" t="s">
        <v>1</v>
      </c>
      <c r="I293" s="209"/>
      <c r="J293" s="209"/>
      <c r="K293" s="209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292</v>
      </c>
      <c r="AU293" s="217" t="s">
        <v>88</v>
      </c>
      <c r="AV293" s="12" t="s">
        <v>86</v>
      </c>
      <c r="AW293" s="12" t="s">
        <v>40</v>
      </c>
      <c r="AX293" s="12" t="s">
        <v>79</v>
      </c>
      <c r="AY293" s="217" t="s">
        <v>282</v>
      </c>
    </row>
    <row r="294" s="13" customFormat="1">
      <c r="B294" s="218"/>
      <c r="C294" s="219"/>
      <c r="D294" s="210" t="s">
        <v>292</v>
      </c>
      <c r="E294" s="220" t="s">
        <v>1</v>
      </c>
      <c r="F294" s="221" t="s">
        <v>1416</v>
      </c>
      <c r="G294" s="219"/>
      <c r="H294" s="222">
        <v>4.5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292</v>
      </c>
      <c r="AU294" s="227" t="s">
        <v>88</v>
      </c>
      <c r="AV294" s="13" t="s">
        <v>88</v>
      </c>
      <c r="AW294" s="13" t="s">
        <v>40</v>
      </c>
      <c r="AX294" s="13" t="s">
        <v>79</v>
      </c>
      <c r="AY294" s="227" t="s">
        <v>282</v>
      </c>
    </row>
    <row r="295" s="15" customFormat="1">
      <c r="B295" s="238"/>
      <c r="C295" s="239"/>
      <c r="D295" s="210" t="s">
        <v>292</v>
      </c>
      <c r="E295" s="240" t="s">
        <v>1</v>
      </c>
      <c r="F295" s="241" t="s">
        <v>306</v>
      </c>
      <c r="G295" s="239"/>
      <c r="H295" s="242">
        <v>4.5</v>
      </c>
      <c r="I295" s="239"/>
      <c r="J295" s="239"/>
      <c r="K295" s="239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292</v>
      </c>
      <c r="AU295" s="247" t="s">
        <v>88</v>
      </c>
      <c r="AV295" s="15" t="s">
        <v>290</v>
      </c>
      <c r="AW295" s="15" t="s">
        <v>40</v>
      </c>
      <c r="AX295" s="15" t="s">
        <v>86</v>
      </c>
      <c r="AY295" s="247" t="s">
        <v>282</v>
      </c>
    </row>
    <row r="296" s="1" customFormat="1" ht="16.5" customHeight="1">
      <c r="B296" s="33"/>
      <c r="C296" s="248" t="s">
        <v>541</v>
      </c>
      <c r="D296" s="248" t="s">
        <v>328</v>
      </c>
      <c r="E296" s="249" t="s">
        <v>1417</v>
      </c>
      <c r="F296" s="250" t="s">
        <v>1418</v>
      </c>
      <c r="G296" s="251" t="s">
        <v>392</v>
      </c>
      <c r="H296" s="252">
        <v>4.5449999999999999</v>
      </c>
      <c r="I296" s="253">
        <v>130</v>
      </c>
      <c r="J296" s="253">
        <f>ROUND(I296*H296,2)</f>
        <v>590.85000000000002</v>
      </c>
      <c r="K296" s="250" t="s">
        <v>289</v>
      </c>
      <c r="L296" s="254"/>
      <c r="M296" s="255" t="s">
        <v>1</v>
      </c>
      <c r="N296" s="256" t="s">
        <v>50</v>
      </c>
      <c r="O296" s="205">
        <v>0</v>
      </c>
      <c r="P296" s="205">
        <f>O296*H296</f>
        <v>0</v>
      </c>
      <c r="Q296" s="205">
        <v>0.058000000000000003</v>
      </c>
      <c r="R296" s="205">
        <f>Q296*H296</f>
        <v>0.26361000000000001</v>
      </c>
      <c r="S296" s="205">
        <v>0</v>
      </c>
      <c r="T296" s="206">
        <f>S296*H296</f>
        <v>0</v>
      </c>
      <c r="AR296" s="17" t="s">
        <v>331</v>
      </c>
      <c r="AT296" s="17" t="s">
        <v>328</v>
      </c>
      <c r="AU296" s="17" t="s">
        <v>88</v>
      </c>
      <c r="AY296" s="17" t="s">
        <v>282</v>
      </c>
      <c r="BE296" s="207">
        <f>IF(N296="základní",J296,0)</f>
        <v>590.85000000000002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7" t="s">
        <v>86</v>
      </c>
      <c r="BK296" s="207">
        <f>ROUND(I296*H296,2)</f>
        <v>590.85000000000002</v>
      </c>
      <c r="BL296" s="17" t="s">
        <v>290</v>
      </c>
      <c r="BM296" s="17" t="s">
        <v>1419</v>
      </c>
    </row>
    <row r="297" s="12" customFormat="1">
      <c r="B297" s="208"/>
      <c r="C297" s="209"/>
      <c r="D297" s="210" t="s">
        <v>292</v>
      </c>
      <c r="E297" s="211" t="s">
        <v>1</v>
      </c>
      <c r="F297" s="212" t="s">
        <v>1420</v>
      </c>
      <c r="G297" s="209"/>
      <c r="H297" s="211" t="s">
        <v>1</v>
      </c>
      <c r="I297" s="209"/>
      <c r="J297" s="209"/>
      <c r="K297" s="209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292</v>
      </c>
      <c r="AU297" s="217" t="s">
        <v>88</v>
      </c>
      <c r="AV297" s="12" t="s">
        <v>86</v>
      </c>
      <c r="AW297" s="12" t="s">
        <v>40</v>
      </c>
      <c r="AX297" s="12" t="s">
        <v>79</v>
      </c>
      <c r="AY297" s="217" t="s">
        <v>282</v>
      </c>
    </row>
    <row r="298" s="13" customFormat="1">
      <c r="B298" s="218"/>
      <c r="C298" s="219"/>
      <c r="D298" s="210" t="s">
        <v>292</v>
      </c>
      <c r="E298" s="220" t="s">
        <v>1</v>
      </c>
      <c r="F298" s="221" t="s">
        <v>1421</v>
      </c>
      <c r="G298" s="219"/>
      <c r="H298" s="222">
        <v>4.5449999999999999</v>
      </c>
      <c r="I298" s="219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292</v>
      </c>
      <c r="AU298" s="227" t="s">
        <v>88</v>
      </c>
      <c r="AV298" s="13" t="s">
        <v>88</v>
      </c>
      <c r="AW298" s="13" t="s">
        <v>40</v>
      </c>
      <c r="AX298" s="13" t="s">
        <v>79</v>
      </c>
      <c r="AY298" s="227" t="s">
        <v>282</v>
      </c>
    </row>
    <row r="299" s="15" customFormat="1">
      <c r="B299" s="238"/>
      <c r="C299" s="239"/>
      <c r="D299" s="210" t="s">
        <v>292</v>
      </c>
      <c r="E299" s="240" t="s">
        <v>1</v>
      </c>
      <c r="F299" s="241" t="s">
        <v>306</v>
      </c>
      <c r="G299" s="239"/>
      <c r="H299" s="242">
        <v>4.5449999999999999</v>
      </c>
      <c r="I299" s="239"/>
      <c r="J299" s="239"/>
      <c r="K299" s="239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292</v>
      </c>
      <c r="AU299" s="247" t="s">
        <v>88</v>
      </c>
      <c r="AV299" s="15" t="s">
        <v>290</v>
      </c>
      <c r="AW299" s="15" t="s">
        <v>40</v>
      </c>
      <c r="AX299" s="15" t="s">
        <v>86</v>
      </c>
      <c r="AY299" s="247" t="s">
        <v>282</v>
      </c>
    </row>
    <row r="300" s="1" customFormat="1" ht="16.5" customHeight="1">
      <c r="B300" s="33"/>
      <c r="C300" s="198" t="s">
        <v>545</v>
      </c>
      <c r="D300" s="198" t="s">
        <v>285</v>
      </c>
      <c r="E300" s="199" t="s">
        <v>1422</v>
      </c>
      <c r="F300" s="200" t="s">
        <v>1423</v>
      </c>
      <c r="G300" s="201" t="s">
        <v>288</v>
      </c>
      <c r="H300" s="202">
        <v>11.76</v>
      </c>
      <c r="I300" s="203">
        <v>2790</v>
      </c>
      <c r="J300" s="203">
        <f>ROUND(I300*H300,2)</f>
        <v>32810.400000000001</v>
      </c>
      <c r="K300" s="200" t="s">
        <v>289</v>
      </c>
      <c r="L300" s="38"/>
      <c r="M300" s="72" t="s">
        <v>1</v>
      </c>
      <c r="N300" s="204" t="s">
        <v>50</v>
      </c>
      <c r="O300" s="205">
        <v>1.442</v>
      </c>
      <c r="P300" s="205">
        <f>O300*H300</f>
        <v>16.957919999999998</v>
      </c>
      <c r="Q300" s="205">
        <v>2.2563399999999998</v>
      </c>
      <c r="R300" s="205">
        <f>Q300*H300</f>
        <v>26.534558399999998</v>
      </c>
      <c r="S300" s="205">
        <v>0</v>
      </c>
      <c r="T300" s="206">
        <f>S300*H300</f>
        <v>0</v>
      </c>
      <c r="AR300" s="17" t="s">
        <v>290</v>
      </c>
      <c r="AT300" s="17" t="s">
        <v>285</v>
      </c>
      <c r="AU300" s="17" t="s">
        <v>88</v>
      </c>
      <c r="AY300" s="17" t="s">
        <v>282</v>
      </c>
      <c r="BE300" s="207">
        <f>IF(N300="základní",J300,0)</f>
        <v>32810.400000000001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7" t="s">
        <v>86</v>
      </c>
      <c r="BK300" s="207">
        <f>ROUND(I300*H300,2)</f>
        <v>32810.400000000001</v>
      </c>
      <c r="BL300" s="17" t="s">
        <v>290</v>
      </c>
      <c r="BM300" s="17" t="s">
        <v>1424</v>
      </c>
    </row>
    <row r="301" s="12" customFormat="1">
      <c r="B301" s="208"/>
      <c r="C301" s="209"/>
      <c r="D301" s="210" t="s">
        <v>292</v>
      </c>
      <c r="E301" s="211" t="s">
        <v>1</v>
      </c>
      <c r="F301" s="212" t="s">
        <v>1425</v>
      </c>
      <c r="G301" s="209"/>
      <c r="H301" s="211" t="s">
        <v>1</v>
      </c>
      <c r="I301" s="209"/>
      <c r="J301" s="209"/>
      <c r="K301" s="209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292</v>
      </c>
      <c r="AU301" s="217" t="s">
        <v>88</v>
      </c>
      <c r="AV301" s="12" t="s">
        <v>86</v>
      </c>
      <c r="AW301" s="12" t="s">
        <v>40</v>
      </c>
      <c r="AX301" s="12" t="s">
        <v>79</v>
      </c>
      <c r="AY301" s="217" t="s">
        <v>282</v>
      </c>
    </row>
    <row r="302" s="13" customFormat="1">
      <c r="B302" s="218"/>
      <c r="C302" s="219"/>
      <c r="D302" s="210" t="s">
        <v>292</v>
      </c>
      <c r="E302" s="220" t="s">
        <v>1</v>
      </c>
      <c r="F302" s="221" t="s">
        <v>1426</v>
      </c>
      <c r="G302" s="219"/>
      <c r="H302" s="222">
        <v>11.76</v>
      </c>
      <c r="I302" s="219"/>
      <c r="J302" s="219"/>
      <c r="K302" s="219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292</v>
      </c>
      <c r="AU302" s="227" t="s">
        <v>88</v>
      </c>
      <c r="AV302" s="13" t="s">
        <v>88</v>
      </c>
      <c r="AW302" s="13" t="s">
        <v>40</v>
      </c>
      <c r="AX302" s="13" t="s">
        <v>79</v>
      </c>
      <c r="AY302" s="227" t="s">
        <v>282</v>
      </c>
    </row>
    <row r="303" s="15" customFormat="1">
      <c r="B303" s="238"/>
      <c r="C303" s="239"/>
      <c r="D303" s="210" t="s">
        <v>292</v>
      </c>
      <c r="E303" s="240" t="s">
        <v>1</v>
      </c>
      <c r="F303" s="241" t="s">
        <v>306</v>
      </c>
      <c r="G303" s="239"/>
      <c r="H303" s="242">
        <v>11.76</v>
      </c>
      <c r="I303" s="239"/>
      <c r="J303" s="239"/>
      <c r="K303" s="239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292</v>
      </c>
      <c r="AU303" s="247" t="s">
        <v>88</v>
      </c>
      <c r="AV303" s="15" t="s">
        <v>290</v>
      </c>
      <c r="AW303" s="15" t="s">
        <v>40</v>
      </c>
      <c r="AX303" s="15" t="s">
        <v>86</v>
      </c>
      <c r="AY303" s="247" t="s">
        <v>282</v>
      </c>
    </row>
    <row r="304" s="1" customFormat="1" ht="16.5" customHeight="1">
      <c r="B304" s="33"/>
      <c r="C304" s="198" t="s">
        <v>549</v>
      </c>
      <c r="D304" s="198" t="s">
        <v>285</v>
      </c>
      <c r="E304" s="199" t="s">
        <v>1427</v>
      </c>
      <c r="F304" s="200" t="s">
        <v>1428</v>
      </c>
      <c r="G304" s="201" t="s">
        <v>392</v>
      </c>
      <c r="H304" s="202">
        <v>267</v>
      </c>
      <c r="I304" s="203">
        <v>40.600000000000001</v>
      </c>
      <c r="J304" s="203">
        <f>ROUND(I304*H304,2)</f>
        <v>10840.200000000001</v>
      </c>
      <c r="K304" s="200" t="s">
        <v>289</v>
      </c>
      <c r="L304" s="38"/>
      <c r="M304" s="72" t="s">
        <v>1</v>
      </c>
      <c r="N304" s="204" t="s">
        <v>50</v>
      </c>
      <c r="O304" s="205">
        <v>0.097000000000000003</v>
      </c>
      <c r="P304" s="205">
        <f>O304*H304</f>
        <v>25.899000000000001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AR304" s="17" t="s">
        <v>290</v>
      </c>
      <c r="AT304" s="17" t="s">
        <v>285</v>
      </c>
      <c r="AU304" s="17" t="s">
        <v>88</v>
      </c>
      <c r="AY304" s="17" t="s">
        <v>282</v>
      </c>
      <c r="BE304" s="207">
        <f>IF(N304="základní",J304,0)</f>
        <v>10840.200000000001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7" t="s">
        <v>86</v>
      </c>
      <c r="BK304" s="207">
        <f>ROUND(I304*H304,2)</f>
        <v>10840.200000000001</v>
      </c>
      <c r="BL304" s="17" t="s">
        <v>290</v>
      </c>
      <c r="BM304" s="17" t="s">
        <v>1429</v>
      </c>
    </row>
    <row r="305" s="12" customFormat="1">
      <c r="B305" s="208"/>
      <c r="C305" s="209"/>
      <c r="D305" s="210" t="s">
        <v>292</v>
      </c>
      <c r="E305" s="211" t="s">
        <v>1</v>
      </c>
      <c r="F305" s="212" t="s">
        <v>1430</v>
      </c>
      <c r="G305" s="209"/>
      <c r="H305" s="211" t="s">
        <v>1</v>
      </c>
      <c r="I305" s="209"/>
      <c r="J305" s="209"/>
      <c r="K305" s="209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292</v>
      </c>
      <c r="AU305" s="217" t="s">
        <v>88</v>
      </c>
      <c r="AV305" s="12" t="s">
        <v>86</v>
      </c>
      <c r="AW305" s="12" t="s">
        <v>40</v>
      </c>
      <c r="AX305" s="12" t="s">
        <v>79</v>
      </c>
      <c r="AY305" s="217" t="s">
        <v>282</v>
      </c>
    </row>
    <row r="306" s="13" customFormat="1">
      <c r="B306" s="218"/>
      <c r="C306" s="219"/>
      <c r="D306" s="210" t="s">
        <v>292</v>
      </c>
      <c r="E306" s="220" t="s">
        <v>1</v>
      </c>
      <c r="F306" s="221" t="s">
        <v>1431</v>
      </c>
      <c r="G306" s="219"/>
      <c r="H306" s="222">
        <v>15.5</v>
      </c>
      <c r="I306" s="219"/>
      <c r="J306" s="219"/>
      <c r="K306" s="219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292</v>
      </c>
      <c r="AU306" s="227" t="s">
        <v>88</v>
      </c>
      <c r="AV306" s="13" t="s">
        <v>88</v>
      </c>
      <c r="AW306" s="13" t="s">
        <v>40</v>
      </c>
      <c r="AX306" s="13" t="s">
        <v>79</v>
      </c>
      <c r="AY306" s="227" t="s">
        <v>282</v>
      </c>
    </row>
    <row r="307" s="13" customFormat="1">
      <c r="B307" s="218"/>
      <c r="C307" s="219"/>
      <c r="D307" s="210" t="s">
        <v>292</v>
      </c>
      <c r="E307" s="220" t="s">
        <v>1</v>
      </c>
      <c r="F307" s="221" t="s">
        <v>1432</v>
      </c>
      <c r="G307" s="219"/>
      <c r="H307" s="222">
        <v>9.5</v>
      </c>
      <c r="I307" s="219"/>
      <c r="J307" s="219"/>
      <c r="K307" s="219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292</v>
      </c>
      <c r="AU307" s="227" t="s">
        <v>88</v>
      </c>
      <c r="AV307" s="13" t="s">
        <v>88</v>
      </c>
      <c r="AW307" s="13" t="s">
        <v>40</v>
      </c>
      <c r="AX307" s="13" t="s">
        <v>79</v>
      </c>
      <c r="AY307" s="227" t="s">
        <v>282</v>
      </c>
    </row>
    <row r="308" s="13" customFormat="1">
      <c r="B308" s="218"/>
      <c r="C308" s="219"/>
      <c r="D308" s="210" t="s">
        <v>292</v>
      </c>
      <c r="E308" s="220" t="s">
        <v>1</v>
      </c>
      <c r="F308" s="221" t="s">
        <v>1433</v>
      </c>
      <c r="G308" s="219"/>
      <c r="H308" s="222">
        <v>17</v>
      </c>
      <c r="I308" s="219"/>
      <c r="J308" s="219"/>
      <c r="K308" s="219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292</v>
      </c>
      <c r="AU308" s="227" t="s">
        <v>88</v>
      </c>
      <c r="AV308" s="13" t="s">
        <v>88</v>
      </c>
      <c r="AW308" s="13" t="s">
        <v>40</v>
      </c>
      <c r="AX308" s="13" t="s">
        <v>79</v>
      </c>
      <c r="AY308" s="227" t="s">
        <v>282</v>
      </c>
    </row>
    <row r="309" s="13" customFormat="1">
      <c r="B309" s="218"/>
      <c r="C309" s="219"/>
      <c r="D309" s="210" t="s">
        <v>292</v>
      </c>
      <c r="E309" s="220" t="s">
        <v>1</v>
      </c>
      <c r="F309" s="221" t="s">
        <v>1434</v>
      </c>
      <c r="G309" s="219"/>
      <c r="H309" s="222">
        <v>225</v>
      </c>
      <c r="I309" s="219"/>
      <c r="J309" s="219"/>
      <c r="K309" s="219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292</v>
      </c>
      <c r="AU309" s="227" t="s">
        <v>88</v>
      </c>
      <c r="AV309" s="13" t="s">
        <v>88</v>
      </c>
      <c r="AW309" s="13" t="s">
        <v>40</v>
      </c>
      <c r="AX309" s="13" t="s">
        <v>79</v>
      </c>
      <c r="AY309" s="227" t="s">
        <v>282</v>
      </c>
    </row>
    <row r="310" s="15" customFormat="1">
      <c r="B310" s="238"/>
      <c r="C310" s="239"/>
      <c r="D310" s="210" t="s">
        <v>292</v>
      </c>
      <c r="E310" s="240" t="s">
        <v>1</v>
      </c>
      <c r="F310" s="241" t="s">
        <v>306</v>
      </c>
      <c r="G310" s="239"/>
      <c r="H310" s="242">
        <v>267</v>
      </c>
      <c r="I310" s="239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292</v>
      </c>
      <c r="AU310" s="247" t="s">
        <v>88</v>
      </c>
      <c r="AV310" s="15" t="s">
        <v>290</v>
      </c>
      <c r="AW310" s="15" t="s">
        <v>40</v>
      </c>
      <c r="AX310" s="15" t="s">
        <v>86</v>
      </c>
      <c r="AY310" s="247" t="s">
        <v>282</v>
      </c>
    </row>
    <row r="311" s="1" customFormat="1" ht="16.5" customHeight="1">
      <c r="B311" s="33"/>
      <c r="C311" s="198" t="s">
        <v>553</v>
      </c>
      <c r="D311" s="198" t="s">
        <v>285</v>
      </c>
      <c r="E311" s="199" t="s">
        <v>1435</v>
      </c>
      <c r="F311" s="200" t="s">
        <v>1436</v>
      </c>
      <c r="G311" s="201" t="s">
        <v>392</v>
      </c>
      <c r="H311" s="202">
        <v>267</v>
      </c>
      <c r="I311" s="203">
        <v>120</v>
      </c>
      <c r="J311" s="203">
        <f>ROUND(I311*H311,2)</f>
        <v>32040</v>
      </c>
      <c r="K311" s="200" t="s">
        <v>289</v>
      </c>
      <c r="L311" s="38"/>
      <c r="M311" s="72" t="s">
        <v>1</v>
      </c>
      <c r="N311" s="204" t="s">
        <v>50</v>
      </c>
      <c r="O311" s="205">
        <v>0.14699999999999999</v>
      </c>
      <c r="P311" s="205">
        <f>O311*H311</f>
        <v>39.248999999999995</v>
      </c>
      <c r="Q311" s="205">
        <v>0.00022000000000000001</v>
      </c>
      <c r="R311" s="205">
        <f>Q311*H311</f>
        <v>0.058740000000000001</v>
      </c>
      <c r="S311" s="205">
        <v>0</v>
      </c>
      <c r="T311" s="206">
        <f>S311*H311</f>
        <v>0</v>
      </c>
      <c r="AR311" s="17" t="s">
        <v>290</v>
      </c>
      <c r="AT311" s="17" t="s">
        <v>285</v>
      </c>
      <c r="AU311" s="17" t="s">
        <v>88</v>
      </c>
      <c r="AY311" s="17" t="s">
        <v>282</v>
      </c>
      <c r="BE311" s="207">
        <f>IF(N311="základní",J311,0)</f>
        <v>32040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86</v>
      </c>
      <c r="BK311" s="207">
        <f>ROUND(I311*H311,2)</f>
        <v>32040</v>
      </c>
      <c r="BL311" s="17" t="s">
        <v>290</v>
      </c>
      <c r="BM311" s="17" t="s">
        <v>1437</v>
      </c>
    </row>
    <row r="312" s="1" customFormat="1">
      <c r="B312" s="33"/>
      <c r="C312" s="34"/>
      <c r="D312" s="210" t="s">
        <v>1154</v>
      </c>
      <c r="E312" s="34"/>
      <c r="F312" s="261" t="s">
        <v>1155</v>
      </c>
      <c r="G312" s="34"/>
      <c r="H312" s="34"/>
      <c r="I312" s="34"/>
      <c r="J312" s="34"/>
      <c r="K312" s="34"/>
      <c r="L312" s="38"/>
      <c r="M312" s="262"/>
      <c r="N312" s="74"/>
      <c r="O312" s="74"/>
      <c r="P312" s="74"/>
      <c r="Q312" s="74"/>
      <c r="R312" s="74"/>
      <c r="S312" s="74"/>
      <c r="T312" s="75"/>
      <c r="AT312" s="17" t="s">
        <v>1154</v>
      </c>
      <c r="AU312" s="17" t="s">
        <v>88</v>
      </c>
    </row>
    <row r="313" s="12" customFormat="1">
      <c r="B313" s="208"/>
      <c r="C313" s="209"/>
      <c r="D313" s="210" t="s">
        <v>292</v>
      </c>
      <c r="E313" s="211" t="s">
        <v>1</v>
      </c>
      <c r="F313" s="212" t="s">
        <v>1438</v>
      </c>
      <c r="G313" s="209"/>
      <c r="H313" s="211" t="s">
        <v>1</v>
      </c>
      <c r="I313" s="209"/>
      <c r="J313" s="209"/>
      <c r="K313" s="209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292</v>
      </c>
      <c r="AU313" s="217" t="s">
        <v>88</v>
      </c>
      <c r="AV313" s="12" t="s">
        <v>86</v>
      </c>
      <c r="AW313" s="12" t="s">
        <v>40</v>
      </c>
      <c r="AX313" s="12" t="s">
        <v>79</v>
      </c>
      <c r="AY313" s="217" t="s">
        <v>282</v>
      </c>
    </row>
    <row r="314" s="13" customFormat="1">
      <c r="B314" s="218"/>
      <c r="C314" s="219"/>
      <c r="D314" s="210" t="s">
        <v>292</v>
      </c>
      <c r="E314" s="220" t="s">
        <v>1</v>
      </c>
      <c r="F314" s="221" t="s">
        <v>1431</v>
      </c>
      <c r="G314" s="219"/>
      <c r="H314" s="222">
        <v>15.5</v>
      </c>
      <c r="I314" s="219"/>
      <c r="J314" s="219"/>
      <c r="K314" s="219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292</v>
      </c>
      <c r="AU314" s="227" t="s">
        <v>88</v>
      </c>
      <c r="AV314" s="13" t="s">
        <v>88</v>
      </c>
      <c r="AW314" s="13" t="s">
        <v>40</v>
      </c>
      <c r="AX314" s="13" t="s">
        <v>79</v>
      </c>
      <c r="AY314" s="227" t="s">
        <v>282</v>
      </c>
    </row>
    <row r="315" s="13" customFormat="1">
      <c r="B315" s="218"/>
      <c r="C315" s="219"/>
      <c r="D315" s="210" t="s">
        <v>292</v>
      </c>
      <c r="E315" s="220" t="s">
        <v>1</v>
      </c>
      <c r="F315" s="221" t="s">
        <v>1432</v>
      </c>
      <c r="G315" s="219"/>
      <c r="H315" s="222">
        <v>9.5</v>
      </c>
      <c r="I315" s="219"/>
      <c r="J315" s="219"/>
      <c r="K315" s="219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292</v>
      </c>
      <c r="AU315" s="227" t="s">
        <v>88</v>
      </c>
      <c r="AV315" s="13" t="s">
        <v>88</v>
      </c>
      <c r="AW315" s="13" t="s">
        <v>40</v>
      </c>
      <c r="AX315" s="13" t="s">
        <v>79</v>
      </c>
      <c r="AY315" s="227" t="s">
        <v>282</v>
      </c>
    </row>
    <row r="316" s="13" customFormat="1">
      <c r="B316" s="218"/>
      <c r="C316" s="219"/>
      <c r="D316" s="210" t="s">
        <v>292</v>
      </c>
      <c r="E316" s="220" t="s">
        <v>1</v>
      </c>
      <c r="F316" s="221" t="s">
        <v>1433</v>
      </c>
      <c r="G316" s="219"/>
      <c r="H316" s="222">
        <v>17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292</v>
      </c>
      <c r="AU316" s="227" t="s">
        <v>88</v>
      </c>
      <c r="AV316" s="13" t="s">
        <v>88</v>
      </c>
      <c r="AW316" s="13" t="s">
        <v>40</v>
      </c>
      <c r="AX316" s="13" t="s">
        <v>79</v>
      </c>
      <c r="AY316" s="227" t="s">
        <v>282</v>
      </c>
    </row>
    <row r="317" s="13" customFormat="1">
      <c r="B317" s="218"/>
      <c r="C317" s="219"/>
      <c r="D317" s="210" t="s">
        <v>292</v>
      </c>
      <c r="E317" s="220" t="s">
        <v>1</v>
      </c>
      <c r="F317" s="221" t="s">
        <v>1434</v>
      </c>
      <c r="G317" s="219"/>
      <c r="H317" s="222">
        <v>225</v>
      </c>
      <c r="I317" s="219"/>
      <c r="J317" s="219"/>
      <c r="K317" s="219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292</v>
      </c>
      <c r="AU317" s="227" t="s">
        <v>88</v>
      </c>
      <c r="AV317" s="13" t="s">
        <v>88</v>
      </c>
      <c r="AW317" s="13" t="s">
        <v>40</v>
      </c>
      <c r="AX317" s="13" t="s">
        <v>79</v>
      </c>
      <c r="AY317" s="227" t="s">
        <v>282</v>
      </c>
    </row>
    <row r="318" s="15" customFormat="1">
      <c r="B318" s="238"/>
      <c r="C318" s="239"/>
      <c r="D318" s="210" t="s">
        <v>292</v>
      </c>
      <c r="E318" s="240" t="s">
        <v>1</v>
      </c>
      <c r="F318" s="241" t="s">
        <v>306</v>
      </c>
      <c r="G318" s="239"/>
      <c r="H318" s="242">
        <v>267</v>
      </c>
      <c r="I318" s="239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292</v>
      </c>
      <c r="AU318" s="247" t="s">
        <v>88</v>
      </c>
      <c r="AV318" s="15" t="s">
        <v>290</v>
      </c>
      <c r="AW318" s="15" t="s">
        <v>40</v>
      </c>
      <c r="AX318" s="15" t="s">
        <v>86</v>
      </c>
      <c r="AY318" s="247" t="s">
        <v>282</v>
      </c>
    </row>
    <row r="319" s="1" customFormat="1" ht="16.5" customHeight="1">
      <c r="B319" s="33"/>
      <c r="C319" s="198" t="s">
        <v>557</v>
      </c>
      <c r="D319" s="198" t="s">
        <v>285</v>
      </c>
      <c r="E319" s="199" t="s">
        <v>1439</v>
      </c>
      <c r="F319" s="200" t="s">
        <v>1440</v>
      </c>
      <c r="G319" s="201" t="s">
        <v>392</v>
      </c>
      <c r="H319" s="202">
        <v>311</v>
      </c>
      <c r="I319" s="203">
        <v>60.600000000000001</v>
      </c>
      <c r="J319" s="203">
        <f>ROUND(I319*H319,2)</f>
        <v>18846.599999999999</v>
      </c>
      <c r="K319" s="200" t="s">
        <v>289</v>
      </c>
      <c r="L319" s="38"/>
      <c r="M319" s="72" t="s">
        <v>1</v>
      </c>
      <c r="N319" s="204" t="s">
        <v>50</v>
      </c>
      <c r="O319" s="205">
        <v>0.155</v>
      </c>
      <c r="P319" s="205">
        <f>O319*H319</f>
        <v>48.204999999999998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AR319" s="17" t="s">
        <v>290</v>
      </c>
      <c r="AT319" s="17" t="s">
        <v>285</v>
      </c>
      <c r="AU319" s="17" t="s">
        <v>88</v>
      </c>
      <c r="AY319" s="17" t="s">
        <v>282</v>
      </c>
      <c r="BE319" s="207">
        <f>IF(N319="základní",J319,0)</f>
        <v>18846.599999999999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7" t="s">
        <v>86</v>
      </c>
      <c r="BK319" s="207">
        <f>ROUND(I319*H319,2)</f>
        <v>18846.599999999999</v>
      </c>
      <c r="BL319" s="17" t="s">
        <v>290</v>
      </c>
      <c r="BM319" s="17" t="s">
        <v>1441</v>
      </c>
    </row>
    <row r="320" s="12" customFormat="1">
      <c r="B320" s="208"/>
      <c r="C320" s="209"/>
      <c r="D320" s="210" t="s">
        <v>292</v>
      </c>
      <c r="E320" s="211" t="s">
        <v>1</v>
      </c>
      <c r="F320" s="212" t="s">
        <v>1442</v>
      </c>
      <c r="G320" s="209"/>
      <c r="H320" s="211" t="s">
        <v>1</v>
      </c>
      <c r="I320" s="209"/>
      <c r="J320" s="209"/>
      <c r="K320" s="209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292</v>
      </c>
      <c r="AU320" s="217" t="s">
        <v>88</v>
      </c>
      <c r="AV320" s="12" t="s">
        <v>86</v>
      </c>
      <c r="AW320" s="12" t="s">
        <v>40</v>
      </c>
      <c r="AX320" s="12" t="s">
        <v>79</v>
      </c>
      <c r="AY320" s="217" t="s">
        <v>282</v>
      </c>
    </row>
    <row r="321" s="13" customFormat="1">
      <c r="B321" s="218"/>
      <c r="C321" s="219"/>
      <c r="D321" s="210" t="s">
        <v>292</v>
      </c>
      <c r="E321" s="220" t="s">
        <v>1</v>
      </c>
      <c r="F321" s="221" t="s">
        <v>1431</v>
      </c>
      <c r="G321" s="219"/>
      <c r="H321" s="222">
        <v>15.5</v>
      </c>
      <c r="I321" s="219"/>
      <c r="J321" s="219"/>
      <c r="K321" s="219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292</v>
      </c>
      <c r="AU321" s="227" t="s">
        <v>88</v>
      </c>
      <c r="AV321" s="13" t="s">
        <v>88</v>
      </c>
      <c r="AW321" s="13" t="s">
        <v>40</v>
      </c>
      <c r="AX321" s="13" t="s">
        <v>79</v>
      </c>
      <c r="AY321" s="227" t="s">
        <v>282</v>
      </c>
    </row>
    <row r="322" s="13" customFormat="1">
      <c r="B322" s="218"/>
      <c r="C322" s="219"/>
      <c r="D322" s="210" t="s">
        <v>292</v>
      </c>
      <c r="E322" s="220" t="s">
        <v>1</v>
      </c>
      <c r="F322" s="221" t="s">
        <v>1432</v>
      </c>
      <c r="G322" s="219"/>
      <c r="H322" s="222">
        <v>9.5</v>
      </c>
      <c r="I322" s="219"/>
      <c r="J322" s="219"/>
      <c r="K322" s="219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292</v>
      </c>
      <c r="AU322" s="227" t="s">
        <v>88</v>
      </c>
      <c r="AV322" s="13" t="s">
        <v>88</v>
      </c>
      <c r="AW322" s="13" t="s">
        <v>40</v>
      </c>
      <c r="AX322" s="13" t="s">
        <v>79</v>
      </c>
      <c r="AY322" s="227" t="s">
        <v>282</v>
      </c>
    </row>
    <row r="323" s="13" customFormat="1">
      <c r="B323" s="218"/>
      <c r="C323" s="219"/>
      <c r="D323" s="210" t="s">
        <v>292</v>
      </c>
      <c r="E323" s="220" t="s">
        <v>1</v>
      </c>
      <c r="F323" s="221" t="s">
        <v>1433</v>
      </c>
      <c r="G323" s="219"/>
      <c r="H323" s="222">
        <v>17</v>
      </c>
      <c r="I323" s="219"/>
      <c r="J323" s="219"/>
      <c r="K323" s="219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292</v>
      </c>
      <c r="AU323" s="227" t="s">
        <v>88</v>
      </c>
      <c r="AV323" s="13" t="s">
        <v>88</v>
      </c>
      <c r="AW323" s="13" t="s">
        <v>40</v>
      </c>
      <c r="AX323" s="13" t="s">
        <v>79</v>
      </c>
      <c r="AY323" s="227" t="s">
        <v>282</v>
      </c>
    </row>
    <row r="324" s="14" customFormat="1">
      <c r="B324" s="228"/>
      <c r="C324" s="229"/>
      <c r="D324" s="210" t="s">
        <v>292</v>
      </c>
      <c r="E324" s="230" t="s">
        <v>1</v>
      </c>
      <c r="F324" s="231" t="s">
        <v>299</v>
      </c>
      <c r="G324" s="229"/>
      <c r="H324" s="232">
        <v>42</v>
      </c>
      <c r="I324" s="229"/>
      <c r="J324" s="229"/>
      <c r="K324" s="229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292</v>
      </c>
      <c r="AU324" s="237" t="s">
        <v>88</v>
      </c>
      <c r="AV324" s="14" t="s">
        <v>129</v>
      </c>
      <c r="AW324" s="14" t="s">
        <v>40</v>
      </c>
      <c r="AX324" s="14" t="s">
        <v>79</v>
      </c>
      <c r="AY324" s="237" t="s">
        <v>282</v>
      </c>
    </row>
    <row r="325" s="13" customFormat="1">
      <c r="B325" s="218"/>
      <c r="C325" s="219"/>
      <c r="D325" s="210" t="s">
        <v>292</v>
      </c>
      <c r="E325" s="220" t="s">
        <v>1</v>
      </c>
      <c r="F325" s="221" t="s">
        <v>1443</v>
      </c>
      <c r="G325" s="219"/>
      <c r="H325" s="222">
        <v>44</v>
      </c>
      <c r="I325" s="219"/>
      <c r="J325" s="219"/>
      <c r="K325" s="219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292</v>
      </c>
      <c r="AU325" s="227" t="s">
        <v>88</v>
      </c>
      <c r="AV325" s="13" t="s">
        <v>88</v>
      </c>
      <c r="AW325" s="13" t="s">
        <v>40</v>
      </c>
      <c r="AX325" s="13" t="s">
        <v>79</v>
      </c>
      <c r="AY325" s="227" t="s">
        <v>282</v>
      </c>
    </row>
    <row r="326" s="14" customFormat="1">
      <c r="B326" s="228"/>
      <c r="C326" s="229"/>
      <c r="D326" s="210" t="s">
        <v>292</v>
      </c>
      <c r="E326" s="230" t="s">
        <v>1</v>
      </c>
      <c r="F326" s="231" t="s">
        <v>299</v>
      </c>
      <c r="G326" s="229"/>
      <c r="H326" s="232">
        <v>44</v>
      </c>
      <c r="I326" s="229"/>
      <c r="J326" s="229"/>
      <c r="K326" s="229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292</v>
      </c>
      <c r="AU326" s="237" t="s">
        <v>88</v>
      </c>
      <c r="AV326" s="14" t="s">
        <v>129</v>
      </c>
      <c r="AW326" s="14" t="s">
        <v>40</v>
      </c>
      <c r="AX326" s="14" t="s">
        <v>79</v>
      </c>
      <c r="AY326" s="237" t="s">
        <v>282</v>
      </c>
    </row>
    <row r="327" s="13" customFormat="1">
      <c r="B327" s="218"/>
      <c r="C327" s="219"/>
      <c r="D327" s="210" t="s">
        <v>292</v>
      </c>
      <c r="E327" s="220" t="s">
        <v>1</v>
      </c>
      <c r="F327" s="221" t="s">
        <v>1444</v>
      </c>
      <c r="G327" s="219"/>
      <c r="H327" s="222">
        <v>225</v>
      </c>
      <c r="I327" s="219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292</v>
      </c>
      <c r="AU327" s="227" t="s">
        <v>88</v>
      </c>
      <c r="AV327" s="13" t="s">
        <v>88</v>
      </c>
      <c r="AW327" s="13" t="s">
        <v>40</v>
      </c>
      <c r="AX327" s="13" t="s">
        <v>79</v>
      </c>
      <c r="AY327" s="227" t="s">
        <v>282</v>
      </c>
    </row>
    <row r="328" s="14" customFormat="1">
      <c r="B328" s="228"/>
      <c r="C328" s="229"/>
      <c r="D328" s="210" t="s">
        <v>292</v>
      </c>
      <c r="E328" s="230" t="s">
        <v>1</v>
      </c>
      <c r="F328" s="231" t="s">
        <v>299</v>
      </c>
      <c r="G328" s="229"/>
      <c r="H328" s="232">
        <v>225</v>
      </c>
      <c r="I328" s="229"/>
      <c r="J328" s="229"/>
      <c r="K328" s="229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292</v>
      </c>
      <c r="AU328" s="237" t="s">
        <v>88</v>
      </c>
      <c r="AV328" s="14" t="s">
        <v>129</v>
      </c>
      <c r="AW328" s="14" t="s">
        <v>40</v>
      </c>
      <c r="AX328" s="14" t="s">
        <v>79</v>
      </c>
      <c r="AY328" s="237" t="s">
        <v>282</v>
      </c>
    </row>
    <row r="329" s="15" customFormat="1">
      <c r="B329" s="238"/>
      <c r="C329" s="239"/>
      <c r="D329" s="210" t="s">
        <v>292</v>
      </c>
      <c r="E329" s="240" t="s">
        <v>1</v>
      </c>
      <c r="F329" s="241" t="s">
        <v>306</v>
      </c>
      <c r="G329" s="239"/>
      <c r="H329" s="242">
        <v>311</v>
      </c>
      <c r="I329" s="239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292</v>
      </c>
      <c r="AU329" s="247" t="s">
        <v>88</v>
      </c>
      <c r="AV329" s="15" t="s">
        <v>290</v>
      </c>
      <c r="AW329" s="15" t="s">
        <v>40</v>
      </c>
      <c r="AX329" s="15" t="s">
        <v>86</v>
      </c>
      <c r="AY329" s="247" t="s">
        <v>282</v>
      </c>
    </row>
    <row r="330" s="1" customFormat="1" ht="16.5" customHeight="1">
      <c r="B330" s="33"/>
      <c r="C330" s="198" t="s">
        <v>561</v>
      </c>
      <c r="D330" s="198" t="s">
        <v>285</v>
      </c>
      <c r="E330" s="199" t="s">
        <v>1445</v>
      </c>
      <c r="F330" s="200" t="s">
        <v>1446</v>
      </c>
      <c r="G330" s="201" t="s">
        <v>392</v>
      </c>
      <c r="H330" s="202">
        <v>632</v>
      </c>
      <c r="I330" s="203">
        <v>76.5</v>
      </c>
      <c r="J330" s="203">
        <f>ROUND(I330*H330,2)</f>
        <v>48348</v>
      </c>
      <c r="K330" s="200" t="s">
        <v>289</v>
      </c>
      <c r="L330" s="38"/>
      <c r="M330" s="72" t="s">
        <v>1</v>
      </c>
      <c r="N330" s="204" t="s">
        <v>50</v>
      </c>
      <c r="O330" s="205">
        <v>0.19600000000000001</v>
      </c>
      <c r="P330" s="205">
        <f>O330*H330</f>
        <v>123.872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AR330" s="17" t="s">
        <v>290</v>
      </c>
      <c r="AT330" s="17" t="s">
        <v>285</v>
      </c>
      <c r="AU330" s="17" t="s">
        <v>88</v>
      </c>
      <c r="AY330" s="17" t="s">
        <v>282</v>
      </c>
      <c r="BE330" s="207">
        <f>IF(N330="základní",J330,0)</f>
        <v>48348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7" t="s">
        <v>86</v>
      </c>
      <c r="BK330" s="207">
        <f>ROUND(I330*H330,2)</f>
        <v>48348</v>
      </c>
      <c r="BL330" s="17" t="s">
        <v>290</v>
      </c>
      <c r="BM330" s="17" t="s">
        <v>1447</v>
      </c>
    </row>
    <row r="331" s="12" customFormat="1">
      <c r="B331" s="208"/>
      <c r="C331" s="209"/>
      <c r="D331" s="210" t="s">
        <v>292</v>
      </c>
      <c r="E331" s="211" t="s">
        <v>1</v>
      </c>
      <c r="F331" s="212" t="s">
        <v>1448</v>
      </c>
      <c r="G331" s="209"/>
      <c r="H331" s="211" t="s">
        <v>1</v>
      </c>
      <c r="I331" s="209"/>
      <c r="J331" s="209"/>
      <c r="K331" s="209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292</v>
      </c>
      <c r="AU331" s="217" t="s">
        <v>88</v>
      </c>
      <c r="AV331" s="12" t="s">
        <v>86</v>
      </c>
      <c r="AW331" s="12" t="s">
        <v>40</v>
      </c>
      <c r="AX331" s="12" t="s">
        <v>79</v>
      </c>
      <c r="AY331" s="217" t="s">
        <v>282</v>
      </c>
    </row>
    <row r="332" s="13" customFormat="1">
      <c r="B332" s="218"/>
      <c r="C332" s="219"/>
      <c r="D332" s="210" t="s">
        <v>292</v>
      </c>
      <c r="E332" s="220" t="s">
        <v>1</v>
      </c>
      <c r="F332" s="221" t="s">
        <v>1443</v>
      </c>
      <c r="G332" s="219"/>
      <c r="H332" s="222">
        <v>44</v>
      </c>
      <c r="I332" s="219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292</v>
      </c>
      <c r="AU332" s="227" t="s">
        <v>88</v>
      </c>
      <c r="AV332" s="13" t="s">
        <v>88</v>
      </c>
      <c r="AW332" s="13" t="s">
        <v>40</v>
      </c>
      <c r="AX332" s="13" t="s">
        <v>79</v>
      </c>
      <c r="AY332" s="227" t="s">
        <v>282</v>
      </c>
    </row>
    <row r="333" s="13" customFormat="1">
      <c r="B333" s="218"/>
      <c r="C333" s="219"/>
      <c r="D333" s="210" t="s">
        <v>292</v>
      </c>
      <c r="E333" s="220" t="s">
        <v>1</v>
      </c>
      <c r="F333" s="221" t="s">
        <v>1449</v>
      </c>
      <c r="G333" s="219"/>
      <c r="H333" s="222">
        <v>588</v>
      </c>
      <c r="I333" s="219"/>
      <c r="J333" s="219"/>
      <c r="K333" s="219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292</v>
      </c>
      <c r="AU333" s="227" t="s">
        <v>88</v>
      </c>
      <c r="AV333" s="13" t="s">
        <v>88</v>
      </c>
      <c r="AW333" s="13" t="s">
        <v>40</v>
      </c>
      <c r="AX333" s="13" t="s">
        <v>79</v>
      </c>
      <c r="AY333" s="227" t="s">
        <v>282</v>
      </c>
    </row>
    <row r="334" s="15" customFormat="1">
      <c r="B334" s="238"/>
      <c r="C334" s="239"/>
      <c r="D334" s="210" t="s">
        <v>292</v>
      </c>
      <c r="E334" s="240" t="s">
        <v>1</v>
      </c>
      <c r="F334" s="241" t="s">
        <v>306</v>
      </c>
      <c r="G334" s="239"/>
      <c r="H334" s="242">
        <v>632</v>
      </c>
      <c r="I334" s="239"/>
      <c r="J334" s="239"/>
      <c r="K334" s="239"/>
      <c r="L334" s="243"/>
      <c r="M334" s="244"/>
      <c r="N334" s="245"/>
      <c r="O334" s="245"/>
      <c r="P334" s="245"/>
      <c r="Q334" s="245"/>
      <c r="R334" s="245"/>
      <c r="S334" s="245"/>
      <c r="T334" s="246"/>
      <c r="AT334" s="247" t="s">
        <v>292</v>
      </c>
      <c r="AU334" s="247" t="s">
        <v>88</v>
      </c>
      <c r="AV334" s="15" t="s">
        <v>290</v>
      </c>
      <c r="AW334" s="15" t="s">
        <v>40</v>
      </c>
      <c r="AX334" s="15" t="s">
        <v>86</v>
      </c>
      <c r="AY334" s="247" t="s">
        <v>282</v>
      </c>
    </row>
    <row r="335" s="1" customFormat="1" ht="16.5" customHeight="1">
      <c r="B335" s="33"/>
      <c r="C335" s="198" t="s">
        <v>565</v>
      </c>
      <c r="D335" s="198" t="s">
        <v>285</v>
      </c>
      <c r="E335" s="199" t="s">
        <v>1450</v>
      </c>
      <c r="F335" s="200" t="s">
        <v>1451</v>
      </c>
      <c r="G335" s="201" t="s">
        <v>343</v>
      </c>
      <c r="H335" s="202">
        <v>2746</v>
      </c>
      <c r="I335" s="203">
        <v>5.6600000000000001</v>
      </c>
      <c r="J335" s="203">
        <f>ROUND(I335*H335,2)</f>
        <v>15542.360000000001</v>
      </c>
      <c r="K335" s="200" t="s">
        <v>289</v>
      </c>
      <c r="L335" s="38"/>
      <c r="M335" s="72" t="s">
        <v>1</v>
      </c>
      <c r="N335" s="204" t="s">
        <v>50</v>
      </c>
      <c r="O335" s="205">
        <v>0.012999999999999999</v>
      </c>
      <c r="P335" s="205">
        <f>O335*H335</f>
        <v>35.698</v>
      </c>
      <c r="Q335" s="205">
        <v>0</v>
      </c>
      <c r="R335" s="205">
        <f>Q335*H335</f>
        <v>0</v>
      </c>
      <c r="S335" s="205">
        <v>0.02</v>
      </c>
      <c r="T335" s="206">
        <f>S335*H335</f>
        <v>54.920000000000002</v>
      </c>
      <c r="AR335" s="17" t="s">
        <v>1452</v>
      </c>
      <c r="AT335" s="17" t="s">
        <v>285</v>
      </c>
      <c r="AU335" s="17" t="s">
        <v>88</v>
      </c>
      <c r="AY335" s="17" t="s">
        <v>282</v>
      </c>
      <c r="BE335" s="207">
        <f>IF(N335="základní",J335,0)</f>
        <v>15542.360000000001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7" t="s">
        <v>86</v>
      </c>
      <c r="BK335" s="207">
        <f>ROUND(I335*H335,2)</f>
        <v>15542.360000000001</v>
      </c>
      <c r="BL335" s="17" t="s">
        <v>1452</v>
      </c>
      <c r="BM335" s="17" t="s">
        <v>1453</v>
      </c>
    </row>
    <row r="336" s="12" customFormat="1">
      <c r="B336" s="208"/>
      <c r="C336" s="209"/>
      <c r="D336" s="210" t="s">
        <v>292</v>
      </c>
      <c r="E336" s="211" t="s">
        <v>1</v>
      </c>
      <c r="F336" s="212" t="s">
        <v>1347</v>
      </c>
      <c r="G336" s="209"/>
      <c r="H336" s="211" t="s">
        <v>1</v>
      </c>
      <c r="I336" s="209"/>
      <c r="J336" s="209"/>
      <c r="K336" s="209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292</v>
      </c>
      <c r="AU336" s="217" t="s">
        <v>88</v>
      </c>
      <c r="AV336" s="12" t="s">
        <v>86</v>
      </c>
      <c r="AW336" s="12" t="s">
        <v>40</v>
      </c>
      <c r="AX336" s="12" t="s">
        <v>79</v>
      </c>
      <c r="AY336" s="217" t="s">
        <v>282</v>
      </c>
    </row>
    <row r="337" s="13" customFormat="1">
      <c r="B337" s="218"/>
      <c r="C337" s="219"/>
      <c r="D337" s="210" t="s">
        <v>292</v>
      </c>
      <c r="E337" s="220" t="s">
        <v>1</v>
      </c>
      <c r="F337" s="221" t="s">
        <v>1348</v>
      </c>
      <c r="G337" s="219"/>
      <c r="H337" s="222">
        <v>2634</v>
      </c>
      <c r="I337" s="219"/>
      <c r="J337" s="219"/>
      <c r="K337" s="219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292</v>
      </c>
      <c r="AU337" s="227" t="s">
        <v>88</v>
      </c>
      <c r="AV337" s="13" t="s">
        <v>88</v>
      </c>
      <c r="AW337" s="13" t="s">
        <v>40</v>
      </c>
      <c r="AX337" s="13" t="s">
        <v>79</v>
      </c>
      <c r="AY337" s="227" t="s">
        <v>282</v>
      </c>
    </row>
    <row r="338" s="12" customFormat="1">
      <c r="B338" s="208"/>
      <c r="C338" s="209"/>
      <c r="D338" s="210" t="s">
        <v>292</v>
      </c>
      <c r="E338" s="211" t="s">
        <v>1</v>
      </c>
      <c r="F338" s="212" t="s">
        <v>1349</v>
      </c>
      <c r="G338" s="209"/>
      <c r="H338" s="211" t="s">
        <v>1</v>
      </c>
      <c r="I338" s="209"/>
      <c r="J338" s="209"/>
      <c r="K338" s="209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292</v>
      </c>
      <c r="AU338" s="217" t="s">
        <v>88</v>
      </c>
      <c r="AV338" s="12" t="s">
        <v>86</v>
      </c>
      <c r="AW338" s="12" t="s">
        <v>40</v>
      </c>
      <c r="AX338" s="12" t="s">
        <v>79</v>
      </c>
      <c r="AY338" s="217" t="s">
        <v>282</v>
      </c>
    </row>
    <row r="339" s="13" customFormat="1">
      <c r="B339" s="218"/>
      <c r="C339" s="219"/>
      <c r="D339" s="210" t="s">
        <v>292</v>
      </c>
      <c r="E339" s="220" t="s">
        <v>1</v>
      </c>
      <c r="F339" s="221" t="s">
        <v>1257</v>
      </c>
      <c r="G339" s="219"/>
      <c r="H339" s="222">
        <v>112</v>
      </c>
      <c r="I339" s="219"/>
      <c r="J339" s="219"/>
      <c r="K339" s="219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292</v>
      </c>
      <c r="AU339" s="227" t="s">
        <v>88</v>
      </c>
      <c r="AV339" s="13" t="s">
        <v>88</v>
      </c>
      <c r="AW339" s="13" t="s">
        <v>40</v>
      </c>
      <c r="AX339" s="13" t="s">
        <v>79</v>
      </c>
      <c r="AY339" s="227" t="s">
        <v>282</v>
      </c>
    </row>
    <row r="340" s="15" customFormat="1">
      <c r="B340" s="238"/>
      <c r="C340" s="239"/>
      <c r="D340" s="210" t="s">
        <v>292</v>
      </c>
      <c r="E340" s="240" t="s">
        <v>1</v>
      </c>
      <c r="F340" s="241" t="s">
        <v>306</v>
      </c>
      <c r="G340" s="239"/>
      <c r="H340" s="242">
        <v>2746</v>
      </c>
      <c r="I340" s="239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292</v>
      </c>
      <c r="AU340" s="247" t="s">
        <v>88</v>
      </c>
      <c r="AV340" s="15" t="s">
        <v>290</v>
      </c>
      <c r="AW340" s="15" t="s">
        <v>40</v>
      </c>
      <c r="AX340" s="15" t="s">
        <v>86</v>
      </c>
      <c r="AY340" s="247" t="s">
        <v>282</v>
      </c>
    </row>
    <row r="341" s="1" customFormat="1" ht="16.5" customHeight="1">
      <c r="B341" s="33"/>
      <c r="C341" s="198" t="s">
        <v>569</v>
      </c>
      <c r="D341" s="198" t="s">
        <v>285</v>
      </c>
      <c r="E341" s="199" t="s">
        <v>1454</v>
      </c>
      <c r="F341" s="200" t="s">
        <v>1455</v>
      </c>
      <c r="G341" s="201" t="s">
        <v>343</v>
      </c>
      <c r="H341" s="202">
        <v>2746</v>
      </c>
      <c r="I341" s="203">
        <v>0.59999999999999998</v>
      </c>
      <c r="J341" s="203">
        <f>ROUND(I341*H341,2)</f>
        <v>1647.5999999999999</v>
      </c>
      <c r="K341" s="200" t="s">
        <v>289</v>
      </c>
      <c r="L341" s="38"/>
      <c r="M341" s="72" t="s">
        <v>1</v>
      </c>
      <c r="N341" s="204" t="s">
        <v>50</v>
      </c>
      <c r="O341" s="205">
        <v>0.002</v>
      </c>
      <c r="P341" s="205">
        <f>O341*H341</f>
        <v>5.492</v>
      </c>
      <c r="Q341" s="205">
        <v>0</v>
      </c>
      <c r="R341" s="205">
        <f>Q341*H341</f>
        <v>0</v>
      </c>
      <c r="S341" s="205">
        <v>0.02</v>
      </c>
      <c r="T341" s="206">
        <f>S341*H341</f>
        <v>54.920000000000002</v>
      </c>
      <c r="AR341" s="17" t="s">
        <v>1452</v>
      </c>
      <c r="AT341" s="17" t="s">
        <v>285</v>
      </c>
      <c r="AU341" s="17" t="s">
        <v>88</v>
      </c>
      <c r="AY341" s="17" t="s">
        <v>282</v>
      </c>
      <c r="BE341" s="207">
        <f>IF(N341="základní",J341,0)</f>
        <v>1647.5999999999999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1647.5999999999999</v>
      </c>
      <c r="BL341" s="17" t="s">
        <v>1452</v>
      </c>
      <c r="BM341" s="17" t="s">
        <v>1456</v>
      </c>
    </row>
    <row r="342" s="12" customFormat="1">
      <c r="B342" s="208"/>
      <c r="C342" s="209"/>
      <c r="D342" s="210" t="s">
        <v>292</v>
      </c>
      <c r="E342" s="211" t="s">
        <v>1</v>
      </c>
      <c r="F342" s="212" t="s">
        <v>1347</v>
      </c>
      <c r="G342" s="209"/>
      <c r="H342" s="211" t="s">
        <v>1</v>
      </c>
      <c r="I342" s="209"/>
      <c r="J342" s="209"/>
      <c r="K342" s="209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292</v>
      </c>
      <c r="AU342" s="217" t="s">
        <v>88</v>
      </c>
      <c r="AV342" s="12" t="s">
        <v>86</v>
      </c>
      <c r="AW342" s="12" t="s">
        <v>40</v>
      </c>
      <c r="AX342" s="12" t="s">
        <v>79</v>
      </c>
      <c r="AY342" s="217" t="s">
        <v>282</v>
      </c>
    </row>
    <row r="343" s="13" customFormat="1">
      <c r="B343" s="218"/>
      <c r="C343" s="219"/>
      <c r="D343" s="210" t="s">
        <v>292</v>
      </c>
      <c r="E343" s="220" t="s">
        <v>1</v>
      </c>
      <c r="F343" s="221" t="s">
        <v>1348</v>
      </c>
      <c r="G343" s="219"/>
      <c r="H343" s="222">
        <v>2634</v>
      </c>
      <c r="I343" s="219"/>
      <c r="J343" s="219"/>
      <c r="K343" s="219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292</v>
      </c>
      <c r="AU343" s="227" t="s">
        <v>88</v>
      </c>
      <c r="AV343" s="13" t="s">
        <v>88</v>
      </c>
      <c r="AW343" s="13" t="s">
        <v>40</v>
      </c>
      <c r="AX343" s="13" t="s">
        <v>79</v>
      </c>
      <c r="AY343" s="227" t="s">
        <v>282</v>
      </c>
    </row>
    <row r="344" s="12" customFormat="1">
      <c r="B344" s="208"/>
      <c r="C344" s="209"/>
      <c r="D344" s="210" t="s">
        <v>292</v>
      </c>
      <c r="E344" s="211" t="s">
        <v>1</v>
      </c>
      <c r="F344" s="212" t="s">
        <v>1457</v>
      </c>
      <c r="G344" s="209"/>
      <c r="H344" s="211" t="s">
        <v>1</v>
      </c>
      <c r="I344" s="209"/>
      <c r="J344" s="209"/>
      <c r="K344" s="209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292</v>
      </c>
      <c r="AU344" s="217" t="s">
        <v>88</v>
      </c>
      <c r="AV344" s="12" t="s">
        <v>86</v>
      </c>
      <c r="AW344" s="12" t="s">
        <v>40</v>
      </c>
      <c r="AX344" s="12" t="s">
        <v>79</v>
      </c>
      <c r="AY344" s="217" t="s">
        <v>282</v>
      </c>
    </row>
    <row r="345" s="13" customFormat="1">
      <c r="B345" s="218"/>
      <c r="C345" s="219"/>
      <c r="D345" s="210" t="s">
        <v>292</v>
      </c>
      <c r="E345" s="220" t="s">
        <v>1</v>
      </c>
      <c r="F345" s="221" t="s">
        <v>1257</v>
      </c>
      <c r="G345" s="219"/>
      <c r="H345" s="222">
        <v>112</v>
      </c>
      <c r="I345" s="219"/>
      <c r="J345" s="219"/>
      <c r="K345" s="219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292</v>
      </c>
      <c r="AU345" s="227" t="s">
        <v>88</v>
      </c>
      <c r="AV345" s="13" t="s">
        <v>88</v>
      </c>
      <c r="AW345" s="13" t="s">
        <v>40</v>
      </c>
      <c r="AX345" s="13" t="s">
        <v>79</v>
      </c>
      <c r="AY345" s="227" t="s">
        <v>282</v>
      </c>
    </row>
    <row r="346" s="15" customFormat="1">
      <c r="B346" s="238"/>
      <c r="C346" s="239"/>
      <c r="D346" s="210" t="s">
        <v>292</v>
      </c>
      <c r="E346" s="240" t="s">
        <v>1</v>
      </c>
      <c r="F346" s="241" t="s">
        <v>306</v>
      </c>
      <c r="G346" s="239"/>
      <c r="H346" s="242">
        <v>2746</v>
      </c>
      <c r="I346" s="239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AT346" s="247" t="s">
        <v>292</v>
      </c>
      <c r="AU346" s="247" t="s">
        <v>88</v>
      </c>
      <c r="AV346" s="15" t="s">
        <v>290</v>
      </c>
      <c r="AW346" s="15" t="s">
        <v>40</v>
      </c>
      <c r="AX346" s="15" t="s">
        <v>86</v>
      </c>
      <c r="AY346" s="247" t="s">
        <v>282</v>
      </c>
    </row>
    <row r="347" s="1" customFormat="1" ht="16.5" customHeight="1">
      <c r="B347" s="33"/>
      <c r="C347" s="198" t="s">
        <v>573</v>
      </c>
      <c r="D347" s="198" t="s">
        <v>285</v>
      </c>
      <c r="E347" s="199" t="s">
        <v>1142</v>
      </c>
      <c r="F347" s="200" t="s">
        <v>1143</v>
      </c>
      <c r="G347" s="201" t="s">
        <v>343</v>
      </c>
      <c r="H347" s="202">
        <v>116</v>
      </c>
      <c r="I347" s="203">
        <v>65.200000000000003</v>
      </c>
      <c r="J347" s="203">
        <f>ROUND(I347*H347,2)</f>
        <v>7563.1999999999998</v>
      </c>
      <c r="K347" s="200" t="s">
        <v>289</v>
      </c>
      <c r="L347" s="38"/>
      <c r="M347" s="72" t="s">
        <v>1</v>
      </c>
      <c r="N347" s="204" t="s">
        <v>50</v>
      </c>
      <c r="O347" s="205">
        <v>0.25</v>
      </c>
      <c r="P347" s="205">
        <f>O347*H347</f>
        <v>29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AR347" s="17" t="s">
        <v>290</v>
      </c>
      <c r="AT347" s="17" t="s">
        <v>285</v>
      </c>
      <c r="AU347" s="17" t="s">
        <v>88</v>
      </c>
      <c r="AY347" s="17" t="s">
        <v>282</v>
      </c>
      <c r="BE347" s="207">
        <f>IF(N347="základní",J347,0)</f>
        <v>7563.1999999999998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7" t="s">
        <v>86</v>
      </c>
      <c r="BK347" s="207">
        <f>ROUND(I347*H347,2)</f>
        <v>7563.1999999999998</v>
      </c>
      <c r="BL347" s="17" t="s">
        <v>290</v>
      </c>
      <c r="BM347" s="17" t="s">
        <v>1458</v>
      </c>
    </row>
    <row r="348" s="12" customFormat="1">
      <c r="B348" s="208"/>
      <c r="C348" s="209"/>
      <c r="D348" s="210" t="s">
        <v>292</v>
      </c>
      <c r="E348" s="211" t="s">
        <v>1</v>
      </c>
      <c r="F348" s="212" t="s">
        <v>1283</v>
      </c>
      <c r="G348" s="209"/>
      <c r="H348" s="211" t="s">
        <v>1</v>
      </c>
      <c r="I348" s="209"/>
      <c r="J348" s="209"/>
      <c r="K348" s="209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292</v>
      </c>
      <c r="AU348" s="217" t="s">
        <v>88</v>
      </c>
      <c r="AV348" s="12" t="s">
        <v>86</v>
      </c>
      <c r="AW348" s="12" t="s">
        <v>40</v>
      </c>
      <c r="AX348" s="12" t="s">
        <v>79</v>
      </c>
      <c r="AY348" s="217" t="s">
        <v>282</v>
      </c>
    </row>
    <row r="349" s="13" customFormat="1">
      <c r="B349" s="218"/>
      <c r="C349" s="219"/>
      <c r="D349" s="210" t="s">
        <v>292</v>
      </c>
      <c r="E349" s="220" t="s">
        <v>1</v>
      </c>
      <c r="F349" s="221" t="s">
        <v>1459</v>
      </c>
      <c r="G349" s="219"/>
      <c r="H349" s="222">
        <v>35</v>
      </c>
      <c r="I349" s="219"/>
      <c r="J349" s="219"/>
      <c r="K349" s="219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292</v>
      </c>
      <c r="AU349" s="227" t="s">
        <v>88</v>
      </c>
      <c r="AV349" s="13" t="s">
        <v>88</v>
      </c>
      <c r="AW349" s="13" t="s">
        <v>40</v>
      </c>
      <c r="AX349" s="13" t="s">
        <v>79</v>
      </c>
      <c r="AY349" s="227" t="s">
        <v>282</v>
      </c>
    </row>
    <row r="350" s="13" customFormat="1">
      <c r="B350" s="218"/>
      <c r="C350" s="219"/>
      <c r="D350" s="210" t="s">
        <v>292</v>
      </c>
      <c r="E350" s="220" t="s">
        <v>1</v>
      </c>
      <c r="F350" s="221" t="s">
        <v>1460</v>
      </c>
      <c r="G350" s="219"/>
      <c r="H350" s="222">
        <v>81</v>
      </c>
      <c r="I350" s="219"/>
      <c r="J350" s="219"/>
      <c r="K350" s="219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292</v>
      </c>
      <c r="AU350" s="227" t="s">
        <v>88</v>
      </c>
      <c r="AV350" s="13" t="s">
        <v>88</v>
      </c>
      <c r="AW350" s="13" t="s">
        <v>40</v>
      </c>
      <c r="AX350" s="13" t="s">
        <v>79</v>
      </c>
      <c r="AY350" s="227" t="s">
        <v>282</v>
      </c>
    </row>
    <row r="351" s="15" customFormat="1">
      <c r="B351" s="238"/>
      <c r="C351" s="239"/>
      <c r="D351" s="210" t="s">
        <v>292</v>
      </c>
      <c r="E351" s="240" t="s">
        <v>1</v>
      </c>
      <c r="F351" s="241" t="s">
        <v>306</v>
      </c>
      <c r="G351" s="239"/>
      <c r="H351" s="242">
        <v>116</v>
      </c>
      <c r="I351" s="239"/>
      <c r="J351" s="239"/>
      <c r="K351" s="239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292</v>
      </c>
      <c r="AU351" s="247" t="s">
        <v>88</v>
      </c>
      <c r="AV351" s="15" t="s">
        <v>290</v>
      </c>
      <c r="AW351" s="15" t="s">
        <v>40</v>
      </c>
      <c r="AX351" s="15" t="s">
        <v>86</v>
      </c>
      <c r="AY351" s="247" t="s">
        <v>282</v>
      </c>
    </row>
    <row r="352" s="1" customFormat="1" ht="16.5" customHeight="1">
      <c r="B352" s="33"/>
      <c r="C352" s="198" t="s">
        <v>577</v>
      </c>
      <c r="D352" s="198" t="s">
        <v>285</v>
      </c>
      <c r="E352" s="199" t="s">
        <v>1461</v>
      </c>
      <c r="F352" s="200" t="s">
        <v>1462</v>
      </c>
      <c r="G352" s="201" t="s">
        <v>1463</v>
      </c>
      <c r="H352" s="202">
        <v>0.45000000000000001</v>
      </c>
      <c r="I352" s="203">
        <v>75</v>
      </c>
      <c r="J352" s="203">
        <f>ROUND(I352*H352,2)</f>
        <v>33.75</v>
      </c>
      <c r="K352" s="200" t="s">
        <v>377</v>
      </c>
      <c r="L352" s="38"/>
      <c r="M352" s="72" t="s">
        <v>1</v>
      </c>
      <c r="N352" s="204" t="s">
        <v>50</v>
      </c>
      <c r="O352" s="205">
        <v>0</v>
      </c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AR352" s="17" t="s">
        <v>1452</v>
      </c>
      <c r="AT352" s="17" t="s">
        <v>285</v>
      </c>
      <c r="AU352" s="17" t="s">
        <v>88</v>
      </c>
      <c r="AY352" s="17" t="s">
        <v>282</v>
      </c>
      <c r="BE352" s="207">
        <f>IF(N352="základní",J352,0)</f>
        <v>33.75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7" t="s">
        <v>86</v>
      </c>
      <c r="BK352" s="207">
        <f>ROUND(I352*H352,2)</f>
        <v>33.75</v>
      </c>
      <c r="BL352" s="17" t="s">
        <v>1452</v>
      </c>
      <c r="BM352" s="17" t="s">
        <v>1464</v>
      </c>
    </row>
    <row r="353" s="1" customFormat="1">
      <c r="B353" s="33"/>
      <c r="C353" s="34"/>
      <c r="D353" s="210" t="s">
        <v>1154</v>
      </c>
      <c r="E353" s="34"/>
      <c r="F353" s="261" t="s">
        <v>1465</v>
      </c>
      <c r="G353" s="34"/>
      <c r="H353" s="34"/>
      <c r="I353" s="34"/>
      <c r="J353" s="34"/>
      <c r="K353" s="34"/>
      <c r="L353" s="38"/>
      <c r="M353" s="262"/>
      <c r="N353" s="74"/>
      <c r="O353" s="74"/>
      <c r="P353" s="74"/>
      <c r="Q353" s="74"/>
      <c r="R353" s="74"/>
      <c r="S353" s="74"/>
      <c r="T353" s="75"/>
      <c r="AT353" s="17" t="s">
        <v>1154</v>
      </c>
      <c r="AU353" s="17" t="s">
        <v>88</v>
      </c>
    </row>
    <row r="354" s="12" customFormat="1">
      <c r="B354" s="208"/>
      <c r="C354" s="209"/>
      <c r="D354" s="210" t="s">
        <v>292</v>
      </c>
      <c r="E354" s="211" t="s">
        <v>1</v>
      </c>
      <c r="F354" s="212" t="s">
        <v>1466</v>
      </c>
      <c r="G354" s="209"/>
      <c r="H354" s="211" t="s">
        <v>1</v>
      </c>
      <c r="I354" s="209"/>
      <c r="J354" s="209"/>
      <c r="K354" s="209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292</v>
      </c>
      <c r="AU354" s="217" t="s">
        <v>88</v>
      </c>
      <c r="AV354" s="12" t="s">
        <v>86</v>
      </c>
      <c r="AW354" s="12" t="s">
        <v>40</v>
      </c>
      <c r="AX354" s="12" t="s">
        <v>79</v>
      </c>
      <c r="AY354" s="217" t="s">
        <v>282</v>
      </c>
    </row>
    <row r="355" s="13" customFormat="1">
      <c r="B355" s="218"/>
      <c r="C355" s="219"/>
      <c r="D355" s="210" t="s">
        <v>292</v>
      </c>
      <c r="E355" s="220" t="s">
        <v>1</v>
      </c>
      <c r="F355" s="221" t="s">
        <v>1467</v>
      </c>
      <c r="G355" s="219"/>
      <c r="H355" s="222">
        <v>0.45000000000000001</v>
      </c>
      <c r="I355" s="219"/>
      <c r="J355" s="219"/>
      <c r="K355" s="219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292</v>
      </c>
      <c r="AU355" s="227" t="s">
        <v>88</v>
      </c>
      <c r="AV355" s="13" t="s">
        <v>88</v>
      </c>
      <c r="AW355" s="13" t="s">
        <v>40</v>
      </c>
      <c r="AX355" s="13" t="s">
        <v>79</v>
      </c>
      <c r="AY355" s="227" t="s">
        <v>282</v>
      </c>
    </row>
    <row r="356" s="15" customFormat="1">
      <c r="B356" s="238"/>
      <c r="C356" s="239"/>
      <c r="D356" s="210" t="s">
        <v>292</v>
      </c>
      <c r="E356" s="240" t="s">
        <v>1</v>
      </c>
      <c r="F356" s="241" t="s">
        <v>306</v>
      </c>
      <c r="G356" s="239"/>
      <c r="H356" s="242">
        <v>0.45000000000000001</v>
      </c>
      <c r="I356" s="239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AT356" s="247" t="s">
        <v>292</v>
      </c>
      <c r="AU356" s="247" t="s">
        <v>88</v>
      </c>
      <c r="AV356" s="15" t="s">
        <v>290</v>
      </c>
      <c r="AW356" s="15" t="s">
        <v>40</v>
      </c>
      <c r="AX356" s="15" t="s">
        <v>86</v>
      </c>
      <c r="AY356" s="247" t="s">
        <v>282</v>
      </c>
    </row>
    <row r="357" s="1" customFormat="1" ht="16.5" customHeight="1">
      <c r="B357" s="33"/>
      <c r="C357" s="198" t="s">
        <v>581</v>
      </c>
      <c r="D357" s="198" t="s">
        <v>285</v>
      </c>
      <c r="E357" s="199" t="s">
        <v>1468</v>
      </c>
      <c r="F357" s="200" t="s">
        <v>1469</v>
      </c>
      <c r="G357" s="201" t="s">
        <v>1463</v>
      </c>
      <c r="H357" s="202">
        <v>3.8700000000000001</v>
      </c>
      <c r="I357" s="203">
        <v>85</v>
      </c>
      <c r="J357" s="203">
        <f>ROUND(I357*H357,2)</f>
        <v>328.94999999999999</v>
      </c>
      <c r="K357" s="200" t="s">
        <v>377</v>
      </c>
      <c r="L357" s="38"/>
      <c r="M357" s="72" t="s">
        <v>1</v>
      </c>
      <c r="N357" s="204" t="s">
        <v>50</v>
      </c>
      <c r="O357" s="205">
        <v>0</v>
      </c>
      <c r="P357" s="205">
        <f>O357*H357</f>
        <v>0</v>
      </c>
      <c r="Q357" s="205">
        <v>0</v>
      </c>
      <c r="R357" s="205">
        <f>Q357*H357</f>
        <v>0</v>
      </c>
      <c r="S357" s="205">
        <v>0</v>
      </c>
      <c r="T357" s="206">
        <f>S357*H357</f>
        <v>0</v>
      </c>
      <c r="AR357" s="17" t="s">
        <v>1452</v>
      </c>
      <c r="AT357" s="17" t="s">
        <v>285</v>
      </c>
      <c r="AU357" s="17" t="s">
        <v>88</v>
      </c>
      <c r="AY357" s="17" t="s">
        <v>282</v>
      </c>
      <c r="BE357" s="207">
        <f>IF(N357="základní",J357,0)</f>
        <v>328.94999999999999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7" t="s">
        <v>86</v>
      </c>
      <c r="BK357" s="207">
        <f>ROUND(I357*H357,2)</f>
        <v>328.94999999999999</v>
      </c>
      <c r="BL357" s="17" t="s">
        <v>1452</v>
      </c>
      <c r="BM357" s="17" t="s">
        <v>1470</v>
      </c>
    </row>
    <row r="358" s="1" customFormat="1">
      <c r="B358" s="33"/>
      <c r="C358" s="34"/>
      <c r="D358" s="210" t="s">
        <v>1154</v>
      </c>
      <c r="E358" s="34"/>
      <c r="F358" s="261" t="s">
        <v>1471</v>
      </c>
      <c r="G358" s="34"/>
      <c r="H358" s="34"/>
      <c r="I358" s="34"/>
      <c r="J358" s="34"/>
      <c r="K358" s="34"/>
      <c r="L358" s="38"/>
      <c r="M358" s="262"/>
      <c r="N358" s="74"/>
      <c r="O358" s="74"/>
      <c r="P358" s="74"/>
      <c r="Q358" s="74"/>
      <c r="R358" s="74"/>
      <c r="S358" s="74"/>
      <c r="T358" s="75"/>
      <c r="AT358" s="17" t="s">
        <v>1154</v>
      </c>
      <c r="AU358" s="17" t="s">
        <v>88</v>
      </c>
    </row>
    <row r="359" s="12" customFormat="1">
      <c r="B359" s="208"/>
      <c r="C359" s="209"/>
      <c r="D359" s="210" t="s">
        <v>292</v>
      </c>
      <c r="E359" s="211" t="s">
        <v>1</v>
      </c>
      <c r="F359" s="212" t="s">
        <v>1466</v>
      </c>
      <c r="G359" s="209"/>
      <c r="H359" s="211" t="s">
        <v>1</v>
      </c>
      <c r="I359" s="209"/>
      <c r="J359" s="209"/>
      <c r="K359" s="209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292</v>
      </c>
      <c r="AU359" s="217" t="s">
        <v>88</v>
      </c>
      <c r="AV359" s="12" t="s">
        <v>86</v>
      </c>
      <c r="AW359" s="12" t="s">
        <v>40</v>
      </c>
      <c r="AX359" s="12" t="s">
        <v>79</v>
      </c>
      <c r="AY359" s="217" t="s">
        <v>282</v>
      </c>
    </row>
    <row r="360" s="13" customFormat="1">
      <c r="B360" s="218"/>
      <c r="C360" s="219"/>
      <c r="D360" s="210" t="s">
        <v>292</v>
      </c>
      <c r="E360" s="220" t="s">
        <v>1</v>
      </c>
      <c r="F360" s="221" t="s">
        <v>1472</v>
      </c>
      <c r="G360" s="219"/>
      <c r="H360" s="222">
        <v>3.8700000000000001</v>
      </c>
      <c r="I360" s="219"/>
      <c r="J360" s="219"/>
      <c r="K360" s="219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292</v>
      </c>
      <c r="AU360" s="227" t="s">
        <v>88</v>
      </c>
      <c r="AV360" s="13" t="s">
        <v>88</v>
      </c>
      <c r="AW360" s="13" t="s">
        <v>40</v>
      </c>
      <c r="AX360" s="13" t="s">
        <v>79</v>
      </c>
      <c r="AY360" s="227" t="s">
        <v>282</v>
      </c>
    </row>
    <row r="361" s="15" customFormat="1">
      <c r="B361" s="238"/>
      <c r="C361" s="239"/>
      <c r="D361" s="210" t="s">
        <v>292</v>
      </c>
      <c r="E361" s="240" t="s">
        <v>1</v>
      </c>
      <c r="F361" s="241" t="s">
        <v>306</v>
      </c>
      <c r="G361" s="239"/>
      <c r="H361" s="242">
        <v>3.8700000000000001</v>
      </c>
      <c r="I361" s="239"/>
      <c r="J361" s="239"/>
      <c r="K361" s="239"/>
      <c r="L361" s="243"/>
      <c r="M361" s="244"/>
      <c r="N361" s="245"/>
      <c r="O361" s="245"/>
      <c r="P361" s="245"/>
      <c r="Q361" s="245"/>
      <c r="R361" s="245"/>
      <c r="S361" s="245"/>
      <c r="T361" s="246"/>
      <c r="AT361" s="247" t="s">
        <v>292</v>
      </c>
      <c r="AU361" s="247" t="s">
        <v>88</v>
      </c>
      <c r="AV361" s="15" t="s">
        <v>290</v>
      </c>
      <c r="AW361" s="15" t="s">
        <v>40</v>
      </c>
      <c r="AX361" s="15" t="s">
        <v>86</v>
      </c>
      <c r="AY361" s="247" t="s">
        <v>282</v>
      </c>
    </row>
    <row r="362" s="1" customFormat="1" ht="16.5" customHeight="1">
      <c r="B362" s="33"/>
      <c r="C362" s="198" t="s">
        <v>585</v>
      </c>
      <c r="D362" s="198" t="s">
        <v>285</v>
      </c>
      <c r="E362" s="199" t="s">
        <v>1473</v>
      </c>
      <c r="F362" s="200" t="s">
        <v>1474</v>
      </c>
      <c r="G362" s="201" t="s">
        <v>1463</v>
      </c>
      <c r="H362" s="202">
        <v>50</v>
      </c>
      <c r="I362" s="203">
        <v>650</v>
      </c>
      <c r="J362" s="203">
        <f>ROUND(I362*H362,2)</f>
        <v>32500</v>
      </c>
      <c r="K362" s="200" t="s">
        <v>377</v>
      </c>
      <c r="L362" s="38"/>
      <c r="M362" s="72" t="s">
        <v>1</v>
      </c>
      <c r="N362" s="204" t="s">
        <v>50</v>
      </c>
      <c r="O362" s="205">
        <v>0</v>
      </c>
      <c r="P362" s="205">
        <f>O362*H362</f>
        <v>0</v>
      </c>
      <c r="Q362" s="205">
        <v>0</v>
      </c>
      <c r="R362" s="205">
        <f>Q362*H362</f>
        <v>0</v>
      </c>
      <c r="S362" s="205">
        <v>0</v>
      </c>
      <c r="T362" s="206">
        <f>S362*H362</f>
        <v>0</v>
      </c>
      <c r="AR362" s="17" t="s">
        <v>1452</v>
      </c>
      <c r="AT362" s="17" t="s">
        <v>285</v>
      </c>
      <c r="AU362" s="17" t="s">
        <v>88</v>
      </c>
      <c r="AY362" s="17" t="s">
        <v>282</v>
      </c>
      <c r="BE362" s="207">
        <f>IF(N362="základní",J362,0)</f>
        <v>32500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7" t="s">
        <v>86</v>
      </c>
      <c r="BK362" s="207">
        <f>ROUND(I362*H362,2)</f>
        <v>32500</v>
      </c>
      <c r="BL362" s="17" t="s">
        <v>1452</v>
      </c>
      <c r="BM362" s="17" t="s">
        <v>1475</v>
      </c>
    </row>
    <row r="363" s="1" customFormat="1">
      <c r="B363" s="33"/>
      <c r="C363" s="34"/>
      <c r="D363" s="210" t="s">
        <v>1154</v>
      </c>
      <c r="E363" s="34"/>
      <c r="F363" s="261" t="s">
        <v>1465</v>
      </c>
      <c r="G363" s="34"/>
      <c r="H363" s="34"/>
      <c r="I363" s="34"/>
      <c r="J363" s="34"/>
      <c r="K363" s="34"/>
      <c r="L363" s="38"/>
      <c r="M363" s="262"/>
      <c r="N363" s="74"/>
      <c r="O363" s="74"/>
      <c r="P363" s="74"/>
      <c r="Q363" s="74"/>
      <c r="R363" s="74"/>
      <c r="S363" s="74"/>
      <c r="T363" s="75"/>
      <c r="AT363" s="17" t="s">
        <v>1154</v>
      </c>
      <c r="AU363" s="17" t="s">
        <v>88</v>
      </c>
    </row>
    <row r="364" s="12" customFormat="1">
      <c r="B364" s="208"/>
      <c r="C364" s="209"/>
      <c r="D364" s="210" t="s">
        <v>292</v>
      </c>
      <c r="E364" s="211" t="s">
        <v>1</v>
      </c>
      <c r="F364" s="212" t="s">
        <v>1476</v>
      </c>
      <c r="G364" s="209"/>
      <c r="H364" s="211" t="s">
        <v>1</v>
      </c>
      <c r="I364" s="209"/>
      <c r="J364" s="209"/>
      <c r="K364" s="209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292</v>
      </c>
      <c r="AU364" s="217" t="s">
        <v>88</v>
      </c>
      <c r="AV364" s="12" t="s">
        <v>86</v>
      </c>
      <c r="AW364" s="12" t="s">
        <v>40</v>
      </c>
      <c r="AX364" s="12" t="s">
        <v>79</v>
      </c>
      <c r="AY364" s="217" t="s">
        <v>282</v>
      </c>
    </row>
    <row r="365" s="13" customFormat="1">
      <c r="B365" s="218"/>
      <c r="C365" s="219"/>
      <c r="D365" s="210" t="s">
        <v>292</v>
      </c>
      <c r="E365" s="220" t="s">
        <v>1</v>
      </c>
      <c r="F365" s="221" t="s">
        <v>1477</v>
      </c>
      <c r="G365" s="219"/>
      <c r="H365" s="222">
        <v>50</v>
      </c>
      <c r="I365" s="219"/>
      <c r="J365" s="219"/>
      <c r="K365" s="219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292</v>
      </c>
      <c r="AU365" s="227" t="s">
        <v>88</v>
      </c>
      <c r="AV365" s="13" t="s">
        <v>88</v>
      </c>
      <c r="AW365" s="13" t="s">
        <v>40</v>
      </c>
      <c r="AX365" s="13" t="s">
        <v>79</v>
      </c>
      <c r="AY365" s="227" t="s">
        <v>282</v>
      </c>
    </row>
    <row r="366" s="15" customFormat="1">
      <c r="B366" s="238"/>
      <c r="C366" s="239"/>
      <c r="D366" s="210" t="s">
        <v>292</v>
      </c>
      <c r="E366" s="240" t="s">
        <v>1</v>
      </c>
      <c r="F366" s="241" t="s">
        <v>306</v>
      </c>
      <c r="G366" s="239"/>
      <c r="H366" s="242">
        <v>50</v>
      </c>
      <c r="I366" s="239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292</v>
      </c>
      <c r="AU366" s="247" t="s">
        <v>88</v>
      </c>
      <c r="AV366" s="15" t="s">
        <v>290</v>
      </c>
      <c r="AW366" s="15" t="s">
        <v>40</v>
      </c>
      <c r="AX366" s="15" t="s">
        <v>86</v>
      </c>
      <c r="AY366" s="247" t="s">
        <v>282</v>
      </c>
    </row>
    <row r="367" s="11" customFormat="1" ht="22.8" customHeight="1">
      <c r="B367" s="183"/>
      <c r="C367" s="184"/>
      <c r="D367" s="185" t="s">
        <v>78</v>
      </c>
      <c r="E367" s="196" t="s">
        <v>1157</v>
      </c>
      <c r="F367" s="196" t="s">
        <v>1158</v>
      </c>
      <c r="G367" s="184"/>
      <c r="H367" s="184"/>
      <c r="I367" s="184"/>
      <c r="J367" s="197">
        <f>BK367</f>
        <v>290925.45000000001</v>
      </c>
      <c r="K367" s="184"/>
      <c r="L367" s="188"/>
      <c r="M367" s="189"/>
      <c r="N367" s="190"/>
      <c r="O367" s="190"/>
      <c r="P367" s="191">
        <f>SUM(P368:P398)</f>
        <v>44.661443000000006</v>
      </c>
      <c r="Q367" s="190"/>
      <c r="R367" s="191">
        <f>SUM(R368:R398)</f>
        <v>0</v>
      </c>
      <c r="S367" s="190"/>
      <c r="T367" s="192">
        <f>SUM(T368:T398)</f>
        <v>0</v>
      </c>
      <c r="AR367" s="193" t="s">
        <v>86</v>
      </c>
      <c r="AT367" s="194" t="s">
        <v>78</v>
      </c>
      <c r="AU367" s="194" t="s">
        <v>86</v>
      </c>
      <c r="AY367" s="193" t="s">
        <v>282</v>
      </c>
      <c r="BK367" s="195">
        <f>SUM(BK368:BK398)</f>
        <v>290925.45000000001</v>
      </c>
    </row>
    <row r="368" s="1" customFormat="1" ht="16.5" customHeight="1">
      <c r="B368" s="33"/>
      <c r="C368" s="198" t="s">
        <v>590</v>
      </c>
      <c r="D368" s="198" t="s">
        <v>285</v>
      </c>
      <c r="E368" s="199" t="s">
        <v>511</v>
      </c>
      <c r="F368" s="200" t="s">
        <v>512</v>
      </c>
      <c r="G368" s="201" t="s">
        <v>316</v>
      </c>
      <c r="H368" s="202">
        <v>310.65300000000002</v>
      </c>
      <c r="I368" s="203">
        <v>134</v>
      </c>
      <c r="J368" s="203">
        <f>ROUND(I368*H368,2)</f>
        <v>41627.5</v>
      </c>
      <c r="K368" s="200" t="s">
        <v>289</v>
      </c>
      <c r="L368" s="38"/>
      <c r="M368" s="72" t="s">
        <v>1</v>
      </c>
      <c r="N368" s="204" t="s">
        <v>50</v>
      </c>
      <c r="O368" s="205">
        <v>0.090999999999999998</v>
      </c>
      <c r="P368" s="205">
        <f>O368*H368</f>
        <v>28.269423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AR368" s="17" t="s">
        <v>290</v>
      </c>
      <c r="AT368" s="17" t="s">
        <v>285</v>
      </c>
      <c r="AU368" s="17" t="s">
        <v>88</v>
      </c>
      <c r="AY368" s="17" t="s">
        <v>282</v>
      </c>
      <c r="BE368" s="207">
        <f>IF(N368="základní",J368,0)</f>
        <v>41627.5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7" t="s">
        <v>86</v>
      </c>
      <c r="BK368" s="207">
        <f>ROUND(I368*H368,2)</f>
        <v>41627.5</v>
      </c>
      <c r="BL368" s="17" t="s">
        <v>290</v>
      </c>
      <c r="BM368" s="17" t="s">
        <v>1478</v>
      </c>
    </row>
    <row r="369" s="12" customFormat="1">
      <c r="B369" s="208"/>
      <c r="C369" s="209"/>
      <c r="D369" s="210" t="s">
        <v>292</v>
      </c>
      <c r="E369" s="211" t="s">
        <v>1</v>
      </c>
      <c r="F369" s="212" t="s">
        <v>1160</v>
      </c>
      <c r="G369" s="209"/>
      <c r="H369" s="211" t="s">
        <v>1</v>
      </c>
      <c r="I369" s="209"/>
      <c r="J369" s="209"/>
      <c r="K369" s="209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292</v>
      </c>
      <c r="AU369" s="217" t="s">
        <v>88</v>
      </c>
      <c r="AV369" s="12" t="s">
        <v>86</v>
      </c>
      <c r="AW369" s="12" t="s">
        <v>40</v>
      </c>
      <c r="AX369" s="12" t="s">
        <v>79</v>
      </c>
      <c r="AY369" s="217" t="s">
        <v>282</v>
      </c>
    </row>
    <row r="370" s="13" customFormat="1">
      <c r="B370" s="218"/>
      <c r="C370" s="219"/>
      <c r="D370" s="210" t="s">
        <v>292</v>
      </c>
      <c r="E370" s="220" t="s">
        <v>1</v>
      </c>
      <c r="F370" s="221" t="s">
        <v>1479</v>
      </c>
      <c r="G370" s="219"/>
      <c r="H370" s="222">
        <v>23.780000000000001</v>
      </c>
      <c r="I370" s="219"/>
      <c r="J370" s="219"/>
      <c r="K370" s="219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292</v>
      </c>
      <c r="AU370" s="227" t="s">
        <v>88</v>
      </c>
      <c r="AV370" s="13" t="s">
        <v>88</v>
      </c>
      <c r="AW370" s="13" t="s">
        <v>40</v>
      </c>
      <c r="AX370" s="13" t="s">
        <v>79</v>
      </c>
      <c r="AY370" s="227" t="s">
        <v>282</v>
      </c>
    </row>
    <row r="371" s="13" customFormat="1">
      <c r="B371" s="218"/>
      <c r="C371" s="219"/>
      <c r="D371" s="210" t="s">
        <v>292</v>
      </c>
      <c r="E371" s="220" t="s">
        <v>1</v>
      </c>
      <c r="F371" s="221" t="s">
        <v>1480</v>
      </c>
      <c r="G371" s="219"/>
      <c r="H371" s="222">
        <v>1.5600000000000001</v>
      </c>
      <c r="I371" s="219"/>
      <c r="J371" s="219"/>
      <c r="K371" s="219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292</v>
      </c>
      <c r="AU371" s="227" t="s">
        <v>88</v>
      </c>
      <c r="AV371" s="13" t="s">
        <v>88</v>
      </c>
      <c r="AW371" s="13" t="s">
        <v>40</v>
      </c>
      <c r="AX371" s="13" t="s">
        <v>79</v>
      </c>
      <c r="AY371" s="227" t="s">
        <v>282</v>
      </c>
    </row>
    <row r="372" s="13" customFormat="1">
      <c r="B372" s="218"/>
      <c r="C372" s="219"/>
      <c r="D372" s="210" t="s">
        <v>292</v>
      </c>
      <c r="E372" s="220" t="s">
        <v>1</v>
      </c>
      <c r="F372" s="221" t="s">
        <v>1481</v>
      </c>
      <c r="G372" s="219"/>
      <c r="H372" s="222">
        <v>4.8300000000000001</v>
      </c>
      <c r="I372" s="219"/>
      <c r="J372" s="219"/>
      <c r="K372" s="219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292</v>
      </c>
      <c r="AU372" s="227" t="s">
        <v>88</v>
      </c>
      <c r="AV372" s="13" t="s">
        <v>88</v>
      </c>
      <c r="AW372" s="13" t="s">
        <v>40</v>
      </c>
      <c r="AX372" s="13" t="s">
        <v>79</v>
      </c>
      <c r="AY372" s="227" t="s">
        <v>282</v>
      </c>
    </row>
    <row r="373" s="14" customFormat="1">
      <c r="B373" s="228"/>
      <c r="C373" s="229"/>
      <c r="D373" s="210" t="s">
        <v>292</v>
      </c>
      <c r="E373" s="230" t="s">
        <v>1</v>
      </c>
      <c r="F373" s="231" t="s">
        <v>299</v>
      </c>
      <c r="G373" s="229"/>
      <c r="H373" s="232">
        <v>30.170000000000002</v>
      </c>
      <c r="I373" s="229"/>
      <c r="J373" s="229"/>
      <c r="K373" s="229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292</v>
      </c>
      <c r="AU373" s="237" t="s">
        <v>88</v>
      </c>
      <c r="AV373" s="14" t="s">
        <v>129</v>
      </c>
      <c r="AW373" s="14" t="s">
        <v>40</v>
      </c>
      <c r="AX373" s="14" t="s">
        <v>79</v>
      </c>
      <c r="AY373" s="237" t="s">
        <v>282</v>
      </c>
    </row>
    <row r="374" s="13" customFormat="1">
      <c r="B374" s="218"/>
      <c r="C374" s="219"/>
      <c r="D374" s="210" t="s">
        <v>292</v>
      </c>
      <c r="E374" s="220" t="s">
        <v>1</v>
      </c>
      <c r="F374" s="221" t="s">
        <v>1482</v>
      </c>
      <c r="G374" s="219"/>
      <c r="H374" s="222">
        <v>253.803</v>
      </c>
      <c r="I374" s="219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292</v>
      </c>
      <c r="AU374" s="227" t="s">
        <v>88</v>
      </c>
      <c r="AV374" s="13" t="s">
        <v>88</v>
      </c>
      <c r="AW374" s="13" t="s">
        <v>40</v>
      </c>
      <c r="AX374" s="13" t="s">
        <v>79</v>
      </c>
      <c r="AY374" s="227" t="s">
        <v>282</v>
      </c>
    </row>
    <row r="375" s="13" customFormat="1">
      <c r="B375" s="218"/>
      <c r="C375" s="219"/>
      <c r="D375" s="210" t="s">
        <v>292</v>
      </c>
      <c r="E375" s="220" t="s">
        <v>1</v>
      </c>
      <c r="F375" s="221" t="s">
        <v>1483</v>
      </c>
      <c r="G375" s="219"/>
      <c r="H375" s="222">
        <v>26.68</v>
      </c>
      <c r="I375" s="219"/>
      <c r="J375" s="219"/>
      <c r="K375" s="219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292</v>
      </c>
      <c r="AU375" s="227" t="s">
        <v>88</v>
      </c>
      <c r="AV375" s="13" t="s">
        <v>88</v>
      </c>
      <c r="AW375" s="13" t="s">
        <v>40</v>
      </c>
      <c r="AX375" s="13" t="s">
        <v>79</v>
      </c>
      <c r="AY375" s="227" t="s">
        <v>282</v>
      </c>
    </row>
    <row r="376" s="14" customFormat="1">
      <c r="B376" s="228"/>
      <c r="C376" s="229"/>
      <c r="D376" s="210" t="s">
        <v>292</v>
      </c>
      <c r="E376" s="230" t="s">
        <v>1</v>
      </c>
      <c r="F376" s="231" t="s">
        <v>299</v>
      </c>
      <c r="G376" s="229"/>
      <c r="H376" s="232">
        <v>280.483</v>
      </c>
      <c r="I376" s="229"/>
      <c r="J376" s="229"/>
      <c r="K376" s="229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292</v>
      </c>
      <c r="AU376" s="237" t="s">
        <v>88</v>
      </c>
      <c r="AV376" s="14" t="s">
        <v>129</v>
      </c>
      <c r="AW376" s="14" t="s">
        <v>40</v>
      </c>
      <c r="AX376" s="14" t="s">
        <v>79</v>
      </c>
      <c r="AY376" s="237" t="s">
        <v>282</v>
      </c>
    </row>
    <row r="377" s="15" customFormat="1">
      <c r="B377" s="238"/>
      <c r="C377" s="239"/>
      <c r="D377" s="210" t="s">
        <v>292</v>
      </c>
      <c r="E377" s="240" t="s">
        <v>1</v>
      </c>
      <c r="F377" s="241" t="s">
        <v>306</v>
      </c>
      <c r="G377" s="239"/>
      <c r="H377" s="242">
        <v>310.65300000000002</v>
      </c>
      <c r="I377" s="239"/>
      <c r="J377" s="239"/>
      <c r="K377" s="239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292</v>
      </c>
      <c r="AU377" s="247" t="s">
        <v>88</v>
      </c>
      <c r="AV377" s="15" t="s">
        <v>290</v>
      </c>
      <c r="AW377" s="15" t="s">
        <v>40</v>
      </c>
      <c r="AX377" s="15" t="s">
        <v>86</v>
      </c>
      <c r="AY377" s="247" t="s">
        <v>282</v>
      </c>
    </row>
    <row r="378" s="1" customFormat="1" ht="16.5" customHeight="1">
      <c r="B378" s="33"/>
      <c r="C378" s="198" t="s">
        <v>594</v>
      </c>
      <c r="D378" s="198" t="s">
        <v>285</v>
      </c>
      <c r="E378" s="199" t="s">
        <v>518</v>
      </c>
      <c r="F378" s="200" t="s">
        <v>519</v>
      </c>
      <c r="G378" s="201" t="s">
        <v>316</v>
      </c>
      <c r="H378" s="202">
        <v>1242.6120000000001</v>
      </c>
      <c r="I378" s="203">
        <v>11.5</v>
      </c>
      <c r="J378" s="203">
        <f>ROUND(I378*H378,2)</f>
        <v>14290.040000000001</v>
      </c>
      <c r="K378" s="200" t="s">
        <v>289</v>
      </c>
      <c r="L378" s="38"/>
      <c r="M378" s="72" t="s">
        <v>1</v>
      </c>
      <c r="N378" s="204" t="s">
        <v>50</v>
      </c>
      <c r="O378" s="205">
        <v>0.0030000000000000001</v>
      </c>
      <c r="P378" s="205">
        <f>O378*H378</f>
        <v>3.7278360000000004</v>
      </c>
      <c r="Q378" s="205">
        <v>0</v>
      </c>
      <c r="R378" s="205">
        <f>Q378*H378</f>
        <v>0</v>
      </c>
      <c r="S378" s="205">
        <v>0</v>
      </c>
      <c r="T378" s="206">
        <f>S378*H378</f>
        <v>0</v>
      </c>
      <c r="AR378" s="17" t="s">
        <v>290</v>
      </c>
      <c r="AT378" s="17" t="s">
        <v>285</v>
      </c>
      <c r="AU378" s="17" t="s">
        <v>88</v>
      </c>
      <c r="AY378" s="17" t="s">
        <v>282</v>
      </c>
      <c r="BE378" s="207">
        <f>IF(N378="základní",J378,0)</f>
        <v>14290.040000000001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7" t="s">
        <v>86</v>
      </c>
      <c r="BK378" s="207">
        <f>ROUND(I378*H378,2)</f>
        <v>14290.040000000001</v>
      </c>
      <c r="BL378" s="17" t="s">
        <v>290</v>
      </c>
      <c r="BM378" s="17" t="s">
        <v>1484</v>
      </c>
    </row>
    <row r="379" s="12" customFormat="1">
      <c r="B379" s="208"/>
      <c r="C379" s="209"/>
      <c r="D379" s="210" t="s">
        <v>292</v>
      </c>
      <c r="E379" s="211" t="s">
        <v>1</v>
      </c>
      <c r="F379" s="212" t="s">
        <v>1171</v>
      </c>
      <c r="G379" s="209"/>
      <c r="H379" s="211" t="s">
        <v>1</v>
      </c>
      <c r="I379" s="209"/>
      <c r="J379" s="209"/>
      <c r="K379" s="209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292</v>
      </c>
      <c r="AU379" s="217" t="s">
        <v>88</v>
      </c>
      <c r="AV379" s="12" t="s">
        <v>86</v>
      </c>
      <c r="AW379" s="12" t="s">
        <v>40</v>
      </c>
      <c r="AX379" s="12" t="s">
        <v>79</v>
      </c>
      <c r="AY379" s="217" t="s">
        <v>282</v>
      </c>
    </row>
    <row r="380" s="13" customFormat="1">
      <c r="B380" s="218"/>
      <c r="C380" s="219"/>
      <c r="D380" s="210" t="s">
        <v>292</v>
      </c>
      <c r="E380" s="220" t="s">
        <v>1</v>
      </c>
      <c r="F380" s="221" t="s">
        <v>1485</v>
      </c>
      <c r="G380" s="219"/>
      <c r="H380" s="222">
        <v>1242.6120000000001</v>
      </c>
      <c r="I380" s="219"/>
      <c r="J380" s="219"/>
      <c r="K380" s="219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292</v>
      </c>
      <c r="AU380" s="227" t="s">
        <v>88</v>
      </c>
      <c r="AV380" s="13" t="s">
        <v>88</v>
      </c>
      <c r="AW380" s="13" t="s">
        <v>40</v>
      </c>
      <c r="AX380" s="13" t="s">
        <v>79</v>
      </c>
      <c r="AY380" s="227" t="s">
        <v>282</v>
      </c>
    </row>
    <row r="381" s="15" customFormat="1">
      <c r="B381" s="238"/>
      <c r="C381" s="239"/>
      <c r="D381" s="210" t="s">
        <v>292</v>
      </c>
      <c r="E381" s="240" t="s">
        <v>1</v>
      </c>
      <c r="F381" s="241" t="s">
        <v>306</v>
      </c>
      <c r="G381" s="239"/>
      <c r="H381" s="242">
        <v>1242.6120000000001</v>
      </c>
      <c r="I381" s="239"/>
      <c r="J381" s="239"/>
      <c r="K381" s="239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292</v>
      </c>
      <c r="AU381" s="247" t="s">
        <v>88</v>
      </c>
      <c r="AV381" s="15" t="s">
        <v>290</v>
      </c>
      <c r="AW381" s="15" t="s">
        <v>40</v>
      </c>
      <c r="AX381" s="15" t="s">
        <v>86</v>
      </c>
      <c r="AY381" s="247" t="s">
        <v>282</v>
      </c>
    </row>
    <row r="382" s="1" customFormat="1" ht="16.5" customHeight="1">
      <c r="B382" s="33"/>
      <c r="C382" s="198" t="s">
        <v>599</v>
      </c>
      <c r="D382" s="198" t="s">
        <v>285</v>
      </c>
      <c r="E382" s="199" t="s">
        <v>1211</v>
      </c>
      <c r="F382" s="200" t="s">
        <v>1212</v>
      </c>
      <c r="G382" s="201" t="s">
        <v>316</v>
      </c>
      <c r="H382" s="202">
        <v>30.170000000000002</v>
      </c>
      <c r="I382" s="203">
        <v>125</v>
      </c>
      <c r="J382" s="203">
        <f>ROUND(I382*H382,2)</f>
        <v>3771.25</v>
      </c>
      <c r="K382" s="200" t="s">
        <v>289</v>
      </c>
      <c r="L382" s="38"/>
      <c r="M382" s="72" t="s">
        <v>1</v>
      </c>
      <c r="N382" s="204" t="s">
        <v>50</v>
      </c>
      <c r="O382" s="205">
        <v>0</v>
      </c>
      <c r="P382" s="205">
        <f>O382*H382</f>
        <v>0</v>
      </c>
      <c r="Q382" s="205">
        <v>0</v>
      </c>
      <c r="R382" s="205">
        <f>Q382*H382</f>
        <v>0</v>
      </c>
      <c r="S382" s="205">
        <v>0</v>
      </c>
      <c r="T382" s="206">
        <f>S382*H382</f>
        <v>0</v>
      </c>
      <c r="AR382" s="17" t="s">
        <v>290</v>
      </c>
      <c r="AT382" s="17" t="s">
        <v>285</v>
      </c>
      <c r="AU382" s="17" t="s">
        <v>88</v>
      </c>
      <c r="AY382" s="17" t="s">
        <v>282</v>
      </c>
      <c r="BE382" s="207">
        <f>IF(N382="základní",J382,0)</f>
        <v>3771.25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7" t="s">
        <v>86</v>
      </c>
      <c r="BK382" s="207">
        <f>ROUND(I382*H382,2)</f>
        <v>3771.25</v>
      </c>
      <c r="BL382" s="17" t="s">
        <v>290</v>
      </c>
      <c r="BM382" s="17" t="s">
        <v>1486</v>
      </c>
    </row>
    <row r="383" s="13" customFormat="1">
      <c r="B383" s="218"/>
      <c r="C383" s="219"/>
      <c r="D383" s="210" t="s">
        <v>292</v>
      </c>
      <c r="E383" s="220" t="s">
        <v>1</v>
      </c>
      <c r="F383" s="221" t="s">
        <v>1487</v>
      </c>
      <c r="G383" s="219"/>
      <c r="H383" s="222">
        <v>30.170000000000002</v>
      </c>
      <c r="I383" s="219"/>
      <c r="J383" s="219"/>
      <c r="K383" s="219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292</v>
      </c>
      <c r="AU383" s="227" t="s">
        <v>88</v>
      </c>
      <c r="AV383" s="13" t="s">
        <v>88</v>
      </c>
      <c r="AW383" s="13" t="s">
        <v>40</v>
      </c>
      <c r="AX383" s="13" t="s">
        <v>79</v>
      </c>
      <c r="AY383" s="227" t="s">
        <v>282</v>
      </c>
    </row>
    <row r="384" s="15" customFormat="1">
      <c r="B384" s="238"/>
      <c r="C384" s="239"/>
      <c r="D384" s="210" t="s">
        <v>292</v>
      </c>
      <c r="E384" s="240" t="s">
        <v>1</v>
      </c>
      <c r="F384" s="241" t="s">
        <v>306</v>
      </c>
      <c r="G384" s="239"/>
      <c r="H384" s="242">
        <v>30.170000000000002</v>
      </c>
      <c r="I384" s="239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292</v>
      </c>
      <c r="AU384" s="247" t="s">
        <v>88</v>
      </c>
      <c r="AV384" s="15" t="s">
        <v>290</v>
      </c>
      <c r="AW384" s="15" t="s">
        <v>40</v>
      </c>
      <c r="AX384" s="15" t="s">
        <v>86</v>
      </c>
      <c r="AY384" s="247" t="s">
        <v>282</v>
      </c>
    </row>
    <row r="385" s="1" customFormat="1" ht="16.5" customHeight="1">
      <c r="B385" s="33"/>
      <c r="C385" s="198" t="s">
        <v>604</v>
      </c>
      <c r="D385" s="198" t="s">
        <v>285</v>
      </c>
      <c r="E385" s="199" t="s">
        <v>1218</v>
      </c>
      <c r="F385" s="200" t="s">
        <v>1219</v>
      </c>
      <c r="G385" s="201" t="s">
        <v>316</v>
      </c>
      <c r="H385" s="202">
        <v>280.483</v>
      </c>
      <c r="I385" s="203">
        <v>140</v>
      </c>
      <c r="J385" s="203">
        <f>ROUND(I385*H385,2)</f>
        <v>39267.620000000003</v>
      </c>
      <c r="K385" s="200" t="s">
        <v>289</v>
      </c>
      <c r="L385" s="38"/>
      <c r="M385" s="72" t="s">
        <v>1</v>
      </c>
      <c r="N385" s="204" t="s">
        <v>50</v>
      </c>
      <c r="O385" s="205">
        <v>0</v>
      </c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AR385" s="17" t="s">
        <v>290</v>
      </c>
      <c r="AT385" s="17" t="s">
        <v>285</v>
      </c>
      <c r="AU385" s="17" t="s">
        <v>88</v>
      </c>
      <c r="AY385" s="17" t="s">
        <v>282</v>
      </c>
      <c r="BE385" s="207">
        <f>IF(N385="základní",J385,0)</f>
        <v>39267.620000000003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7" t="s">
        <v>86</v>
      </c>
      <c r="BK385" s="207">
        <f>ROUND(I385*H385,2)</f>
        <v>39267.620000000003</v>
      </c>
      <c r="BL385" s="17" t="s">
        <v>290</v>
      </c>
      <c r="BM385" s="17" t="s">
        <v>1488</v>
      </c>
    </row>
    <row r="386" s="13" customFormat="1">
      <c r="B386" s="218"/>
      <c r="C386" s="219"/>
      <c r="D386" s="210" t="s">
        <v>292</v>
      </c>
      <c r="E386" s="220" t="s">
        <v>1</v>
      </c>
      <c r="F386" s="221" t="s">
        <v>1489</v>
      </c>
      <c r="G386" s="219"/>
      <c r="H386" s="222">
        <v>280.483</v>
      </c>
      <c r="I386" s="219"/>
      <c r="J386" s="219"/>
      <c r="K386" s="219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292</v>
      </c>
      <c r="AU386" s="227" t="s">
        <v>88</v>
      </c>
      <c r="AV386" s="13" t="s">
        <v>88</v>
      </c>
      <c r="AW386" s="13" t="s">
        <v>40</v>
      </c>
      <c r="AX386" s="13" t="s">
        <v>79</v>
      </c>
      <c r="AY386" s="227" t="s">
        <v>282</v>
      </c>
    </row>
    <row r="387" s="15" customFormat="1">
      <c r="B387" s="238"/>
      <c r="C387" s="239"/>
      <c r="D387" s="210" t="s">
        <v>292</v>
      </c>
      <c r="E387" s="240" t="s">
        <v>1</v>
      </c>
      <c r="F387" s="241" t="s">
        <v>306</v>
      </c>
      <c r="G387" s="239"/>
      <c r="H387" s="242">
        <v>280.483</v>
      </c>
      <c r="I387" s="239"/>
      <c r="J387" s="239"/>
      <c r="K387" s="239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292</v>
      </c>
      <c r="AU387" s="247" t="s">
        <v>88</v>
      </c>
      <c r="AV387" s="15" t="s">
        <v>290</v>
      </c>
      <c r="AW387" s="15" t="s">
        <v>40</v>
      </c>
      <c r="AX387" s="15" t="s">
        <v>86</v>
      </c>
      <c r="AY387" s="247" t="s">
        <v>282</v>
      </c>
    </row>
    <row r="388" s="1" customFormat="1" ht="16.5" customHeight="1">
      <c r="B388" s="33"/>
      <c r="C388" s="198" t="s">
        <v>608</v>
      </c>
      <c r="D388" s="198" t="s">
        <v>285</v>
      </c>
      <c r="E388" s="199" t="s">
        <v>1181</v>
      </c>
      <c r="F388" s="200" t="s">
        <v>1182</v>
      </c>
      <c r="G388" s="201" t="s">
        <v>316</v>
      </c>
      <c r="H388" s="202">
        <v>333.26799999999997</v>
      </c>
      <c r="I388" s="203">
        <v>40.100000000000001</v>
      </c>
      <c r="J388" s="203">
        <f>ROUND(I388*H388,2)</f>
        <v>13364.049999999999</v>
      </c>
      <c r="K388" s="200" t="s">
        <v>289</v>
      </c>
      <c r="L388" s="38"/>
      <c r="M388" s="72" t="s">
        <v>1</v>
      </c>
      <c r="N388" s="204" t="s">
        <v>50</v>
      </c>
      <c r="O388" s="205">
        <v>0.029999999999999999</v>
      </c>
      <c r="P388" s="205">
        <f>O388*H388</f>
        <v>9.9980399999999996</v>
      </c>
      <c r="Q388" s="205">
        <v>0</v>
      </c>
      <c r="R388" s="205">
        <f>Q388*H388</f>
        <v>0</v>
      </c>
      <c r="S388" s="205">
        <v>0</v>
      </c>
      <c r="T388" s="206">
        <f>S388*H388</f>
        <v>0</v>
      </c>
      <c r="AR388" s="17" t="s">
        <v>290</v>
      </c>
      <c r="AT388" s="17" t="s">
        <v>285</v>
      </c>
      <c r="AU388" s="17" t="s">
        <v>88</v>
      </c>
      <c r="AY388" s="17" t="s">
        <v>282</v>
      </c>
      <c r="BE388" s="207">
        <f>IF(N388="základní",J388,0)</f>
        <v>13364.049999999999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7" t="s">
        <v>86</v>
      </c>
      <c r="BK388" s="207">
        <f>ROUND(I388*H388,2)</f>
        <v>13364.049999999999</v>
      </c>
      <c r="BL388" s="17" t="s">
        <v>290</v>
      </c>
      <c r="BM388" s="17" t="s">
        <v>1490</v>
      </c>
    </row>
    <row r="389" s="12" customFormat="1">
      <c r="B389" s="208"/>
      <c r="C389" s="209"/>
      <c r="D389" s="210" t="s">
        <v>292</v>
      </c>
      <c r="E389" s="211" t="s">
        <v>1</v>
      </c>
      <c r="F389" s="212" t="s">
        <v>1491</v>
      </c>
      <c r="G389" s="209"/>
      <c r="H389" s="211" t="s">
        <v>1</v>
      </c>
      <c r="I389" s="209"/>
      <c r="J389" s="209"/>
      <c r="K389" s="209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292</v>
      </c>
      <c r="AU389" s="217" t="s">
        <v>88</v>
      </c>
      <c r="AV389" s="12" t="s">
        <v>86</v>
      </c>
      <c r="AW389" s="12" t="s">
        <v>40</v>
      </c>
      <c r="AX389" s="12" t="s">
        <v>79</v>
      </c>
      <c r="AY389" s="217" t="s">
        <v>282</v>
      </c>
    </row>
    <row r="390" s="13" customFormat="1">
      <c r="B390" s="218"/>
      <c r="C390" s="219"/>
      <c r="D390" s="210" t="s">
        <v>292</v>
      </c>
      <c r="E390" s="220" t="s">
        <v>1</v>
      </c>
      <c r="F390" s="221" t="s">
        <v>1492</v>
      </c>
      <c r="G390" s="219"/>
      <c r="H390" s="222">
        <v>333.26799999999997</v>
      </c>
      <c r="I390" s="219"/>
      <c r="J390" s="219"/>
      <c r="K390" s="219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292</v>
      </c>
      <c r="AU390" s="227" t="s">
        <v>88</v>
      </c>
      <c r="AV390" s="13" t="s">
        <v>88</v>
      </c>
      <c r="AW390" s="13" t="s">
        <v>40</v>
      </c>
      <c r="AX390" s="13" t="s">
        <v>79</v>
      </c>
      <c r="AY390" s="227" t="s">
        <v>282</v>
      </c>
    </row>
    <row r="391" s="15" customFormat="1">
      <c r="B391" s="238"/>
      <c r="C391" s="239"/>
      <c r="D391" s="210" t="s">
        <v>292</v>
      </c>
      <c r="E391" s="240" t="s">
        <v>1</v>
      </c>
      <c r="F391" s="241" t="s">
        <v>306</v>
      </c>
      <c r="G391" s="239"/>
      <c r="H391" s="242">
        <v>333.26799999999997</v>
      </c>
      <c r="I391" s="239"/>
      <c r="J391" s="239"/>
      <c r="K391" s="239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292</v>
      </c>
      <c r="AU391" s="247" t="s">
        <v>88</v>
      </c>
      <c r="AV391" s="15" t="s">
        <v>290</v>
      </c>
      <c r="AW391" s="15" t="s">
        <v>40</v>
      </c>
      <c r="AX391" s="15" t="s">
        <v>86</v>
      </c>
      <c r="AY391" s="247" t="s">
        <v>282</v>
      </c>
    </row>
    <row r="392" s="1" customFormat="1" ht="16.5" customHeight="1">
      <c r="B392" s="33"/>
      <c r="C392" s="198" t="s">
        <v>612</v>
      </c>
      <c r="D392" s="198" t="s">
        <v>285</v>
      </c>
      <c r="E392" s="199" t="s">
        <v>1197</v>
      </c>
      <c r="F392" s="200" t="s">
        <v>1198</v>
      </c>
      <c r="G392" s="201" t="s">
        <v>316</v>
      </c>
      <c r="H392" s="202">
        <v>1333.0719999999999</v>
      </c>
      <c r="I392" s="203">
        <v>8.9800000000000004</v>
      </c>
      <c r="J392" s="203">
        <f>ROUND(I392*H392,2)</f>
        <v>11970.99</v>
      </c>
      <c r="K392" s="200" t="s">
        <v>289</v>
      </c>
      <c r="L392" s="38"/>
      <c r="M392" s="72" t="s">
        <v>1</v>
      </c>
      <c r="N392" s="204" t="s">
        <v>50</v>
      </c>
      <c r="O392" s="205">
        <v>0.002</v>
      </c>
      <c r="P392" s="205">
        <f>O392*H392</f>
        <v>2.6661439999999996</v>
      </c>
      <c r="Q392" s="205">
        <v>0</v>
      </c>
      <c r="R392" s="205">
        <f>Q392*H392</f>
        <v>0</v>
      </c>
      <c r="S392" s="205">
        <v>0</v>
      </c>
      <c r="T392" s="206">
        <f>S392*H392</f>
        <v>0</v>
      </c>
      <c r="AR392" s="17" t="s">
        <v>290</v>
      </c>
      <c r="AT392" s="17" t="s">
        <v>285</v>
      </c>
      <c r="AU392" s="17" t="s">
        <v>88</v>
      </c>
      <c r="AY392" s="17" t="s">
        <v>282</v>
      </c>
      <c r="BE392" s="207">
        <f>IF(N392="základní",J392,0)</f>
        <v>11970.99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7" t="s">
        <v>86</v>
      </c>
      <c r="BK392" s="207">
        <f>ROUND(I392*H392,2)</f>
        <v>11970.99</v>
      </c>
      <c r="BL392" s="17" t="s">
        <v>290</v>
      </c>
      <c r="BM392" s="17" t="s">
        <v>1493</v>
      </c>
    </row>
    <row r="393" s="12" customFormat="1">
      <c r="B393" s="208"/>
      <c r="C393" s="209"/>
      <c r="D393" s="210" t="s">
        <v>292</v>
      </c>
      <c r="E393" s="211" t="s">
        <v>1</v>
      </c>
      <c r="F393" s="212" t="s">
        <v>1494</v>
      </c>
      <c r="G393" s="209"/>
      <c r="H393" s="211" t="s">
        <v>1</v>
      </c>
      <c r="I393" s="209"/>
      <c r="J393" s="209"/>
      <c r="K393" s="209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292</v>
      </c>
      <c r="AU393" s="217" t="s">
        <v>88</v>
      </c>
      <c r="AV393" s="12" t="s">
        <v>86</v>
      </c>
      <c r="AW393" s="12" t="s">
        <v>40</v>
      </c>
      <c r="AX393" s="12" t="s">
        <v>79</v>
      </c>
      <c r="AY393" s="217" t="s">
        <v>282</v>
      </c>
    </row>
    <row r="394" s="13" customFormat="1">
      <c r="B394" s="218"/>
      <c r="C394" s="219"/>
      <c r="D394" s="210" t="s">
        <v>292</v>
      </c>
      <c r="E394" s="220" t="s">
        <v>1</v>
      </c>
      <c r="F394" s="221" t="s">
        <v>1495</v>
      </c>
      <c r="G394" s="219"/>
      <c r="H394" s="222">
        <v>1333.0719999999999</v>
      </c>
      <c r="I394" s="219"/>
      <c r="J394" s="219"/>
      <c r="K394" s="219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292</v>
      </c>
      <c r="AU394" s="227" t="s">
        <v>88</v>
      </c>
      <c r="AV394" s="13" t="s">
        <v>88</v>
      </c>
      <c r="AW394" s="13" t="s">
        <v>40</v>
      </c>
      <c r="AX394" s="13" t="s">
        <v>79</v>
      </c>
      <c r="AY394" s="227" t="s">
        <v>282</v>
      </c>
    </row>
    <row r="395" s="15" customFormat="1">
      <c r="B395" s="238"/>
      <c r="C395" s="239"/>
      <c r="D395" s="210" t="s">
        <v>292</v>
      </c>
      <c r="E395" s="240" t="s">
        <v>1</v>
      </c>
      <c r="F395" s="241" t="s">
        <v>306</v>
      </c>
      <c r="G395" s="239"/>
      <c r="H395" s="242">
        <v>1333.0719999999999</v>
      </c>
      <c r="I395" s="239"/>
      <c r="J395" s="239"/>
      <c r="K395" s="239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292</v>
      </c>
      <c r="AU395" s="247" t="s">
        <v>88</v>
      </c>
      <c r="AV395" s="15" t="s">
        <v>290</v>
      </c>
      <c r="AW395" s="15" t="s">
        <v>40</v>
      </c>
      <c r="AX395" s="15" t="s">
        <v>86</v>
      </c>
      <c r="AY395" s="247" t="s">
        <v>282</v>
      </c>
    </row>
    <row r="396" s="1" customFormat="1" ht="16.5" customHeight="1">
      <c r="B396" s="33"/>
      <c r="C396" s="198" t="s">
        <v>616</v>
      </c>
      <c r="D396" s="198" t="s">
        <v>285</v>
      </c>
      <c r="E396" s="199" t="s">
        <v>1214</v>
      </c>
      <c r="F396" s="200" t="s">
        <v>1215</v>
      </c>
      <c r="G396" s="201" t="s">
        <v>316</v>
      </c>
      <c r="H396" s="202">
        <v>333.26799999999997</v>
      </c>
      <c r="I396" s="203">
        <v>500</v>
      </c>
      <c r="J396" s="203">
        <f>ROUND(I396*H396,2)</f>
        <v>166634</v>
      </c>
      <c r="K396" s="200" t="s">
        <v>289</v>
      </c>
      <c r="L396" s="38"/>
      <c r="M396" s="72" t="s">
        <v>1</v>
      </c>
      <c r="N396" s="204" t="s">
        <v>50</v>
      </c>
      <c r="O396" s="205">
        <v>0</v>
      </c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AR396" s="17" t="s">
        <v>290</v>
      </c>
      <c r="AT396" s="17" t="s">
        <v>285</v>
      </c>
      <c r="AU396" s="17" t="s">
        <v>88</v>
      </c>
      <c r="AY396" s="17" t="s">
        <v>282</v>
      </c>
      <c r="BE396" s="207">
        <f>IF(N396="základní",J396,0)</f>
        <v>166634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7" t="s">
        <v>86</v>
      </c>
      <c r="BK396" s="207">
        <f>ROUND(I396*H396,2)</f>
        <v>166634</v>
      </c>
      <c r="BL396" s="17" t="s">
        <v>290</v>
      </c>
      <c r="BM396" s="17" t="s">
        <v>1496</v>
      </c>
    </row>
    <row r="397" s="13" customFormat="1">
      <c r="B397" s="218"/>
      <c r="C397" s="219"/>
      <c r="D397" s="210" t="s">
        <v>292</v>
      </c>
      <c r="E397" s="220" t="s">
        <v>1</v>
      </c>
      <c r="F397" s="221" t="s">
        <v>1497</v>
      </c>
      <c r="G397" s="219"/>
      <c r="H397" s="222">
        <v>333.26799999999997</v>
      </c>
      <c r="I397" s="219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292</v>
      </c>
      <c r="AU397" s="227" t="s">
        <v>88</v>
      </c>
      <c r="AV397" s="13" t="s">
        <v>88</v>
      </c>
      <c r="AW397" s="13" t="s">
        <v>40</v>
      </c>
      <c r="AX397" s="13" t="s">
        <v>79</v>
      </c>
      <c r="AY397" s="227" t="s">
        <v>282</v>
      </c>
    </row>
    <row r="398" s="15" customFormat="1">
      <c r="B398" s="238"/>
      <c r="C398" s="239"/>
      <c r="D398" s="210" t="s">
        <v>292</v>
      </c>
      <c r="E398" s="240" t="s">
        <v>1</v>
      </c>
      <c r="F398" s="241" t="s">
        <v>306</v>
      </c>
      <c r="G398" s="239"/>
      <c r="H398" s="242">
        <v>333.26799999999997</v>
      </c>
      <c r="I398" s="239"/>
      <c r="J398" s="239"/>
      <c r="K398" s="239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292</v>
      </c>
      <c r="AU398" s="247" t="s">
        <v>88</v>
      </c>
      <c r="AV398" s="15" t="s">
        <v>290</v>
      </c>
      <c r="AW398" s="15" t="s">
        <v>40</v>
      </c>
      <c r="AX398" s="15" t="s">
        <v>86</v>
      </c>
      <c r="AY398" s="247" t="s">
        <v>282</v>
      </c>
    </row>
    <row r="399" s="11" customFormat="1" ht="22.8" customHeight="1">
      <c r="B399" s="183"/>
      <c r="C399" s="184"/>
      <c r="D399" s="185" t="s">
        <v>78</v>
      </c>
      <c r="E399" s="196" t="s">
        <v>1224</v>
      </c>
      <c r="F399" s="196" t="s">
        <v>1225</v>
      </c>
      <c r="G399" s="184"/>
      <c r="H399" s="184"/>
      <c r="I399" s="184"/>
      <c r="J399" s="197">
        <f>BK399</f>
        <v>21685.41</v>
      </c>
      <c r="K399" s="184"/>
      <c r="L399" s="188"/>
      <c r="M399" s="189"/>
      <c r="N399" s="190"/>
      <c r="O399" s="190"/>
      <c r="P399" s="191">
        <f>P400</f>
        <v>23.617770000000004</v>
      </c>
      <c r="Q399" s="190"/>
      <c r="R399" s="191">
        <f>R400</f>
        <v>0</v>
      </c>
      <c r="S399" s="190"/>
      <c r="T399" s="192">
        <f>T400</f>
        <v>0</v>
      </c>
      <c r="AR399" s="193" t="s">
        <v>86</v>
      </c>
      <c r="AT399" s="194" t="s">
        <v>78</v>
      </c>
      <c r="AU399" s="194" t="s">
        <v>86</v>
      </c>
      <c r="AY399" s="193" t="s">
        <v>282</v>
      </c>
      <c r="BK399" s="195">
        <f>BK400</f>
        <v>21685.41</v>
      </c>
    </row>
    <row r="400" s="1" customFormat="1" ht="16.5" customHeight="1">
      <c r="B400" s="33"/>
      <c r="C400" s="198" t="s">
        <v>620</v>
      </c>
      <c r="D400" s="198" t="s">
        <v>285</v>
      </c>
      <c r="E400" s="199" t="s">
        <v>636</v>
      </c>
      <c r="F400" s="200" t="s">
        <v>637</v>
      </c>
      <c r="G400" s="201" t="s">
        <v>316</v>
      </c>
      <c r="H400" s="202">
        <v>357.84500000000003</v>
      </c>
      <c r="I400" s="203">
        <v>60.600000000000001</v>
      </c>
      <c r="J400" s="203">
        <f>ROUND(I400*H400,2)</f>
        <v>21685.41</v>
      </c>
      <c r="K400" s="200" t="s">
        <v>289</v>
      </c>
      <c r="L400" s="38"/>
      <c r="M400" s="257" t="s">
        <v>1</v>
      </c>
      <c r="N400" s="258" t="s">
        <v>50</v>
      </c>
      <c r="O400" s="259">
        <v>0.066000000000000003</v>
      </c>
      <c r="P400" s="259">
        <f>O400*H400</f>
        <v>23.617770000000004</v>
      </c>
      <c r="Q400" s="259">
        <v>0</v>
      </c>
      <c r="R400" s="259">
        <f>Q400*H400</f>
        <v>0</v>
      </c>
      <c r="S400" s="259">
        <v>0</v>
      </c>
      <c r="T400" s="260">
        <f>S400*H400</f>
        <v>0</v>
      </c>
      <c r="AR400" s="17" t="s">
        <v>290</v>
      </c>
      <c r="AT400" s="17" t="s">
        <v>285</v>
      </c>
      <c r="AU400" s="17" t="s">
        <v>88</v>
      </c>
      <c r="AY400" s="17" t="s">
        <v>282</v>
      </c>
      <c r="BE400" s="207">
        <f>IF(N400="základní",J400,0)</f>
        <v>21685.41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7" t="s">
        <v>86</v>
      </c>
      <c r="BK400" s="207">
        <f>ROUND(I400*H400,2)</f>
        <v>21685.41</v>
      </c>
      <c r="BL400" s="17" t="s">
        <v>290</v>
      </c>
      <c r="BM400" s="17" t="s">
        <v>1498</v>
      </c>
    </row>
    <row r="401" s="1" customFormat="1" ht="6.96" customHeight="1">
      <c r="B401" s="52"/>
      <c r="C401" s="53"/>
      <c r="D401" s="53"/>
      <c r="E401" s="53"/>
      <c r="F401" s="53"/>
      <c r="G401" s="53"/>
      <c r="H401" s="53"/>
      <c r="I401" s="53"/>
      <c r="J401" s="53"/>
      <c r="K401" s="53"/>
      <c r="L401" s="38"/>
    </row>
  </sheetData>
  <sheetProtection sheet="1" autoFilter="0" formatColumns="0" formatRows="0" objects="1" scenarios="1" spinCount="100000" saltValue="OY4H8W21a9yPmZZigAkrDPx146KAM1ZevrX/HSjnjzS50qm1CUgSbwzDIY9WBD8UkJrkbmCNKyX2V40UJxA/gA==" hashValue="ftUOeuUY7bsaCNngEE8NE+TP3IFITmnIAjQB4pBeLPchIQctQHuPGCSBO0SZAK83NOsKs111itls27DLS2/E7w==" algorithmName="SHA-512" password="CC35"/>
  <autoFilter ref="C91:K400"/>
  <mergeCells count="11">
    <mergeCell ref="E7:H7"/>
    <mergeCell ref="E9:H9"/>
    <mergeCell ref="E11:H11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114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1227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1499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ROUND(J91, 2)</f>
        <v>7570640.71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ROUND((SUM(BE91:BE207)),  2)</f>
        <v>7570640.71</v>
      </c>
      <c r="I35" s="145">
        <v>0.20999999999999999</v>
      </c>
      <c r="J35" s="144">
        <f>ROUND(((SUM(BE91:BE207))*I35),  2)</f>
        <v>1589834.5500000001</v>
      </c>
      <c r="L35" s="38"/>
    </row>
    <row r="36" s="1" customFormat="1" ht="14.4" customHeight="1">
      <c r="B36" s="38"/>
      <c r="E36" s="135" t="s">
        <v>51</v>
      </c>
      <c r="F36" s="144">
        <f>ROUND((SUM(BF91:BF207)),  2)</f>
        <v>0</v>
      </c>
      <c r="I36" s="145">
        <v>0.14999999999999999</v>
      </c>
      <c r="J36" s="144">
        <f>ROUND(((SUM(BF91:BF207))*I36),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ROUND((SUM(BG91:BG207)),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ROUND((SUM(BH91:BH207)),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ROUND((SUM(BI91:BI207)),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9160475.2599999998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1227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102 - Vozidlová komunikace BUS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J91</f>
        <v>7570640.709999999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J92</f>
        <v>7570640.709999999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J93</f>
        <v>2547139.0800000001</v>
      </c>
      <c r="K65" s="117"/>
      <c r="L65" s="172"/>
    </row>
    <row r="66" s="9" customFormat="1" ht="19.92" customHeight="1">
      <c r="B66" s="168"/>
      <c r="C66" s="117"/>
      <c r="D66" s="169" t="s">
        <v>1500</v>
      </c>
      <c r="E66" s="170"/>
      <c r="F66" s="170"/>
      <c r="G66" s="170"/>
      <c r="H66" s="170"/>
      <c r="I66" s="170"/>
      <c r="J66" s="171">
        <f>J132</f>
        <v>203534.70999999999</v>
      </c>
      <c r="K66" s="117"/>
      <c r="L66" s="172"/>
    </row>
    <row r="67" s="9" customFormat="1" ht="19.92" customHeight="1">
      <c r="B67" s="168"/>
      <c r="C67" s="117"/>
      <c r="D67" s="169" t="s">
        <v>1229</v>
      </c>
      <c r="E67" s="170"/>
      <c r="F67" s="170"/>
      <c r="G67" s="170"/>
      <c r="H67" s="170"/>
      <c r="I67" s="170"/>
      <c r="J67" s="171">
        <f>J143</f>
        <v>4318336.4299999997</v>
      </c>
      <c r="K67" s="117"/>
      <c r="L67" s="172"/>
    </row>
    <row r="68" s="9" customFormat="1" ht="19.92" customHeight="1">
      <c r="B68" s="168"/>
      <c r="C68" s="117"/>
      <c r="D68" s="169" t="s">
        <v>1041</v>
      </c>
      <c r="E68" s="170"/>
      <c r="F68" s="170"/>
      <c r="G68" s="170"/>
      <c r="H68" s="170"/>
      <c r="I68" s="170"/>
      <c r="J68" s="171">
        <f>J187</f>
        <v>263488.31</v>
      </c>
      <c r="K68" s="117"/>
      <c r="L68" s="172"/>
    </row>
    <row r="69" s="9" customFormat="1" ht="19.92" customHeight="1">
      <c r="B69" s="168"/>
      <c r="C69" s="117"/>
      <c r="D69" s="169" t="s">
        <v>1043</v>
      </c>
      <c r="E69" s="170"/>
      <c r="F69" s="170"/>
      <c r="G69" s="170"/>
      <c r="H69" s="170"/>
      <c r="I69" s="170"/>
      <c r="J69" s="171">
        <f>J206</f>
        <v>238142.17999999999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1" customFormat="1" ht="16.5" customHeight="1">
      <c r="B81" s="33"/>
      <c r="C81" s="34"/>
      <c r="D81" s="34"/>
      <c r="E81" s="157" t="s">
        <v>1227</v>
      </c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246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E11</f>
        <v>SO 102 - Vozidlová komunikace BUS</v>
      </c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20</v>
      </c>
      <c r="D85" s="34"/>
      <c r="E85" s="34"/>
      <c r="F85" s="26" t="str">
        <f>F14</f>
        <v>Šumperk</v>
      </c>
      <c r="G85" s="34"/>
      <c r="H85" s="34"/>
      <c r="I85" s="29" t="s">
        <v>22</v>
      </c>
      <c r="J85" s="62" t="str">
        <f>IF(J14="","",J14)</f>
        <v>20. 11. 2018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3.65" customHeight="1">
      <c r="B87" s="33"/>
      <c r="C87" s="29" t="s">
        <v>28</v>
      </c>
      <c r="D87" s="34"/>
      <c r="E87" s="34"/>
      <c r="F87" s="26" t="str">
        <f>E17</f>
        <v>Město Šumperk</v>
      </c>
      <c r="G87" s="34"/>
      <c r="H87" s="34"/>
      <c r="I87" s="29" t="s">
        <v>36</v>
      </c>
      <c r="J87" s="31" t="str">
        <f>E23</f>
        <v>Cekr CZ s.r.o.</v>
      </c>
      <c r="K87" s="34"/>
      <c r="L87" s="38"/>
    </row>
    <row r="88" s="1" customFormat="1" ht="24.9" customHeight="1">
      <c r="B88" s="33"/>
      <c r="C88" s="29" t="s">
        <v>34</v>
      </c>
      <c r="D88" s="34"/>
      <c r="E88" s="34"/>
      <c r="F88" s="26" t="str">
        <f>IF(E20="","",E20)</f>
        <v>Na základě VŘ</v>
      </c>
      <c r="G88" s="34"/>
      <c r="H88" s="34"/>
      <c r="I88" s="29" t="s">
        <v>41</v>
      </c>
      <c r="J88" s="31" t="str">
        <f>E26</f>
        <v>Jan Zamykal, CS ÚRS 2018 02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0" customFormat="1" ht="29.28" customHeight="1">
      <c r="B90" s="173"/>
      <c r="C90" s="174" t="s">
        <v>269</v>
      </c>
      <c r="D90" s="175" t="s">
        <v>64</v>
      </c>
      <c r="E90" s="175" t="s">
        <v>60</v>
      </c>
      <c r="F90" s="175" t="s">
        <v>61</v>
      </c>
      <c r="G90" s="175" t="s">
        <v>270</v>
      </c>
      <c r="H90" s="175" t="s">
        <v>271</v>
      </c>
      <c r="I90" s="175" t="s">
        <v>272</v>
      </c>
      <c r="J90" s="176" t="s">
        <v>250</v>
      </c>
      <c r="K90" s="177" t="s">
        <v>273</v>
      </c>
      <c r="L90" s="178"/>
      <c r="M90" s="83" t="s">
        <v>1</v>
      </c>
      <c r="N90" s="84" t="s">
        <v>49</v>
      </c>
      <c r="O90" s="84" t="s">
        <v>274</v>
      </c>
      <c r="P90" s="84" t="s">
        <v>275</v>
      </c>
      <c r="Q90" s="84" t="s">
        <v>276</v>
      </c>
      <c r="R90" s="84" t="s">
        <v>277</v>
      </c>
      <c r="S90" s="84" t="s">
        <v>278</v>
      </c>
      <c r="T90" s="85" t="s">
        <v>279</v>
      </c>
    </row>
    <row r="91" s="1" customFormat="1" ht="22.8" customHeight="1">
      <c r="B91" s="33"/>
      <c r="C91" s="90" t="s">
        <v>280</v>
      </c>
      <c r="D91" s="34"/>
      <c r="E91" s="34"/>
      <c r="F91" s="34"/>
      <c r="G91" s="34"/>
      <c r="H91" s="34"/>
      <c r="I91" s="34"/>
      <c r="J91" s="179">
        <f>BK91</f>
        <v>7570640.709999999</v>
      </c>
      <c r="K91" s="34"/>
      <c r="L91" s="38"/>
      <c r="M91" s="86"/>
      <c r="N91" s="87"/>
      <c r="O91" s="87"/>
      <c r="P91" s="180">
        <f>P92</f>
        <v>3077.0162690000002</v>
      </c>
      <c r="Q91" s="87"/>
      <c r="R91" s="180">
        <f>R92</f>
        <v>3929.7387333999995</v>
      </c>
      <c r="S91" s="87"/>
      <c r="T91" s="181">
        <f>T92</f>
        <v>0</v>
      </c>
      <c r="AT91" s="17" t="s">
        <v>78</v>
      </c>
      <c r="AU91" s="17" t="s">
        <v>252</v>
      </c>
      <c r="BK91" s="182">
        <f>BK92</f>
        <v>7570640.709999999</v>
      </c>
    </row>
    <row r="92" s="11" customFormat="1" ht="25.92" customHeight="1">
      <c r="B92" s="183"/>
      <c r="C92" s="184"/>
      <c r="D92" s="185" t="s">
        <v>78</v>
      </c>
      <c r="E92" s="186" t="s">
        <v>1044</v>
      </c>
      <c r="F92" s="186" t="s">
        <v>1045</v>
      </c>
      <c r="G92" s="184"/>
      <c r="H92" s="184"/>
      <c r="I92" s="184"/>
      <c r="J92" s="187">
        <f>BK92</f>
        <v>7570640.709999999</v>
      </c>
      <c r="K92" s="184"/>
      <c r="L92" s="188"/>
      <c r="M92" s="189"/>
      <c r="N92" s="190"/>
      <c r="O92" s="190"/>
      <c r="P92" s="191">
        <f>P93+P132+P143+P187+P206</f>
        <v>3077.0162690000002</v>
      </c>
      <c r="Q92" s="190"/>
      <c r="R92" s="191">
        <f>R93+R132+R143+R187+R206</f>
        <v>3929.7387333999995</v>
      </c>
      <c r="S92" s="190"/>
      <c r="T92" s="192">
        <f>T93+T132+T143+T187+T206</f>
        <v>0</v>
      </c>
      <c r="AR92" s="193" t="s">
        <v>86</v>
      </c>
      <c r="AT92" s="194" t="s">
        <v>78</v>
      </c>
      <c r="AU92" s="194" t="s">
        <v>79</v>
      </c>
      <c r="AY92" s="193" t="s">
        <v>282</v>
      </c>
      <c r="BK92" s="195">
        <f>BK93+BK132+BK143+BK187+BK206</f>
        <v>7570640.709999999</v>
      </c>
    </row>
    <row r="93" s="11" customFormat="1" ht="22.8" customHeight="1">
      <c r="B93" s="183"/>
      <c r="C93" s="184"/>
      <c r="D93" s="185" t="s">
        <v>78</v>
      </c>
      <c r="E93" s="196" t="s">
        <v>86</v>
      </c>
      <c r="F93" s="196" t="s">
        <v>284</v>
      </c>
      <c r="G93" s="184"/>
      <c r="H93" s="184"/>
      <c r="I93" s="184"/>
      <c r="J93" s="197">
        <f>BK93</f>
        <v>2547139.0800000001</v>
      </c>
      <c r="K93" s="184"/>
      <c r="L93" s="188"/>
      <c r="M93" s="189"/>
      <c r="N93" s="190"/>
      <c r="O93" s="190"/>
      <c r="P93" s="191">
        <f>SUM(P94:P131)</f>
        <v>760.60439499999995</v>
      </c>
      <c r="Q93" s="190"/>
      <c r="R93" s="191">
        <f>SUM(R94:R131)</f>
        <v>3472.0529999999999</v>
      </c>
      <c r="S93" s="190"/>
      <c r="T93" s="192">
        <f>SUM(T94:T131)</f>
        <v>0</v>
      </c>
      <c r="AR93" s="193" t="s">
        <v>86</v>
      </c>
      <c r="AT93" s="194" t="s">
        <v>78</v>
      </c>
      <c r="AU93" s="194" t="s">
        <v>86</v>
      </c>
      <c r="AY93" s="193" t="s">
        <v>282</v>
      </c>
      <c r="BK93" s="195">
        <f>SUM(BK94:BK131)</f>
        <v>2547139.0800000001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1501</v>
      </c>
      <c r="F94" s="200" t="s">
        <v>1502</v>
      </c>
      <c r="G94" s="201" t="s">
        <v>288</v>
      </c>
      <c r="H94" s="202">
        <v>2404.9899999999998</v>
      </c>
      <c r="I94" s="203">
        <v>61.5</v>
      </c>
      <c r="J94" s="203">
        <f>ROUND(I94*H94,2)</f>
        <v>147906.88000000001</v>
      </c>
      <c r="K94" s="200" t="s">
        <v>289</v>
      </c>
      <c r="L94" s="38"/>
      <c r="M94" s="72" t="s">
        <v>1</v>
      </c>
      <c r="N94" s="204" t="s">
        <v>50</v>
      </c>
      <c r="O94" s="205">
        <v>0.12</v>
      </c>
      <c r="P94" s="205">
        <f>O94*H94</f>
        <v>288.59879999999998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147906.88000000001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147906.88000000001</v>
      </c>
      <c r="BL94" s="17" t="s">
        <v>290</v>
      </c>
      <c r="BM94" s="17" t="s">
        <v>1503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1504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1505</v>
      </c>
      <c r="G96" s="219"/>
      <c r="H96" s="222">
        <v>211.75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2" customFormat="1">
      <c r="B97" s="208"/>
      <c r="C97" s="209"/>
      <c r="D97" s="210" t="s">
        <v>292</v>
      </c>
      <c r="E97" s="211" t="s">
        <v>1</v>
      </c>
      <c r="F97" s="212" t="s">
        <v>1506</v>
      </c>
      <c r="G97" s="209"/>
      <c r="H97" s="211" t="s">
        <v>1</v>
      </c>
      <c r="I97" s="209"/>
      <c r="J97" s="209"/>
      <c r="K97" s="209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292</v>
      </c>
      <c r="AU97" s="217" t="s">
        <v>88</v>
      </c>
      <c r="AV97" s="12" t="s">
        <v>86</v>
      </c>
      <c r="AW97" s="12" t="s">
        <v>40</v>
      </c>
      <c r="AX97" s="12" t="s">
        <v>79</v>
      </c>
      <c r="AY97" s="217" t="s">
        <v>282</v>
      </c>
    </row>
    <row r="98" s="13" customFormat="1">
      <c r="B98" s="218"/>
      <c r="C98" s="219"/>
      <c r="D98" s="210" t="s">
        <v>292</v>
      </c>
      <c r="E98" s="220" t="s">
        <v>1</v>
      </c>
      <c r="F98" s="221" t="s">
        <v>1507</v>
      </c>
      <c r="G98" s="219"/>
      <c r="H98" s="222">
        <v>404.69999999999999</v>
      </c>
      <c r="I98" s="219"/>
      <c r="J98" s="219"/>
      <c r="K98" s="219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292</v>
      </c>
      <c r="AU98" s="227" t="s">
        <v>88</v>
      </c>
      <c r="AV98" s="13" t="s">
        <v>88</v>
      </c>
      <c r="AW98" s="13" t="s">
        <v>40</v>
      </c>
      <c r="AX98" s="13" t="s">
        <v>79</v>
      </c>
      <c r="AY98" s="227" t="s">
        <v>282</v>
      </c>
    </row>
    <row r="99" s="14" customFormat="1">
      <c r="B99" s="228"/>
      <c r="C99" s="229"/>
      <c r="D99" s="210" t="s">
        <v>292</v>
      </c>
      <c r="E99" s="230" t="s">
        <v>1</v>
      </c>
      <c r="F99" s="231" t="s">
        <v>299</v>
      </c>
      <c r="G99" s="229"/>
      <c r="H99" s="232">
        <v>616.45000000000005</v>
      </c>
      <c r="I99" s="229"/>
      <c r="J99" s="229"/>
      <c r="K99" s="229"/>
      <c r="L99" s="233"/>
      <c r="M99" s="234"/>
      <c r="N99" s="235"/>
      <c r="O99" s="235"/>
      <c r="P99" s="235"/>
      <c r="Q99" s="235"/>
      <c r="R99" s="235"/>
      <c r="S99" s="235"/>
      <c r="T99" s="236"/>
      <c r="AT99" s="237" t="s">
        <v>292</v>
      </c>
      <c r="AU99" s="237" t="s">
        <v>88</v>
      </c>
      <c r="AV99" s="14" t="s">
        <v>129</v>
      </c>
      <c r="AW99" s="14" t="s">
        <v>40</v>
      </c>
      <c r="AX99" s="14" t="s">
        <v>79</v>
      </c>
      <c r="AY99" s="237" t="s">
        <v>282</v>
      </c>
    </row>
    <row r="100" s="12" customFormat="1">
      <c r="B100" s="208"/>
      <c r="C100" s="209"/>
      <c r="D100" s="210" t="s">
        <v>292</v>
      </c>
      <c r="E100" s="211" t="s">
        <v>1</v>
      </c>
      <c r="F100" s="212" t="s">
        <v>1508</v>
      </c>
      <c r="G100" s="209"/>
      <c r="H100" s="211" t="s">
        <v>1</v>
      </c>
      <c r="I100" s="209"/>
      <c r="J100" s="209"/>
      <c r="K100" s="209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292</v>
      </c>
      <c r="AU100" s="217" t="s">
        <v>88</v>
      </c>
      <c r="AV100" s="12" t="s">
        <v>86</v>
      </c>
      <c r="AW100" s="12" t="s">
        <v>40</v>
      </c>
      <c r="AX100" s="12" t="s">
        <v>79</v>
      </c>
      <c r="AY100" s="21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1509</v>
      </c>
      <c r="G101" s="219"/>
      <c r="H101" s="222">
        <v>438.54000000000002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1510</v>
      </c>
      <c r="G102" s="219"/>
      <c r="H102" s="222">
        <v>1350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4" customFormat="1">
      <c r="B103" s="228"/>
      <c r="C103" s="229"/>
      <c r="D103" s="210" t="s">
        <v>292</v>
      </c>
      <c r="E103" s="230" t="s">
        <v>1</v>
      </c>
      <c r="F103" s="231" t="s">
        <v>299</v>
      </c>
      <c r="G103" s="229"/>
      <c r="H103" s="232">
        <v>1788.54</v>
      </c>
      <c r="I103" s="229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AT103" s="237" t="s">
        <v>292</v>
      </c>
      <c r="AU103" s="237" t="s">
        <v>88</v>
      </c>
      <c r="AV103" s="14" t="s">
        <v>129</v>
      </c>
      <c r="AW103" s="14" t="s">
        <v>40</v>
      </c>
      <c r="AX103" s="14" t="s">
        <v>79</v>
      </c>
      <c r="AY103" s="237" t="s">
        <v>282</v>
      </c>
    </row>
    <row r="104" s="15" customFormat="1">
      <c r="B104" s="238"/>
      <c r="C104" s="239"/>
      <c r="D104" s="210" t="s">
        <v>292</v>
      </c>
      <c r="E104" s="240" t="s">
        <v>1</v>
      </c>
      <c r="F104" s="241" t="s">
        <v>306</v>
      </c>
      <c r="G104" s="239"/>
      <c r="H104" s="242">
        <v>2404.9899999999998</v>
      </c>
      <c r="I104" s="239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292</v>
      </c>
      <c r="AU104" s="247" t="s">
        <v>88</v>
      </c>
      <c r="AV104" s="15" t="s">
        <v>290</v>
      </c>
      <c r="AW104" s="15" t="s">
        <v>40</v>
      </c>
      <c r="AX104" s="15" t="s">
        <v>86</v>
      </c>
      <c r="AY104" s="247" t="s">
        <v>282</v>
      </c>
    </row>
    <row r="105" s="1" customFormat="1" ht="16.5" customHeight="1">
      <c r="B105" s="33"/>
      <c r="C105" s="198" t="s">
        <v>88</v>
      </c>
      <c r="D105" s="198" t="s">
        <v>285</v>
      </c>
      <c r="E105" s="199" t="s">
        <v>1291</v>
      </c>
      <c r="F105" s="200" t="s">
        <v>1292</v>
      </c>
      <c r="G105" s="201" t="s">
        <v>288</v>
      </c>
      <c r="H105" s="202">
        <v>1236.8250000000001</v>
      </c>
      <c r="I105" s="203">
        <v>23.699999999999999</v>
      </c>
      <c r="J105" s="203">
        <f>ROUND(I105*H105,2)</f>
        <v>29312.75</v>
      </c>
      <c r="K105" s="200" t="s">
        <v>289</v>
      </c>
      <c r="L105" s="38"/>
      <c r="M105" s="72" t="s">
        <v>1</v>
      </c>
      <c r="N105" s="204" t="s">
        <v>50</v>
      </c>
      <c r="O105" s="205">
        <v>0.083000000000000004</v>
      </c>
      <c r="P105" s="205">
        <f>O105*H105</f>
        <v>102.65647500000002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29312.75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29312.75</v>
      </c>
      <c r="BL105" s="17" t="s">
        <v>290</v>
      </c>
      <c r="BM105" s="17" t="s">
        <v>1511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1294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1512</v>
      </c>
      <c r="G107" s="219"/>
      <c r="H107" s="222">
        <v>1236.8250000000001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5" customFormat="1">
      <c r="B108" s="238"/>
      <c r="C108" s="239"/>
      <c r="D108" s="210" t="s">
        <v>292</v>
      </c>
      <c r="E108" s="240" t="s">
        <v>1</v>
      </c>
      <c r="F108" s="241" t="s">
        <v>306</v>
      </c>
      <c r="G108" s="239"/>
      <c r="H108" s="242">
        <v>1236.8250000000001</v>
      </c>
      <c r="I108" s="239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292</v>
      </c>
      <c r="AU108" s="247" t="s">
        <v>88</v>
      </c>
      <c r="AV108" s="15" t="s">
        <v>290</v>
      </c>
      <c r="AW108" s="15" t="s">
        <v>40</v>
      </c>
      <c r="AX108" s="15" t="s">
        <v>86</v>
      </c>
      <c r="AY108" s="247" t="s">
        <v>282</v>
      </c>
    </row>
    <row r="109" s="1" customFormat="1" ht="16.5" customHeight="1">
      <c r="B109" s="33"/>
      <c r="C109" s="198" t="s">
        <v>129</v>
      </c>
      <c r="D109" s="198" t="s">
        <v>285</v>
      </c>
      <c r="E109" s="199" t="s">
        <v>307</v>
      </c>
      <c r="F109" s="200" t="s">
        <v>308</v>
      </c>
      <c r="G109" s="201" t="s">
        <v>288</v>
      </c>
      <c r="H109" s="202">
        <v>2404.9899999999998</v>
      </c>
      <c r="I109" s="203">
        <v>144</v>
      </c>
      <c r="J109" s="203">
        <f>ROUND(I109*H109,2)</f>
        <v>346318.56</v>
      </c>
      <c r="K109" s="200" t="s">
        <v>289</v>
      </c>
      <c r="L109" s="38"/>
      <c r="M109" s="72" t="s">
        <v>1</v>
      </c>
      <c r="N109" s="204" t="s">
        <v>50</v>
      </c>
      <c r="O109" s="205">
        <v>0.062</v>
      </c>
      <c r="P109" s="205">
        <f>O109*H109</f>
        <v>149.10937999999999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88</v>
      </c>
      <c r="AY109" s="17" t="s">
        <v>282</v>
      </c>
      <c r="BE109" s="207">
        <f>IF(N109="základní",J109,0)</f>
        <v>346318.56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346318.56</v>
      </c>
      <c r="BL109" s="17" t="s">
        <v>290</v>
      </c>
      <c r="BM109" s="17" t="s">
        <v>1513</v>
      </c>
    </row>
    <row r="110" s="12" customFormat="1">
      <c r="B110" s="208"/>
      <c r="C110" s="209"/>
      <c r="D110" s="210" t="s">
        <v>292</v>
      </c>
      <c r="E110" s="211" t="s">
        <v>1</v>
      </c>
      <c r="F110" s="212" t="s">
        <v>1297</v>
      </c>
      <c r="G110" s="209"/>
      <c r="H110" s="211" t="s">
        <v>1</v>
      </c>
      <c r="I110" s="209"/>
      <c r="J110" s="209"/>
      <c r="K110" s="209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292</v>
      </c>
      <c r="AU110" s="217" t="s">
        <v>88</v>
      </c>
      <c r="AV110" s="12" t="s">
        <v>86</v>
      </c>
      <c r="AW110" s="12" t="s">
        <v>40</v>
      </c>
      <c r="AX110" s="12" t="s">
        <v>79</v>
      </c>
      <c r="AY110" s="21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1514</v>
      </c>
      <c r="G111" s="219"/>
      <c r="H111" s="222">
        <v>2404.9899999999998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2404.9899999999998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198" t="s">
        <v>290</v>
      </c>
      <c r="D113" s="198" t="s">
        <v>285</v>
      </c>
      <c r="E113" s="199" t="s">
        <v>1298</v>
      </c>
      <c r="F113" s="200" t="s">
        <v>1299</v>
      </c>
      <c r="G113" s="201" t="s">
        <v>288</v>
      </c>
      <c r="H113" s="202">
        <v>1788.54</v>
      </c>
      <c r="I113" s="203">
        <v>94.599999999999994</v>
      </c>
      <c r="J113" s="203">
        <f>ROUND(I113*H113,2)</f>
        <v>169195.88000000001</v>
      </c>
      <c r="K113" s="200" t="s">
        <v>289</v>
      </c>
      <c r="L113" s="38"/>
      <c r="M113" s="72" t="s">
        <v>1</v>
      </c>
      <c r="N113" s="204" t="s">
        <v>50</v>
      </c>
      <c r="O113" s="205">
        <v>0.056000000000000001</v>
      </c>
      <c r="P113" s="205">
        <f>O113*H113</f>
        <v>100.15824000000001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88</v>
      </c>
      <c r="AY113" s="17" t="s">
        <v>282</v>
      </c>
      <c r="BE113" s="207">
        <f>IF(N113="základní",J113,0)</f>
        <v>169195.88000000001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169195.88000000001</v>
      </c>
      <c r="BL113" s="17" t="s">
        <v>290</v>
      </c>
      <c r="BM113" s="17" t="s">
        <v>1515</v>
      </c>
    </row>
    <row r="114" s="12" customFormat="1">
      <c r="B114" s="208"/>
      <c r="C114" s="209"/>
      <c r="D114" s="210" t="s">
        <v>292</v>
      </c>
      <c r="E114" s="211" t="s">
        <v>1</v>
      </c>
      <c r="F114" s="212" t="s">
        <v>1301</v>
      </c>
      <c r="G114" s="209"/>
      <c r="H114" s="211" t="s">
        <v>1</v>
      </c>
      <c r="I114" s="209"/>
      <c r="J114" s="209"/>
      <c r="K114" s="209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292</v>
      </c>
      <c r="AU114" s="217" t="s">
        <v>88</v>
      </c>
      <c r="AV114" s="12" t="s">
        <v>86</v>
      </c>
      <c r="AW114" s="12" t="s">
        <v>40</v>
      </c>
      <c r="AX114" s="12" t="s">
        <v>79</v>
      </c>
      <c r="AY114" s="21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1516</v>
      </c>
      <c r="G115" s="219"/>
      <c r="H115" s="222">
        <v>438.54000000000002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1510</v>
      </c>
      <c r="G116" s="219"/>
      <c r="H116" s="222">
        <v>1350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1788.54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248" t="s">
        <v>319</v>
      </c>
      <c r="D118" s="248" t="s">
        <v>328</v>
      </c>
      <c r="E118" s="249" t="s">
        <v>1304</v>
      </c>
      <c r="F118" s="250" t="s">
        <v>1305</v>
      </c>
      <c r="G118" s="251" t="s">
        <v>316</v>
      </c>
      <c r="H118" s="252">
        <v>3472.0529999999999</v>
      </c>
      <c r="I118" s="253">
        <v>338</v>
      </c>
      <c r="J118" s="253">
        <f>ROUND(I118*H118,2)</f>
        <v>1173553.9099999999</v>
      </c>
      <c r="K118" s="250" t="s">
        <v>289</v>
      </c>
      <c r="L118" s="254"/>
      <c r="M118" s="255" t="s">
        <v>1</v>
      </c>
      <c r="N118" s="256" t="s">
        <v>50</v>
      </c>
      <c r="O118" s="205">
        <v>0</v>
      </c>
      <c r="P118" s="205">
        <f>O118*H118</f>
        <v>0</v>
      </c>
      <c r="Q118" s="205">
        <v>1</v>
      </c>
      <c r="R118" s="205">
        <f>Q118*H118</f>
        <v>3472.0529999999999</v>
      </c>
      <c r="S118" s="205">
        <v>0</v>
      </c>
      <c r="T118" s="206">
        <f>S118*H118</f>
        <v>0</v>
      </c>
      <c r="AR118" s="17" t="s">
        <v>331</v>
      </c>
      <c r="AT118" s="17" t="s">
        <v>328</v>
      </c>
      <c r="AU118" s="17" t="s">
        <v>88</v>
      </c>
      <c r="AY118" s="17" t="s">
        <v>282</v>
      </c>
      <c r="BE118" s="207">
        <f>IF(N118="základní",J118,0)</f>
        <v>1173553.9099999999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1173553.9099999999</v>
      </c>
      <c r="BL118" s="17" t="s">
        <v>290</v>
      </c>
      <c r="BM118" s="17" t="s">
        <v>1517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1307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1518</v>
      </c>
      <c r="G120" s="219"/>
      <c r="H120" s="222">
        <v>3472.0529999999999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3472.0529999999999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327</v>
      </c>
      <c r="D122" s="198" t="s">
        <v>285</v>
      </c>
      <c r="E122" s="199" t="s">
        <v>314</v>
      </c>
      <c r="F122" s="200" t="s">
        <v>315</v>
      </c>
      <c r="G122" s="201" t="s">
        <v>316</v>
      </c>
      <c r="H122" s="202">
        <v>4328.982</v>
      </c>
      <c r="I122" s="203">
        <v>140</v>
      </c>
      <c r="J122" s="203">
        <f>ROUND(I122*H122,2)</f>
        <v>606057.47999999998</v>
      </c>
      <c r="K122" s="200" t="s">
        <v>289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606057.47999999998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606057.47999999998</v>
      </c>
      <c r="BL122" s="17" t="s">
        <v>290</v>
      </c>
      <c r="BM122" s="17" t="s">
        <v>1519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1310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1520</v>
      </c>
      <c r="G124" s="219"/>
      <c r="H124" s="222">
        <v>4328.982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4328.982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" customFormat="1" ht="16.5" customHeight="1">
      <c r="B126" s="33"/>
      <c r="C126" s="198" t="s">
        <v>334</v>
      </c>
      <c r="D126" s="198" t="s">
        <v>285</v>
      </c>
      <c r="E126" s="199" t="s">
        <v>1312</v>
      </c>
      <c r="F126" s="200" t="s">
        <v>1313</v>
      </c>
      <c r="G126" s="201" t="s">
        <v>343</v>
      </c>
      <c r="H126" s="202">
        <v>3430.9000000000001</v>
      </c>
      <c r="I126" s="203">
        <v>21.800000000000001</v>
      </c>
      <c r="J126" s="203">
        <f>ROUND(I126*H126,2)</f>
        <v>74793.619999999995</v>
      </c>
      <c r="K126" s="200" t="s">
        <v>289</v>
      </c>
      <c r="L126" s="38"/>
      <c r="M126" s="72" t="s">
        <v>1</v>
      </c>
      <c r="N126" s="204" t="s">
        <v>50</v>
      </c>
      <c r="O126" s="205">
        <v>0.035000000000000003</v>
      </c>
      <c r="P126" s="205">
        <f>O126*H126</f>
        <v>120.08150000000002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88</v>
      </c>
      <c r="AY126" s="17" t="s">
        <v>282</v>
      </c>
      <c r="BE126" s="207">
        <f>IF(N126="základní",J126,0)</f>
        <v>74793.619999999995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74793.619999999995</v>
      </c>
      <c r="BL126" s="17" t="s">
        <v>290</v>
      </c>
      <c r="BM126" s="17" t="s">
        <v>1521</v>
      </c>
    </row>
    <row r="127" s="12" customFormat="1">
      <c r="B127" s="208"/>
      <c r="C127" s="209"/>
      <c r="D127" s="210" t="s">
        <v>292</v>
      </c>
      <c r="E127" s="211" t="s">
        <v>1</v>
      </c>
      <c r="F127" s="212" t="s">
        <v>1522</v>
      </c>
      <c r="G127" s="209"/>
      <c r="H127" s="211" t="s">
        <v>1</v>
      </c>
      <c r="I127" s="209"/>
      <c r="J127" s="209"/>
      <c r="K127" s="209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292</v>
      </c>
      <c r="AU127" s="217" t="s">
        <v>88</v>
      </c>
      <c r="AV127" s="12" t="s">
        <v>86</v>
      </c>
      <c r="AW127" s="12" t="s">
        <v>40</v>
      </c>
      <c r="AX127" s="12" t="s">
        <v>79</v>
      </c>
      <c r="AY127" s="21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1523</v>
      </c>
      <c r="G128" s="219"/>
      <c r="H128" s="222">
        <v>730.89999999999998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1524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1525</v>
      </c>
      <c r="G130" s="219"/>
      <c r="H130" s="222">
        <v>2700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3430.9000000000001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1" customFormat="1" ht="22.8" customHeight="1">
      <c r="B132" s="183"/>
      <c r="C132" s="184"/>
      <c r="D132" s="185" t="s">
        <v>78</v>
      </c>
      <c r="E132" s="196" t="s">
        <v>290</v>
      </c>
      <c r="F132" s="196" t="s">
        <v>1526</v>
      </c>
      <c r="G132" s="184"/>
      <c r="H132" s="184"/>
      <c r="I132" s="184"/>
      <c r="J132" s="197">
        <f>BK132</f>
        <v>203534.70999999999</v>
      </c>
      <c r="K132" s="184"/>
      <c r="L132" s="188"/>
      <c r="M132" s="189"/>
      <c r="N132" s="190"/>
      <c r="O132" s="190"/>
      <c r="P132" s="191">
        <f>SUM(P133:P142)</f>
        <v>298.48829999999998</v>
      </c>
      <c r="Q132" s="190"/>
      <c r="R132" s="191">
        <f>SUM(R133:R142)</f>
        <v>1.8732714000000001</v>
      </c>
      <c r="S132" s="190"/>
      <c r="T132" s="192">
        <f>SUM(T133:T142)</f>
        <v>0</v>
      </c>
      <c r="AR132" s="193" t="s">
        <v>86</v>
      </c>
      <c r="AT132" s="194" t="s">
        <v>78</v>
      </c>
      <c r="AU132" s="194" t="s">
        <v>86</v>
      </c>
      <c r="AY132" s="193" t="s">
        <v>282</v>
      </c>
      <c r="BK132" s="195">
        <f>SUM(BK133:BK142)</f>
        <v>203534.70999999999</v>
      </c>
    </row>
    <row r="133" s="1" customFormat="1" ht="16.5" customHeight="1">
      <c r="B133" s="33"/>
      <c r="C133" s="198" t="s">
        <v>331</v>
      </c>
      <c r="D133" s="198" t="s">
        <v>285</v>
      </c>
      <c r="E133" s="199" t="s">
        <v>1527</v>
      </c>
      <c r="F133" s="200" t="s">
        <v>1528</v>
      </c>
      <c r="G133" s="201" t="s">
        <v>343</v>
      </c>
      <c r="H133" s="202">
        <v>3430.9000000000001</v>
      </c>
      <c r="I133" s="203">
        <v>33.899999999999999</v>
      </c>
      <c r="J133" s="203">
        <f>ROUND(I133*H133,2)</f>
        <v>116307.51</v>
      </c>
      <c r="K133" s="200" t="s">
        <v>289</v>
      </c>
      <c r="L133" s="38"/>
      <c r="M133" s="72" t="s">
        <v>1</v>
      </c>
      <c r="N133" s="204" t="s">
        <v>50</v>
      </c>
      <c r="O133" s="205">
        <v>0.086999999999999994</v>
      </c>
      <c r="P133" s="205">
        <f>O133*H133</f>
        <v>298.48829999999998</v>
      </c>
      <c r="Q133" s="205">
        <v>0.00021000000000000001</v>
      </c>
      <c r="R133" s="205">
        <f>Q133*H133</f>
        <v>0.72048900000000005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88</v>
      </c>
      <c r="AY133" s="17" t="s">
        <v>282</v>
      </c>
      <c r="BE133" s="207">
        <f>IF(N133="základní",J133,0)</f>
        <v>116307.51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116307.51</v>
      </c>
      <c r="BL133" s="17" t="s">
        <v>290</v>
      </c>
      <c r="BM133" s="17" t="s">
        <v>1529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1530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1531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1532</v>
      </c>
      <c r="G136" s="219"/>
      <c r="H136" s="222">
        <v>730.89999999999998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1533</v>
      </c>
      <c r="G137" s="219"/>
      <c r="H137" s="222">
        <v>2700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5" customFormat="1">
      <c r="B138" s="238"/>
      <c r="C138" s="239"/>
      <c r="D138" s="210" t="s">
        <v>292</v>
      </c>
      <c r="E138" s="240" t="s">
        <v>1</v>
      </c>
      <c r="F138" s="241" t="s">
        <v>306</v>
      </c>
      <c r="G138" s="239"/>
      <c r="H138" s="242">
        <v>3430.9000000000001</v>
      </c>
      <c r="I138" s="239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292</v>
      </c>
      <c r="AU138" s="247" t="s">
        <v>88</v>
      </c>
      <c r="AV138" s="15" t="s">
        <v>290</v>
      </c>
      <c r="AW138" s="15" t="s">
        <v>40</v>
      </c>
      <c r="AX138" s="15" t="s">
        <v>86</v>
      </c>
      <c r="AY138" s="247" t="s">
        <v>282</v>
      </c>
    </row>
    <row r="139" s="1" customFormat="1" ht="16.5" customHeight="1">
      <c r="B139" s="33"/>
      <c r="C139" s="248" t="s">
        <v>346</v>
      </c>
      <c r="D139" s="248" t="s">
        <v>328</v>
      </c>
      <c r="E139" s="249" t="s">
        <v>1534</v>
      </c>
      <c r="F139" s="250" t="s">
        <v>1535</v>
      </c>
      <c r="G139" s="251" t="s">
        <v>343</v>
      </c>
      <c r="H139" s="252">
        <v>3842.6080000000002</v>
      </c>
      <c r="I139" s="253">
        <v>22.699999999999999</v>
      </c>
      <c r="J139" s="253">
        <f>ROUND(I139*H139,2)</f>
        <v>87227.199999999997</v>
      </c>
      <c r="K139" s="250" t="s">
        <v>289</v>
      </c>
      <c r="L139" s="254"/>
      <c r="M139" s="255" t="s">
        <v>1</v>
      </c>
      <c r="N139" s="256" t="s">
        <v>50</v>
      </c>
      <c r="O139" s="205">
        <v>0</v>
      </c>
      <c r="P139" s="205">
        <f>O139*H139</f>
        <v>0</v>
      </c>
      <c r="Q139" s="205">
        <v>0.00029999999999999997</v>
      </c>
      <c r="R139" s="205">
        <f>Q139*H139</f>
        <v>1.1527824</v>
      </c>
      <c r="S139" s="205">
        <v>0</v>
      </c>
      <c r="T139" s="206">
        <f>S139*H139</f>
        <v>0</v>
      </c>
      <c r="AR139" s="17" t="s">
        <v>331</v>
      </c>
      <c r="AT139" s="17" t="s">
        <v>328</v>
      </c>
      <c r="AU139" s="17" t="s">
        <v>88</v>
      </c>
      <c r="AY139" s="17" t="s">
        <v>282</v>
      </c>
      <c r="BE139" s="207">
        <f>IF(N139="základní",J139,0)</f>
        <v>87227.199999999997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87227.199999999997</v>
      </c>
      <c r="BL139" s="17" t="s">
        <v>290</v>
      </c>
      <c r="BM139" s="17" t="s">
        <v>1536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1537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1538</v>
      </c>
      <c r="G141" s="219"/>
      <c r="H141" s="222">
        <v>3842.6080000000002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3842.6080000000002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88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1" customFormat="1" ht="22.8" customHeight="1">
      <c r="B143" s="183"/>
      <c r="C143" s="184"/>
      <c r="D143" s="185" t="s">
        <v>78</v>
      </c>
      <c r="E143" s="196" t="s">
        <v>319</v>
      </c>
      <c r="F143" s="196" t="s">
        <v>1319</v>
      </c>
      <c r="G143" s="184"/>
      <c r="H143" s="184"/>
      <c r="I143" s="184"/>
      <c r="J143" s="197">
        <f>BK143</f>
        <v>4318336.4299999997</v>
      </c>
      <c r="K143" s="184"/>
      <c r="L143" s="188"/>
      <c r="M143" s="189"/>
      <c r="N143" s="190"/>
      <c r="O143" s="190"/>
      <c r="P143" s="191">
        <f>SUM(P144:P186)</f>
        <v>1558.0458000000001</v>
      </c>
      <c r="Q143" s="190"/>
      <c r="R143" s="191">
        <f>SUM(R144:R186)</f>
        <v>285.09461999999996</v>
      </c>
      <c r="S143" s="190"/>
      <c r="T143" s="192">
        <f>SUM(T144:T186)</f>
        <v>0</v>
      </c>
      <c r="AR143" s="193" t="s">
        <v>86</v>
      </c>
      <c r="AT143" s="194" t="s">
        <v>78</v>
      </c>
      <c r="AU143" s="194" t="s">
        <v>86</v>
      </c>
      <c r="AY143" s="193" t="s">
        <v>282</v>
      </c>
      <c r="BK143" s="195">
        <f>SUM(BK144:BK186)</f>
        <v>4318336.4299999997</v>
      </c>
    </row>
    <row r="144" s="1" customFormat="1" ht="16.5" customHeight="1">
      <c r="B144" s="33"/>
      <c r="C144" s="198" t="s">
        <v>352</v>
      </c>
      <c r="D144" s="198" t="s">
        <v>285</v>
      </c>
      <c r="E144" s="199" t="s">
        <v>1320</v>
      </c>
      <c r="F144" s="200" t="s">
        <v>1321</v>
      </c>
      <c r="G144" s="201" t="s">
        <v>343</v>
      </c>
      <c r="H144" s="202">
        <v>1461.8</v>
      </c>
      <c r="I144" s="203">
        <v>108</v>
      </c>
      <c r="J144" s="203">
        <f>ROUND(I144*H144,2)</f>
        <v>157874.39999999999</v>
      </c>
      <c r="K144" s="200" t="s">
        <v>289</v>
      </c>
      <c r="L144" s="38"/>
      <c r="M144" s="72" t="s">
        <v>1</v>
      </c>
      <c r="N144" s="204" t="s">
        <v>50</v>
      </c>
      <c r="O144" s="205">
        <v>0.025999999999999999</v>
      </c>
      <c r="P144" s="205">
        <f>O144*H144</f>
        <v>38.006799999999998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88</v>
      </c>
      <c r="AY144" s="17" t="s">
        <v>282</v>
      </c>
      <c r="BE144" s="207">
        <f>IF(N144="základní",J144,0)</f>
        <v>157874.39999999999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157874.39999999999</v>
      </c>
      <c r="BL144" s="17" t="s">
        <v>290</v>
      </c>
      <c r="BM144" s="17" t="s">
        <v>1539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1540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3" customFormat="1">
      <c r="B146" s="218"/>
      <c r="C146" s="219"/>
      <c r="D146" s="210" t="s">
        <v>292</v>
      </c>
      <c r="E146" s="220" t="s">
        <v>1</v>
      </c>
      <c r="F146" s="221" t="s">
        <v>1541</v>
      </c>
      <c r="G146" s="219"/>
      <c r="H146" s="222">
        <v>1461.8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292</v>
      </c>
      <c r="AU146" s="227" t="s">
        <v>88</v>
      </c>
      <c r="AV146" s="13" t="s">
        <v>88</v>
      </c>
      <c r="AW146" s="13" t="s">
        <v>40</v>
      </c>
      <c r="AX146" s="13" t="s">
        <v>79</v>
      </c>
      <c r="AY146" s="227" t="s">
        <v>282</v>
      </c>
    </row>
    <row r="147" s="15" customFormat="1">
      <c r="B147" s="238"/>
      <c r="C147" s="239"/>
      <c r="D147" s="210" t="s">
        <v>292</v>
      </c>
      <c r="E147" s="240" t="s">
        <v>1</v>
      </c>
      <c r="F147" s="241" t="s">
        <v>306</v>
      </c>
      <c r="G147" s="239"/>
      <c r="H147" s="242">
        <v>1461.8</v>
      </c>
      <c r="I147" s="239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292</v>
      </c>
      <c r="AU147" s="247" t="s">
        <v>88</v>
      </c>
      <c r="AV147" s="15" t="s">
        <v>290</v>
      </c>
      <c r="AW147" s="15" t="s">
        <v>40</v>
      </c>
      <c r="AX147" s="15" t="s">
        <v>86</v>
      </c>
      <c r="AY147" s="247" t="s">
        <v>282</v>
      </c>
    </row>
    <row r="148" s="1" customFormat="1" ht="16.5" customHeight="1">
      <c r="B148" s="33"/>
      <c r="C148" s="198" t="s">
        <v>356</v>
      </c>
      <c r="D148" s="198" t="s">
        <v>285</v>
      </c>
      <c r="E148" s="199" t="s">
        <v>1325</v>
      </c>
      <c r="F148" s="200" t="s">
        <v>1326</v>
      </c>
      <c r="G148" s="201" t="s">
        <v>343</v>
      </c>
      <c r="H148" s="202">
        <v>2700</v>
      </c>
      <c r="I148" s="203">
        <v>141</v>
      </c>
      <c r="J148" s="203">
        <f>ROUND(I148*H148,2)</f>
        <v>380700</v>
      </c>
      <c r="K148" s="200" t="s">
        <v>289</v>
      </c>
      <c r="L148" s="38"/>
      <c r="M148" s="72" t="s">
        <v>1</v>
      </c>
      <c r="N148" s="204" t="s">
        <v>50</v>
      </c>
      <c r="O148" s="205">
        <v>0.029000000000000001</v>
      </c>
      <c r="P148" s="205">
        <f>O148*H148</f>
        <v>78.299999999999997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88</v>
      </c>
      <c r="AY148" s="17" t="s">
        <v>282</v>
      </c>
      <c r="BE148" s="207">
        <f>IF(N148="základní",J148,0)</f>
        <v>380700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380700</v>
      </c>
      <c r="BL148" s="17" t="s">
        <v>290</v>
      </c>
      <c r="BM148" s="17" t="s">
        <v>1542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1543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1525</v>
      </c>
      <c r="G150" s="219"/>
      <c r="H150" s="222">
        <v>2700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2700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198" t="s">
        <v>360</v>
      </c>
      <c r="D152" s="198" t="s">
        <v>285</v>
      </c>
      <c r="E152" s="199" t="s">
        <v>1335</v>
      </c>
      <c r="F152" s="200" t="s">
        <v>1336</v>
      </c>
      <c r="G152" s="201" t="s">
        <v>343</v>
      </c>
      <c r="H152" s="202">
        <v>2700</v>
      </c>
      <c r="I152" s="203">
        <v>306</v>
      </c>
      <c r="J152" s="203">
        <f>ROUND(I152*H152,2)</f>
        <v>826200</v>
      </c>
      <c r="K152" s="200" t="s">
        <v>289</v>
      </c>
      <c r="L152" s="38"/>
      <c r="M152" s="72" t="s">
        <v>1</v>
      </c>
      <c r="N152" s="204" t="s">
        <v>50</v>
      </c>
      <c r="O152" s="205">
        <v>0.080000000000000002</v>
      </c>
      <c r="P152" s="205">
        <f>O152*H152</f>
        <v>216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290</v>
      </c>
      <c r="AT152" s="17" t="s">
        <v>285</v>
      </c>
      <c r="AU152" s="17" t="s">
        <v>88</v>
      </c>
      <c r="AY152" s="17" t="s">
        <v>282</v>
      </c>
      <c r="BE152" s="207">
        <f>IF(N152="základní",J152,0)</f>
        <v>826200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826200</v>
      </c>
      <c r="BL152" s="17" t="s">
        <v>290</v>
      </c>
      <c r="BM152" s="17" t="s">
        <v>1544</v>
      </c>
    </row>
    <row r="153" s="12" customFormat="1">
      <c r="B153" s="208"/>
      <c r="C153" s="209"/>
      <c r="D153" s="210" t="s">
        <v>292</v>
      </c>
      <c r="E153" s="211" t="s">
        <v>1</v>
      </c>
      <c r="F153" s="212" t="s">
        <v>1545</v>
      </c>
      <c r="G153" s="209"/>
      <c r="H153" s="211" t="s">
        <v>1</v>
      </c>
      <c r="I153" s="209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292</v>
      </c>
      <c r="AU153" s="217" t="s">
        <v>88</v>
      </c>
      <c r="AV153" s="12" t="s">
        <v>86</v>
      </c>
      <c r="AW153" s="12" t="s">
        <v>40</v>
      </c>
      <c r="AX153" s="12" t="s">
        <v>79</v>
      </c>
      <c r="AY153" s="21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1525</v>
      </c>
      <c r="G154" s="219"/>
      <c r="H154" s="222">
        <v>2700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2700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88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" customFormat="1" ht="16.5" customHeight="1">
      <c r="B156" s="33"/>
      <c r="C156" s="198" t="s">
        <v>365</v>
      </c>
      <c r="D156" s="198" t="s">
        <v>285</v>
      </c>
      <c r="E156" s="199" t="s">
        <v>1338</v>
      </c>
      <c r="F156" s="200" t="s">
        <v>1339</v>
      </c>
      <c r="G156" s="201" t="s">
        <v>343</v>
      </c>
      <c r="H156" s="202">
        <v>2700</v>
      </c>
      <c r="I156" s="203">
        <v>433</v>
      </c>
      <c r="J156" s="203">
        <f>ROUND(I156*H156,2)</f>
        <v>1169100</v>
      </c>
      <c r="K156" s="200" t="s">
        <v>289</v>
      </c>
      <c r="L156" s="38"/>
      <c r="M156" s="72" t="s">
        <v>1</v>
      </c>
      <c r="N156" s="204" t="s">
        <v>50</v>
      </c>
      <c r="O156" s="205">
        <v>0.085000000000000006</v>
      </c>
      <c r="P156" s="205">
        <f>O156*H156</f>
        <v>229.50000000000003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AR156" s="17" t="s">
        <v>290</v>
      </c>
      <c r="AT156" s="17" t="s">
        <v>285</v>
      </c>
      <c r="AU156" s="17" t="s">
        <v>88</v>
      </c>
      <c r="AY156" s="17" t="s">
        <v>282</v>
      </c>
      <c r="BE156" s="207">
        <f>IF(N156="základní",J156,0)</f>
        <v>1169100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7" t="s">
        <v>86</v>
      </c>
      <c r="BK156" s="207">
        <f>ROUND(I156*H156,2)</f>
        <v>1169100</v>
      </c>
      <c r="BL156" s="17" t="s">
        <v>290</v>
      </c>
      <c r="BM156" s="17" t="s">
        <v>1546</v>
      </c>
    </row>
    <row r="157" s="12" customFormat="1">
      <c r="B157" s="208"/>
      <c r="C157" s="209"/>
      <c r="D157" s="210" t="s">
        <v>292</v>
      </c>
      <c r="E157" s="211" t="s">
        <v>1</v>
      </c>
      <c r="F157" s="212" t="s">
        <v>1545</v>
      </c>
      <c r="G157" s="209"/>
      <c r="H157" s="211" t="s">
        <v>1</v>
      </c>
      <c r="I157" s="209"/>
      <c r="J157" s="209"/>
      <c r="K157" s="209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292</v>
      </c>
      <c r="AU157" s="217" t="s">
        <v>88</v>
      </c>
      <c r="AV157" s="12" t="s">
        <v>86</v>
      </c>
      <c r="AW157" s="12" t="s">
        <v>40</v>
      </c>
      <c r="AX157" s="12" t="s">
        <v>79</v>
      </c>
      <c r="AY157" s="217" t="s">
        <v>282</v>
      </c>
    </row>
    <row r="158" s="13" customFormat="1">
      <c r="B158" s="218"/>
      <c r="C158" s="219"/>
      <c r="D158" s="210" t="s">
        <v>292</v>
      </c>
      <c r="E158" s="220" t="s">
        <v>1</v>
      </c>
      <c r="F158" s="221" t="s">
        <v>1525</v>
      </c>
      <c r="G158" s="219"/>
      <c r="H158" s="222">
        <v>2700</v>
      </c>
      <c r="I158" s="219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292</v>
      </c>
      <c r="AU158" s="227" t="s">
        <v>88</v>
      </c>
      <c r="AV158" s="13" t="s">
        <v>88</v>
      </c>
      <c r="AW158" s="13" t="s">
        <v>40</v>
      </c>
      <c r="AX158" s="13" t="s">
        <v>79</v>
      </c>
      <c r="AY158" s="227" t="s">
        <v>282</v>
      </c>
    </row>
    <row r="159" s="15" customFormat="1">
      <c r="B159" s="238"/>
      <c r="C159" s="239"/>
      <c r="D159" s="210" t="s">
        <v>292</v>
      </c>
      <c r="E159" s="240" t="s">
        <v>1</v>
      </c>
      <c r="F159" s="241" t="s">
        <v>306</v>
      </c>
      <c r="G159" s="239"/>
      <c r="H159" s="242">
        <v>2700</v>
      </c>
      <c r="I159" s="239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292</v>
      </c>
      <c r="AU159" s="247" t="s">
        <v>88</v>
      </c>
      <c r="AV159" s="15" t="s">
        <v>290</v>
      </c>
      <c r="AW159" s="15" t="s">
        <v>40</v>
      </c>
      <c r="AX159" s="15" t="s">
        <v>86</v>
      </c>
      <c r="AY159" s="247" t="s">
        <v>282</v>
      </c>
    </row>
    <row r="160" s="1" customFormat="1" ht="16.5" customHeight="1">
      <c r="B160" s="33"/>
      <c r="C160" s="198" t="s">
        <v>370</v>
      </c>
      <c r="D160" s="198" t="s">
        <v>285</v>
      </c>
      <c r="E160" s="199" t="s">
        <v>1547</v>
      </c>
      <c r="F160" s="200" t="s">
        <v>1548</v>
      </c>
      <c r="G160" s="201" t="s">
        <v>343</v>
      </c>
      <c r="H160" s="202">
        <v>730.89999999999998</v>
      </c>
      <c r="I160" s="203">
        <v>384</v>
      </c>
      <c r="J160" s="203">
        <f>ROUND(I160*H160,2)</f>
        <v>280665.59999999998</v>
      </c>
      <c r="K160" s="200" t="s">
        <v>289</v>
      </c>
      <c r="L160" s="38"/>
      <c r="M160" s="72" t="s">
        <v>1</v>
      </c>
      <c r="N160" s="204" t="s">
        <v>50</v>
      </c>
      <c r="O160" s="205">
        <v>0.029000000000000001</v>
      </c>
      <c r="P160" s="205">
        <f>O160*H160</f>
        <v>21.196100000000001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AR160" s="17" t="s">
        <v>290</v>
      </c>
      <c r="AT160" s="17" t="s">
        <v>285</v>
      </c>
      <c r="AU160" s="17" t="s">
        <v>88</v>
      </c>
      <c r="AY160" s="17" t="s">
        <v>282</v>
      </c>
      <c r="BE160" s="207">
        <f>IF(N160="základní",J160,0)</f>
        <v>280665.59999999998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86</v>
      </c>
      <c r="BK160" s="207">
        <f>ROUND(I160*H160,2)</f>
        <v>280665.59999999998</v>
      </c>
      <c r="BL160" s="17" t="s">
        <v>290</v>
      </c>
      <c r="BM160" s="17" t="s">
        <v>1549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1550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1523</v>
      </c>
      <c r="G162" s="219"/>
      <c r="H162" s="222">
        <v>730.89999999999998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730.89999999999998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198" t="s">
        <v>8</v>
      </c>
      <c r="D164" s="198" t="s">
        <v>285</v>
      </c>
      <c r="E164" s="199" t="s">
        <v>1341</v>
      </c>
      <c r="F164" s="200" t="s">
        <v>1342</v>
      </c>
      <c r="G164" s="201" t="s">
        <v>343</v>
      </c>
      <c r="H164" s="202">
        <v>2700</v>
      </c>
      <c r="I164" s="203">
        <v>16.600000000000001</v>
      </c>
      <c r="J164" s="203">
        <f>ROUND(I164*H164,2)</f>
        <v>44820</v>
      </c>
      <c r="K164" s="200" t="s">
        <v>289</v>
      </c>
      <c r="L164" s="38"/>
      <c r="M164" s="72" t="s">
        <v>1</v>
      </c>
      <c r="N164" s="204" t="s">
        <v>50</v>
      </c>
      <c r="O164" s="205">
        <v>0.0080000000000000002</v>
      </c>
      <c r="P164" s="205">
        <f>O164*H164</f>
        <v>21.600000000000001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44820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44820</v>
      </c>
      <c r="BL164" s="17" t="s">
        <v>290</v>
      </c>
      <c r="BM164" s="17" t="s">
        <v>1551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1552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1525</v>
      </c>
      <c r="G166" s="219"/>
      <c r="H166" s="222">
        <v>2700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88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2700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88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198" t="s">
        <v>381</v>
      </c>
      <c r="D168" s="198" t="s">
        <v>285</v>
      </c>
      <c r="E168" s="199" t="s">
        <v>1344</v>
      </c>
      <c r="F168" s="200" t="s">
        <v>1345</v>
      </c>
      <c r="G168" s="201" t="s">
        <v>343</v>
      </c>
      <c r="H168" s="202">
        <v>5400</v>
      </c>
      <c r="I168" s="203">
        <v>5.6299999999999999</v>
      </c>
      <c r="J168" s="203">
        <f>ROUND(I168*H168,2)</f>
        <v>30402</v>
      </c>
      <c r="K168" s="200" t="s">
        <v>289</v>
      </c>
      <c r="L168" s="38"/>
      <c r="M168" s="72" t="s">
        <v>1</v>
      </c>
      <c r="N168" s="204" t="s">
        <v>50</v>
      </c>
      <c r="O168" s="205">
        <v>0.002</v>
      </c>
      <c r="P168" s="205">
        <f>O168*H168</f>
        <v>10.800000000000001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88</v>
      </c>
      <c r="AY168" s="17" t="s">
        <v>282</v>
      </c>
      <c r="BE168" s="207">
        <f>IF(N168="základní",J168,0)</f>
        <v>30402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30402</v>
      </c>
      <c r="BL168" s="17" t="s">
        <v>290</v>
      </c>
      <c r="BM168" s="17" t="s">
        <v>1553</v>
      </c>
    </row>
    <row r="169" s="12" customFormat="1">
      <c r="B169" s="208"/>
      <c r="C169" s="209"/>
      <c r="D169" s="210" t="s">
        <v>292</v>
      </c>
      <c r="E169" s="211" t="s">
        <v>1</v>
      </c>
      <c r="F169" s="212" t="s">
        <v>1545</v>
      </c>
      <c r="G169" s="209"/>
      <c r="H169" s="211" t="s">
        <v>1</v>
      </c>
      <c r="I169" s="209"/>
      <c r="J169" s="209"/>
      <c r="K169" s="209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292</v>
      </c>
      <c r="AU169" s="217" t="s">
        <v>88</v>
      </c>
      <c r="AV169" s="12" t="s">
        <v>86</v>
      </c>
      <c r="AW169" s="12" t="s">
        <v>40</v>
      </c>
      <c r="AX169" s="12" t="s">
        <v>79</v>
      </c>
      <c r="AY169" s="217" t="s">
        <v>282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1525</v>
      </c>
      <c r="G170" s="219"/>
      <c r="H170" s="222">
        <v>2700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88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1545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1525</v>
      </c>
      <c r="G172" s="219"/>
      <c r="H172" s="222">
        <v>2700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5" customFormat="1">
      <c r="B173" s="238"/>
      <c r="C173" s="239"/>
      <c r="D173" s="210" t="s">
        <v>292</v>
      </c>
      <c r="E173" s="240" t="s">
        <v>1</v>
      </c>
      <c r="F173" s="241" t="s">
        <v>306</v>
      </c>
      <c r="G173" s="239"/>
      <c r="H173" s="242">
        <v>5400</v>
      </c>
      <c r="I173" s="239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292</v>
      </c>
      <c r="AU173" s="247" t="s">
        <v>88</v>
      </c>
      <c r="AV173" s="15" t="s">
        <v>290</v>
      </c>
      <c r="AW173" s="15" t="s">
        <v>40</v>
      </c>
      <c r="AX173" s="15" t="s">
        <v>86</v>
      </c>
      <c r="AY173" s="247" t="s">
        <v>282</v>
      </c>
    </row>
    <row r="174" s="1" customFormat="1" ht="16.5" customHeight="1">
      <c r="B174" s="33"/>
      <c r="C174" s="198" t="s">
        <v>385</v>
      </c>
      <c r="D174" s="198" t="s">
        <v>285</v>
      </c>
      <c r="E174" s="199" t="s">
        <v>1350</v>
      </c>
      <c r="F174" s="200" t="s">
        <v>1351</v>
      </c>
      <c r="G174" s="201" t="s">
        <v>343</v>
      </c>
      <c r="H174" s="202">
        <v>2700</v>
      </c>
      <c r="I174" s="203">
        <v>250</v>
      </c>
      <c r="J174" s="203">
        <f>ROUND(I174*H174,2)</f>
        <v>675000</v>
      </c>
      <c r="K174" s="200" t="s">
        <v>289</v>
      </c>
      <c r="L174" s="38"/>
      <c r="M174" s="72" t="s">
        <v>1</v>
      </c>
      <c r="N174" s="204" t="s">
        <v>50</v>
      </c>
      <c r="O174" s="205">
        <v>0.066000000000000003</v>
      </c>
      <c r="P174" s="205">
        <f>O174*H174</f>
        <v>178.20000000000002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17" t="s">
        <v>290</v>
      </c>
      <c r="AT174" s="17" t="s">
        <v>285</v>
      </c>
      <c r="AU174" s="17" t="s">
        <v>88</v>
      </c>
      <c r="AY174" s="17" t="s">
        <v>282</v>
      </c>
      <c r="BE174" s="207">
        <f>IF(N174="základní",J174,0)</f>
        <v>675000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675000</v>
      </c>
      <c r="BL174" s="17" t="s">
        <v>290</v>
      </c>
      <c r="BM174" s="17" t="s">
        <v>1554</v>
      </c>
    </row>
    <row r="175" s="12" customFormat="1">
      <c r="B175" s="208"/>
      <c r="C175" s="209"/>
      <c r="D175" s="210" t="s">
        <v>292</v>
      </c>
      <c r="E175" s="211" t="s">
        <v>1</v>
      </c>
      <c r="F175" s="212" t="s">
        <v>1545</v>
      </c>
      <c r="G175" s="209"/>
      <c r="H175" s="211" t="s">
        <v>1</v>
      </c>
      <c r="I175" s="209"/>
      <c r="J175" s="209"/>
      <c r="K175" s="209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292</v>
      </c>
      <c r="AU175" s="217" t="s">
        <v>88</v>
      </c>
      <c r="AV175" s="12" t="s">
        <v>86</v>
      </c>
      <c r="AW175" s="12" t="s">
        <v>40</v>
      </c>
      <c r="AX175" s="12" t="s">
        <v>79</v>
      </c>
      <c r="AY175" s="217" t="s">
        <v>282</v>
      </c>
    </row>
    <row r="176" s="13" customFormat="1">
      <c r="B176" s="218"/>
      <c r="C176" s="219"/>
      <c r="D176" s="210" t="s">
        <v>292</v>
      </c>
      <c r="E176" s="220" t="s">
        <v>1</v>
      </c>
      <c r="F176" s="221" t="s">
        <v>1525</v>
      </c>
      <c r="G176" s="219"/>
      <c r="H176" s="222">
        <v>2700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292</v>
      </c>
      <c r="AU176" s="227" t="s">
        <v>88</v>
      </c>
      <c r="AV176" s="13" t="s">
        <v>88</v>
      </c>
      <c r="AW176" s="13" t="s">
        <v>40</v>
      </c>
      <c r="AX176" s="13" t="s">
        <v>79</v>
      </c>
      <c r="AY176" s="227" t="s">
        <v>282</v>
      </c>
    </row>
    <row r="177" s="15" customFormat="1">
      <c r="B177" s="238"/>
      <c r="C177" s="239"/>
      <c r="D177" s="210" t="s">
        <v>292</v>
      </c>
      <c r="E177" s="240" t="s">
        <v>1</v>
      </c>
      <c r="F177" s="241" t="s">
        <v>306</v>
      </c>
      <c r="G177" s="239"/>
      <c r="H177" s="242">
        <v>2700</v>
      </c>
      <c r="I177" s="239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292</v>
      </c>
      <c r="AU177" s="247" t="s">
        <v>88</v>
      </c>
      <c r="AV177" s="15" t="s">
        <v>290</v>
      </c>
      <c r="AW177" s="15" t="s">
        <v>40</v>
      </c>
      <c r="AX177" s="15" t="s">
        <v>86</v>
      </c>
      <c r="AY177" s="247" t="s">
        <v>282</v>
      </c>
    </row>
    <row r="178" s="1" customFormat="1" ht="16.5" customHeight="1">
      <c r="B178" s="33"/>
      <c r="C178" s="198" t="s">
        <v>389</v>
      </c>
      <c r="D178" s="198" t="s">
        <v>285</v>
      </c>
      <c r="E178" s="199" t="s">
        <v>1555</v>
      </c>
      <c r="F178" s="200" t="s">
        <v>1556</v>
      </c>
      <c r="G178" s="201" t="s">
        <v>343</v>
      </c>
      <c r="H178" s="202">
        <v>675.89999999999998</v>
      </c>
      <c r="I178" s="203">
        <v>558</v>
      </c>
      <c r="J178" s="203">
        <f>ROUND(I178*H178,2)</f>
        <v>377152.20000000001</v>
      </c>
      <c r="K178" s="200" t="s">
        <v>289</v>
      </c>
      <c r="L178" s="38"/>
      <c r="M178" s="72" t="s">
        <v>1</v>
      </c>
      <c r="N178" s="204" t="s">
        <v>50</v>
      </c>
      <c r="O178" s="205">
        <v>1.131</v>
      </c>
      <c r="P178" s="205">
        <f>O178*H178</f>
        <v>764.44290000000001</v>
      </c>
      <c r="Q178" s="205">
        <v>0.19536000000000001</v>
      </c>
      <c r="R178" s="205">
        <f>Q178*H178</f>
        <v>132.043824</v>
      </c>
      <c r="S178" s="205">
        <v>0</v>
      </c>
      <c r="T178" s="206">
        <f>S178*H178</f>
        <v>0</v>
      </c>
      <c r="AR178" s="17" t="s">
        <v>290</v>
      </c>
      <c r="AT178" s="17" t="s">
        <v>285</v>
      </c>
      <c r="AU178" s="17" t="s">
        <v>88</v>
      </c>
      <c r="AY178" s="17" t="s">
        <v>282</v>
      </c>
      <c r="BE178" s="207">
        <f>IF(N178="základní",J178,0)</f>
        <v>377152.20000000001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86</v>
      </c>
      <c r="BK178" s="207">
        <f>ROUND(I178*H178,2)</f>
        <v>377152.20000000001</v>
      </c>
      <c r="BL178" s="17" t="s">
        <v>290</v>
      </c>
      <c r="BM178" s="17" t="s">
        <v>1557</v>
      </c>
    </row>
    <row r="179" s="12" customFormat="1">
      <c r="B179" s="208"/>
      <c r="C179" s="209"/>
      <c r="D179" s="210" t="s">
        <v>292</v>
      </c>
      <c r="E179" s="211" t="s">
        <v>1</v>
      </c>
      <c r="F179" s="212" t="s">
        <v>1558</v>
      </c>
      <c r="G179" s="209"/>
      <c r="H179" s="211" t="s">
        <v>1</v>
      </c>
      <c r="I179" s="209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292</v>
      </c>
      <c r="AU179" s="217" t="s">
        <v>88</v>
      </c>
      <c r="AV179" s="12" t="s">
        <v>86</v>
      </c>
      <c r="AW179" s="12" t="s">
        <v>40</v>
      </c>
      <c r="AX179" s="12" t="s">
        <v>79</v>
      </c>
      <c r="AY179" s="21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1559</v>
      </c>
      <c r="G180" s="219"/>
      <c r="H180" s="222">
        <v>675.89999999999998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5" customFormat="1">
      <c r="B181" s="238"/>
      <c r="C181" s="239"/>
      <c r="D181" s="210" t="s">
        <v>292</v>
      </c>
      <c r="E181" s="240" t="s">
        <v>1</v>
      </c>
      <c r="F181" s="241" t="s">
        <v>306</v>
      </c>
      <c r="G181" s="239"/>
      <c r="H181" s="242">
        <v>675.89999999999998</v>
      </c>
      <c r="I181" s="239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292</v>
      </c>
      <c r="AU181" s="247" t="s">
        <v>88</v>
      </c>
      <c r="AV181" s="15" t="s">
        <v>290</v>
      </c>
      <c r="AW181" s="15" t="s">
        <v>40</v>
      </c>
      <c r="AX181" s="15" t="s">
        <v>86</v>
      </c>
      <c r="AY181" s="247" t="s">
        <v>282</v>
      </c>
    </row>
    <row r="182" s="1" customFormat="1" ht="16.5" customHeight="1">
      <c r="B182" s="33"/>
      <c r="C182" s="248" t="s">
        <v>395</v>
      </c>
      <c r="D182" s="248" t="s">
        <v>328</v>
      </c>
      <c r="E182" s="249" t="s">
        <v>1387</v>
      </c>
      <c r="F182" s="250" t="s">
        <v>1388</v>
      </c>
      <c r="G182" s="251" t="s">
        <v>343</v>
      </c>
      <c r="H182" s="252">
        <v>689.41800000000001</v>
      </c>
      <c r="I182" s="253">
        <v>546</v>
      </c>
      <c r="J182" s="253">
        <f>ROUND(I182*H182,2)</f>
        <v>376422.22999999998</v>
      </c>
      <c r="K182" s="250" t="s">
        <v>289</v>
      </c>
      <c r="L182" s="254"/>
      <c r="M182" s="255" t="s">
        <v>1</v>
      </c>
      <c r="N182" s="256" t="s">
        <v>50</v>
      </c>
      <c r="O182" s="205">
        <v>0</v>
      </c>
      <c r="P182" s="205">
        <f>O182*H182</f>
        <v>0</v>
      </c>
      <c r="Q182" s="205">
        <v>0.222</v>
      </c>
      <c r="R182" s="205">
        <f>Q182*H182</f>
        <v>153.05079599999999</v>
      </c>
      <c r="S182" s="205">
        <v>0</v>
      </c>
      <c r="T182" s="206">
        <f>S182*H182</f>
        <v>0</v>
      </c>
      <c r="AR182" s="17" t="s">
        <v>331</v>
      </c>
      <c r="AT182" s="17" t="s">
        <v>328</v>
      </c>
      <c r="AU182" s="17" t="s">
        <v>88</v>
      </c>
      <c r="AY182" s="17" t="s">
        <v>282</v>
      </c>
      <c r="BE182" s="207">
        <f>IF(N182="základní",J182,0)</f>
        <v>376422.22999999998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376422.22999999998</v>
      </c>
      <c r="BL182" s="17" t="s">
        <v>290</v>
      </c>
      <c r="BM182" s="17" t="s">
        <v>1560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1561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2" customFormat="1">
      <c r="B184" s="208"/>
      <c r="C184" s="209"/>
      <c r="D184" s="210" t="s">
        <v>292</v>
      </c>
      <c r="E184" s="211" t="s">
        <v>1</v>
      </c>
      <c r="F184" s="212" t="s">
        <v>1562</v>
      </c>
      <c r="G184" s="209"/>
      <c r="H184" s="211" t="s">
        <v>1</v>
      </c>
      <c r="I184" s="209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292</v>
      </c>
      <c r="AU184" s="217" t="s">
        <v>88</v>
      </c>
      <c r="AV184" s="12" t="s">
        <v>86</v>
      </c>
      <c r="AW184" s="12" t="s">
        <v>40</v>
      </c>
      <c r="AX184" s="12" t="s">
        <v>79</v>
      </c>
      <c r="AY184" s="217" t="s">
        <v>282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1563</v>
      </c>
      <c r="G185" s="219"/>
      <c r="H185" s="222">
        <v>689.41800000000001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88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5" customFormat="1">
      <c r="B186" s="238"/>
      <c r="C186" s="239"/>
      <c r="D186" s="210" t="s">
        <v>292</v>
      </c>
      <c r="E186" s="240" t="s">
        <v>1</v>
      </c>
      <c r="F186" s="241" t="s">
        <v>306</v>
      </c>
      <c r="G186" s="239"/>
      <c r="H186" s="242">
        <v>689.41800000000001</v>
      </c>
      <c r="I186" s="239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292</v>
      </c>
      <c r="AU186" s="247" t="s">
        <v>88</v>
      </c>
      <c r="AV186" s="15" t="s">
        <v>290</v>
      </c>
      <c r="AW186" s="15" t="s">
        <v>40</v>
      </c>
      <c r="AX186" s="15" t="s">
        <v>86</v>
      </c>
      <c r="AY186" s="247" t="s">
        <v>282</v>
      </c>
    </row>
    <row r="187" s="11" customFormat="1" ht="22.8" customHeight="1">
      <c r="B187" s="183"/>
      <c r="C187" s="184"/>
      <c r="D187" s="185" t="s">
        <v>78</v>
      </c>
      <c r="E187" s="196" t="s">
        <v>346</v>
      </c>
      <c r="F187" s="196" t="s">
        <v>1125</v>
      </c>
      <c r="G187" s="184"/>
      <c r="H187" s="184"/>
      <c r="I187" s="184"/>
      <c r="J187" s="197">
        <f>BK187</f>
        <v>263488.31</v>
      </c>
      <c r="K187" s="184"/>
      <c r="L187" s="188"/>
      <c r="M187" s="189"/>
      <c r="N187" s="190"/>
      <c r="O187" s="190"/>
      <c r="P187" s="191">
        <f>SUM(P188:P205)</f>
        <v>200.51499999999999</v>
      </c>
      <c r="Q187" s="190"/>
      <c r="R187" s="191">
        <f>SUM(R188:R205)</f>
        <v>170.71784200000002</v>
      </c>
      <c r="S187" s="190"/>
      <c r="T187" s="192">
        <f>SUM(T188:T205)</f>
        <v>0</v>
      </c>
      <c r="AR187" s="193" t="s">
        <v>290</v>
      </c>
      <c r="AT187" s="194" t="s">
        <v>78</v>
      </c>
      <c r="AU187" s="194" t="s">
        <v>86</v>
      </c>
      <c r="AY187" s="193" t="s">
        <v>282</v>
      </c>
      <c r="BK187" s="195">
        <f>SUM(BK188:BK205)</f>
        <v>263488.31</v>
      </c>
    </row>
    <row r="188" s="1" customFormat="1" ht="16.5" customHeight="1">
      <c r="B188" s="33"/>
      <c r="C188" s="198" t="s">
        <v>399</v>
      </c>
      <c r="D188" s="198" t="s">
        <v>285</v>
      </c>
      <c r="E188" s="199" t="s">
        <v>1380</v>
      </c>
      <c r="F188" s="200" t="s">
        <v>1381</v>
      </c>
      <c r="G188" s="201" t="s">
        <v>392</v>
      </c>
      <c r="H188" s="202">
        <v>1685</v>
      </c>
      <c r="I188" s="203">
        <v>128</v>
      </c>
      <c r="J188" s="203">
        <f>ROUND(I188*H188,2)</f>
        <v>215680</v>
      </c>
      <c r="K188" s="200" t="s">
        <v>289</v>
      </c>
      <c r="L188" s="38"/>
      <c r="M188" s="72" t="s">
        <v>1</v>
      </c>
      <c r="N188" s="204" t="s">
        <v>50</v>
      </c>
      <c r="O188" s="205">
        <v>0.119</v>
      </c>
      <c r="P188" s="205">
        <f>O188*H188</f>
        <v>200.51499999999999</v>
      </c>
      <c r="Q188" s="205">
        <v>0.089779999999999999</v>
      </c>
      <c r="R188" s="205">
        <f>Q188*H188</f>
        <v>151.27930000000001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88</v>
      </c>
      <c r="AY188" s="17" t="s">
        <v>282</v>
      </c>
      <c r="BE188" s="207">
        <f>IF(N188="základní",J188,0)</f>
        <v>215680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215680</v>
      </c>
      <c r="BL188" s="17" t="s">
        <v>290</v>
      </c>
      <c r="BM188" s="17" t="s">
        <v>1564</v>
      </c>
    </row>
    <row r="189" s="12" customFormat="1">
      <c r="B189" s="208"/>
      <c r="C189" s="209"/>
      <c r="D189" s="210" t="s">
        <v>292</v>
      </c>
      <c r="E189" s="211" t="s">
        <v>1</v>
      </c>
      <c r="F189" s="212" t="s">
        <v>1565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292</v>
      </c>
      <c r="AU189" s="217" t="s">
        <v>88</v>
      </c>
      <c r="AV189" s="12" t="s">
        <v>86</v>
      </c>
      <c r="AW189" s="12" t="s">
        <v>40</v>
      </c>
      <c r="AX189" s="12" t="s">
        <v>79</v>
      </c>
      <c r="AY189" s="217" t="s">
        <v>282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1566</v>
      </c>
      <c r="G190" s="219"/>
      <c r="H190" s="222">
        <v>1135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88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2" customFormat="1">
      <c r="B191" s="208"/>
      <c r="C191" s="209"/>
      <c r="D191" s="210" t="s">
        <v>292</v>
      </c>
      <c r="E191" s="211" t="s">
        <v>1</v>
      </c>
      <c r="F191" s="212" t="s">
        <v>1567</v>
      </c>
      <c r="G191" s="209"/>
      <c r="H191" s="211" t="s">
        <v>1</v>
      </c>
      <c r="I191" s="209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292</v>
      </c>
      <c r="AU191" s="217" t="s">
        <v>88</v>
      </c>
      <c r="AV191" s="12" t="s">
        <v>86</v>
      </c>
      <c r="AW191" s="12" t="s">
        <v>40</v>
      </c>
      <c r="AX191" s="12" t="s">
        <v>79</v>
      </c>
      <c r="AY191" s="217" t="s">
        <v>282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1568</v>
      </c>
      <c r="G192" s="219"/>
      <c r="H192" s="222">
        <v>550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88</v>
      </c>
      <c r="AV192" s="13" t="s">
        <v>88</v>
      </c>
      <c r="AW192" s="13" t="s">
        <v>40</v>
      </c>
      <c r="AX192" s="13" t="s">
        <v>79</v>
      </c>
      <c r="AY192" s="227" t="s">
        <v>282</v>
      </c>
    </row>
    <row r="193" s="15" customFormat="1">
      <c r="B193" s="238"/>
      <c r="C193" s="239"/>
      <c r="D193" s="210" t="s">
        <v>292</v>
      </c>
      <c r="E193" s="240" t="s">
        <v>1</v>
      </c>
      <c r="F193" s="241" t="s">
        <v>306</v>
      </c>
      <c r="G193" s="239"/>
      <c r="H193" s="242">
        <v>1685</v>
      </c>
      <c r="I193" s="239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292</v>
      </c>
      <c r="AU193" s="247" t="s">
        <v>88</v>
      </c>
      <c r="AV193" s="15" t="s">
        <v>290</v>
      </c>
      <c r="AW193" s="15" t="s">
        <v>40</v>
      </c>
      <c r="AX193" s="15" t="s">
        <v>86</v>
      </c>
      <c r="AY193" s="247" t="s">
        <v>282</v>
      </c>
    </row>
    <row r="194" s="1" customFormat="1" ht="16.5" customHeight="1">
      <c r="B194" s="33"/>
      <c r="C194" s="248" t="s">
        <v>7</v>
      </c>
      <c r="D194" s="248" t="s">
        <v>328</v>
      </c>
      <c r="E194" s="249" t="s">
        <v>1387</v>
      </c>
      <c r="F194" s="250" t="s">
        <v>1388</v>
      </c>
      <c r="G194" s="251" t="s">
        <v>343</v>
      </c>
      <c r="H194" s="252">
        <v>87.561000000000007</v>
      </c>
      <c r="I194" s="253">
        <v>546</v>
      </c>
      <c r="J194" s="253">
        <f>ROUND(I194*H194,2)</f>
        <v>47808.309999999998</v>
      </c>
      <c r="K194" s="250" t="s">
        <v>289</v>
      </c>
      <c r="L194" s="254"/>
      <c r="M194" s="255" t="s">
        <v>1</v>
      </c>
      <c r="N194" s="256" t="s">
        <v>50</v>
      </c>
      <c r="O194" s="205">
        <v>0</v>
      </c>
      <c r="P194" s="205">
        <f>O194*H194</f>
        <v>0</v>
      </c>
      <c r="Q194" s="205">
        <v>0.222</v>
      </c>
      <c r="R194" s="205">
        <f>Q194*H194</f>
        <v>19.438542000000002</v>
      </c>
      <c r="S194" s="205">
        <v>0</v>
      </c>
      <c r="T194" s="206">
        <f>S194*H194</f>
        <v>0</v>
      </c>
      <c r="AR194" s="17" t="s">
        <v>331</v>
      </c>
      <c r="AT194" s="17" t="s">
        <v>328</v>
      </c>
      <c r="AU194" s="17" t="s">
        <v>88</v>
      </c>
      <c r="AY194" s="17" t="s">
        <v>282</v>
      </c>
      <c r="BE194" s="207">
        <f>IF(N194="základní",J194,0)</f>
        <v>47808.309999999998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17" t="s">
        <v>86</v>
      </c>
      <c r="BK194" s="207">
        <f>ROUND(I194*H194,2)</f>
        <v>47808.309999999998</v>
      </c>
      <c r="BL194" s="17" t="s">
        <v>290</v>
      </c>
      <c r="BM194" s="17" t="s">
        <v>1569</v>
      </c>
    </row>
    <row r="195" s="1" customFormat="1">
      <c r="B195" s="33"/>
      <c r="C195" s="34"/>
      <c r="D195" s="210" t="s">
        <v>1154</v>
      </c>
      <c r="E195" s="34"/>
      <c r="F195" s="261" t="s">
        <v>1390</v>
      </c>
      <c r="G195" s="34"/>
      <c r="H195" s="34"/>
      <c r="I195" s="34"/>
      <c r="J195" s="34"/>
      <c r="K195" s="34"/>
      <c r="L195" s="38"/>
      <c r="M195" s="262"/>
      <c r="N195" s="74"/>
      <c r="O195" s="74"/>
      <c r="P195" s="74"/>
      <c r="Q195" s="74"/>
      <c r="R195" s="74"/>
      <c r="S195" s="74"/>
      <c r="T195" s="75"/>
      <c r="AT195" s="17" t="s">
        <v>1154</v>
      </c>
      <c r="AU195" s="17" t="s">
        <v>88</v>
      </c>
    </row>
    <row r="196" s="12" customFormat="1">
      <c r="B196" s="208"/>
      <c r="C196" s="209"/>
      <c r="D196" s="210" t="s">
        <v>292</v>
      </c>
      <c r="E196" s="211" t="s">
        <v>1</v>
      </c>
      <c r="F196" s="212" t="s">
        <v>1391</v>
      </c>
      <c r="G196" s="209"/>
      <c r="H196" s="211" t="s">
        <v>1</v>
      </c>
      <c r="I196" s="209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292</v>
      </c>
      <c r="AU196" s="217" t="s">
        <v>88</v>
      </c>
      <c r="AV196" s="12" t="s">
        <v>86</v>
      </c>
      <c r="AW196" s="12" t="s">
        <v>40</v>
      </c>
      <c r="AX196" s="12" t="s">
        <v>79</v>
      </c>
      <c r="AY196" s="217" t="s">
        <v>282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1565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1570</v>
      </c>
      <c r="G198" s="219"/>
      <c r="H198" s="222">
        <v>115.77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1567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1571</v>
      </c>
      <c r="G200" s="219"/>
      <c r="H200" s="222">
        <v>56.100000000000001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88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2" customFormat="1">
      <c r="B201" s="208"/>
      <c r="C201" s="209"/>
      <c r="D201" s="210" t="s">
        <v>292</v>
      </c>
      <c r="E201" s="211" t="s">
        <v>1</v>
      </c>
      <c r="F201" s="212" t="s">
        <v>1395</v>
      </c>
      <c r="G201" s="209"/>
      <c r="H201" s="211" t="s">
        <v>1</v>
      </c>
      <c r="I201" s="209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292</v>
      </c>
      <c r="AU201" s="217" t="s">
        <v>88</v>
      </c>
      <c r="AV201" s="12" t="s">
        <v>86</v>
      </c>
      <c r="AW201" s="12" t="s">
        <v>40</v>
      </c>
      <c r="AX201" s="12" t="s">
        <v>79</v>
      </c>
      <c r="AY201" s="21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1572</v>
      </c>
      <c r="G202" s="219"/>
      <c r="H202" s="222">
        <v>-68.789000000000001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88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1573</v>
      </c>
      <c r="G203" s="219"/>
      <c r="H203" s="222">
        <v>-10.720000000000001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1574</v>
      </c>
      <c r="G204" s="219"/>
      <c r="H204" s="222">
        <v>-4.7999999999999998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88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5" customFormat="1">
      <c r="B205" s="238"/>
      <c r="C205" s="239"/>
      <c r="D205" s="210" t="s">
        <v>292</v>
      </c>
      <c r="E205" s="240" t="s">
        <v>1</v>
      </c>
      <c r="F205" s="241" t="s">
        <v>306</v>
      </c>
      <c r="G205" s="239"/>
      <c r="H205" s="242">
        <v>87.561000000000007</v>
      </c>
      <c r="I205" s="239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292</v>
      </c>
      <c r="AU205" s="247" t="s">
        <v>88</v>
      </c>
      <c r="AV205" s="15" t="s">
        <v>290</v>
      </c>
      <c r="AW205" s="15" t="s">
        <v>40</v>
      </c>
      <c r="AX205" s="15" t="s">
        <v>86</v>
      </c>
      <c r="AY205" s="247" t="s">
        <v>282</v>
      </c>
    </row>
    <row r="206" s="11" customFormat="1" ht="22.8" customHeight="1">
      <c r="B206" s="183"/>
      <c r="C206" s="184"/>
      <c r="D206" s="185" t="s">
        <v>78</v>
      </c>
      <c r="E206" s="196" t="s">
        <v>1224</v>
      </c>
      <c r="F206" s="196" t="s">
        <v>1225</v>
      </c>
      <c r="G206" s="184"/>
      <c r="H206" s="184"/>
      <c r="I206" s="184"/>
      <c r="J206" s="197">
        <f>BK206</f>
        <v>238142.17999999999</v>
      </c>
      <c r="K206" s="184"/>
      <c r="L206" s="188"/>
      <c r="M206" s="189"/>
      <c r="N206" s="190"/>
      <c r="O206" s="190"/>
      <c r="P206" s="191">
        <f>P207</f>
        <v>259.362774</v>
      </c>
      <c r="Q206" s="190"/>
      <c r="R206" s="191">
        <f>R207</f>
        <v>0</v>
      </c>
      <c r="S206" s="190"/>
      <c r="T206" s="192">
        <f>T207</f>
        <v>0</v>
      </c>
      <c r="AR206" s="193" t="s">
        <v>86</v>
      </c>
      <c r="AT206" s="194" t="s">
        <v>78</v>
      </c>
      <c r="AU206" s="194" t="s">
        <v>86</v>
      </c>
      <c r="AY206" s="193" t="s">
        <v>282</v>
      </c>
      <c r="BK206" s="195">
        <f>BK207</f>
        <v>238142.17999999999</v>
      </c>
    </row>
    <row r="207" s="1" customFormat="1" ht="16.5" customHeight="1">
      <c r="B207" s="33"/>
      <c r="C207" s="198" t="s">
        <v>410</v>
      </c>
      <c r="D207" s="198" t="s">
        <v>285</v>
      </c>
      <c r="E207" s="199" t="s">
        <v>636</v>
      </c>
      <c r="F207" s="200" t="s">
        <v>637</v>
      </c>
      <c r="G207" s="201" t="s">
        <v>316</v>
      </c>
      <c r="H207" s="202">
        <v>3929.739</v>
      </c>
      <c r="I207" s="203">
        <v>60.600000000000001</v>
      </c>
      <c r="J207" s="203">
        <f>ROUND(I207*H207,2)</f>
        <v>238142.17999999999</v>
      </c>
      <c r="K207" s="200" t="s">
        <v>289</v>
      </c>
      <c r="L207" s="38"/>
      <c r="M207" s="257" t="s">
        <v>1</v>
      </c>
      <c r="N207" s="258" t="s">
        <v>50</v>
      </c>
      <c r="O207" s="259">
        <v>0.066000000000000003</v>
      </c>
      <c r="P207" s="259">
        <f>O207*H207</f>
        <v>259.362774</v>
      </c>
      <c r="Q207" s="259">
        <v>0</v>
      </c>
      <c r="R207" s="259">
        <f>Q207*H207</f>
        <v>0</v>
      </c>
      <c r="S207" s="259">
        <v>0</v>
      </c>
      <c r="T207" s="260">
        <f>S207*H207</f>
        <v>0</v>
      </c>
      <c r="AR207" s="17" t="s">
        <v>290</v>
      </c>
      <c r="AT207" s="17" t="s">
        <v>285</v>
      </c>
      <c r="AU207" s="17" t="s">
        <v>88</v>
      </c>
      <c r="AY207" s="17" t="s">
        <v>282</v>
      </c>
      <c r="BE207" s="207">
        <f>IF(N207="základní",J207,0)</f>
        <v>238142.17999999999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238142.17999999999</v>
      </c>
      <c r="BL207" s="17" t="s">
        <v>290</v>
      </c>
      <c r="BM207" s="17" t="s">
        <v>1575</v>
      </c>
    </row>
    <row r="208" s="1" customFormat="1" ht="6.96" customHeight="1">
      <c r="B208" s="52"/>
      <c r="C208" s="53"/>
      <c r="D208" s="53"/>
      <c r="E208" s="53"/>
      <c r="F208" s="53"/>
      <c r="G208" s="53"/>
      <c r="H208" s="53"/>
      <c r="I208" s="53"/>
      <c r="J208" s="53"/>
      <c r="K208" s="53"/>
      <c r="L208" s="38"/>
    </row>
  </sheetData>
  <sheetProtection sheet="1" autoFilter="0" formatColumns="0" formatRows="0" objects="1" scenarios="1" spinCount="100000" saltValue="9nCLvTnmaWegiO4UIvnl+t+zkKTABPTzMA1ZGfjrwTjqqhOnVbf8anwc7YhD+s/uzEnbsSclMzvnqhQVZUg5lw==" hashValue="75MrPVazsY3Oq38RKY5tpi5+rA1+i3hR0QEeYl0ahcD0GtLL52QGFF4DKNxpg4Asd3MZsijpowDd30Xf4wfXpg==" algorithmName="SHA-512" password="CC35"/>
  <autoFilter ref="C90:K207"/>
  <mergeCells count="11">
    <mergeCell ref="E7:H7"/>
    <mergeCell ref="E9:H9"/>
    <mergeCell ref="E11:H11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117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1227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1576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ROUND(J91, 2)</f>
        <v>5214950.4299999997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ROUND((SUM(BE91:BE191)),  2)</f>
        <v>5214950.4299999997</v>
      </c>
      <c r="I35" s="145">
        <v>0.20999999999999999</v>
      </c>
      <c r="J35" s="144">
        <f>ROUND(((SUM(BE91:BE191))*I35),  2)</f>
        <v>1095139.5900000001</v>
      </c>
      <c r="L35" s="38"/>
    </row>
    <row r="36" s="1" customFormat="1" ht="14.4" customHeight="1">
      <c r="B36" s="38"/>
      <c r="E36" s="135" t="s">
        <v>51</v>
      </c>
      <c r="F36" s="144">
        <f>ROUND((SUM(BF91:BF191)),  2)</f>
        <v>0</v>
      </c>
      <c r="I36" s="145">
        <v>0.14999999999999999</v>
      </c>
      <c r="J36" s="144">
        <f>ROUND(((SUM(BF91:BF191))*I36),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ROUND((SUM(BG91:BG191)),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ROUND((SUM(BH91:BH191)),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ROUND((SUM(BI91:BI191)),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6310090.0199999996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1227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103 - Vozidlová komunikace parkoviště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J91</f>
        <v>5214950.4299999997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J92</f>
        <v>5214950.4299999997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J93</f>
        <v>1925229.5600000001</v>
      </c>
      <c r="K65" s="117"/>
      <c r="L65" s="172"/>
    </row>
    <row r="66" s="9" customFormat="1" ht="19.92" customHeight="1">
      <c r="B66" s="168"/>
      <c r="C66" s="117"/>
      <c r="D66" s="169" t="s">
        <v>1500</v>
      </c>
      <c r="E66" s="170"/>
      <c r="F66" s="170"/>
      <c r="G66" s="170"/>
      <c r="H66" s="170"/>
      <c r="I66" s="170"/>
      <c r="J66" s="171">
        <f>J130</f>
        <v>122165.91</v>
      </c>
      <c r="K66" s="117"/>
      <c r="L66" s="172"/>
    </row>
    <row r="67" s="9" customFormat="1" ht="19.92" customHeight="1">
      <c r="B67" s="168"/>
      <c r="C67" s="117"/>
      <c r="D67" s="169" t="s">
        <v>1229</v>
      </c>
      <c r="E67" s="170"/>
      <c r="F67" s="170"/>
      <c r="G67" s="170"/>
      <c r="H67" s="170"/>
      <c r="I67" s="170"/>
      <c r="J67" s="171">
        <f>J141</f>
        <v>2494207.7000000002</v>
      </c>
      <c r="K67" s="117"/>
      <c r="L67" s="172"/>
    </row>
    <row r="68" s="9" customFormat="1" ht="19.92" customHeight="1">
      <c r="B68" s="168"/>
      <c r="C68" s="117"/>
      <c r="D68" s="169" t="s">
        <v>1041</v>
      </c>
      <c r="E68" s="170"/>
      <c r="F68" s="170"/>
      <c r="G68" s="170"/>
      <c r="H68" s="170"/>
      <c r="I68" s="170"/>
      <c r="J68" s="171">
        <f>J168</f>
        <v>126798.62000000001</v>
      </c>
      <c r="K68" s="117"/>
      <c r="L68" s="172"/>
    </row>
    <row r="69" s="9" customFormat="1" ht="19.92" customHeight="1">
      <c r="B69" s="168"/>
      <c r="C69" s="117"/>
      <c r="D69" s="169" t="s">
        <v>1043</v>
      </c>
      <c r="E69" s="170"/>
      <c r="F69" s="170"/>
      <c r="G69" s="170"/>
      <c r="H69" s="170"/>
      <c r="I69" s="170"/>
      <c r="J69" s="171">
        <f>J190</f>
        <v>546548.64000000001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1" customFormat="1" ht="16.5" customHeight="1">
      <c r="B81" s="33"/>
      <c r="C81" s="34"/>
      <c r="D81" s="34"/>
      <c r="E81" s="157" t="s">
        <v>1227</v>
      </c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246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E11</f>
        <v>SO 103 - Vozidlová komunikace parkoviště</v>
      </c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20</v>
      </c>
      <c r="D85" s="34"/>
      <c r="E85" s="34"/>
      <c r="F85" s="26" t="str">
        <f>F14</f>
        <v>Šumperk</v>
      </c>
      <c r="G85" s="34"/>
      <c r="H85" s="34"/>
      <c r="I85" s="29" t="s">
        <v>22</v>
      </c>
      <c r="J85" s="62" t="str">
        <f>IF(J14="","",J14)</f>
        <v>20. 11. 2018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3.65" customHeight="1">
      <c r="B87" s="33"/>
      <c r="C87" s="29" t="s">
        <v>28</v>
      </c>
      <c r="D87" s="34"/>
      <c r="E87" s="34"/>
      <c r="F87" s="26" t="str">
        <f>E17</f>
        <v>Město Šumperk</v>
      </c>
      <c r="G87" s="34"/>
      <c r="H87" s="34"/>
      <c r="I87" s="29" t="s">
        <v>36</v>
      </c>
      <c r="J87" s="31" t="str">
        <f>E23</f>
        <v>Cekr CZ s.r.o.</v>
      </c>
      <c r="K87" s="34"/>
      <c r="L87" s="38"/>
    </row>
    <row r="88" s="1" customFormat="1" ht="24.9" customHeight="1">
      <c r="B88" s="33"/>
      <c r="C88" s="29" t="s">
        <v>34</v>
      </c>
      <c r="D88" s="34"/>
      <c r="E88" s="34"/>
      <c r="F88" s="26" t="str">
        <f>IF(E20="","",E20)</f>
        <v>Na základě VŘ</v>
      </c>
      <c r="G88" s="34"/>
      <c r="H88" s="34"/>
      <c r="I88" s="29" t="s">
        <v>41</v>
      </c>
      <c r="J88" s="31" t="str">
        <f>E26</f>
        <v>Jan Zamykal, CS ÚRS 2018 02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0" customFormat="1" ht="29.28" customHeight="1">
      <c r="B90" s="173"/>
      <c r="C90" s="174" t="s">
        <v>269</v>
      </c>
      <c r="D90" s="175" t="s">
        <v>64</v>
      </c>
      <c r="E90" s="175" t="s">
        <v>60</v>
      </c>
      <c r="F90" s="175" t="s">
        <v>61</v>
      </c>
      <c r="G90" s="175" t="s">
        <v>270</v>
      </c>
      <c r="H90" s="175" t="s">
        <v>271</v>
      </c>
      <c r="I90" s="175" t="s">
        <v>272</v>
      </c>
      <c r="J90" s="176" t="s">
        <v>250</v>
      </c>
      <c r="K90" s="177" t="s">
        <v>273</v>
      </c>
      <c r="L90" s="178"/>
      <c r="M90" s="83" t="s">
        <v>1</v>
      </c>
      <c r="N90" s="84" t="s">
        <v>49</v>
      </c>
      <c r="O90" s="84" t="s">
        <v>274</v>
      </c>
      <c r="P90" s="84" t="s">
        <v>275</v>
      </c>
      <c r="Q90" s="84" t="s">
        <v>276</v>
      </c>
      <c r="R90" s="84" t="s">
        <v>277</v>
      </c>
      <c r="S90" s="84" t="s">
        <v>278</v>
      </c>
      <c r="T90" s="85" t="s">
        <v>279</v>
      </c>
    </row>
    <row r="91" s="1" customFormat="1" ht="22.8" customHeight="1">
      <c r="B91" s="33"/>
      <c r="C91" s="90" t="s">
        <v>280</v>
      </c>
      <c r="D91" s="34"/>
      <c r="E91" s="34"/>
      <c r="F91" s="34"/>
      <c r="G91" s="34"/>
      <c r="H91" s="34"/>
      <c r="I91" s="34"/>
      <c r="J91" s="179">
        <f>BK91</f>
        <v>5214950.4299999997</v>
      </c>
      <c r="K91" s="34"/>
      <c r="L91" s="38"/>
      <c r="M91" s="86"/>
      <c r="N91" s="87"/>
      <c r="O91" s="87"/>
      <c r="P91" s="180">
        <f>P92</f>
        <v>3557.7728809999999</v>
      </c>
      <c r="Q91" s="87"/>
      <c r="R91" s="180">
        <f>R92</f>
        <v>3070.4975077999998</v>
      </c>
      <c r="S91" s="87"/>
      <c r="T91" s="181">
        <f>T92</f>
        <v>0</v>
      </c>
      <c r="AT91" s="17" t="s">
        <v>78</v>
      </c>
      <c r="AU91" s="17" t="s">
        <v>252</v>
      </c>
      <c r="BK91" s="182">
        <f>BK92</f>
        <v>5214950.4299999997</v>
      </c>
    </row>
    <row r="92" s="11" customFormat="1" ht="25.92" customHeight="1">
      <c r="B92" s="183"/>
      <c r="C92" s="184"/>
      <c r="D92" s="185" t="s">
        <v>78</v>
      </c>
      <c r="E92" s="186" t="s">
        <v>1044</v>
      </c>
      <c r="F92" s="186" t="s">
        <v>1045</v>
      </c>
      <c r="G92" s="184"/>
      <c r="H92" s="184"/>
      <c r="I92" s="184"/>
      <c r="J92" s="187">
        <f>BK92</f>
        <v>5214950.4299999997</v>
      </c>
      <c r="K92" s="184"/>
      <c r="L92" s="188"/>
      <c r="M92" s="189"/>
      <c r="N92" s="190"/>
      <c r="O92" s="190"/>
      <c r="P92" s="191">
        <f>P93+P130+P141+P168+P190</f>
        <v>3557.7728809999999</v>
      </c>
      <c r="Q92" s="190"/>
      <c r="R92" s="191">
        <f>R93+R130+R141+R168+R190</f>
        <v>3070.4975077999998</v>
      </c>
      <c r="S92" s="190"/>
      <c r="T92" s="192">
        <f>T93+T130+T141+T168+T190</f>
        <v>0</v>
      </c>
      <c r="AR92" s="193" t="s">
        <v>86</v>
      </c>
      <c r="AT92" s="194" t="s">
        <v>78</v>
      </c>
      <c r="AU92" s="194" t="s">
        <v>79</v>
      </c>
      <c r="AY92" s="193" t="s">
        <v>282</v>
      </c>
      <c r="BK92" s="195">
        <f>BK93+BK130+BK141+BK168+BK190</f>
        <v>5214950.4299999997</v>
      </c>
    </row>
    <row r="93" s="11" customFormat="1" ht="22.8" customHeight="1">
      <c r="B93" s="183"/>
      <c r="C93" s="184"/>
      <c r="D93" s="185" t="s">
        <v>78</v>
      </c>
      <c r="E93" s="196" t="s">
        <v>86</v>
      </c>
      <c r="F93" s="196" t="s">
        <v>284</v>
      </c>
      <c r="G93" s="184"/>
      <c r="H93" s="184"/>
      <c r="I93" s="184"/>
      <c r="J93" s="197">
        <f>BK93</f>
        <v>1925229.5600000001</v>
      </c>
      <c r="K93" s="184"/>
      <c r="L93" s="188"/>
      <c r="M93" s="189"/>
      <c r="N93" s="190"/>
      <c r="O93" s="190"/>
      <c r="P93" s="191">
        <f>SUM(P94:P129)</f>
        <v>777.23447500000009</v>
      </c>
      <c r="Q93" s="190"/>
      <c r="R93" s="191">
        <f>SUM(R94:R129)</f>
        <v>2409.3809999999999</v>
      </c>
      <c r="S93" s="190"/>
      <c r="T93" s="192">
        <f>SUM(T94:T129)</f>
        <v>0</v>
      </c>
      <c r="AR93" s="193" t="s">
        <v>86</v>
      </c>
      <c r="AT93" s="194" t="s">
        <v>78</v>
      </c>
      <c r="AU93" s="194" t="s">
        <v>86</v>
      </c>
      <c r="AY93" s="193" t="s">
        <v>282</v>
      </c>
      <c r="BK93" s="195">
        <f>SUM(BK94:BK129)</f>
        <v>1925229.5600000001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1577</v>
      </c>
      <c r="F94" s="200" t="s">
        <v>1578</v>
      </c>
      <c r="G94" s="201" t="s">
        <v>288</v>
      </c>
      <c r="H94" s="202">
        <v>1947.8299999999999</v>
      </c>
      <c r="I94" s="203">
        <v>79.400000000000006</v>
      </c>
      <c r="J94" s="203">
        <f>ROUND(I94*H94,2)</f>
        <v>154657.70000000001</v>
      </c>
      <c r="K94" s="200" t="s">
        <v>289</v>
      </c>
      <c r="L94" s="38"/>
      <c r="M94" s="72" t="s">
        <v>1</v>
      </c>
      <c r="N94" s="204" t="s">
        <v>50</v>
      </c>
      <c r="O94" s="205">
        <v>0.223</v>
      </c>
      <c r="P94" s="205">
        <f>O94*H94</f>
        <v>434.36608999999999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154657.70000000001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154657.70000000001</v>
      </c>
      <c r="BL94" s="17" t="s">
        <v>290</v>
      </c>
      <c r="BM94" s="17" t="s">
        <v>1579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1580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1581</v>
      </c>
      <c r="G96" s="219"/>
      <c r="H96" s="222">
        <v>712.25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4" customFormat="1">
      <c r="B97" s="228"/>
      <c r="C97" s="229"/>
      <c r="D97" s="210" t="s">
        <v>292</v>
      </c>
      <c r="E97" s="230" t="s">
        <v>1</v>
      </c>
      <c r="F97" s="231" t="s">
        <v>299</v>
      </c>
      <c r="G97" s="229"/>
      <c r="H97" s="232">
        <v>712.25</v>
      </c>
      <c r="I97" s="229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292</v>
      </c>
      <c r="AU97" s="237" t="s">
        <v>88</v>
      </c>
      <c r="AV97" s="14" t="s">
        <v>129</v>
      </c>
      <c r="AW97" s="14" t="s">
        <v>40</v>
      </c>
      <c r="AX97" s="14" t="s">
        <v>79</v>
      </c>
      <c r="AY97" s="237" t="s">
        <v>282</v>
      </c>
    </row>
    <row r="98" s="12" customFormat="1">
      <c r="B98" s="208"/>
      <c r="C98" s="209"/>
      <c r="D98" s="210" t="s">
        <v>292</v>
      </c>
      <c r="E98" s="211" t="s">
        <v>1</v>
      </c>
      <c r="F98" s="212" t="s">
        <v>1508</v>
      </c>
      <c r="G98" s="209"/>
      <c r="H98" s="211" t="s">
        <v>1</v>
      </c>
      <c r="I98" s="209"/>
      <c r="J98" s="209"/>
      <c r="K98" s="209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292</v>
      </c>
      <c r="AU98" s="217" t="s">
        <v>88</v>
      </c>
      <c r="AV98" s="12" t="s">
        <v>86</v>
      </c>
      <c r="AW98" s="12" t="s">
        <v>40</v>
      </c>
      <c r="AX98" s="12" t="s">
        <v>79</v>
      </c>
      <c r="AY98" s="21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1582</v>
      </c>
      <c r="G99" s="219"/>
      <c r="H99" s="222">
        <v>1205.4000000000001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1583</v>
      </c>
      <c r="G100" s="219"/>
      <c r="H100" s="222">
        <v>30.18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4" customFormat="1">
      <c r="B101" s="228"/>
      <c r="C101" s="229"/>
      <c r="D101" s="210" t="s">
        <v>292</v>
      </c>
      <c r="E101" s="230" t="s">
        <v>1</v>
      </c>
      <c r="F101" s="231" t="s">
        <v>299</v>
      </c>
      <c r="G101" s="229"/>
      <c r="H101" s="232">
        <v>1235.5799999999999</v>
      </c>
      <c r="I101" s="229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292</v>
      </c>
      <c r="AU101" s="237" t="s">
        <v>88</v>
      </c>
      <c r="AV101" s="14" t="s">
        <v>129</v>
      </c>
      <c r="AW101" s="14" t="s">
        <v>40</v>
      </c>
      <c r="AX101" s="14" t="s">
        <v>79</v>
      </c>
      <c r="AY101" s="23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1947.8299999999999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88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88</v>
      </c>
      <c r="D103" s="198" t="s">
        <v>285</v>
      </c>
      <c r="E103" s="199" t="s">
        <v>1291</v>
      </c>
      <c r="F103" s="200" t="s">
        <v>1292</v>
      </c>
      <c r="G103" s="201" t="s">
        <v>288</v>
      </c>
      <c r="H103" s="202">
        <v>973.91499999999996</v>
      </c>
      <c r="I103" s="203">
        <v>23.699999999999999</v>
      </c>
      <c r="J103" s="203">
        <f>ROUND(I103*H103,2)</f>
        <v>23081.790000000001</v>
      </c>
      <c r="K103" s="200" t="s">
        <v>289</v>
      </c>
      <c r="L103" s="38"/>
      <c r="M103" s="72" t="s">
        <v>1</v>
      </c>
      <c r="N103" s="204" t="s">
        <v>50</v>
      </c>
      <c r="O103" s="205">
        <v>0.083000000000000004</v>
      </c>
      <c r="P103" s="205">
        <f>O103*H103</f>
        <v>80.834945000000005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23081.790000000001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23081.790000000001</v>
      </c>
      <c r="BL103" s="17" t="s">
        <v>290</v>
      </c>
      <c r="BM103" s="17" t="s">
        <v>1584</v>
      </c>
    </row>
    <row r="104" s="12" customFormat="1">
      <c r="B104" s="208"/>
      <c r="C104" s="209"/>
      <c r="D104" s="210" t="s">
        <v>292</v>
      </c>
      <c r="E104" s="211" t="s">
        <v>1</v>
      </c>
      <c r="F104" s="212" t="s">
        <v>1294</v>
      </c>
      <c r="G104" s="209"/>
      <c r="H104" s="211" t="s">
        <v>1</v>
      </c>
      <c r="I104" s="209"/>
      <c r="J104" s="209"/>
      <c r="K104" s="209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292</v>
      </c>
      <c r="AU104" s="217" t="s">
        <v>88</v>
      </c>
      <c r="AV104" s="12" t="s">
        <v>86</v>
      </c>
      <c r="AW104" s="12" t="s">
        <v>40</v>
      </c>
      <c r="AX104" s="12" t="s">
        <v>79</v>
      </c>
      <c r="AY104" s="21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1585</v>
      </c>
      <c r="G105" s="219"/>
      <c r="H105" s="222">
        <v>973.91499999999996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5" customFormat="1">
      <c r="B106" s="238"/>
      <c r="C106" s="239"/>
      <c r="D106" s="210" t="s">
        <v>292</v>
      </c>
      <c r="E106" s="240" t="s">
        <v>1</v>
      </c>
      <c r="F106" s="241" t="s">
        <v>306</v>
      </c>
      <c r="G106" s="239"/>
      <c r="H106" s="242">
        <v>973.91499999999996</v>
      </c>
      <c r="I106" s="239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292</v>
      </c>
      <c r="AU106" s="247" t="s">
        <v>88</v>
      </c>
      <c r="AV106" s="15" t="s">
        <v>290</v>
      </c>
      <c r="AW106" s="15" t="s">
        <v>40</v>
      </c>
      <c r="AX106" s="15" t="s">
        <v>86</v>
      </c>
      <c r="AY106" s="247" t="s">
        <v>282</v>
      </c>
    </row>
    <row r="107" s="1" customFormat="1" ht="16.5" customHeight="1">
      <c r="B107" s="33"/>
      <c r="C107" s="198" t="s">
        <v>129</v>
      </c>
      <c r="D107" s="198" t="s">
        <v>285</v>
      </c>
      <c r="E107" s="199" t="s">
        <v>307</v>
      </c>
      <c r="F107" s="200" t="s">
        <v>308</v>
      </c>
      <c r="G107" s="201" t="s">
        <v>288</v>
      </c>
      <c r="H107" s="202">
        <v>1947.8299999999999</v>
      </c>
      <c r="I107" s="203">
        <v>144</v>
      </c>
      <c r="J107" s="203">
        <f>ROUND(I107*H107,2)</f>
        <v>280487.52000000002</v>
      </c>
      <c r="K107" s="200" t="s">
        <v>289</v>
      </c>
      <c r="L107" s="38"/>
      <c r="M107" s="72" t="s">
        <v>1</v>
      </c>
      <c r="N107" s="204" t="s">
        <v>50</v>
      </c>
      <c r="O107" s="205">
        <v>0.062</v>
      </c>
      <c r="P107" s="205">
        <f>O107*H107</f>
        <v>120.76545999999999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88</v>
      </c>
      <c r="AY107" s="17" t="s">
        <v>282</v>
      </c>
      <c r="BE107" s="207">
        <f>IF(N107="základní",J107,0)</f>
        <v>280487.52000000002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280487.52000000002</v>
      </c>
      <c r="BL107" s="17" t="s">
        <v>290</v>
      </c>
      <c r="BM107" s="17" t="s">
        <v>1586</v>
      </c>
    </row>
    <row r="108" s="12" customFormat="1">
      <c r="B108" s="208"/>
      <c r="C108" s="209"/>
      <c r="D108" s="210" t="s">
        <v>292</v>
      </c>
      <c r="E108" s="211" t="s">
        <v>1</v>
      </c>
      <c r="F108" s="212" t="s">
        <v>1297</v>
      </c>
      <c r="G108" s="209"/>
      <c r="H108" s="211" t="s">
        <v>1</v>
      </c>
      <c r="I108" s="209"/>
      <c r="J108" s="209"/>
      <c r="K108" s="209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292</v>
      </c>
      <c r="AU108" s="217" t="s">
        <v>88</v>
      </c>
      <c r="AV108" s="12" t="s">
        <v>86</v>
      </c>
      <c r="AW108" s="12" t="s">
        <v>40</v>
      </c>
      <c r="AX108" s="12" t="s">
        <v>79</v>
      </c>
      <c r="AY108" s="21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1587</v>
      </c>
      <c r="G109" s="219"/>
      <c r="H109" s="222">
        <v>1947.8299999999999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88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5" customFormat="1">
      <c r="B110" s="238"/>
      <c r="C110" s="239"/>
      <c r="D110" s="210" t="s">
        <v>292</v>
      </c>
      <c r="E110" s="240" t="s">
        <v>1</v>
      </c>
      <c r="F110" s="241" t="s">
        <v>306</v>
      </c>
      <c r="G110" s="239"/>
      <c r="H110" s="242">
        <v>1947.8299999999999</v>
      </c>
      <c r="I110" s="239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292</v>
      </c>
      <c r="AU110" s="247" t="s">
        <v>88</v>
      </c>
      <c r="AV110" s="15" t="s">
        <v>290</v>
      </c>
      <c r="AW110" s="15" t="s">
        <v>40</v>
      </c>
      <c r="AX110" s="15" t="s">
        <v>86</v>
      </c>
      <c r="AY110" s="247" t="s">
        <v>282</v>
      </c>
    </row>
    <row r="111" s="1" customFormat="1" ht="16.5" customHeight="1">
      <c r="B111" s="33"/>
      <c r="C111" s="198" t="s">
        <v>290</v>
      </c>
      <c r="D111" s="198" t="s">
        <v>285</v>
      </c>
      <c r="E111" s="199" t="s">
        <v>1298</v>
      </c>
      <c r="F111" s="200" t="s">
        <v>1299</v>
      </c>
      <c r="G111" s="201" t="s">
        <v>288</v>
      </c>
      <c r="H111" s="202">
        <v>1235.5799999999999</v>
      </c>
      <c r="I111" s="203">
        <v>94.599999999999994</v>
      </c>
      <c r="J111" s="203">
        <f>ROUND(I111*H111,2)</f>
        <v>116885.87</v>
      </c>
      <c r="K111" s="200" t="s">
        <v>289</v>
      </c>
      <c r="L111" s="38"/>
      <c r="M111" s="72" t="s">
        <v>1</v>
      </c>
      <c r="N111" s="204" t="s">
        <v>50</v>
      </c>
      <c r="O111" s="205">
        <v>0.056000000000000001</v>
      </c>
      <c r="P111" s="205">
        <f>O111*H111</f>
        <v>69.192480000000003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7" t="s">
        <v>290</v>
      </c>
      <c r="AT111" s="17" t="s">
        <v>285</v>
      </c>
      <c r="AU111" s="17" t="s">
        <v>88</v>
      </c>
      <c r="AY111" s="17" t="s">
        <v>282</v>
      </c>
      <c r="BE111" s="207">
        <f>IF(N111="základní",J111,0)</f>
        <v>116885.87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86</v>
      </c>
      <c r="BK111" s="207">
        <f>ROUND(I111*H111,2)</f>
        <v>116885.87</v>
      </c>
      <c r="BL111" s="17" t="s">
        <v>290</v>
      </c>
      <c r="BM111" s="17" t="s">
        <v>1588</v>
      </c>
    </row>
    <row r="112" s="12" customFormat="1">
      <c r="B112" s="208"/>
      <c r="C112" s="209"/>
      <c r="D112" s="210" t="s">
        <v>292</v>
      </c>
      <c r="E112" s="211" t="s">
        <v>1</v>
      </c>
      <c r="F112" s="212" t="s">
        <v>1589</v>
      </c>
      <c r="G112" s="209"/>
      <c r="H112" s="211" t="s">
        <v>1</v>
      </c>
      <c r="I112" s="209"/>
      <c r="J112" s="209"/>
      <c r="K112" s="209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292</v>
      </c>
      <c r="AU112" s="217" t="s">
        <v>88</v>
      </c>
      <c r="AV112" s="12" t="s">
        <v>86</v>
      </c>
      <c r="AW112" s="12" t="s">
        <v>40</v>
      </c>
      <c r="AX112" s="12" t="s">
        <v>79</v>
      </c>
      <c r="AY112" s="21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1590</v>
      </c>
      <c r="G113" s="219"/>
      <c r="H113" s="222">
        <v>1205.4000000000001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1583</v>
      </c>
      <c r="G114" s="219"/>
      <c r="H114" s="222">
        <v>30.18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4" customFormat="1">
      <c r="B115" s="228"/>
      <c r="C115" s="229"/>
      <c r="D115" s="210" t="s">
        <v>292</v>
      </c>
      <c r="E115" s="230" t="s">
        <v>1</v>
      </c>
      <c r="F115" s="231" t="s">
        <v>299</v>
      </c>
      <c r="G115" s="229"/>
      <c r="H115" s="232">
        <v>1235.5799999999999</v>
      </c>
      <c r="I115" s="229"/>
      <c r="J115" s="229"/>
      <c r="K115" s="229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292</v>
      </c>
      <c r="AU115" s="237" t="s">
        <v>88</v>
      </c>
      <c r="AV115" s="14" t="s">
        <v>129</v>
      </c>
      <c r="AW115" s="14" t="s">
        <v>40</v>
      </c>
      <c r="AX115" s="14" t="s">
        <v>79</v>
      </c>
      <c r="AY115" s="23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1235.5799999999999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88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248" t="s">
        <v>319</v>
      </c>
      <c r="D117" s="248" t="s">
        <v>328</v>
      </c>
      <c r="E117" s="249" t="s">
        <v>1304</v>
      </c>
      <c r="F117" s="250" t="s">
        <v>1305</v>
      </c>
      <c r="G117" s="251" t="s">
        <v>316</v>
      </c>
      <c r="H117" s="252">
        <v>2409.3809999999999</v>
      </c>
      <c r="I117" s="253">
        <v>338</v>
      </c>
      <c r="J117" s="253">
        <f>ROUND(I117*H117,2)</f>
        <v>814370.78000000003</v>
      </c>
      <c r="K117" s="250" t="s">
        <v>289</v>
      </c>
      <c r="L117" s="254"/>
      <c r="M117" s="255" t="s">
        <v>1</v>
      </c>
      <c r="N117" s="256" t="s">
        <v>50</v>
      </c>
      <c r="O117" s="205">
        <v>0</v>
      </c>
      <c r="P117" s="205">
        <f>O117*H117</f>
        <v>0</v>
      </c>
      <c r="Q117" s="205">
        <v>1</v>
      </c>
      <c r="R117" s="205">
        <f>Q117*H117</f>
        <v>2409.3809999999999</v>
      </c>
      <c r="S117" s="205">
        <v>0</v>
      </c>
      <c r="T117" s="206">
        <f>S117*H117</f>
        <v>0</v>
      </c>
      <c r="AR117" s="17" t="s">
        <v>331</v>
      </c>
      <c r="AT117" s="17" t="s">
        <v>328</v>
      </c>
      <c r="AU117" s="17" t="s">
        <v>88</v>
      </c>
      <c r="AY117" s="17" t="s">
        <v>282</v>
      </c>
      <c r="BE117" s="207">
        <f>IF(N117="základní",J117,0)</f>
        <v>814370.78000000003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814370.78000000003</v>
      </c>
      <c r="BL117" s="17" t="s">
        <v>290</v>
      </c>
      <c r="BM117" s="17" t="s">
        <v>1591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1307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1592</v>
      </c>
      <c r="G119" s="219"/>
      <c r="H119" s="222">
        <v>2409.3809999999999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5" customFormat="1">
      <c r="B120" s="238"/>
      <c r="C120" s="239"/>
      <c r="D120" s="210" t="s">
        <v>292</v>
      </c>
      <c r="E120" s="240" t="s">
        <v>1</v>
      </c>
      <c r="F120" s="241" t="s">
        <v>306</v>
      </c>
      <c r="G120" s="239"/>
      <c r="H120" s="242">
        <v>2409.3809999999999</v>
      </c>
      <c r="I120" s="239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292</v>
      </c>
      <c r="AU120" s="247" t="s">
        <v>88</v>
      </c>
      <c r="AV120" s="15" t="s">
        <v>290</v>
      </c>
      <c r="AW120" s="15" t="s">
        <v>40</v>
      </c>
      <c r="AX120" s="15" t="s">
        <v>86</v>
      </c>
      <c r="AY120" s="247" t="s">
        <v>282</v>
      </c>
    </row>
    <row r="121" s="1" customFormat="1" ht="16.5" customHeight="1">
      <c r="B121" s="33"/>
      <c r="C121" s="198" t="s">
        <v>327</v>
      </c>
      <c r="D121" s="198" t="s">
        <v>285</v>
      </c>
      <c r="E121" s="199" t="s">
        <v>314</v>
      </c>
      <c r="F121" s="200" t="s">
        <v>315</v>
      </c>
      <c r="G121" s="201" t="s">
        <v>316</v>
      </c>
      <c r="H121" s="202">
        <v>3506.0940000000001</v>
      </c>
      <c r="I121" s="203">
        <v>140</v>
      </c>
      <c r="J121" s="203">
        <f>ROUND(I121*H121,2)</f>
        <v>490853.15999999997</v>
      </c>
      <c r="K121" s="200" t="s">
        <v>289</v>
      </c>
      <c r="L121" s="38"/>
      <c r="M121" s="72" t="s">
        <v>1</v>
      </c>
      <c r="N121" s="204" t="s">
        <v>50</v>
      </c>
      <c r="O121" s="205">
        <v>0</v>
      </c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88</v>
      </c>
      <c r="AY121" s="17" t="s">
        <v>282</v>
      </c>
      <c r="BE121" s="207">
        <f>IF(N121="základní",J121,0)</f>
        <v>490853.15999999997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490853.15999999997</v>
      </c>
      <c r="BL121" s="17" t="s">
        <v>290</v>
      </c>
      <c r="BM121" s="17" t="s">
        <v>1593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1310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1594</v>
      </c>
      <c r="G123" s="219"/>
      <c r="H123" s="222">
        <v>3506.0940000000001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3506.0940000000001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88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334</v>
      </c>
      <c r="D125" s="198" t="s">
        <v>285</v>
      </c>
      <c r="E125" s="199" t="s">
        <v>1312</v>
      </c>
      <c r="F125" s="200" t="s">
        <v>1313</v>
      </c>
      <c r="G125" s="201" t="s">
        <v>343</v>
      </c>
      <c r="H125" s="202">
        <v>2059.3000000000002</v>
      </c>
      <c r="I125" s="203">
        <v>21.800000000000001</v>
      </c>
      <c r="J125" s="203">
        <f>ROUND(I125*H125,2)</f>
        <v>44892.739999999998</v>
      </c>
      <c r="K125" s="200" t="s">
        <v>289</v>
      </c>
      <c r="L125" s="38"/>
      <c r="M125" s="72" t="s">
        <v>1</v>
      </c>
      <c r="N125" s="204" t="s">
        <v>50</v>
      </c>
      <c r="O125" s="205">
        <v>0.035000000000000003</v>
      </c>
      <c r="P125" s="205">
        <f>O125*H125</f>
        <v>72.075500000000019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88</v>
      </c>
      <c r="AY125" s="17" t="s">
        <v>282</v>
      </c>
      <c r="BE125" s="207">
        <f>IF(N125="základní",J125,0)</f>
        <v>44892.739999999998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44892.739999999998</v>
      </c>
      <c r="BL125" s="17" t="s">
        <v>290</v>
      </c>
      <c r="BM125" s="17" t="s">
        <v>1595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1596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1597</v>
      </c>
      <c r="G127" s="219"/>
      <c r="H127" s="222">
        <v>2009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1598</v>
      </c>
      <c r="G128" s="219"/>
      <c r="H128" s="222">
        <v>50.299999999999997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5" customFormat="1">
      <c r="B129" s="238"/>
      <c r="C129" s="239"/>
      <c r="D129" s="210" t="s">
        <v>292</v>
      </c>
      <c r="E129" s="240" t="s">
        <v>1</v>
      </c>
      <c r="F129" s="241" t="s">
        <v>306</v>
      </c>
      <c r="G129" s="239"/>
      <c r="H129" s="242">
        <v>2059.3000000000002</v>
      </c>
      <c r="I129" s="239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292</v>
      </c>
      <c r="AU129" s="247" t="s">
        <v>88</v>
      </c>
      <c r="AV129" s="15" t="s">
        <v>290</v>
      </c>
      <c r="AW129" s="15" t="s">
        <v>40</v>
      </c>
      <c r="AX129" s="15" t="s">
        <v>86</v>
      </c>
      <c r="AY129" s="247" t="s">
        <v>282</v>
      </c>
    </row>
    <row r="130" s="11" customFormat="1" ht="22.8" customHeight="1">
      <c r="B130" s="183"/>
      <c r="C130" s="184"/>
      <c r="D130" s="185" t="s">
        <v>78</v>
      </c>
      <c r="E130" s="196" t="s">
        <v>290</v>
      </c>
      <c r="F130" s="196" t="s">
        <v>1526</v>
      </c>
      <c r="G130" s="184"/>
      <c r="H130" s="184"/>
      <c r="I130" s="184"/>
      <c r="J130" s="197">
        <f>BK130</f>
        <v>122165.91</v>
      </c>
      <c r="K130" s="184"/>
      <c r="L130" s="188"/>
      <c r="M130" s="189"/>
      <c r="N130" s="190"/>
      <c r="O130" s="190"/>
      <c r="P130" s="191">
        <f>SUM(P131:P140)</f>
        <v>179.1591</v>
      </c>
      <c r="Q130" s="190"/>
      <c r="R130" s="191">
        <f>SUM(R131:R140)</f>
        <v>1.1243778</v>
      </c>
      <c r="S130" s="190"/>
      <c r="T130" s="192">
        <f>SUM(T131:T140)</f>
        <v>0</v>
      </c>
      <c r="AR130" s="193" t="s">
        <v>86</v>
      </c>
      <c r="AT130" s="194" t="s">
        <v>78</v>
      </c>
      <c r="AU130" s="194" t="s">
        <v>86</v>
      </c>
      <c r="AY130" s="193" t="s">
        <v>282</v>
      </c>
      <c r="BK130" s="195">
        <f>SUM(BK131:BK140)</f>
        <v>122165.91</v>
      </c>
    </row>
    <row r="131" s="1" customFormat="1" ht="16.5" customHeight="1">
      <c r="B131" s="33"/>
      <c r="C131" s="198" t="s">
        <v>331</v>
      </c>
      <c r="D131" s="198" t="s">
        <v>285</v>
      </c>
      <c r="E131" s="199" t="s">
        <v>1527</v>
      </c>
      <c r="F131" s="200" t="s">
        <v>1528</v>
      </c>
      <c r="G131" s="201" t="s">
        <v>343</v>
      </c>
      <c r="H131" s="202">
        <v>2059.3000000000002</v>
      </c>
      <c r="I131" s="203">
        <v>33.899999999999999</v>
      </c>
      <c r="J131" s="203">
        <f>ROUND(I131*H131,2)</f>
        <v>69810.270000000004</v>
      </c>
      <c r="K131" s="200" t="s">
        <v>289</v>
      </c>
      <c r="L131" s="38"/>
      <c r="M131" s="72" t="s">
        <v>1</v>
      </c>
      <c r="N131" s="204" t="s">
        <v>50</v>
      </c>
      <c r="O131" s="205">
        <v>0.086999999999999994</v>
      </c>
      <c r="P131" s="205">
        <f>O131*H131</f>
        <v>179.1591</v>
      </c>
      <c r="Q131" s="205">
        <v>0.00021000000000000001</v>
      </c>
      <c r="R131" s="205">
        <f>Q131*H131</f>
        <v>0.43245300000000003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69810.270000000004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69810.270000000004</v>
      </c>
      <c r="BL131" s="17" t="s">
        <v>290</v>
      </c>
      <c r="BM131" s="17" t="s">
        <v>1599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1530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1600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1601</v>
      </c>
      <c r="G134" s="219"/>
      <c r="H134" s="222">
        <v>2009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1598</v>
      </c>
      <c r="G135" s="219"/>
      <c r="H135" s="222">
        <v>50.299999999999997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88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5" customFormat="1">
      <c r="B136" s="238"/>
      <c r="C136" s="239"/>
      <c r="D136" s="210" t="s">
        <v>292</v>
      </c>
      <c r="E136" s="240" t="s">
        <v>1</v>
      </c>
      <c r="F136" s="241" t="s">
        <v>306</v>
      </c>
      <c r="G136" s="239"/>
      <c r="H136" s="242">
        <v>2059.3000000000002</v>
      </c>
      <c r="I136" s="239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292</v>
      </c>
      <c r="AU136" s="247" t="s">
        <v>88</v>
      </c>
      <c r="AV136" s="15" t="s">
        <v>290</v>
      </c>
      <c r="AW136" s="15" t="s">
        <v>40</v>
      </c>
      <c r="AX136" s="15" t="s">
        <v>86</v>
      </c>
      <c r="AY136" s="247" t="s">
        <v>282</v>
      </c>
    </row>
    <row r="137" s="1" customFormat="1" ht="16.5" customHeight="1">
      <c r="B137" s="33"/>
      <c r="C137" s="248" t="s">
        <v>346</v>
      </c>
      <c r="D137" s="248" t="s">
        <v>328</v>
      </c>
      <c r="E137" s="249" t="s">
        <v>1534</v>
      </c>
      <c r="F137" s="250" t="s">
        <v>1535</v>
      </c>
      <c r="G137" s="251" t="s">
        <v>343</v>
      </c>
      <c r="H137" s="252">
        <v>2306.4160000000002</v>
      </c>
      <c r="I137" s="253">
        <v>22.699999999999999</v>
      </c>
      <c r="J137" s="253">
        <f>ROUND(I137*H137,2)</f>
        <v>52355.639999999999</v>
      </c>
      <c r="K137" s="250" t="s">
        <v>289</v>
      </c>
      <c r="L137" s="254"/>
      <c r="M137" s="255" t="s">
        <v>1</v>
      </c>
      <c r="N137" s="256" t="s">
        <v>50</v>
      </c>
      <c r="O137" s="205">
        <v>0</v>
      </c>
      <c r="P137" s="205">
        <f>O137*H137</f>
        <v>0</v>
      </c>
      <c r="Q137" s="205">
        <v>0.00029999999999999997</v>
      </c>
      <c r="R137" s="205">
        <f>Q137*H137</f>
        <v>0.69192480000000001</v>
      </c>
      <c r="S137" s="205">
        <v>0</v>
      </c>
      <c r="T137" s="206">
        <f>S137*H137</f>
        <v>0</v>
      </c>
      <c r="AR137" s="17" t="s">
        <v>331</v>
      </c>
      <c r="AT137" s="17" t="s">
        <v>328</v>
      </c>
      <c r="AU137" s="17" t="s">
        <v>88</v>
      </c>
      <c r="AY137" s="17" t="s">
        <v>282</v>
      </c>
      <c r="BE137" s="207">
        <f>IF(N137="základní",J137,0)</f>
        <v>52355.639999999999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52355.639999999999</v>
      </c>
      <c r="BL137" s="17" t="s">
        <v>290</v>
      </c>
      <c r="BM137" s="17" t="s">
        <v>1602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1537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1603</v>
      </c>
      <c r="G139" s="219"/>
      <c r="H139" s="222">
        <v>2306.4160000000002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2306.4160000000002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1" customFormat="1" ht="22.8" customHeight="1">
      <c r="B141" s="183"/>
      <c r="C141" s="184"/>
      <c r="D141" s="185" t="s">
        <v>78</v>
      </c>
      <c r="E141" s="196" t="s">
        <v>319</v>
      </c>
      <c r="F141" s="196" t="s">
        <v>1319</v>
      </c>
      <c r="G141" s="184"/>
      <c r="H141" s="184"/>
      <c r="I141" s="184"/>
      <c r="J141" s="197">
        <f>BK141</f>
        <v>2494207.7000000002</v>
      </c>
      <c r="K141" s="184"/>
      <c r="L141" s="188"/>
      <c r="M141" s="189"/>
      <c r="N141" s="190"/>
      <c r="O141" s="190"/>
      <c r="P141" s="191">
        <f>SUM(P142:P167)</f>
        <v>1298.5076000000001</v>
      </c>
      <c r="Q141" s="190"/>
      <c r="R141" s="191">
        <f>SUM(R142:R167)</f>
        <v>586.50896</v>
      </c>
      <c r="S141" s="190"/>
      <c r="T141" s="192">
        <f>SUM(T142:T167)</f>
        <v>0</v>
      </c>
      <c r="AR141" s="193" t="s">
        <v>86</v>
      </c>
      <c r="AT141" s="194" t="s">
        <v>78</v>
      </c>
      <c r="AU141" s="194" t="s">
        <v>86</v>
      </c>
      <c r="AY141" s="193" t="s">
        <v>282</v>
      </c>
      <c r="BK141" s="195">
        <f>SUM(BK142:BK167)</f>
        <v>2494207.7000000002</v>
      </c>
    </row>
    <row r="142" s="1" customFormat="1" ht="16.5" customHeight="1">
      <c r="B142" s="33"/>
      <c r="C142" s="198" t="s">
        <v>352</v>
      </c>
      <c r="D142" s="198" t="s">
        <v>285</v>
      </c>
      <c r="E142" s="199" t="s">
        <v>1320</v>
      </c>
      <c r="F142" s="200" t="s">
        <v>1321</v>
      </c>
      <c r="G142" s="201" t="s">
        <v>343</v>
      </c>
      <c r="H142" s="202">
        <v>4118.6000000000004</v>
      </c>
      <c r="I142" s="203">
        <v>108</v>
      </c>
      <c r="J142" s="203">
        <f>ROUND(I142*H142,2)</f>
        <v>444808.79999999999</v>
      </c>
      <c r="K142" s="200" t="s">
        <v>289</v>
      </c>
      <c r="L142" s="38"/>
      <c r="M142" s="72" t="s">
        <v>1</v>
      </c>
      <c r="N142" s="204" t="s">
        <v>50</v>
      </c>
      <c r="O142" s="205">
        <v>0.025999999999999999</v>
      </c>
      <c r="P142" s="205">
        <f>O142*H142</f>
        <v>107.0836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88</v>
      </c>
      <c r="AY142" s="17" t="s">
        <v>282</v>
      </c>
      <c r="BE142" s="207">
        <f>IF(N142="základní",J142,0)</f>
        <v>444808.79999999999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444808.79999999999</v>
      </c>
      <c r="BL142" s="17" t="s">
        <v>290</v>
      </c>
      <c r="BM142" s="17" t="s">
        <v>1604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1605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1606</v>
      </c>
      <c r="G144" s="219"/>
      <c r="H144" s="222">
        <v>4018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1607</v>
      </c>
      <c r="G145" s="219"/>
      <c r="H145" s="222">
        <v>100.59999999999999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5" customFormat="1">
      <c r="B146" s="238"/>
      <c r="C146" s="239"/>
      <c r="D146" s="210" t="s">
        <v>292</v>
      </c>
      <c r="E146" s="240" t="s">
        <v>1</v>
      </c>
      <c r="F146" s="241" t="s">
        <v>306</v>
      </c>
      <c r="G146" s="239"/>
      <c r="H146" s="242">
        <v>4118.6000000000004</v>
      </c>
      <c r="I146" s="239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292</v>
      </c>
      <c r="AU146" s="247" t="s">
        <v>88</v>
      </c>
      <c r="AV146" s="15" t="s">
        <v>290</v>
      </c>
      <c r="AW146" s="15" t="s">
        <v>40</v>
      </c>
      <c r="AX146" s="15" t="s">
        <v>86</v>
      </c>
      <c r="AY146" s="247" t="s">
        <v>282</v>
      </c>
    </row>
    <row r="147" s="1" customFormat="1" ht="16.5" customHeight="1">
      <c r="B147" s="33"/>
      <c r="C147" s="198" t="s">
        <v>356</v>
      </c>
      <c r="D147" s="198" t="s">
        <v>285</v>
      </c>
      <c r="E147" s="199" t="s">
        <v>1547</v>
      </c>
      <c r="F147" s="200" t="s">
        <v>1548</v>
      </c>
      <c r="G147" s="201" t="s">
        <v>343</v>
      </c>
      <c r="H147" s="202">
        <v>2059.3000000000002</v>
      </c>
      <c r="I147" s="203">
        <v>384</v>
      </c>
      <c r="J147" s="203">
        <f>ROUND(I147*H147,2)</f>
        <v>790771.19999999995</v>
      </c>
      <c r="K147" s="200" t="s">
        <v>289</v>
      </c>
      <c r="L147" s="38"/>
      <c r="M147" s="72" t="s">
        <v>1</v>
      </c>
      <c r="N147" s="204" t="s">
        <v>50</v>
      </c>
      <c r="O147" s="205">
        <v>0.029000000000000001</v>
      </c>
      <c r="P147" s="205">
        <f>O147*H147</f>
        <v>59.71970000000001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88</v>
      </c>
      <c r="AY147" s="17" t="s">
        <v>282</v>
      </c>
      <c r="BE147" s="207">
        <f>IF(N147="základní",J147,0)</f>
        <v>790771.19999999995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790771.19999999995</v>
      </c>
      <c r="BL147" s="17" t="s">
        <v>290</v>
      </c>
      <c r="BM147" s="17" t="s">
        <v>1608</v>
      </c>
    </row>
    <row r="148" s="12" customFormat="1">
      <c r="B148" s="208"/>
      <c r="C148" s="209"/>
      <c r="D148" s="210" t="s">
        <v>292</v>
      </c>
      <c r="E148" s="211" t="s">
        <v>1</v>
      </c>
      <c r="F148" s="212" t="s">
        <v>1609</v>
      </c>
      <c r="G148" s="209"/>
      <c r="H148" s="211" t="s">
        <v>1</v>
      </c>
      <c r="I148" s="209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292</v>
      </c>
      <c r="AU148" s="217" t="s">
        <v>88</v>
      </c>
      <c r="AV148" s="12" t="s">
        <v>86</v>
      </c>
      <c r="AW148" s="12" t="s">
        <v>40</v>
      </c>
      <c r="AX148" s="12" t="s">
        <v>79</v>
      </c>
      <c r="AY148" s="21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1610</v>
      </c>
      <c r="G149" s="219"/>
      <c r="H149" s="222">
        <v>2009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1611</v>
      </c>
      <c r="G150" s="219"/>
      <c r="H150" s="222">
        <v>50.299999999999997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2059.3000000000002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198" t="s">
        <v>360</v>
      </c>
      <c r="D152" s="198" t="s">
        <v>285</v>
      </c>
      <c r="E152" s="199" t="s">
        <v>1555</v>
      </c>
      <c r="F152" s="200" t="s">
        <v>1556</v>
      </c>
      <c r="G152" s="201" t="s">
        <v>343</v>
      </c>
      <c r="H152" s="202">
        <v>50.299999999999997</v>
      </c>
      <c r="I152" s="203">
        <v>558</v>
      </c>
      <c r="J152" s="203">
        <f>ROUND(I152*H152,2)</f>
        <v>28067.400000000001</v>
      </c>
      <c r="K152" s="200" t="s">
        <v>289</v>
      </c>
      <c r="L152" s="38"/>
      <c r="M152" s="72" t="s">
        <v>1</v>
      </c>
      <c r="N152" s="204" t="s">
        <v>50</v>
      </c>
      <c r="O152" s="205">
        <v>1.131</v>
      </c>
      <c r="P152" s="205">
        <f>O152*H152</f>
        <v>56.889299999999999</v>
      </c>
      <c r="Q152" s="205">
        <v>0.19536000000000001</v>
      </c>
      <c r="R152" s="205">
        <f>Q152*H152</f>
        <v>9.8266080000000002</v>
      </c>
      <c r="S152" s="205">
        <v>0</v>
      </c>
      <c r="T152" s="206">
        <f>S152*H152</f>
        <v>0</v>
      </c>
      <c r="AR152" s="17" t="s">
        <v>290</v>
      </c>
      <c r="AT152" s="17" t="s">
        <v>285</v>
      </c>
      <c r="AU152" s="17" t="s">
        <v>88</v>
      </c>
      <c r="AY152" s="17" t="s">
        <v>282</v>
      </c>
      <c r="BE152" s="207">
        <f>IF(N152="základní",J152,0)</f>
        <v>28067.400000000001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28067.400000000001</v>
      </c>
      <c r="BL152" s="17" t="s">
        <v>290</v>
      </c>
      <c r="BM152" s="17" t="s">
        <v>1612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1598</v>
      </c>
      <c r="G153" s="219"/>
      <c r="H153" s="222">
        <v>50.299999999999997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5" customFormat="1">
      <c r="B154" s="238"/>
      <c r="C154" s="239"/>
      <c r="D154" s="210" t="s">
        <v>292</v>
      </c>
      <c r="E154" s="240" t="s">
        <v>1</v>
      </c>
      <c r="F154" s="241" t="s">
        <v>306</v>
      </c>
      <c r="G154" s="239"/>
      <c r="H154" s="242">
        <v>50.299999999999997</v>
      </c>
      <c r="I154" s="239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292</v>
      </c>
      <c r="AU154" s="247" t="s">
        <v>88</v>
      </c>
      <c r="AV154" s="15" t="s">
        <v>290</v>
      </c>
      <c r="AW154" s="15" t="s">
        <v>40</v>
      </c>
      <c r="AX154" s="15" t="s">
        <v>86</v>
      </c>
      <c r="AY154" s="247" t="s">
        <v>282</v>
      </c>
    </row>
    <row r="155" s="1" customFormat="1" ht="16.5" customHeight="1">
      <c r="B155" s="33"/>
      <c r="C155" s="248" t="s">
        <v>365</v>
      </c>
      <c r="D155" s="248" t="s">
        <v>328</v>
      </c>
      <c r="E155" s="249" t="s">
        <v>1387</v>
      </c>
      <c r="F155" s="250" t="s">
        <v>1388</v>
      </c>
      <c r="G155" s="251" t="s">
        <v>343</v>
      </c>
      <c r="H155" s="252">
        <v>51.305999999999997</v>
      </c>
      <c r="I155" s="253">
        <v>546</v>
      </c>
      <c r="J155" s="253">
        <f>ROUND(I155*H155,2)</f>
        <v>28013.080000000002</v>
      </c>
      <c r="K155" s="250" t="s">
        <v>289</v>
      </c>
      <c r="L155" s="254"/>
      <c r="M155" s="255" t="s">
        <v>1</v>
      </c>
      <c r="N155" s="256" t="s">
        <v>50</v>
      </c>
      <c r="O155" s="205">
        <v>0</v>
      </c>
      <c r="P155" s="205">
        <f>O155*H155</f>
        <v>0</v>
      </c>
      <c r="Q155" s="205">
        <v>0.222</v>
      </c>
      <c r="R155" s="205">
        <f>Q155*H155</f>
        <v>11.389932</v>
      </c>
      <c r="S155" s="205">
        <v>0</v>
      </c>
      <c r="T155" s="206">
        <f>S155*H155</f>
        <v>0</v>
      </c>
      <c r="AR155" s="17" t="s">
        <v>331</v>
      </c>
      <c r="AT155" s="17" t="s">
        <v>328</v>
      </c>
      <c r="AU155" s="17" t="s">
        <v>88</v>
      </c>
      <c r="AY155" s="17" t="s">
        <v>282</v>
      </c>
      <c r="BE155" s="207">
        <f>IF(N155="základní",J155,0)</f>
        <v>28013.080000000002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28013.080000000002</v>
      </c>
      <c r="BL155" s="17" t="s">
        <v>290</v>
      </c>
      <c r="BM155" s="17" t="s">
        <v>1613</v>
      </c>
    </row>
    <row r="156" s="12" customFormat="1">
      <c r="B156" s="208"/>
      <c r="C156" s="209"/>
      <c r="D156" s="210" t="s">
        <v>292</v>
      </c>
      <c r="E156" s="211" t="s">
        <v>1</v>
      </c>
      <c r="F156" s="212" t="s">
        <v>1561</v>
      </c>
      <c r="G156" s="209"/>
      <c r="H156" s="211" t="s">
        <v>1</v>
      </c>
      <c r="I156" s="209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292</v>
      </c>
      <c r="AU156" s="217" t="s">
        <v>88</v>
      </c>
      <c r="AV156" s="12" t="s">
        <v>86</v>
      </c>
      <c r="AW156" s="12" t="s">
        <v>40</v>
      </c>
      <c r="AX156" s="12" t="s">
        <v>79</v>
      </c>
      <c r="AY156" s="217" t="s">
        <v>282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1614</v>
      </c>
      <c r="G157" s="219"/>
      <c r="H157" s="222">
        <v>51.305999999999997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88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51.305999999999997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88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198" t="s">
        <v>370</v>
      </c>
      <c r="D159" s="198" t="s">
        <v>285</v>
      </c>
      <c r="E159" s="199" t="s">
        <v>1615</v>
      </c>
      <c r="F159" s="200" t="s">
        <v>1616</v>
      </c>
      <c r="G159" s="201" t="s">
        <v>343</v>
      </c>
      <c r="H159" s="202">
        <v>2009</v>
      </c>
      <c r="I159" s="203">
        <v>237</v>
      </c>
      <c r="J159" s="203">
        <f>ROUND(I159*H159,2)</f>
        <v>476133</v>
      </c>
      <c r="K159" s="200" t="s">
        <v>289</v>
      </c>
      <c r="L159" s="38"/>
      <c r="M159" s="72" t="s">
        <v>1</v>
      </c>
      <c r="N159" s="204" t="s">
        <v>50</v>
      </c>
      <c r="O159" s="205">
        <v>0.53500000000000003</v>
      </c>
      <c r="P159" s="205">
        <f>O159*H159</f>
        <v>1074.8150000000001</v>
      </c>
      <c r="Q159" s="205">
        <v>0.10362</v>
      </c>
      <c r="R159" s="205">
        <f>Q159*H159</f>
        <v>208.17258000000001</v>
      </c>
      <c r="S159" s="205">
        <v>0</v>
      </c>
      <c r="T159" s="206">
        <f>S159*H159</f>
        <v>0</v>
      </c>
      <c r="AR159" s="17" t="s">
        <v>290</v>
      </c>
      <c r="AT159" s="17" t="s">
        <v>285</v>
      </c>
      <c r="AU159" s="17" t="s">
        <v>88</v>
      </c>
      <c r="AY159" s="17" t="s">
        <v>282</v>
      </c>
      <c r="BE159" s="207">
        <f>IF(N159="základní",J159,0)</f>
        <v>476133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476133</v>
      </c>
      <c r="BL159" s="17" t="s">
        <v>290</v>
      </c>
      <c r="BM159" s="17" t="s">
        <v>1617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1618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1619</v>
      </c>
      <c r="G161" s="219"/>
      <c r="H161" s="222">
        <v>2009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5" customFormat="1">
      <c r="B162" s="238"/>
      <c r="C162" s="239"/>
      <c r="D162" s="210" t="s">
        <v>292</v>
      </c>
      <c r="E162" s="240" t="s">
        <v>1</v>
      </c>
      <c r="F162" s="241" t="s">
        <v>306</v>
      </c>
      <c r="G162" s="239"/>
      <c r="H162" s="242">
        <v>2009</v>
      </c>
      <c r="I162" s="239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292</v>
      </c>
      <c r="AU162" s="247" t="s">
        <v>88</v>
      </c>
      <c r="AV162" s="15" t="s">
        <v>290</v>
      </c>
      <c r="AW162" s="15" t="s">
        <v>40</v>
      </c>
      <c r="AX162" s="15" t="s">
        <v>86</v>
      </c>
      <c r="AY162" s="247" t="s">
        <v>282</v>
      </c>
    </row>
    <row r="163" s="1" customFormat="1" ht="16.5" customHeight="1">
      <c r="B163" s="33"/>
      <c r="C163" s="248" t="s">
        <v>410</v>
      </c>
      <c r="D163" s="248" t="s">
        <v>328</v>
      </c>
      <c r="E163" s="249" t="s">
        <v>1620</v>
      </c>
      <c r="F163" s="250" t="s">
        <v>1621</v>
      </c>
      <c r="G163" s="251" t="s">
        <v>343</v>
      </c>
      <c r="H163" s="252">
        <v>2029.0899999999999</v>
      </c>
      <c r="I163" s="253">
        <v>358</v>
      </c>
      <c r="J163" s="253">
        <f>ROUND(I163*H163,2)</f>
        <v>726414.21999999997</v>
      </c>
      <c r="K163" s="250" t="s">
        <v>289</v>
      </c>
      <c r="L163" s="254"/>
      <c r="M163" s="255" t="s">
        <v>1</v>
      </c>
      <c r="N163" s="256" t="s">
        <v>50</v>
      </c>
      <c r="O163" s="205">
        <v>0</v>
      </c>
      <c r="P163" s="205">
        <f>O163*H163</f>
        <v>0</v>
      </c>
      <c r="Q163" s="205">
        <v>0.17599999999999999</v>
      </c>
      <c r="R163" s="205">
        <f>Q163*H163</f>
        <v>357.11983999999995</v>
      </c>
      <c r="S163" s="205">
        <v>0</v>
      </c>
      <c r="T163" s="206">
        <f>S163*H163</f>
        <v>0</v>
      </c>
      <c r="AR163" s="17" t="s">
        <v>331</v>
      </c>
      <c r="AT163" s="17" t="s">
        <v>328</v>
      </c>
      <c r="AU163" s="17" t="s">
        <v>88</v>
      </c>
      <c r="AY163" s="17" t="s">
        <v>282</v>
      </c>
      <c r="BE163" s="207">
        <f>IF(N163="základní",J163,0)</f>
        <v>726414.21999999997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86</v>
      </c>
      <c r="BK163" s="207">
        <f>ROUND(I163*H163,2)</f>
        <v>726414.21999999997</v>
      </c>
      <c r="BL163" s="17" t="s">
        <v>290</v>
      </c>
      <c r="BM163" s="17" t="s">
        <v>1622</v>
      </c>
    </row>
    <row r="164" s="12" customFormat="1">
      <c r="B164" s="208"/>
      <c r="C164" s="209"/>
      <c r="D164" s="210" t="s">
        <v>292</v>
      </c>
      <c r="E164" s="211" t="s">
        <v>1</v>
      </c>
      <c r="F164" s="212" t="s">
        <v>1623</v>
      </c>
      <c r="G164" s="209"/>
      <c r="H164" s="211" t="s">
        <v>1</v>
      </c>
      <c r="I164" s="209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292</v>
      </c>
      <c r="AU164" s="217" t="s">
        <v>88</v>
      </c>
      <c r="AV164" s="12" t="s">
        <v>86</v>
      </c>
      <c r="AW164" s="12" t="s">
        <v>40</v>
      </c>
      <c r="AX164" s="12" t="s">
        <v>79</v>
      </c>
      <c r="AY164" s="217" t="s">
        <v>282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1624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1625</v>
      </c>
      <c r="G166" s="219"/>
      <c r="H166" s="222">
        <v>2029.0899999999999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88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2029.0899999999999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88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1" customFormat="1" ht="22.8" customHeight="1">
      <c r="B168" s="183"/>
      <c r="C168" s="184"/>
      <c r="D168" s="185" t="s">
        <v>78</v>
      </c>
      <c r="E168" s="196" t="s">
        <v>346</v>
      </c>
      <c r="F168" s="196" t="s">
        <v>1125</v>
      </c>
      <c r="G168" s="184"/>
      <c r="H168" s="184"/>
      <c r="I168" s="184"/>
      <c r="J168" s="197">
        <f>BK168</f>
        <v>126798.62000000001</v>
      </c>
      <c r="K168" s="184"/>
      <c r="L168" s="188"/>
      <c r="M168" s="189"/>
      <c r="N168" s="190"/>
      <c r="O168" s="190"/>
      <c r="P168" s="191">
        <f>SUM(P169:P189)</f>
        <v>83.884</v>
      </c>
      <c r="Q168" s="190"/>
      <c r="R168" s="191">
        <f>SUM(R169:R189)</f>
        <v>73.483170000000001</v>
      </c>
      <c r="S168" s="190"/>
      <c r="T168" s="192">
        <f>SUM(T169:T189)</f>
        <v>0</v>
      </c>
      <c r="AR168" s="193" t="s">
        <v>290</v>
      </c>
      <c r="AT168" s="194" t="s">
        <v>78</v>
      </c>
      <c r="AU168" s="194" t="s">
        <v>86</v>
      </c>
      <c r="AY168" s="193" t="s">
        <v>282</v>
      </c>
      <c r="BK168" s="195">
        <f>SUM(BK169:BK189)</f>
        <v>126798.62000000001</v>
      </c>
    </row>
    <row r="169" s="1" customFormat="1" ht="16.5" customHeight="1">
      <c r="B169" s="33"/>
      <c r="C169" s="198" t="s">
        <v>381</v>
      </c>
      <c r="D169" s="198" t="s">
        <v>285</v>
      </c>
      <c r="E169" s="199" t="s">
        <v>1398</v>
      </c>
      <c r="F169" s="200" t="s">
        <v>1399</v>
      </c>
      <c r="G169" s="201" t="s">
        <v>392</v>
      </c>
      <c r="H169" s="202">
        <v>313</v>
      </c>
      <c r="I169" s="203">
        <v>232</v>
      </c>
      <c r="J169" s="203">
        <f>ROUND(I169*H169,2)</f>
        <v>72616</v>
      </c>
      <c r="K169" s="200" t="s">
        <v>289</v>
      </c>
      <c r="L169" s="38"/>
      <c r="M169" s="72" t="s">
        <v>1</v>
      </c>
      <c r="N169" s="204" t="s">
        <v>50</v>
      </c>
      <c r="O169" s="205">
        <v>0.26800000000000002</v>
      </c>
      <c r="P169" s="205">
        <f>O169*H169</f>
        <v>83.884</v>
      </c>
      <c r="Q169" s="205">
        <v>0.15540000000000001</v>
      </c>
      <c r="R169" s="205">
        <f>Q169*H169</f>
        <v>48.6402</v>
      </c>
      <c r="S169" s="205">
        <v>0</v>
      </c>
      <c r="T169" s="206">
        <f>S169*H169</f>
        <v>0</v>
      </c>
      <c r="AR169" s="17" t="s">
        <v>290</v>
      </c>
      <c r="AT169" s="17" t="s">
        <v>285</v>
      </c>
      <c r="AU169" s="17" t="s">
        <v>88</v>
      </c>
      <c r="AY169" s="17" t="s">
        <v>282</v>
      </c>
      <c r="BE169" s="207">
        <f>IF(N169="základní",J169,0)</f>
        <v>72616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72616</v>
      </c>
      <c r="BL169" s="17" t="s">
        <v>290</v>
      </c>
      <c r="BM169" s="17" t="s">
        <v>1626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1627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1628</v>
      </c>
      <c r="G171" s="219"/>
      <c r="H171" s="222">
        <v>313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88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5" customFormat="1">
      <c r="B172" s="238"/>
      <c r="C172" s="239"/>
      <c r="D172" s="210" t="s">
        <v>292</v>
      </c>
      <c r="E172" s="240" t="s">
        <v>1</v>
      </c>
      <c r="F172" s="241" t="s">
        <v>306</v>
      </c>
      <c r="G172" s="239"/>
      <c r="H172" s="242">
        <v>313</v>
      </c>
      <c r="I172" s="239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292</v>
      </c>
      <c r="AU172" s="247" t="s">
        <v>88</v>
      </c>
      <c r="AV172" s="15" t="s">
        <v>290</v>
      </c>
      <c r="AW172" s="15" t="s">
        <v>40</v>
      </c>
      <c r="AX172" s="15" t="s">
        <v>86</v>
      </c>
      <c r="AY172" s="247" t="s">
        <v>282</v>
      </c>
    </row>
    <row r="173" s="1" customFormat="1" ht="16.5" customHeight="1">
      <c r="B173" s="33"/>
      <c r="C173" s="248" t="s">
        <v>385</v>
      </c>
      <c r="D173" s="248" t="s">
        <v>328</v>
      </c>
      <c r="E173" s="249" t="s">
        <v>1629</v>
      </c>
      <c r="F173" s="250" t="s">
        <v>1630</v>
      </c>
      <c r="G173" s="251" t="s">
        <v>392</v>
      </c>
      <c r="H173" s="252">
        <v>289.87</v>
      </c>
      <c r="I173" s="253">
        <v>162</v>
      </c>
      <c r="J173" s="253">
        <f>ROUND(I173*H173,2)</f>
        <v>46958.940000000002</v>
      </c>
      <c r="K173" s="250" t="s">
        <v>289</v>
      </c>
      <c r="L173" s="254"/>
      <c r="M173" s="255" t="s">
        <v>1</v>
      </c>
      <c r="N173" s="256" t="s">
        <v>50</v>
      </c>
      <c r="O173" s="205">
        <v>0</v>
      </c>
      <c r="P173" s="205">
        <f>O173*H173</f>
        <v>0</v>
      </c>
      <c r="Q173" s="205">
        <v>0.081000000000000003</v>
      </c>
      <c r="R173" s="205">
        <f>Q173*H173</f>
        <v>23.479470000000003</v>
      </c>
      <c r="S173" s="205">
        <v>0</v>
      </c>
      <c r="T173" s="206">
        <f>S173*H173</f>
        <v>0</v>
      </c>
      <c r="AR173" s="17" t="s">
        <v>331</v>
      </c>
      <c r="AT173" s="17" t="s">
        <v>328</v>
      </c>
      <c r="AU173" s="17" t="s">
        <v>88</v>
      </c>
      <c r="AY173" s="17" t="s">
        <v>282</v>
      </c>
      <c r="BE173" s="207">
        <f>IF(N173="základní",J173,0)</f>
        <v>46958.940000000002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86</v>
      </c>
      <c r="BK173" s="207">
        <f>ROUND(I173*H173,2)</f>
        <v>46958.940000000002</v>
      </c>
      <c r="BL173" s="17" t="s">
        <v>290</v>
      </c>
      <c r="BM173" s="17" t="s">
        <v>1631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1632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1633</v>
      </c>
      <c r="G175" s="219"/>
      <c r="H175" s="222">
        <v>289.87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289.87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88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248" t="s">
        <v>389</v>
      </c>
      <c r="D177" s="248" t="s">
        <v>328</v>
      </c>
      <c r="E177" s="249" t="s">
        <v>1634</v>
      </c>
      <c r="F177" s="250" t="s">
        <v>1635</v>
      </c>
      <c r="G177" s="251" t="s">
        <v>392</v>
      </c>
      <c r="H177" s="252">
        <v>20.199999999999999</v>
      </c>
      <c r="I177" s="253">
        <v>123</v>
      </c>
      <c r="J177" s="253">
        <f>ROUND(I177*H177,2)</f>
        <v>2484.5999999999999</v>
      </c>
      <c r="K177" s="250" t="s">
        <v>289</v>
      </c>
      <c r="L177" s="254"/>
      <c r="M177" s="255" t="s">
        <v>1</v>
      </c>
      <c r="N177" s="256" t="s">
        <v>50</v>
      </c>
      <c r="O177" s="205">
        <v>0</v>
      </c>
      <c r="P177" s="205">
        <f>O177*H177</f>
        <v>0</v>
      </c>
      <c r="Q177" s="205">
        <v>0.048300000000000003</v>
      </c>
      <c r="R177" s="205">
        <f>Q177*H177</f>
        <v>0.97565999999999997</v>
      </c>
      <c r="S177" s="205">
        <v>0</v>
      </c>
      <c r="T177" s="206">
        <f>S177*H177</f>
        <v>0</v>
      </c>
      <c r="AR177" s="17" t="s">
        <v>331</v>
      </c>
      <c r="AT177" s="17" t="s">
        <v>328</v>
      </c>
      <c r="AU177" s="17" t="s">
        <v>88</v>
      </c>
      <c r="AY177" s="17" t="s">
        <v>282</v>
      </c>
      <c r="BE177" s="207">
        <f>IF(N177="základní",J177,0)</f>
        <v>2484.5999999999999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2484.5999999999999</v>
      </c>
      <c r="BL177" s="17" t="s">
        <v>290</v>
      </c>
      <c r="BM177" s="17" t="s">
        <v>1636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1637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1638</v>
      </c>
      <c r="G179" s="219"/>
      <c r="H179" s="222">
        <v>20.199999999999999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20.199999999999999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88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" customFormat="1" ht="16.5" customHeight="1">
      <c r="B181" s="33"/>
      <c r="C181" s="248" t="s">
        <v>395</v>
      </c>
      <c r="D181" s="248" t="s">
        <v>328</v>
      </c>
      <c r="E181" s="249" t="s">
        <v>1639</v>
      </c>
      <c r="F181" s="250" t="s">
        <v>1640</v>
      </c>
      <c r="G181" s="251" t="s">
        <v>392</v>
      </c>
      <c r="H181" s="252">
        <v>6.0599999999999996</v>
      </c>
      <c r="I181" s="253">
        <v>343</v>
      </c>
      <c r="J181" s="253">
        <f>ROUND(I181*H181,2)</f>
        <v>2078.5799999999999</v>
      </c>
      <c r="K181" s="250" t="s">
        <v>289</v>
      </c>
      <c r="L181" s="254"/>
      <c r="M181" s="255" t="s">
        <v>1</v>
      </c>
      <c r="N181" s="256" t="s">
        <v>50</v>
      </c>
      <c r="O181" s="205">
        <v>0</v>
      </c>
      <c r="P181" s="205">
        <f>O181*H181</f>
        <v>0</v>
      </c>
      <c r="Q181" s="205">
        <v>0.064000000000000001</v>
      </c>
      <c r="R181" s="205">
        <f>Q181*H181</f>
        <v>0.38783999999999996</v>
      </c>
      <c r="S181" s="205">
        <v>0</v>
      </c>
      <c r="T181" s="206">
        <f>S181*H181</f>
        <v>0</v>
      </c>
      <c r="AR181" s="17" t="s">
        <v>331</v>
      </c>
      <c r="AT181" s="17" t="s">
        <v>328</v>
      </c>
      <c r="AU181" s="17" t="s">
        <v>88</v>
      </c>
      <c r="AY181" s="17" t="s">
        <v>282</v>
      </c>
      <c r="BE181" s="207">
        <f>IF(N181="základní",J181,0)</f>
        <v>2078.5799999999999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2078.5799999999999</v>
      </c>
      <c r="BL181" s="17" t="s">
        <v>290</v>
      </c>
      <c r="BM181" s="17" t="s">
        <v>1641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1642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1643</v>
      </c>
      <c r="G183" s="219"/>
      <c r="H183" s="222">
        <v>6.0599999999999996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88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5" customFormat="1">
      <c r="B184" s="238"/>
      <c r="C184" s="239"/>
      <c r="D184" s="210" t="s">
        <v>292</v>
      </c>
      <c r="E184" s="240" t="s">
        <v>1</v>
      </c>
      <c r="F184" s="241" t="s">
        <v>306</v>
      </c>
      <c r="G184" s="239"/>
      <c r="H184" s="242">
        <v>6.0599999999999996</v>
      </c>
      <c r="I184" s="239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292</v>
      </c>
      <c r="AU184" s="247" t="s">
        <v>88</v>
      </c>
      <c r="AV184" s="15" t="s">
        <v>290</v>
      </c>
      <c r="AW184" s="15" t="s">
        <v>40</v>
      </c>
      <c r="AX184" s="15" t="s">
        <v>86</v>
      </c>
      <c r="AY184" s="247" t="s">
        <v>282</v>
      </c>
    </row>
    <row r="185" s="1" customFormat="1" ht="16.5" customHeight="1">
      <c r="B185" s="33"/>
      <c r="C185" s="198" t="s">
        <v>399</v>
      </c>
      <c r="D185" s="198" t="s">
        <v>285</v>
      </c>
      <c r="E185" s="199" t="s">
        <v>1468</v>
      </c>
      <c r="F185" s="200" t="s">
        <v>1469</v>
      </c>
      <c r="G185" s="201" t="s">
        <v>1463</v>
      </c>
      <c r="H185" s="202">
        <v>31.300000000000001</v>
      </c>
      <c r="I185" s="203">
        <v>85</v>
      </c>
      <c r="J185" s="203">
        <f>ROUND(I185*H185,2)</f>
        <v>2660.5</v>
      </c>
      <c r="K185" s="200" t="s">
        <v>377</v>
      </c>
      <c r="L185" s="38"/>
      <c r="M185" s="72" t="s">
        <v>1</v>
      </c>
      <c r="N185" s="204" t="s">
        <v>50</v>
      </c>
      <c r="O185" s="205">
        <v>0</v>
      </c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17" t="s">
        <v>1452</v>
      </c>
      <c r="AT185" s="17" t="s">
        <v>285</v>
      </c>
      <c r="AU185" s="17" t="s">
        <v>88</v>
      </c>
      <c r="AY185" s="17" t="s">
        <v>282</v>
      </c>
      <c r="BE185" s="207">
        <f>IF(N185="základní",J185,0)</f>
        <v>2660.5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2660.5</v>
      </c>
      <c r="BL185" s="17" t="s">
        <v>1452</v>
      </c>
      <c r="BM185" s="17" t="s">
        <v>1644</v>
      </c>
    </row>
    <row r="186" s="1" customFormat="1">
      <c r="B186" s="33"/>
      <c r="C186" s="34"/>
      <c r="D186" s="210" t="s">
        <v>1154</v>
      </c>
      <c r="E186" s="34"/>
      <c r="F186" s="261" t="s">
        <v>1471</v>
      </c>
      <c r="G186" s="34"/>
      <c r="H186" s="34"/>
      <c r="I186" s="34"/>
      <c r="J186" s="34"/>
      <c r="K186" s="34"/>
      <c r="L186" s="38"/>
      <c r="M186" s="262"/>
      <c r="N186" s="74"/>
      <c r="O186" s="74"/>
      <c r="P186" s="74"/>
      <c r="Q186" s="74"/>
      <c r="R186" s="74"/>
      <c r="S186" s="74"/>
      <c r="T186" s="75"/>
      <c r="AT186" s="17" t="s">
        <v>1154</v>
      </c>
      <c r="AU186" s="17" t="s">
        <v>88</v>
      </c>
    </row>
    <row r="187" s="12" customFormat="1">
      <c r="B187" s="208"/>
      <c r="C187" s="209"/>
      <c r="D187" s="210" t="s">
        <v>292</v>
      </c>
      <c r="E187" s="211" t="s">
        <v>1</v>
      </c>
      <c r="F187" s="212" t="s">
        <v>1466</v>
      </c>
      <c r="G187" s="209"/>
      <c r="H187" s="211" t="s">
        <v>1</v>
      </c>
      <c r="I187" s="209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292</v>
      </c>
      <c r="AU187" s="217" t="s">
        <v>88</v>
      </c>
      <c r="AV187" s="12" t="s">
        <v>86</v>
      </c>
      <c r="AW187" s="12" t="s">
        <v>40</v>
      </c>
      <c r="AX187" s="12" t="s">
        <v>79</v>
      </c>
      <c r="AY187" s="21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1645</v>
      </c>
      <c r="G188" s="219"/>
      <c r="H188" s="222">
        <v>31.300000000000001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5" customFormat="1">
      <c r="B189" s="238"/>
      <c r="C189" s="239"/>
      <c r="D189" s="210" t="s">
        <v>292</v>
      </c>
      <c r="E189" s="240" t="s">
        <v>1</v>
      </c>
      <c r="F189" s="241" t="s">
        <v>306</v>
      </c>
      <c r="G189" s="239"/>
      <c r="H189" s="242">
        <v>31.300000000000001</v>
      </c>
      <c r="I189" s="239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292</v>
      </c>
      <c r="AU189" s="247" t="s">
        <v>88</v>
      </c>
      <c r="AV189" s="15" t="s">
        <v>290</v>
      </c>
      <c r="AW189" s="15" t="s">
        <v>40</v>
      </c>
      <c r="AX189" s="15" t="s">
        <v>86</v>
      </c>
      <c r="AY189" s="247" t="s">
        <v>282</v>
      </c>
    </row>
    <row r="190" s="11" customFormat="1" ht="22.8" customHeight="1">
      <c r="B190" s="183"/>
      <c r="C190" s="184"/>
      <c r="D190" s="185" t="s">
        <v>78</v>
      </c>
      <c r="E190" s="196" t="s">
        <v>1224</v>
      </c>
      <c r="F190" s="196" t="s">
        <v>1225</v>
      </c>
      <c r="G190" s="184"/>
      <c r="H190" s="184"/>
      <c r="I190" s="184"/>
      <c r="J190" s="197">
        <f>BK190</f>
        <v>546548.64000000001</v>
      </c>
      <c r="K190" s="184"/>
      <c r="L190" s="188"/>
      <c r="M190" s="189"/>
      <c r="N190" s="190"/>
      <c r="O190" s="190"/>
      <c r="P190" s="191">
        <f>P191</f>
        <v>1218.9877060000001</v>
      </c>
      <c r="Q190" s="190"/>
      <c r="R190" s="191">
        <f>R191</f>
        <v>0</v>
      </c>
      <c r="S190" s="190"/>
      <c r="T190" s="192">
        <f>T191</f>
        <v>0</v>
      </c>
      <c r="AR190" s="193" t="s">
        <v>86</v>
      </c>
      <c r="AT190" s="194" t="s">
        <v>78</v>
      </c>
      <c r="AU190" s="194" t="s">
        <v>86</v>
      </c>
      <c r="AY190" s="193" t="s">
        <v>282</v>
      </c>
      <c r="BK190" s="195">
        <f>BK191</f>
        <v>546548.64000000001</v>
      </c>
    </row>
    <row r="191" s="1" customFormat="1" ht="16.5" customHeight="1">
      <c r="B191" s="33"/>
      <c r="C191" s="198" t="s">
        <v>7</v>
      </c>
      <c r="D191" s="198" t="s">
        <v>285</v>
      </c>
      <c r="E191" s="199" t="s">
        <v>1646</v>
      </c>
      <c r="F191" s="200" t="s">
        <v>1647</v>
      </c>
      <c r="G191" s="201" t="s">
        <v>316</v>
      </c>
      <c r="H191" s="202">
        <v>3070.498</v>
      </c>
      <c r="I191" s="203">
        <v>178</v>
      </c>
      <c r="J191" s="203">
        <f>ROUND(I191*H191,2)</f>
        <v>546548.64000000001</v>
      </c>
      <c r="K191" s="200" t="s">
        <v>289</v>
      </c>
      <c r="L191" s="38"/>
      <c r="M191" s="257" t="s">
        <v>1</v>
      </c>
      <c r="N191" s="258" t="s">
        <v>50</v>
      </c>
      <c r="O191" s="259">
        <v>0.39700000000000002</v>
      </c>
      <c r="P191" s="259">
        <f>O191*H191</f>
        <v>1218.9877060000001</v>
      </c>
      <c r="Q191" s="259">
        <v>0</v>
      </c>
      <c r="R191" s="259">
        <f>Q191*H191</f>
        <v>0</v>
      </c>
      <c r="S191" s="259">
        <v>0</v>
      </c>
      <c r="T191" s="260">
        <f>S191*H191</f>
        <v>0</v>
      </c>
      <c r="AR191" s="17" t="s">
        <v>290</v>
      </c>
      <c r="AT191" s="17" t="s">
        <v>285</v>
      </c>
      <c r="AU191" s="17" t="s">
        <v>88</v>
      </c>
      <c r="AY191" s="17" t="s">
        <v>282</v>
      </c>
      <c r="BE191" s="207">
        <f>IF(N191="základní",J191,0)</f>
        <v>546548.64000000001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546548.64000000001</v>
      </c>
      <c r="BL191" s="17" t="s">
        <v>290</v>
      </c>
      <c r="BM191" s="17" t="s">
        <v>1648</v>
      </c>
    </row>
    <row r="192" s="1" customFormat="1" ht="6.96" customHeight="1">
      <c r="B192" s="52"/>
      <c r="C192" s="53"/>
      <c r="D192" s="53"/>
      <c r="E192" s="53"/>
      <c r="F192" s="53"/>
      <c r="G192" s="53"/>
      <c r="H192" s="53"/>
      <c r="I192" s="53"/>
      <c r="J192" s="53"/>
      <c r="K192" s="53"/>
      <c r="L192" s="38"/>
    </row>
  </sheetData>
  <sheetProtection sheet="1" autoFilter="0" formatColumns="0" formatRows="0" objects="1" scenarios="1" spinCount="100000" saltValue="lNr+CeW63Dwry9gRNXlEjVaZU5OZFhE0dq3M7As0ncOJfFO9jMtYksKDF97ntAkkl8lDwRKbq2xf3xGTO7ibyQ==" hashValue="wPMdMSb1ws+CuzfWsejyaJNdH1wMxaYefwxJ8/abVAor2wq5wMIXLtJzqOyepJIri1ri3oIc64qxBSftdKVFnw==" algorithmName="SHA-512" password="CC35"/>
  <autoFilter ref="C90:K191"/>
  <mergeCells count="11">
    <mergeCell ref="E7:H7"/>
    <mergeCell ref="E9:H9"/>
    <mergeCell ref="E11:H11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120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1227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1649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ROUND(J91, 2)</f>
        <v>171286.48999999999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ROUND((SUM(BE91:BE168)),  2)</f>
        <v>171286.48999999999</v>
      </c>
      <c r="I35" s="145">
        <v>0.20999999999999999</v>
      </c>
      <c r="J35" s="144">
        <f>ROUND(((SUM(BE91:BE168))*I35),  2)</f>
        <v>35970.160000000003</v>
      </c>
      <c r="L35" s="38"/>
    </row>
    <row r="36" s="1" customFormat="1" ht="14.4" customHeight="1">
      <c r="B36" s="38"/>
      <c r="E36" s="135" t="s">
        <v>51</v>
      </c>
      <c r="F36" s="144">
        <f>ROUND((SUM(BF91:BF168)),  2)</f>
        <v>0</v>
      </c>
      <c r="I36" s="145">
        <v>0.14999999999999999</v>
      </c>
      <c r="J36" s="144">
        <f>ROUND(((SUM(BF91:BF168))*I36),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ROUND((SUM(BG91:BG168)),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ROUND((SUM(BH91:BH168)),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ROUND((SUM(BI91:BI168)),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207256.64999999999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1227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103.N - Vozidlová komunikace parkoviště - nezpůsobilé výdaje stavby (p.Švéda)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J91</f>
        <v>171286.48999999999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J92</f>
        <v>171286.48999999999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J93</f>
        <v>66303.830000000002</v>
      </c>
      <c r="K65" s="117"/>
      <c r="L65" s="172"/>
    </row>
    <row r="66" s="9" customFormat="1" ht="19.92" customHeight="1">
      <c r="B66" s="168"/>
      <c r="C66" s="117"/>
      <c r="D66" s="169" t="s">
        <v>1500</v>
      </c>
      <c r="E66" s="170"/>
      <c r="F66" s="170"/>
      <c r="G66" s="170"/>
      <c r="H66" s="170"/>
      <c r="I66" s="170"/>
      <c r="J66" s="171">
        <f>J126</f>
        <v>5042.54</v>
      </c>
      <c r="K66" s="117"/>
      <c r="L66" s="172"/>
    </row>
    <row r="67" s="9" customFormat="1" ht="19.92" customHeight="1">
      <c r="B67" s="168"/>
      <c r="C67" s="117"/>
      <c r="D67" s="169" t="s">
        <v>1229</v>
      </c>
      <c r="E67" s="170"/>
      <c r="F67" s="170"/>
      <c r="G67" s="170"/>
      <c r="H67" s="170"/>
      <c r="I67" s="170"/>
      <c r="J67" s="171">
        <f>J136</f>
        <v>74913.899999999994</v>
      </c>
      <c r="K67" s="117"/>
      <c r="L67" s="172"/>
    </row>
    <row r="68" s="9" customFormat="1" ht="19.92" customHeight="1">
      <c r="B68" s="168"/>
      <c r="C68" s="117"/>
      <c r="D68" s="169" t="s">
        <v>1041</v>
      </c>
      <c r="E68" s="170"/>
      <c r="F68" s="170"/>
      <c r="G68" s="170"/>
      <c r="H68" s="170"/>
      <c r="I68" s="170"/>
      <c r="J68" s="171">
        <f>J153</f>
        <v>5657.6800000000003</v>
      </c>
      <c r="K68" s="117"/>
      <c r="L68" s="172"/>
    </row>
    <row r="69" s="9" customFormat="1" ht="19.92" customHeight="1">
      <c r="B69" s="168"/>
      <c r="C69" s="117"/>
      <c r="D69" s="169" t="s">
        <v>1043</v>
      </c>
      <c r="E69" s="170"/>
      <c r="F69" s="170"/>
      <c r="G69" s="170"/>
      <c r="H69" s="170"/>
      <c r="I69" s="170"/>
      <c r="J69" s="171">
        <f>J167</f>
        <v>19368.540000000001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1" customFormat="1" ht="16.5" customHeight="1">
      <c r="B81" s="33"/>
      <c r="C81" s="34"/>
      <c r="D81" s="34"/>
      <c r="E81" s="157" t="s">
        <v>1227</v>
      </c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246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E11</f>
        <v>SO 103.N - Vozidlová komunikace parkoviště - nezpůsobilé výdaje stavby (p.Švéda)</v>
      </c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20</v>
      </c>
      <c r="D85" s="34"/>
      <c r="E85" s="34"/>
      <c r="F85" s="26" t="str">
        <f>F14</f>
        <v>Šumperk</v>
      </c>
      <c r="G85" s="34"/>
      <c r="H85" s="34"/>
      <c r="I85" s="29" t="s">
        <v>22</v>
      </c>
      <c r="J85" s="62" t="str">
        <f>IF(J14="","",J14)</f>
        <v>20. 11. 2018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3.65" customHeight="1">
      <c r="B87" s="33"/>
      <c r="C87" s="29" t="s">
        <v>28</v>
      </c>
      <c r="D87" s="34"/>
      <c r="E87" s="34"/>
      <c r="F87" s="26" t="str">
        <f>E17</f>
        <v>Město Šumperk</v>
      </c>
      <c r="G87" s="34"/>
      <c r="H87" s="34"/>
      <c r="I87" s="29" t="s">
        <v>36</v>
      </c>
      <c r="J87" s="31" t="str">
        <f>E23</f>
        <v>Cekr CZ s.r.o.</v>
      </c>
      <c r="K87" s="34"/>
      <c r="L87" s="38"/>
    </row>
    <row r="88" s="1" customFormat="1" ht="24.9" customHeight="1">
      <c r="B88" s="33"/>
      <c r="C88" s="29" t="s">
        <v>34</v>
      </c>
      <c r="D88" s="34"/>
      <c r="E88" s="34"/>
      <c r="F88" s="26" t="str">
        <f>IF(E20="","",E20)</f>
        <v>Na základě VŘ</v>
      </c>
      <c r="G88" s="34"/>
      <c r="H88" s="34"/>
      <c r="I88" s="29" t="s">
        <v>41</v>
      </c>
      <c r="J88" s="31" t="str">
        <f>E26</f>
        <v>Jan Zamykal, CS ÚRS 2018 02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0" customFormat="1" ht="29.28" customHeight="1">
      <c r="B90" s="173"/>
      <c r="C90" s="174" t="s">
        <v>269</v>
      </c>
      <c r="D90" s="175" t="s">
        <v>64</v>
      </c>
      <c r="E90" s="175" t="s">
        <v>60</v>
      </c>
      <c r="F90" s="175" t="s">
        <v>61</v>
      </c>
      <c r="G90" s="175" t="s">
        <v>270</v>
      </c>
      <c r="H90" s="175" t="s">
        <v>271</v>
      </c>
      <c r="I90" s="175" t="s">
        <v>272</v>
      </c>
      <c r="J90" s="176" t="s">
        <v>250</v>
      </c>
      <c r="K90" s="177" t="s">
        <v>273</v>
      </c>
      <c r="L90" s="178"/>
      <c r="M90" s="83" t="s">
        <v>1</v>
      </c>
      <c r="N90" s="84" t="s">
        <v>49</v>
      </c>
      <c r="O90" s="84" t="s">
        <v>274</v>
      </c>
      <c r="P90" s="84" t="s">
        <v>275</v>
      </c>
      <c r="Q90" s="84" t="s">
        <v>276</v>
      </c>
      <c r="R90" s="84" t="s">
        <v>277</v>
      </c>
      <c r="S90" s="84" t="s">
        <v>278</v>
      </c>
      <c r="T90" s="85" t="s">
        <v>279</v>
      </c>
    </row>
    <row r="91" s="1" customFormat="1" ht="22.8" customHeight="1">
      <c r="B91" s="33"/>
      <c r="C91" s="90" t="s">
        <v>280</v>
      </c>
      <c r="D91" s="34"/>
      <c r="E91" s="34"/>
      <c r="F91" s="34"/>
      <c r="G91" s="34"/>
      <c r="H91" s="34"/>
      <c r="I91" s="34"/>
      <c r="J91" s="179">
        <f>BK91</f>
        <v>171286.48999999999</v>
      </c>
      <c r="K91" s="34"/>
      <c r="L91" s="38"/>
      <c r="M91" s="86"/>
      <c r="N91" s="87"/>
      <c r="O91" s="87"/>
      <c r="P91" s="180">
        <f>P92</f>
        <v>146.923114</v>
      </c>
      <c r="Q91" s="87"/>
      <c r="R91" s="180">
        <f>R92</f>
        <v>108.8124</v>
      </c>
      <c r="S91" s="87"/>
      <c r="T91" s="181">
        <f>T92</f>
        <v>0</v>
      </c>
      <c r="AT91" s="17" t="s">
        <v>78</v>
      </c>
      <c r="AU91" s="17" t="s">
        <v>252</v>
      </c>
      <c r="BK91" s="182">
        <f>BK92</f>
        <v>171286.48999999999</v>
      </c>
    </row>
    <row r="92" s="11" customFormat="1" ht="25.92" customHeight="1">
      <c r="B92" s="183"/>
      <c r="C92" s="184"/>
      <c r="D92" s="185" t="s">
        <v>78</v>
      </c>
      <c r="E92" s="186" t="s">
        <v>1044</v>
      </c>
      <c r="F92" s="186" t="s">
        <v>1045</v>
      </c>
      <c r="G92" s="184"/>
      <c r="H92" s="184"/>
      <c r="I92" s="184"/>
      <c r="J92" s="187">
        <f>BK92</f>
        <v>171286.48999999999</v>
      </c>
      <c r="K92" s="184"/>
      <c r="L92" s="188"/>
      <c r="M92" s="189"/>
      <c r="N92" s="190"/>
      <c r="O92" s="190"/>
      <c r="P92" s="191">
        <f>P93+P126+P136+P153+P167</f>
        <v>146.923114</v>
      </c>
      <c r="Q92" s="190"/>
      <c r="R92" s="191">
        <f>R93+R126+R136+R153+R167</f>
        <v>108.8124</v>
      </c>
      <c r="S92" s="190"/>
      <c r="T92" s="192">
        <f>T93+T126+T136+T153+T167</f>
        <v>0</v>
      </c>
      <c r="AR92" s="193" t="s">
        <v>86</v>
      </c>
      <c r="AT92" s="194" t="s">
        <v>78</v>
      </c>
      <c r="AU92" s="194" t="s">
        <v>79</v>
      </c>
      <c r="AY92" s="193" t="s">
        <v>282</v>
      </c>
      <c r="BK92" s="195">
        <f>BK93+BK126+BK136+BK153+BK167</f>
        <v>171286.48999999999</v>
      </c>
    </row>
    <row r="93" s="11" customFormat="1" ht="22.8" customHeight="1">
      <c r="B93" s="183"/>
      <c r="C93" s="184"/>
      <c r="D93" s="185" t="s">
        <v>78</v>
      </c>
      <c r="E93" s="196" t="s">
        <v>86</v>
      </c>
      <c r="F93" s="196" t="s">
        <v>284</v>
      </c>
      <c r="G93" s="184"/>
      <c r="H93" s="184"/>
      <c r="I93" s="184"/>
      <c r="J93" s="197">
        <f>BK93</f>
        <v>66303.830000000002</v>
      </c>
      <c r="K93" s="184"/>
      <c r="L93" s="188"/>
      <c r="M93" s="189"/>
      <c r="N93" s="190"/>
      <c r="O93" s="190"/>
      <c r="P93" s="191">
        <f>SUM(P94:P125)</f>
        <v>37.15775</v>
      </c>
      <c r="Q93" s="190"/>
      <c r="R93" s="191">
        <f>SUM(R94:R125)</f>
        <v>82.875</v>
      </c>
      <c r="S93" s="190"/>
      <c r="T93" s="192">
        <f>SUM(T94:T125)</f>
        <v>0</v>
      </c>
      <c r="AR93" s="193" t="s">
        <v>86</v>
      </c>
      <c r="AT93" s="194" t="s">
        <v>78</v>
      </c>
      <c r="AU93" s="194" t="s">
        <v>86</v>
      </c>
      <c r="AY93" s="193" t="s">
        <v>282</v>
      </c>
      <c r="BK93" s="195">
        <f>SUM(BK94:BK125)</f>
        <v>66303.830000000002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1286</v>
      </c>
      <c r="F94" s="200" t="s">
        <v>1287</v>
      </c>
      <c r="G94" s="201" t="s">
        <v>288</v>
      </c>
      <c r="H94" s="202">
        <v>59.5</v>
      </c>
      <c r="I94" s="203">
        <v>137</v>
      </c>
      <c r="J94" s="203">
        <f>ROUND(I94*H94,2)</f>
        <v>8151.5</v>
      </c>
      <c r="K94" s="200" t="s">
        <v>289</v>
      </c>
      <c r="L94" s="38"/>
      <c r="M94" s="72" t="s">
        <v>1</v>
      </c>
      <c r="N94" s="204" t="s">
        <v>50</v>
      </c>
      <c r="O94" s="205">
        <v>0.43099999999999999</v>
      </c>
      <c r="P94" s="205">
        <f>O94*H94</f>
        <v>25.644500000000001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8151.5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8151.5</v>
      </c>
      <c r="BL94" s="17" t="s">
        <v>290</v>
      </c>
      <c r="BM94" s="17" t="s">
        <v>1650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1580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385</v>
      </c>
      <c r="G96" s="219"/>
      <c r="H96" s="222">
        <v>17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2" customFormat="1">
      <c r="B97" s="208"/>
      <c r="C97" s="209"/>
      <c r="D97" s="210" t="s">
        <v>292</v>
      </c>
      <c r="E97" s="211" t="s">
        <v>1</v>
      </c>
      <c r="F97" s="212" t="s">
        <v>1508</v>
      </c>
      <c r="G97" s="209"/>
      <c r="H97" s="211" t="s">
        <v>1</v>
      </c>
      <c r="I97" s="209"/>
      <c r="J97" s="209"/>
      <c r="K97" s="209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292</v>
      </c>
      <c r="AU97" s="217" t="s">
        <v>88</v>
      </c>
      <c r="AV97" s="12" t="s">
        <v>86</v>
      </c>
      <c r="AW97" s="12" t="s">
        <v>40</v>
      </c>
      <c r="AX97" s="12" t="s">
        <v>79</v>
      </c>
      <c r="AY97" s="217" t="s">
        <v>282</v>
      </c>
    </row>
    <row r="98" s="12" customFormat="1">
      <c r="B98" s="208"/>
      <c r="C98" s="209"/>
      <c r="D98" s="210" t="s">
        <v>292</v>
      </c>
      <c r="E98" s="211" t="s">
        <v>1</v>
      </c>
      <c r="F98" s="212" t="s">
        <v>1651</v>
      </c>
      <c r="G98" s="209"/>
      <c r="H98" s="211" t="s">
        <v>1</v>
      </c>
      <c r="I98" s="209"/>
      <c r="J98" s="209"/>
      <c r="K98" s="209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292</v>
      </c>
      <c r="AU98" s="217" t="s">
        <v>88</v>
      </c>
      <c r="AV98" s="12" t="s">
        <v>86</v>
      </c>
      <c r="AW98" s="12" t="s">
        <v>40</v>
      </c>
      <c r="AX98" s="12" t="s">
        <v>79</v>
      </c>
      <c r="AY98" s="21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1652</v>
      </c>
      <c r="G99" s="219"/>
      <c r="H99" s="222">
        <v>42.5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5" customFormat="1">
      <c r="B100" s="238"/>
      <c r="C100" s="239"/>
      <c r="D100" s="210" t="s">
        <v>292</v>
      </c>
      <c r="E100" s="240" t="s">
        <v>1</v>
      </c>
      <c r="F100" s="241" t="s">
        <v>306</v>
      </c>
      <c r="G100" s="239"/>
      <c r="H100" s="242">
        <v>59.5</v>
      </c>
      <c r="I100" s="239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292</v>
      </c>
      <c r="AU100" s="247" t="s">
        <v>88</v>
      </c>
      <c r="AV100" s="15" t="s">
        <v>290</v>
      </c>
      <c r="AW100" s="15" t="s">
        <v>40</v>
      </c>
      <c r="AX100" s="15" t="s">
        <v>86</v>
      </c>
      <c r="AY100" s="247" t="s">
        <v>282</v>
      </c>
    </row>
    <row r="101" s="1" customFormat="1" ht="16.5" customHeight="1">
      <c r="B101" s="33"/>
      <c r="C101" s="198" t="s">
        <v>88</v>
      </c>
      <c r="D101" s="198" t="s">
        <v>285</v>
      </c>
      <c r="E101" s="199" t="s">
        <v>1291</v>
      </c>
      <c r="F101" s="200" t="s">
        <v>1292</v>
      </c>
      <c r="G101" s="201" t="s">
        <v>288</v>
      </c>
      <c r="H101" s="202">
        <v>29.75</v>
      </c>
      <c r="I101" s="203">
        <v>23.699999999999999</v>
      </c>
      <c r="J101" s="203">
        <f>ROUND(I101*H101,2)</f>
        <v>705.08000000000004</v>
      </c>
      <c r="K101" s="200" t="s">
        <v>289</v>
      </c>
      <c r="L101" s="38"/>
      <c r="M101" s="72" t="s">
        <v>1</v>
      </c>
      <c r="N101" s="204" t="s">
        <v>50</v>
      </c>
      <c r="O101" s="205">
        <v>0.083000000000000004</v>
      </c>
      <c r="P101" s="205">
        <f>O101*H101</f>
        <v>2.4692500000000002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705.08000000000004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705.08000000000004</v>
      </c>
      <c r="BL101" s="17" t="s">
        <v>290</v>
      </c>
      <c r="BM101" s="17" t="s">
        <v>1653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1294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1654</v>
      </c>
      <c r="G103" s="219"/>
      <c r="H103" s="222">
        <v>8.5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1655</v>
      </c>
      <c r="G104" s="219"/>
      <c r="H104" s="222">
        <v>21.25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29.75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129</v>
      </c>
      <c r="D106" s="198" t="s">
        <v>285</v>
      </c>
      <c r="E106" s="199" t="s">
        <v>307</v>
      </c>
      <c r="F106" s="200" t="s">
        <v>308</v>
      </c>
      <c r="G106" s="201" t="s">
        <v>288</v>
      </c>
      <c r="H106" s="202">
        <v>59.5</v>
      </c>
      <c r="I106" s="203">
        <v>144</v>
      </c>
      <c r="J106" s="203">
        <f>ROUND(I106*H106,2)</f>
        <v>8568</v>
      </c>
      <c r="K106" s="200" t="s">
        <v>289</v>
      </c>
      <c r="L106" s="38"/>
      <c r="M106" s="72" t="s">
        <v>1</v>
      </c>
      <c r="N106" s="204" t="s">
        <v>50</v>
      </c>
      <c r="O106" s="205">
        <v>0.062</v>
      </c>
      <c r="P106" s="205">
        <f>O106*H106</f>
        <v>3.6890000000000001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8568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8568</v>
      </c>
      <c r="BL106" s="17" t="s">
        <v>290</v>
      </c>
      <c r="BM106" s="17" t="s">
        <v>1656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1297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1657</v>
      </c>
      <c r="G108" s="219"/>
      <c r="H108" s="222">
        <v>59.5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59.5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290</v>
      </c>
      <c r="D110" s="198" t="s">
        <v>285</v>
      </c>
      <c r="E110" s="199" t="s">
        <v>1298</v>
      </c>
      <c r="F110" s="200" t="s">
        <v>1299</v>
      </c>
      <c r="G110" s="201" t="s">
        <v>288</v>
      </c>
      <c r="H110" s="202">
        <v>42.5</v>
      </c>
      <c r="I110" s="203">
        <v>94.599999999999994</v>
      </c>
      <c r="J110" s="203">
        <f>ROUND(I110*H110,2)</f>
        <v>4020.5</v>
      </c>
      <c r="K110" s="200" t="s">
        <v>289</v>
      </c>
      <c r="L110" s="38"/>
      <c r="M110" s="72" t="s">
        <v>1</v>
      </c>
      <c r="N110" s="204" t="s">
        <v>50</v>
      </c>
      <c r="O110" s="205">
        <v>0.056000000000000001</v>
      </c>
      <c r="P110" s="205">
        <f>O110*H110</f>
        <v>2.3799999999999999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4020.5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4020.5</v>
      </c>
      <c r="BL110" s="17" t="s">
        <v>290</v>
      </c>
      <c r="BM110" s="17" t="s">
        <v>1658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1301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1659</v>
      </c>
      <c r="G112" s="219"/>
      <c r="H112" s="222">
        <v>42.5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42.5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88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248" t="s">
        <v>319</v>
      </c>
      <c r="D114" s="248" t="s">
        <v>328</v>
      </c>
      <c r="E114" s="249" t="s">
        <v>1304</v>
      </c>
      <c r="F114" s="250" t="s">
        <v>1305</v>
      </c>
      <c r="G114" s="251" t="s">
        <v>316</v>
      </c>
      <c r="H114" s="252">
        <v>82.875</v>
      </c>
      <c r="I114" s="253">
        <v>338</v>
      </c>
      <c r="J114" s="253">
        <f>ROUND(I114*H114,2)</f>
        <v>28011.75</v>
      </c>
      <c r="K114" s="250" t="s">
        <v>289</v>
      </c>
      <c r="L114" s="254"/>
      <c r="M114" s="255" t="s">
        <v>1</v>
      </c>
      <c r="N114" s="256" t="s">
        <v>50</v>
      </c>
      <c r="O114" s="205">
        <v>0</v>
      </c>
      <c r="P114" s="205">
        <f>O114*H114</f>
        <v>0</v>
      </c>
      <c r="Q114" s="205">
        <v>1</v>
      </c>
      <c r="R114" s="205">
        <f>Q114*H114</f>
        <v>82.875</v>
      </c>
      <c r="S114" s="205">
        <v>0</v>
      </c>
      <c r="T114" s="206">
        <f>S114*H114</f>
        <v>0</v>
      </c>
      <c r="AR114" s="17" t="s">
        <v>331</v>
      </c>
      <c r="AT114" s="17" t="s">
        <v>328</v>
      </c>
      <c r="AU114" s="17" t="s">
        <v>88</v>
      </c>
      <c r="AY114" s="17" t="s">
        <v>282</v>
      </c>
      <c r="BE114" s="207">
        <f>IF(N114="základní",J114,0)</f>
        <v>28011.75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28011.75</v>
      </c>
      <c r="BL114" s="17" t="s">
        <v>290</v>
      </c>
      <c r="BM114" s="17" t="s">
        <v>1660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1307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1661</v>
      </c>
      <c r="G116" s="219"/>
      <c r="H116" s="222">
        <v>82.875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82.875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198" t="s">
        <v>327</v>
      </c>
      <c r="D118" s="198" t="s">
        <v>285</v>
      </c>
      <c r="E118" s="199" t="s">
        <v>314</v>
      </c>
      <c r="F118" s="200" t="s">
        <v>315</v>
      </c>
      <c r="G118" s="201" t="s">
        <v>316</v>
      </c>
      <c r="H118" s="202">
        <v>107.09999999999999</v>
      </c>
      <c r="I118" s="203">
        <v>140</v>
      </c>
      <c r="J118" s="203">
        <f>ROUND(I118*H118,2)</f>
        <v>14994</v>
      </c>
      <c r="K118" s="200" t="s">
        <v>289</v>
      </c>
      <c r="L118" s="38"/>
      <c r="M118" s="72" t="s">
        <v>1</v>
      </c>
      <c r="N118" s="204" t="s">
        <v>50</v>
      </c>
      <c r="O118" s="205">
        <v>0</v>
      </c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88</v>
      </c>
      <c r="AY118" s="17" t="s">
        <v>282</v>
      </c>
      <c r="BE118" s="207">
        <f>IF(N118="základní",J118,0)</f>
        <v>14994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14994</v>
      </c>
      <c r="BL118" s="17" t="s">
        <v>290</v>
      </c>
      <c r="BM118" s="17" t="s">
        <v>1662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1310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1663</v>
      </c>
      <c r="G120" s="219"/>
      <c r="H120" s="222">
        <v>107.09999999999999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107.09999999999999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334</v>
      </c>
      <c r="D122" s="198" t="s">
        <v>285</v>
      </c>
      <c r="E122" s="199" t="s">
        <v>1312</v>
      </c>
      <c r="F122" s="200" t="s">
        <v>1313</v>
      </c>
      <c r="G122" s="201" t="s">
        <v>343</v>
      </c>
      <c r="H122" s="202">
        <v>85</v>
      </c>
      <c r="I122" s="203">
        <v>21.800000000000001</v>
      </c>
      <c r="J122" s="203">
        <f>ROUND(I122*H122,2)</f>
        <v>1853</v>
      </c>
      <c r="K122" s="200" t="s">
        <v>289</v>
      </c>
      <c r="L122" s="38"/>
      <c r="M122" s="72" t="s">
        <v>1</v>
      </c>
      <c r="N122" s="204" t="s">
        <v>50</v>
      </c>
      <c r="O122" s="205">
        <v>0.035000000000000003</v>
      </c>
      <c r="P122" s="205">
        <f>O122*H122</f>
        <v>2.9750000000000001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1853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1853</v>
      </c>
      <c r="BL122" s="17" t="s">
        <v>290</v>
      </c>
      <c r="BM122" s="17" t="s">
        <v>1664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1596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1665</v>
      </c>
      <c r="G124" s="219"/>
      <c r="H124" s="222">
        <v>85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85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1" customFormat="1" ht="22.8" customHeight="1">
      <c r="B126" s="183"/>
      <c r="C126" s="184"/>
      <c r="D126" s="185" t="s">
        <v>78</v>
      </c>
      <c r="E126" s="196" t="s">
        <v>290</v>
      </c>
      <c r="F126" s="196" t="s">
        <v>1526</v>
      </c>
      <c r="G126" s="184"/>
      <c r="H126" s="184"/>
      <c r="I126" s="184"/>
      <c r="J126" s="197">
        <f>BK126</f>
        <v>5042.54</v>
      </c>
      <c r="K126" s="184"/>
      <c r="L126" s="188"/>
      <c r="M126" s="189"/>
      <c r="N126" s="190"/>
      <c r="O126" s="190"/>
      <c r="P126" s="191">
        <f>SUM(P127:P135)</f>
        <v>7.3949999999999996</v>
      </c>
      <c r="Q126" s="190"/>
      <c r="R126" s="191">
        <f>SUM(R127:R135)</f>
        <v>0.04641</v>
      </c>
      <c r="S126" s="190"/>
      <c r="T126" s="192">
        <f>SUM(T127:T135)</f>
        <v>0</v>
      </c>
      <c r="AR126" s="193" t="s">
        <v>86</v>
      </c>
      <c r="AT126" s="194" t="s">
        <v>78</v>
      </c>
      <c r="AU126" s="194" t="s">
        <v>86</v>
      </c>
      <c r="AY126" s="193" t="s">
        <v>282</v>
      </c>
      <c r="BK126" s="195">
        <f>SUM(BK127:BK135)</f>
        <v>5042.54</v>
      </c>
    </row>
    <row r="127" s="1" customFormat="1" ht="16.5" customHeight="1">
      <c r="B127" s="33"/>
      <c r="C127" s="198" t="s">
        <v>331</v>
      </c>
      <c r="D127" s="198" t="s">
        <v>285</v>
      </c>
      <c r="E127" s="199" t="s">
        <v>1527</v>
      </c>
      <c r="F127" s="200" t="s">
        <v>1528</v>
      </c>
      <c r="G127" s="201" t="s">
        <v>343</v>
      </c>
      <c r="H127" s="202">
        <v>85</v>
      </c>
      <c r="I127" s="203">
        <v>33.899999999999999</v>
      </c>
      <c r="J127" s="203">
        <f>ROUND(I127*H127,2)</f>
        <v>2881.5</v>
      </c>
      <c r="K127" s="200" t="s">
        <v>289</v>
      </c>
      <c r="L127" s="38"/>
      <c r="M127" s="72" t="s">
        <v>1</v>
      </c>
      <c r="N127" s="204" t="s">
        <v>50</v>
      </c>
      <c r="O127" s="205">
        <v>0.086999999999999994</v>
      </c>
      <c r="P127" s="205">
        <f>O127*H127</f>
        <v>7.3949999999999996</v>
      </c>
      <c r="Q127" s="205">
        <v>0.00021000000000000001</v>
      </c>
      <c r="R127" s="205">
        <f>Q127*H127</f>
        <v>0.017850000000000001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88</v>
      </c>
      <c r="AY127" s="17" t="s">
        <v>282</v>
      </c>
      <c r="BE127" s="207">
        <f>IF(N127="základní",J127,0)</f>
        <v>2881.5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2881.5</v>
      </c>
      <c r="BL127" s="17" t="s">
        <v>290</v>
      </c>
      <c r="BM127" s="17" t="s">
        <v>1666</v>
      </c>
    </row>
    <row r="128" s="12" customFormat="1">
      <c r="B128" s="208"/>
      <c r="C128" s="209"/>
      <c r="D128" s="210" t="s">
        <v>292</v>
      </c>
      <c r="E128" s="211" t="s">
        <v>1</v>
      </c>
      <c r="F128" s="212" t="s">
        <v>1530</v>
      </c>
      <c r="G128" s="209"/>
      <c r="H128" s="211" t="s">
        <v>1</v>
      </c>
      <c r="I128" s="209"/>
      <c r="J128" s="209"/>
      <c r="K128" s="209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292</v>
      </c>
      <c r="AU128" s="217" t="s">
        <v>88</v>
      </c>
      <c r="AV128" s="12" t="s">
        <v>86</v>
      </c>
      <c r="AW128" s="12" t="s">
        <v>40</v>
      </c>
      <c r="AX128" s="12" t="s">
        <v>79</v>
      </c>
      <c r="AY128" s="217" t="s">
        <v>282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1600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1667</v>
      </c>
      <c r="G130" s="219"/>
      <c r="H130" s="222">
        <v>85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85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248" t="s">
        <v>346</v>
      </c>
      <c r="D132" s="248" t="s">
        <v>328</v>
      </c>
      <c r="E132" s="249" t="s">
        <v>1534</v>
      </c>
      <c r="F132" s="250" t="s">
        <v>1535</v>
      </c>
      <c r="G132" s="251" t="s">
        <v>343</v>
      </c>
      <c r="H132" s="252">
        <v>95.200000000000003</v>
      </c>
      <c r="I132" s="253">
        <v>22.699999999999999</v>
      </c>
      <c r="J132" s="253">
        <f>ROUND(I132*H132,2)</f>
        <v>2161.04</v>
      </c>
      <c r="K132" s="250" t="s">
        <v>289</v>
      </c>
      <c r="L132" s="254"/>
      <c r="M132" s="255" t="s">
        <v>1</v>
      </c>
      <c r="N132" s="256" t="s">
        <v>50</v>
      </c>
      <c r="O132" s="205">
        <v>0</v>
      </c>
      <c r="P132" s="205">
        <f>O132*H132</f>
        <v>0</v>
      </c>
      <c r="Q132" s="205">
        <v>0.00029999999999999997</v>
      </c>
      <c r="R132" s="205">
        <f>Q132*H132</f>
        <v>0.028559999999999999</v>
      </c>
      <c r="S132" s="205">
        <v>0</v>
      </c>
      <c r="T132" s="206">
        <f>S132*H132</f>
        <v>0</v>
      </c>
      <c r="AR132" s="17" t="s">
        <v>331</v>
      </c>
      <c r="AT132" s="17" t="s">
        <v>328</v>
      </c>
      <c r="AU132" s="17" t="s">
        <v>88</v>
      </c>
      <c r="AY132" s="17" t="s">
        <v>282</v>
      </c>
      <c r="BE132" s="207">
        <f>IF(N132="základní",J132,0)</f>
        <v>2161.04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2161.04</v>
      </c>
      <c r="BL132" s="17" t="s">
        <v>290</v>
      </c>
      <c r="BM132" s="17" t="s">
        <v>1668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1537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1669</v>
      </c>
      <c r="G134" s="219"/>
      <c r="H134" s="222">
        <v>95.200000000000003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95.200000000000003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1" customFormat="1" ht="22.8" customHeight="1">
      <c r="B136" s="183"/>
      <c r="C136" s="184"/>
      <c r="D136" s="185" t="s">
        <v>78</v>
      </c>
      <c r="E136" s="196" t="s">
        <v>319</v>
      </c>
      <c r="F136" s="196" t="s">
        <v>1319</v>
      </c>
      <c r="G136" s="184"/>
      <c r="H136" s="184"/>
      <c r="I136" s="184"/>
      <c r="J136" s="197">
        <f>BK136</f>
        <v>74913.899999999994</v>
      </c>
      <c r="K136" s="184"/>
      <c r="L136" s="188"/>
      <c r="M136" s="189"/>
      <c r="N136" s="190"/>
      <c r="O136" s="190"/>
      <c r="P136" s="191">
        <f>SUM(P137:P152)</f>
        <v>55.420000000000002</v>
      </c>
      <c r="Q136" s="190"/>
      <c r="R136" s="191">
        <f>SUM(R137:R152)</f>
        <v>22.570050000000002</v>
      </c>
      <c r="S136" s="190"/>
      <c r="T136" s="192">
        <f>SUM(T137:T152)</f>
        <v>0</v>
      </c>
      <c r="AR136" s="193" t="s">
        <v>86</v>
      </c>
      <c r="AT136" s="194" t="s">
        <v>78</v>
      </c>
      <c r="AU136" s="194" t="s">
        <v>86</v>
      </c>
      <c r="AY136" s="193" t="s">
        <v>282</v>
      </c>
      <c r="BK136" s="195">
        <f>SUM(BK137:BK152)</f>
        <v>74913.899999999994</v>
      </c>
    </row>
    <row r="137" s="1" customFormat="1" ht="16.5" customHeight="1">
      <c r="B137" s="33"/>
      <c r="C137" s="198" t="s">
        <v>352</v>
      </c>
      <c r="D137" s="198" t="s">
        <v>285</v>
      </c>
      <c r="E137" s="199" t="s">
        <v>1320</v>
      </c>
      <c r="F137" s="200" t="s">
        <v>1321</v>
      </c>
      <c r="G137" s="201" t="s">
        <v>343</v>
      </c>
      <c r="H137" s="202">
        <v>85</v>
      </c>
      <c r="I137" s="203">
        <v>108</v>
      </c>
      <c r="J137" s="203">
        <f>ROUND(I137*H137,2)</f>
        <v>9180</v>
      </c>
      <c r="K137" s="200" t="s">
        <v>289</v>
      </c>
      <c r="L137" s="38"/>
      <c r="M137" s="72" t="s">
        <v>1</v>
      </c>
      <c r="N137" s="204" t="s">
        <v>50</v>
      </c>
      <c r="O137" s="205">
        <v>0.025999999999999999</v>
      </c>
      <c r="P137" s="205">
        <f>O137*H137</f>
        <v>2.21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88</v>
      </c>
      <c r="AY137" s="17" t="s">
        <v>282</v>
      </c>
      <c r="BE137" s="207">
        <f>IF(N137="základní",J137,0)</f>
        <v>9180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9180</v>
      </c>
      <c r="BL137" s="17" t="s">
        <v>290</v>
      </c>
      <c r="BM137" s="17" t="s">
        <v>1670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1332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747</v>
      </c>
      <c r="G139" s="219"/>
      <c r="H139" s="222">
        <v>85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85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" customFormat="1" ht="16.5" customHeight="1">
      <c r="B141" s="33"/>
      <c r="C141" s="198" t="s">
        <v>356</v>
      </c>
      <c r="D141" s="198" t="s">
        <v>285</v>
      </c>
      <c r="E141" s="199" t="s">
        <v>1671</v>
      </c>
      <c r="F141" s="200" t="s">
        <v>1672</v>
      </c>
      <c r="G141" s="201" t="s">
        <v>343</v>
      </c>
      <c r="H141" s="202">
        <v>85</v>
      </c>
      <c r="I141" s="203">
        <v>126</v>
      </c>
      <c r="J141" s="203">
        <f>ROUND(I141*H141,2)</f>
        <v>10710</v>
      </c>
      <c r="K141" s="200" t="s">
        <v>289</v>
      </c>
      <c r="L141" s="38"/>
      <c r="M141" s="72" t="s">
        <v>1</v>
      </c>
      <c r="N141" s="204" t="s">
        <v>50</v>
      </c>
      <c r="O141" s="205">
        <v>0.025999999999999999</v>
      </c>
      <c r="P141" s="205">
        <f>O141*H141</f>
        <v>2.21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88</v>
      </c>
      <c r="AY141" s="17" t="s">
        <v>282</v>
      </c>
      <c r="BE141" s="207">
        <f>IF(N141="základní",J141,0)</f>
        <v>10710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10710</v>
      </c>
      <c r="BL141" s="17" t="s">
        <v>290</v>
      </c>
      <c r="BM141" s="17" t="s">
        <v>1673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1332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747</v>
      </c>
      <c r="G143" s="219"/>
      <c r="H143" s="222">
        <v>85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85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360</v>
      </c>
      <c r="D145" s="198" t="s">
        <v>285</v>
      </c>
      <c r="E145" s="199" t="s">
        <v>1674</v>
      </c>
      <c r="F145" s="200" t="s">
        <v>1675</v>
      </c>
      <c r="G145" s="201" t="s">
        <v>343</v>
      </c>
      <c r="H145" s="202">
        <v>85</v>
      </c>
      <c r="I145" s="203">
        <v>258</v>
      </c>
      <c r="J145" s="203">
        <f>ROUND(I145*H145,2)</f>
        <v>21930</v>
      </c>
      <c r="K145" s="200" t="s">
        <v>289</v>
      </c>
      <c r="L145" s="38"/>
      <c r="M145" s="72" t="s">
        <v>1</v>
      </c>
      <c r="N145" s="204" t="s">
        <v>50</v>
      </c>
      <c r="O145" s="205">
        <v>0.59999999999999998</v>
      </c>
      <c r="P145" s="205">
        <f>O145*H145</f>
        <v>51</v>
      </c>
      <c r="Q145" s="205">
        <v>0.084250000000000005</v>
      </c>
      <c r="R145" s="205">
        <f>Q145*H145</f>
        <v>7.1612500000000008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21930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21930</v>
      </c>
      <c r="BL145" s="17" t="s">
        <v>290</v>
      </c>
      <c r="BM145" s="17" t="s">
        <v>1676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1651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747</v>
      </c>
      <c r="G147" s="219"/>
      <c r="H147" s="222">
        <v>85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85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88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248" t="s">
        <v>365</v>
      </c>
      <c r="D149" s="248" t="s">
        <v>328</v>
      </c>
      <c r="E149" s="249" t="s">
        <v>1677</v>
      </c>
      <c r="F149" s="250" t="s">
        <v>1678</v>
      </c>
      <c r="G149" s="251" t="s">
        <v>343</v>
      </c>
      <c r="H149" s="252">
        <v>87.549999999999997</v>
      </c>
      <c r="I149" s="253">
        <v>378</v>
      </c>
      <c r="J149" s="253">
        <f>ROUND(I149*H149,2)</f>
        <v>33093.900000000001</v>
      </c>
      <c r="K149" s="250" t="s">
        <v>289</v>
      </c>
      <c r="L149" s="254"/>
      <c r="M149" s="255" t="s">
        <v>1</v>
      </c>
      <c r="N149" s="256" t="s">
        <v>50</v>
      </c>
      <c r="O149" s="205">
        <v>0</v>
      </c>
      <c r="P149" s="205">
        <f>O149*H149</f>
        <v>0</v>
      </c>
      <c r="Q149" s="205">
        <v>0.17599999999999999</v>
      </c>
      <c r="R149" s="205">
        <f>Q149*H149</f>
        <v>15.408799999999999</v>
      </c>
      <c r="S149" s="205">
        <v>0</v>
      </c>
      <c r="T149" s="206">
        <f>S149*H149</f>
        <v>0</v>
      </c>
      <c r="AR149" s="17" t="s">
        <v>331</v>
      </c>
      <c r="AT149" s="17" t="s">
        <v>328</v>
      </c>
      <c r="AU149" s="17" t="s">
        <v>88</v>
      </c>
      <c r="AY149" s="17" t="s">
        <v>282</v>
      </c>
      <c r="BE149" s="207">
        <f>IF(N149="základní",J149,0)</f>
        <v>33093.900000000001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33093.900000000001</v>
      </c>
      <c r="BL149" s="17" t="s">
        <v>290</v>
      </c>
      <c r="BM149" s="17" t="s">
        <v>1679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1680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1681</v>
      </c>
      <c r="G151" s="219"/>
      <c r="H151" s="222">
        <v>87.549999999999997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88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5" customFormat="1">
      <c r="B152" s="238"/>
      <c r="C152" s="239"/>
      <c r="D152" s="210" t="s">
        <v>292</v>
      </c>
      <c r="E152" s="240" t="s">
        <v>1</v>
      </c>
      <c r="F152" s="241" t="s">
        <v>306</v>
      </c>
      <c r="G152" s="239"/>
      <c r="H152" s="242">
        <v>87.549999999999997</v>
      </c>
      <c r="I152" s="239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292</v>
      </c>
      <c r="AU152" s="247" t="s">
        <v>88</v>
      </c>
      <c r="AV152" s="15" t="s">
        <v>290</v>
      </c>
      <c r="AW152" s="15" t="s">
        <v>40</v>
      </c>
      <c r="AX152" s="15" t="s">
        <v>86</v>
      </c>
      <c r="AY152" s="247" t="s">
        <v>282</v>
      </c>
    </row>
    <row r="153" s="11" customFormat="1" ht="22.8" customHeight="1">
      <c r="B153" s="183"/>
      <c r="C153" s="184"/>
      <c r="D153" s="185" t="s">
        <v>78</v>
      </c>
      <c r="E153" s="196" t="s">
        <v>346</v>
      </c>
      <c r="F153" s="196" t="s">
        <v>1125</v>
      </c>
      <c r="G153" s="184"/>
      <c r="H153" s="184"/>
      <c r="I153" s="184"/>
      <c r="J153" s="197">
        <f>BK153</f>
        <v>5657.6800000000003</v>
      </c>
      <c r="K153" s="184"/>
      <c r="L153" s="188"/>
      <c r="M153" s="189"/>
      <c r="N153" s="190"/>
      <c r="O153" s="190"/>
      <c r="P153" s="191">
        <f>SUM(P154:P166)</f>
        <v>3.7520000000000002</v>
      </c>
      <c r="Q153" s="190"/>
      <c r="R153" s="191">
        <f>SUM(R154:R166)</f>
        <v>3.3209400000000002</v>
      </c>
      <c r="S153" s="190"/>
      <c r="T153" s="192">
        <f>SUM(T154:T166)</f>
        <v>0</v>
      </c>
      <c r="AR153" s="193" t="s">
        <v>290</v>
      </c>
      <c r="AT153" s="194" t="s">
        <v>78</v>
      </c>
      <c r="AU153" s="194" t="s">
        <v>86</v>
      </c>
      <c r="AY153" s="193" t="s">
        <v>282</v>
      </c>
      <c r="BK153" s="195">
        <f>SUM(BK154:BK166)</f>
        <v>5657.6800000000003</v>
      </c>
    </row>
    <row r="154" s="1" customFormat="1" ht="16.5" customHeight="1">
      <c r="B154" s="33"/>
      <c r="C154" s="198" t="s">
        <v>370</v>
      </c>
      <c r="D154" s="198" t="s">
        <v>285</v>
      </c>
      <c r="E154" s="199" t="s">
        <v>1398</v>
      </c>
      <c r="F154" s="200" t="s">
        <v>1399</v>
      </c>
      <c r="G154" s="201" t="s">
        <v>392</v>
      </c>
      <c r="H154" s="202">
        <v>14</v>
      </c>
      <c r="I154" s="203">
        <v>232</v>
      </c>
      <c r="J154" s="203">
        <f>ROUND(I154*H154,2)</f>
        <v>3248</v>
      </c>
      <c r="K154" s="200" t="s">
        <v>289</v>
      </c>
      <c r="L154" s="38"/>
      <c r="M154" s="72" t="s">
        <v>1</v>
      </c>
      <c r="N154" s="204" t="s">
        <v>50</v>
      </c>
      <c r="O154" s="205">
        <v>0.26800000000000002</v>
      </c>
      <c r="P154" s="205">
        <f>O154*H154</f>
        <v>3.7520000000000002</v>
      </c>
      <c r="Q154" s="205">
        <v>0.15540000000000001</v>
      </c>
      <c r="R154" s="205">
        <f>Q154*H154</f>
        <v>2.1756000000000002</v>
      </c>
      <c r="S154" s="205">
        <v>0</v>
      </c>
      <c r="T154" s="206">
        <f>S154*H154</f>
        <v>0</v>
      </c>
      <c r="AR154" s="17" t="s">
        <v>290</v>
      </c>
      <c r="AT154" s="17" t="s">
        <v>285</v>
      </c>
      <c r="AU154" s="17" t="s">
        <v>88</v>
      </c>
      <c r="AY154" s="17" t="s">
        <v>282</v>
      </c>
      <c r="BE154" s="207">
        <f>IF(N154="základní",J154,0)</f>
        <v>3248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86</v>
      </c>
      <c r="BK154" s="207">
        <f>ROUND(I154*H154,2)</f>
        <v>3248</v>
      </c>
      <c r="BL154" s="17" t="s">
        <v>290</v>
      </c>
      <c r="BM154" s="17" t="s">
        <v>1682</v>
      </c>
    </row>
    <row r="155" s="12" customFormat="1">
      <c r="B155" s="208"/>
      <c r="C155" s="209"/>
      <c r="D155" s="210" t="s">
        <v>292</v>
      </c>
      <c r="E155" s="211" t="s">
        <v>1</v>
      </c>
      <c r="F155" s="212" t="s">
        <v>1683</v>
      </c>
      <c r="G155" s="209"/>
      <c r="H155" s="211" t="s">
        <v>1</v>
      </c>
      <c r="I155" s="209"/>
      <c r="J155" s="209"/>
      <c r="K155" s="209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292</v>
      </c>
      <c r="AU155" s="217" t="s">
        <v>88</v>
      </c>
      <c r="AV155" s="12" t="s">
        <v>86</v>
      </c>
      <c r="AW155" s="12" t="s">
        <v>40</v>
      </c>
      <c r="AX155" s="12" t="s">
        <v>79</v>
      </c>
      <c r="AY155" s="21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370</v>
      </c>
      <c r="G156" s="219"/>
      <c r="H156" s="222">
        <v>14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5" customFormat="1">
      <c r="B157" s="238"/>
      <c r="C157" s="239"/>
      <c r="D157" s="210" t="s">
        <v>292</v>
      </c>
      <c r="E157" s="240" t="s">
        <v>1</v>
      </c>
      <c r="F157" s="241" t="s">
        <v>306</v>
      </c>
      <c r="G157" s="239"/>
      <c r="H157" s="242">
        <v>14</v>
      </c>
      <c r="I157" s="239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292</v>
      </c>
      <c r="AU157" s="247" t="s">
        <v>88</v>
      </c>
      <c r="AV157" s="15" t="s">
        <v>290</v>
      </c>
      <c r="AW157" s="15" t="s">
        <v>40</v>
      </c>
      <c r="AX157" s="15" t="s">
        <v>86</v>
      </c>
      <c r="AY157" s="247" t="s">
        <v>282</v>
      </c>
    </row>
    <row r="158" s="1" customFormat="1" ht="16.5" customHeight="1">
      <c r="B158" s="33"/>
      <c r="C158" s="248" t="s">
        <v>8</v>
      </c>
      <c r="D158" s="248" t="s">
        <v>328</v>
      </c>
      <c r="E158" s="249" t="s">
        <v>1629</v>
      </c>
      <c r="F158" s="250" t="s">
        <v>1630</v>
      </c>
      <c r="G158" s="251" t="s">
        <v>392</v>
      </c>
      <c r="H158" s="252">
        <v>14.140000000000001</v>
      </c>
      <c r="I158" s="253">
        <v>162</v>
      </c>
      <c r="J158" s="253">
        <f>ROUND(I158*H158,2)</f>
        <v>2290.6799999999998</v>
      </c>
      <c r="K158" s="250" t="s">
        <v>289</v>
      </c>
      <c r="L158" s="254"/>
      <c r="M158" s="255" t="s">
        <v>1</v>
      </c>
      <c r="N158" s="256" t="s">
        <v>50</v>
      </c>
      <c r="O158" s="205">
        <v>0</v>
      </c>
      <c r="P158" s="205">
        <f>O158*H158</f>
        <v>0</v>
      </c>
      <c r="Q158" s="205">
        <v>0.081000000000000003</v>
      </c>
      <c r="R158" s="205">
        <f>Q158*H158</f>
        <v>1.14534</v>
      </c>
      <c r="S158" s="205">
        <v>0</v>
      </c>
      <c r="T158" s="206">
        <f>S158*H158</f>
        <v>0</v>
      </c>
      <c r="AR158" s="17" t="s">
        <v>331</v>
      </c>
      <c r="AT158" s="17" t="s">
        <v>328</v>
      </c>
      <c r="AU158" s="17" t="s">
        <v>88</v>
      </c>
      <c r="AY158" s="17" t="s">
        <v>282</v>
      </c>
      <c r="BE158" s="207">
        <f>IF(N158="základní",J158,0)</f>
        <v>2290.6799999999998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2290.6799999999998</v>
      </c>
      <c r="BL158" s="17" t="s">
        <v>290</v>
      </c>
      <c r="BM158" s="17" t="s">
        <v>1684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1685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1686</v>
      </c>
      <c r="G160" s="219"/>
      <c r="H160" s="222">
        <v>14.140000000000001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5" customFormat="1">
      <c r="B161" s="238"/>
      <c r="C161" s="239"/>
      <c r="D161" s="210" t="s">
        <v>292</v>
      </c>
      <c r="E161" s="240" t="s">
        <v>1</v>
      </c>
      <c r="F161" s="241" t="s">
        <v>306</v>
      </c>
      <c r="G161" s="239"/>
      <c r="H161" s="242">
        <v>14.140000000000001</v>
      </c>
      <c r="I161" s="239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292</v>
      </c>
      <c r="AU161" s="247" t="s">
        <v>88</v>
      </c>
      <c r="AV161" s="15" t="s">
        <v>290</v>
      </c>
      <c r="AW161" s="15" t="s">
        <v>40</v>
      </c>
      <c r="AX161" s="15" t="s">
        <v>86</v>
      </c>
      <c r="AY161" s="247" t="s">
        <v>282</v>
      </c>
    </row>
    <row r="162" s="1" customFormat="1" ht="16.5" customHeight="1">
      <c r="B162" s="33"/>
      <c r="C162" s="198" t="s">
        <v>381</v>
      </c>
      <c r="D162" s="198" t="s">
        <v>285</v>
      </c>
      <c r="E162" s="199" t="s">
        <v>1468</v>
      </c>
      <c r="F162" s="200" t="s">
        <v>1469</v>
      </c>
      <c r="G162" s="201" t="s">
        <v>1463</v>
      </c>
      <c r="H162" s="202">
        <v>1.3999999999999999</v>
      </c>
      <c r="I162" s="203">
        <v>85</v>
      </c>
      <c r="J162" s="203">
        <f>ROUND(I162*H162,2)</f>
        <v>119</v>
      </c>
      <c r="K162" s="200" t="s">
        <v>377</v>
      </c>
      <c r="L162" s="38"/>
      <c r="M162" s="72" t="s">
        <v>1</v>
      </c>
      <c r="N162" s="204" t="s">
        <v>50</v>
      </c>
      <c r="O162" s="205">
        <v>0</v>
      </c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7" t="s">
        <v>1452</v>
      </c>
      <c r="AT162" s="17" t="s">
        <v>285</v>
      </c>
      <c r="AU162" s="17" t="s">
        <v>88</v>
      </c>
      <c r="AY162" s="17" t="s">
        <v>282</v>
      </c>
      <c r="BE162" s="207">
        <f>IF(N162="základní",J162,0)</f>
        <v>119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119</v>
      </c>
      <c r="BL162" s="17" t="s">
        <v>1452</v>
      </c>
      <c r="BM162" s="17" t="s">
        <v>1687</v>
      </c>
    </row>
    <row r="163" s="1" customFormat="1">
      <c r="B163" s="33"/>
      <c r="C163" s="34"/>
      <c r="D163" s="210" t="s">
        <v>1154</v>
      </c>
      <c r="E163" s="34"/>
      <c r="F163" s="261" t="s">
        <v>1471</v>
      </c>
      <c r="G163" s="34"/>
      <c r="H163" s="34"/>
      <c r="I163" s="34"/>
      <c r="J163" s="34"/>
      <c r="K163" s="34"/>
      <c r="L163" s="38"/>
      <c r="M163" s="262"/>
      <c r="N163" s="74"/>
      <c r="O163" s="74"/>
      <c r="P163" s="74"/>
      <c r="Q163" s="74"/>
      <c r="R163" s="74"/>
      <c r="S163" s="74"/>
      <c r="T163" s="75"/>
      <c r="AT163" s="17" t="s">
        <v>1154</v>
      </c>
      <c r="AU163" s="17" t="s">
        <v>88</v>
      </c>
    </row>
    <row r="164" s="12" customFormat="1">
      <c r="B164" s="208"/>
      <c r="C164" s="209"/>
      <c r="D164" s="210" t="s">
        <v>292</v>
      </c>
      <c r="E164" s="211" t="s">
        <v>1</v>
      </c>
      <c r="F164" s="212" t="s">
        <v>1466</v>
      </c>
      <c r="G164" s="209"/>
      <c r="H164" s="211" t="s">
        <v>1</v>
      </c>
      <c r="I164" s="209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292</v>
      </c>
      <c r="AU164" s="217" t="s">
        <v>88</v>
      </c>
      <c r="AV164" s="12" t="s">
        <v>86</v>
      </c>
      <c r="AW164" s="12" t="s">
        <v>40</v>
      </c>
      <c r="AX164" s="12" t="s">
        <v>79</v>
      </c>
      <c r="AY164" s="217" t="s">
        <v>282</v>
      </c>
    </row>
    <row r="165" s="13" customFormat="1">
      <c r="B165" s="218"/>
      <c r="C165" s="219"/>
      <c r="D165" s="210" t="s">
        <v>292</v>
      </c>
      <c r="E165" s="220" t="s">
        <v>1</v>
      </c>
      <c r="F165" s="221" t="s">
        <v>1688</v>
      </c>
      <c r="G165" s="219"/>
      <c r="H165" s="222">
        <v>1.3999999999999999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292</v>
      </c>
      <c r="AU165" s="227" t="s">
        <v>88</v>
      </c>
      <c r="AV165" s="13" t="s">
        <v>88</v>
      </c>
      <c r="AW165" s="13" t="s">
        <v>40</v>
      </c>
      <c r="AX165" s="13" t="s">
        <v>79</v>
      </c>
      <c r="AY165" s="227" t="s">
        <v>282</v>
      </c>
    </row>
    <row r="166" s="15" customFormat="1">
      <c r="B166" s="238"/>
      <c r="C166" s="239"/>
      <c r="D166" s="210" t="s">
        <v>292</v>
      </c>
      <c r="E166" s="240" t="s">
        <v>1</v>
      </c>
      <c r="F166" s="241" t="s">
        <v>306</v>
      </c>
      <c r="G166" s="239"/>
      <c r="H166" s="242">
        <v>1.3999999999999999</v>
      </c>
      <c r="I166" s="239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292</v>
      </c>
      <c r="AU166" s="247" t="s">
        <v>88</v>
      </c>
      <c r="AV166" s="15" t="s">
        <v>290</v>
      </c>
      <c r="AW166" s="15" t="s">
        <v>40</v>
      </c>
      <c r="AX166" s="15" t="s">
        <v>86</v>
      </c>
      <c r="AY166" s="247" t="s">
        <v>282</v>
      </c>
    </row>
    <row r="167" s="11" customFormat="1" ht="22.8" customHeight="1">
      <c r="B167" s="183"/>
      <c r="C167" s="184"/>
      <c r="D167" s="185" t="s">
        <v>78</v>
      </c>
      <c r="E167" s="196" t="s">
        <v>1224</v>
      </c>
      <c r="F167" s="196" t="s">
        <v>1225</v>
      </c>
      <c r="G167" s="184"/>
      <c r="H167" s="184"/>
      <c r="I167" s="184"/>
      <c r="J167" s="197">
        <f>BK167</f>
        <v>19368.540000000001</v>
      </c>
      <c r="K167" s="184"/>
      <c r="L167" s="188"/>
      <c r="M167" s="189"/>
      <c r="N167" s="190"/>
      <c r="O167" s="190"/>
      <c r="P167" s="191">
        <f>P168</f>
        <v>43.198363999999998</v>
      </c>
      <c r="Q167" s="190"/>
      <c r="R167" s="191">
        <f>R168</f>
        <v>0</v>
      </c>
      <c r="S167" s="190"/>
      <c r="T167" s="192">
        <f>T168</f>
        <v>0</v>
      </c>
      <c r="AR167" s="193" t="s">
        <v>86</v>
      </c>
      <c r="AT167" s="194" t="s">
        <v>78</v>
      </c>
      <c r="AU167" s="194" t="s">
        <v>86</v>
      </c>
      <c r="AY167" s="193" t="s">
        <v>282</v>
      </c>
      <c r="BK167" s="195">
        <f>BK168</f>
        <v>19368.540000000001</v>
      </c>
    </row>
    <row r="168" s="1" customFormat="1" ht="16.5" customHeight="1">
      <c r="B168" s="33"/>
      <c r="C168" s="198" t="s">
        <v>385</v>
      </c>
      <c r="D168" s="198" t="s">
        <v>285</v>
      </c>
      <c r="E168" s="199" t="s">
        <v>1646</v>
      </c>
      <c r="F168" s="200" t="s">
        <v>1647</v>
      </c>
      <c r="G168" s="201" t="s">
        <v>316</v>
      </c>
      <c r="H168" s="202">
        <v>108.812</v>
      </c>
      <c r="I168" s="203">
        <v>178</v>
      </c>
      <c r="J168" s="203">
        <f>ROUND(I168*H168,2)</f>
        <v>19368.540000000001</v>
      </c>
      <c r="K168" s="200" t="s">
        <v>289</v>
      </c>
      <c r="L168" s="38"/>
      <c r="M168" s="257" t="s">
        <v>1</v>
      </c>
      <c r="N168" s="258" t="s">
        <v>50</v>
      </c>
      <c r="O168" s="259">
        <v>0.39700000000000002</v>
      </c>
      <c r="P168" s="259">
        <f>O168*H168</f>
        <v>43.198363999999998</v>
      </c>
      <c r="Q168" s="259">
        <v>0</v>
      </c>
      <c r="R168" s="259">
        <f>Q168*H168</f>
        <v>0</v>
      </c>
      <c r="S168" s="259">
        <v>0</v>
      </c>
      <c r="T168" s="260">
        <f>S168*H168</f>
        <v>0</v>
      </c>
      <c r="AR168" s="17" t="s">
        <v>290</v>
      </c>
      <c r="AT168" s="17" t="s">
        <v>285</v>
      </c>
      <c r="AU168" s="17" t="s">
        <v>88</v>
      </c>
      <c r="AY168" s="17" t="s">
        <v>282</v>
      </c>
      <c r="BE168" s="207">
        <f>IF(N168="základní",J168,0)</f>
        <v>19368.540000000001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19368.540000000001</v>
      </c>
      <c r="BL168" s="17" t="s">
        <v>290</v>
      </c>
      <c r="BM168" s="17" t="s">
        <v>1689</v>
      </c>
    </row>
    <row r="169" s="1" customFormat="1" ht="6.96" customHeight="1"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38"/>
    </row>
  </sheetData>
  <sheetProtection sheet="1" autoFilter="0" formatColumns="0" formatRows="0" objects="1" scenarios="1" spinCount="100000" saltValue="7SpojKa52iXVUKcGzJy0++Ixn/U4eRSEfCF3Bw76a7D8/El6vBFWHZNsI1YQpgvr9K+7ETlK/JwXPWd96G+VDA==" hashValue="0VgcDlEGpiffuN2CXbrRq2ahooSfiPBR+dIS3AsjsiBMXYpG1afls+ud1/Kf4ECjycGDE4lF0niVMUeUWn4hBQ==" algorithmName="SHA-512" password="CC35"/>
  <autoFilter ref="C90:K168"/>
  <mergeCells count="11">
    <mergeCell ref="E7:H7"/>
    <mergeCell ref="E9:H9"/>
    <mergeCell ref="E11:H11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123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1227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1690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ROUND(J92, 2)</f>
        <v>8707268.5500000007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ROUND((SUM(BE92:BE276)),  2)</f>
        <v>8707268.5500000007</v>
      </c>
      <c r="I35" s="145">
        <v>0.20999999999999999</v>
      </c>
      <c r="J35" s="144">
        <f>ROUND(((SUM(BE92:BE276))*I35),  2)</f>
        <v>1828526.3999999999</v>
      </c>
      <c r="L35" s="38"/>
    </row>
    <row r="36" s="1" customFormat="1" ht="14.4" customHeight="1">
      <c r="B36" s="38"/>
      <c r="E36" s="135" t="s">
        <v>51</v>
      </c>
      <c r="F36" s="144">
        <f>ROUND((SUM(BF92:BF276)),  2)</f>
        <v>0</v>
      </c>
      <c r="I36" s="145">
        <v>0.14999999999999999</v>
      </c>
      <c r="J36" s="144">
        <f>ROUND(((SUM(BF92:BF276))*I36),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ROUND((SUM(BG92:BG276)),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ROUND((SUM(BH92:BH276)),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ROUND((SUM(BI92:BI276)),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10535794.950000001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1227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110 - Chodníky + nástupiště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J92</f>
        <v>8707268.5500000007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J93</f>
        <v>8656720.0500000007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J94</f>
        <v>2328656.6099999999</v>
      </c>
      <c r="K65" s="117"/>
      <c r="L65" s="172"/>
    </row>
    <row r="66" s="9" customFormat="1" ht="19.92" customHeight="1">
      <c r="B66" s="168"/>
      <c r="C66" s="117"/>
      <c r="D66" s="169" t="s">
        <v>1229</v>
      </c>
      <c r="E66" s="170"/>
      <c r="F66" s="170"/>
      <c r="G66" s="170"/>
      <c r="H66" s="170"/>
      <c r="I66" s="170"/>
      <c r="J66" s="171">
        <f>J125</f>
        <v>4387744.6100000003</v>
      </c>
      <c r="K66" s="117"/>
      <c r="L66" s="172"/>
    </row>
    <row r="67" s="9" customFormat="1" ht="19.92" customHeight="1">
      <c r="B67" s="168"/>
      <c r="C67" s="117"/>
      <c r="D67" s="169" t="s">
        <v>1041</v>
      </c>
      <c r="E67" s="170"/>
      <c r="F67" s="170"/>
      <c r="G67" s="170"/>
      <c r="H67" s="170"/>
      <c r="I67" s="170"/>
      <c r="J67" s="171">
        <f>J191</f>
        <v>1627338.1899999999</v>
      </c>
      <c r="K67" s="117"/>
      <c r="L67" s="172"/>
    </row>
    <row r="68" s="9" customFormat="1" ht="19.92" customHeight="1">
      <c r="B68" s="168"/>
      <c r="C68" s="117"/>
      <c r="D68" s="169" t="s">
        <v>1043</v>
      </c>
      <c r="E68" s="170"/>
      <c r="F68" s="170"/>
      <c r="G68" s="170"/>
      <c r="H68" s="170"/>
      <c r="I68" s="170"/>
      <c r="J68" s="171">
        <f>J269</f>
        <v>312980.64000000001</v>
      </c>
      <c r="K68" s="117"/>
      <c r="L68" s="172"/>
    </row>
    <row r="69" s="8" customFormat="1" ht="24.96" customHeight="1">
      <c r="B69" s="162"/>
      <c r="C69" s="163"/>
      <c r="D69" s="164" t="s">
        <v>1691</v>
      </c>
      <c r="E69" s="165"/>
      <c r="F69" s="165"/>
      <c r="G69" s="165"/>
      <c r="H69" s="165"/>
      <c r="I69" s="165"/>
      <c r="J69" s="166">
        <f>J271</f>
        <v>50548.5</v>
      </c>
      <c r="K69" s="163"/>
      <c r="L69" s="167"/>
    </row>
    <row r="70" s="9" customFormat="1" ht="19.92" customHeight="1">
      <c r="B70" s="168"/>
      <c r="C70" s="117"/>
      <c r="D70" s="169" t="s">
        <v>1692</v>
      </c>
      <c r="E70" s="170"/>
      <c r="F70" s="170"/>
      <c r="G70" s="170"/>
      <c r="H70" s="170"/>
      <c r="I70" s="170"/>
      <c r="J70" s="171">
        <f>J272</f>
        <v>50548.5</v>
      </c>
      <c r="K70" s="117"/>
      <c r="L70" s="172"/>
    </row>
    <row r="71" s="1" customFormat="1" ht="21.84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8"/>
    </row>
    <row r="72" s="1" customFormat="1" ht="6.96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8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38"/>
    </row>
    <row r="77" s="1" customFormat="1" ht="24.96" customHeight="1">
      <c r="B77" s="33"/>
      <c r="C77" s="23" t="s">
        <v>268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14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157" t="str">
        <f>E7</f>
        <v>Přestupní terminál Šumperk</v>
      </c>
      <c r="F80" s="29"/>
      <c r="G80" s="29"/>
      <c r="H80" s="29"/>
      <c r="I80" s="34"/>
      <c r="J80" s="34"/>
      <c r="K80" s="34"/>
      <c r="L80" s="38"/>
    </row>
    <row r="81" ht="12" customHeight="1">
      <c r="B81" s="21"/>
      <c r="C81" s="29" t="s">
        <v>244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1" customFormat="1" ht="16.5" customHeight="1">
      <c r="B82" s="33"/>
      <c r="C82" s="34"/>
      <c r="D82" s="34"/>
      <c r="E82" s="157" t="s">
        <v>1227</v>
      </c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246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E11</f>
        <v>SO 110 - Chodníky + nástupiště</v>
      </c>
      <c r="F84" s="34"/>
      <c r="G84" s="34"/>
      <c r="H84" s="34"/>
      <c r="I84" s="34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20</v>
      </c>
      <c r="D86" s="34"/>
      <c r="E86" s="34"/>
      <c r="F86" s="26" t="str">
        <f>F14</f>
        <v>Šumperk</v>
      </c>
      <c r="G86" s="34"/>
      <c r="H86" s="34"/>
      <c r="I86" s="29" t="s">
        <v>22</v>
      </c>
      <c r="J86" s="62" t="str">
        <f>IF(J14="","",J14)</f>
        <v>20. 11. 2018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3.65" customHeight="1">
      <c r="B88" s="33"/>
      <c r="C88" s="29" t="s">
        <v>28</v>
      </c>
      <c r="D88" s="34"/>
      <c r="E88" s="34"/>
      <c r="F88" s="26" t="str">
        <f>E17</f>
        <v>Město Šumperk</v>
      </c>
      <c r="G88" s="34"/>
      <c r="H88" s="34"/>
      <c r="I88" s="29" t="s">
        <v>36</v>
      </c>
      <c r="J88" s="31" t="str">
        <f>E23</f>
        <v>Cekr CZ s.r.o.</v>
      </c>
      <c r="K88" s="34"/>
      <c r="L88" s="38"/>
    </row>
    <row r="89" s="1" customFormat="1" ht="24.9" customHeight="1">
      <c r="B89" s="33"/>
      <c r="C89" s="29" t="s">
        <v>34</v>
      </c>
      <c r="D89" s="34"/>
      <c r="E89" s="34"/>
      <c r="F89" s="26" t="str">
        <f>IF(E20="","",E20)</f>
        <v>Na základě VŘ</v>
      </c>
      <c r="G89" s="34"/>
      <c r="H89" s="34"/>
      <c r="I89" s="29" t="s">
        <v>41</v>
      </c>
      <c r="J89" s="31" t="str">
        <f>E26</f>
        <v>Jan Zamykal, CS ÚRS 2018 02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0" customFormat="1" ht="29.28" customHeight="1">
      <c r="B91" s="173"/>
      <c r="C91" s="174" t="s">
        <v>269</v>
      </c>
      <c r="D91" s="175" t="s">
        <v>64</v>
      </c>
      <c r="E91" s="175" t="s">
        <v>60</v>
      </c>
      <c r="F91" s="175" t="s">
        <v>61</v>
      </c>
      <c r="G91" s="175" t="s">
        <v>270</v>
      </c>
      <c r="H91" s="175" t="s">
        <v>271</v>
      </c>
      <c r="I91" s="175" t="s">
        <v>272</v>
      </c>
      <c r="J91" s="176" t="s">
        <v>250</v>
      </c>
      <c r="K91" s="177" t="s">
        <v>273</v>
      </c>
      <c r="L91" s="178"/>
      <c r="M91" s="83" t="s">
        <v>1</v>
      </c>
      <c r="N91" s="84" t="s">
        <v>49</v>
      </c>
      <c r="O91" s="84" t="s">
        <v>274</v>
      </c>
      <c r="P91" s="84" t="s">
        <v>275</v>
      </c>
      <c r="Q91" s="84" t="s">
        <v>276</v>
      </c>
      <c r="R91" s="84" t="s">
        <v>277</v>
      </c>
      <c r="S91" s="84" t="s">
        <v>278</v>
      </c>
      <c r="T91" s="85" t="s">
        <v>279</v>
      </c>
    </row>
    <row r="92" s="1" customFormat="1" ht="22.8" customHeight="1">
      <c r="B92" s="33"/>
      <c r="C92" s="90" t="s">
        <v>280</v>
      </c>
      <c r="D92" s="34"/>
      <c r="E92" s="34"/>
      <c r="F92" s="34"/>
      <c r="G92" s="34"/>
      <c r="H92" s="34"/>
      <c r="I92" s="34"/>
      <c r="J92" s="179">
        <f>BK92</f>
        <v>8707268.5500000007</v>
      </c>
      <c r="K92" s="34"/>
      <c r="L92" s="38"/>
      <c r="M92" s="86"/>
      <c r="N92" s="87"/>
      <c r="O92" s="87"/>
      <c r="P92" s="180">
        <f>P93+P271</f>
        <v>5494.6543869999987</v>
      </c>
      <c r="Q92" s="87"/>
      <c r="R92" s="180">
        <f>R93+R271</f>
        <v>5164.8645702000003</v>
      </c>
      <c r="S92" s="87"/>
      <c r="T92" s="181">
        <f>T93+T271</f>
        <v>0</v>
      </c>
      <c r="AT92" s="17" t="s">
        <v>78</v>
      </c>
      <c r="AU92" s="17" t="s">
        <v>252</v>
      </c>
      <c r="BK92" s="182">
        <f>BK93+BK271</f>
        <v>8707268.5500000007</v>
      </c>
    </row>
    <row r="93" s="11" customFormat="1" ht="25.92" customHeight="1">
      <c r="B93" s="183"/>
      <c r="C93" s="184"/>
      <c r="D93" s="185" t="s">
        <v>78</v>
      </c>
      <c r="E93" s="186" t="s">
        <v>1044</v>
      </c>
      <c r="F93" s="186" t="s">
        <v>1045</v>
      </c>
      <c r="G93" s="184"/>
      <c r="H93" s="184"/>
      <c r="I93" s="184"/>
      <c r="J93" s="187">
        <f>BK93</f>
        <v>8656720.0500000007</v>
      </c>
      <c r="K93" s="184"/>
      <c r="L93" s="188"/>
      <c r="M93" s="189"/>
      <c r="N93" s="190"/>
      <c r="O93" s="190"/>
      <c r="P93" s="191">
        <f>P94+P125+P191+P269</f>
        <v>5468.8513869999988</v>
      </c>
      <c r="Q93" s="190"/>
      <c r="R93" s="191">
        <f>R94+R125+R191+R269</f>
        <v>5164.6974852000003</v>
      </c>
      <c r="S93" s="190"/>
      <c r="T93" s="192">
        <f>T94+T125+T191+T269</f>
        <v>0</v>
      </c>
      <c r="AR93" s="193" t="s">
        <v>86</v>
      </c>
      <c r="AT93" s="194" t="s">
        <v>78</v>
      </c>
      <c r="AU93" s="194" t="s">
        <v>79</v>
      </c>
      <c r="AY93" s="193" t="s">
        <v>282</v>
      </c>
      <c r="BK93" s="195">
        <f>BK94+BK125+BK191+BK269</f>
        <v>8656720.0500000007</v>
      </c>
    </row>
    <row r="94" s="11" customFormat="1" ht="22.8" customHeight="1">
      <c r="B94" s="183"/>
      <c r="C94" s="184"/>
      <c r="D94" s="185" t="s">
        <v>78</v>
      </c>
      <c r="E94" s="196" t="s">
        <v>86</v>
      </c>
      <c r="F94" s="196" t="s">
        <v>284</v>
      </c>
      <c r="G94" s="184"/>
      <c r="H94" s="184"/>
      <c r="I94" s="184"/>
      <c r="J94" s="197">
        <f>BK94</f>
        <v>2328656.6099999999</v>
      </c>
      <c r="K94" s="184"/>
      <c r="L94" s="188"/>
      <c r="M94" s="189"/>
      <c r="N94" s="190"/>
      <c r="O94" s="190"/>
      <c r="P94" s="191">
        <f>SUM(P95:P124)</f>
        <v>920.79992500000003</v>
      </c>
      <c r="Q94" s="190"/>
      <c r="R94" s="191">
        <f>SUM(R95:R124)</f>
        <v>3272.9580000000001</v>
      </c>
      <c r="S94" s="190"/>
      <c r="T94" s="192">
        <f>SUM(T95:T124)</f>
        <v>0</v>
      </c>
      <c r="AR94" s="193" t="s">
        <v>86</v>
      </c>
      <c r="AT94" s="194" t="s">
        <v>78</v>
      </c>
      <c r="AU94" s="194" t="s">
        <v>86</v>
      </c>
      <c r="AY94" s="193" t="s">
        <v>282</v>
      </c>
      <c r="BK94" s="195">
        <f>SUM(BK95:BK124)</f>
        <v>2328656.6099999999</v>
      </c>
    </row>
    <row r="95" s="1" customFormat="1" ht="16.5" customHeight="1">
      <c r="B95" s="33"/>
      <c r="C95" s="198" t="s">
        <v>86</v>
      </c>
      <c r="D95" s="198" t="s">
        <v>285</v>
      </c>
      <c r="E95" s="199" t="s">
        <v>1577</v>
      </c>
      <c r="F95" s="200" t="s">
        <v>1578</v>
      </c>
      <c r="G95" s="201" t="s">
        <v>288</v>
      </c>
      <c r="H95" s="202">
        <v>1932.5699999999999</v>
      </c>
      <c r="I95" s="203">
        <v>79.400000000000006</v>
      </c>
      <c r="J95" s="203">
        <f>ROUND(I95*H95,2)</f>
        <v>153446.06</v>
      </c>
      <c r="K95" s="200" t="s">
        <v>289</v>
      </c>
      <c r="L95" s="38"/>
      <c r="M95" s="72" t="s">
        <v>1</v>
      </c>
      <c r="N95" s="204" t="s">
        <v>50</v>
      </c>
      <c r="O95" s="205">
        <v>0.223</v>
      </c>
      <c r="P95" s="205">
        <f>O95*H95</f>
        <v>430.96310999999997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88</v>
      </c>
      <c r="AY95" s="17" t="s">
        <v>282</v>
      </c>
      <c r="BE95" s="207">
        <f>IF(N95="základní",J95,0)</f>
        <v>153446.06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153446.06</v>
      </c>
      <c r="BL95" s="17" t="s">
        <v>290</v>
      </c>
      <c r="BM95" s="17" t="s">
        <v>1693</v>
      </c>
    </row>
    <row r="96" s="12" customFormat="1">
      <c r="B96" s="208"/>
      <c r="C96" s="209"/>
      <c r="D96" s="210" t="s">
        <v>292</v>
      </c>
      <c r="E96" s="211" t="s">
        <v>1</v>
      </c>
      <c r="F96" s="212" t="s">
        <v>1694</v>
      </c>
      <c r="G96" s="209"/>
      <c r="H96" s="211" t="s">
        <v>1</v>
      </c>
      <c r="I96" s="209"/>
      <c r="J96" s="209"/>
      <c r="K96" s="209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292</v>
      </c>
      <c r="AU96" s="217" t="s">
        <v>88</v>
      </c>
      <c r="AV96" s="12" t="s">
        <v>86</v>
      </c>
      <c r="AW96" s="12" t="s">
        <v>40</v>
      </c>
      <c r="AX96" s="12" t="s">
        <v>79</v>
      </c>
      <c r="AY96" s="21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1695</v>
      </c>
      <c r="G97" s="219"/>
      <c r="H97" s="222">
        <v>254.09999999999999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2" customFormat="1">
      <c r="B98" s="208"/>
      <c r="C98" s="209"/>
      <c r="D98" s="210" t="s">
        <v>292</v>
      </c>
      <c r="E98" s="211" t="s">
        <v>1</v>
      </c>
      <c r="F98" s="212" t="s">
        <v>1508</v>
      </c>
      <c r="G98" s="209"/>
      <c r="H98" s="211" t="s">
        <v>1</v>
      </c>
      <c r="I98" s="209"/>
      <c r="J98" s="209"/>
      <c r="K98" s="209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292</v>
      </c>
      <c r="AU98" s="217" t="s">
        <v>88</v>
      </c>
      <c r="AV98" s="12" t="s">
        <v>86</v>
      </c>
      <c r="AW98" s="12" t="s">
        <v>40</v>
      </c>
      <c r="AX98" s="12" t="s">
        <v>79</v>
      </c>
      <c r="AY98" s="21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1696</v>
      </c>
      <c r="G99" s="219"/>
      <c r="H99" s="222">
        <v>1678.47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5" customFormat="1">
      <c r="B100" s="238"/>
      <c r="C100" s="239"/>
      <c r="D100" s="210" t="s">
        <v>292</v>
      </c>
      <c r="E100" s="240" t="s">
        <v>1</v>
      </c>
      <c r="F100" s="241" t="s">
        <v>306</v>
      </c>
      <c r="G100" s="239"/>
      <c r="H100" s="242">
        <v>1932.5699999999999</v>
      </c>
      <c r="I100" s="239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292</v>
      </c>
      <c r="AU100" s="247" t="s">
        <v>88</v>
      </c>
      <c r="AV100" s="15" t="s">
        <v>290</v>
      </c>
      <c r="AW100" s="15" t="s">
        <v>40</v>
      </c>
      <c r="AX100" s="15" t="s">
        <v>86</v>
      </c>
      <c r="AY100" s="247" t="s">
        <v>282</v>
      </c>
    </row>
    <row r="101" s="1" customFormat="1" ht="16.5" customHeight="1">
      <c r="B101" s="33"/>
      <c r="C101" s="198" t="s">
        <v>88</v>
      </c>
      <c r="D101" s="198" t="s">
        <v>285</v>
      </c>
      <c r="E101" s="199" t="s">
        <v>1291</v>
      </c>
      <c r="F101" s="200" t="s">
        <v>1292</v>
      </c>
      <c r="G101" s="201" t="s">
        <v>288</v>
      </c>
      <c r="H101" s="202">
        <v>966.28499999999997</v>
      </c>
      <c r="I101" s="203">
        <v>23.699999999999999</v>
      </c>
      <c r="J101" s="203">
        <f>ROUND(I101*H101,2)</f>
        <v>22900.950000000001</v>
      </c>
      <c r="K101" s="200" t="s">
        <v>289</v>
      </c>
      <c r="L101" s="38"/>
      <c r="M101" s="72" t="s">
        <v>1</v>
      </c>
      <c r="N101" s="204" t="s">
        <v>50</v>
      </c>
      <c r="O101" s="205">
        <v>0.083000000000000004</v>
      </c>
      <c r="P101" s="205">
        <f>O101*H101</f>
        <v>80.201655000000002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22900.950000000001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22900.950000000001</v>
      </c>
      <c r="BL101" s="17" t="s">
        <v>290</v>
      </c>
      <c r="BM101" s="17" t="s">
        <v>1697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1294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1698</v>
      </c>
      <c r="G103" s="219"/>
      <c r="H103" s="222">
        <v>966.28499999999997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5" customFormat="1">
      <c r="B104" s="238"/>
      <c r="C104" s="239"/>
      <c r="D104" s="210" t="s">
        <v>292</v>
      </c>
      <c r="E104" s="240" t="s">
        <v>1</v>
      </c>
      <c r="F104" s="241" t="s">
        <v>306</v>
      </c>
      <c r="G104" s="239"/>
      <c r="H104" s="242">
        <v>966.28499999999997</v>
      </c>
      <c r="I104" s="239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292</v>
      </c>
      <c r="AU104" s="247" t="s">
        <v>88</v>
      </c>
      <c r="AV104" s="15" t="s">
        <v>290</v>
      </c>
      <c r="AW104" s="15" t="s">
        <v>40</v>
      </c>
      <c r="AX104" s="15" t="s">
        <v>86</v>
      </c>
      <c r="AY104" s="247" t="s">
        <v>282</v>
      </c>
    </row>
    <row r="105" s="1" customFormat="1" ht="16.5" customHeight="1">
      <c r="B105" s="33"/>
      <c r="C105" s="198" t="s">
        <v>129</v>
      </c>
      <c r="D105" s="198" t="s">
        <v>285</v>
      </c>
      <c r="E105" s="199" t="s">
        <v>307</v>
      </c>
      <c r="F105" s="200" t="s">
        <v>308</v>
      </c>
      <c r="G105" s="201" t="s">
        <v>288</v>
      </c>
      <c r="H105" s="202">
        <v>1932.5699999999999</v>
      </c>
      <c r="I105" s="203">
        <v>144</v>
      </c>
      <c r="J105" s="203">
        <f>ROUND(I105*H105,2)</f>
        <v>278290.08000000002</v>
      </c>
      <c r="K105" s="200" t="s">
        <v>289</v>
      </c>
      <c r="L105" s="38"/>
      <c r="M105" s="72" t="s">
        <v>1</v>
      </c>
      <c r="N105" s="204" t="s">
        <v>50</v>
      </c>
      <c r="O105" s="205">
        <v>0.062</v>
      </c>
      <c r="P105" s="205">
        <f>O105*H105</f>
        <v>119.81934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278290.08000000002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278290.08000000002</v>
      </c>
      <c r="BL105" s="17" t="s">
        <v>290</v>
      </c>
      <c r="BM105" s="17" t="s">
        <v>1699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1297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1700</v>
      </c>
      <c r="G107" s="219"/>
      <c r="H107" s="222">
        <v>1932.5699999999999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5" customFormat="1">
      <c r="B108" s="238"/>
      <c r="C108" s="239"/>
      <c r="D108" s="210" t="s">
        <v>292</v>
      </c>
      <c r="E108" s="240" t="s">
        <v>1</v>
      </c>
      <c r="F108" s="241" t="s">
        <v>306</v>
      </c>
      <c r="G108" s="239"/>
      <c r="H108" s="242">
        <v>1932.5699999999999</v>
      </c>
      <c r="I108" s="239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292</v>
      </c>
      <c r="AU108" s="247" t="s">
        <v>88</v>
      </c>
      <c r="AV108" s="15" t="s">
        <v>290</v>
      </c>
      <c r="AW108" s="15" t="s">
        <v>40</v>
      </c>
      <c r="AX108" s="15" t="s">
        <v>86</v>
      </c>
      <c r="AY108" s="247" t="s">
        <v>282</v>
      </c>
    </row>
    <row r="109" s="1" customFormat="1" ht="16.5" customHeight="1">
      <c r="B109" s="33"/>
      <c r="C109" s="198" t="s">
        <v>290</v>
      </c>
      <c r="D109" s="198" t="s">
        <v>285</v>
      </c>
      <c r="E109" s="199" t="s">
        <v>1298</v>
      </c>
      <c r="F109" s="200" t="s">
        <v>1299</v>
      </c>
      <c r="G109" s="201" t="s">
        <v>288</v>
      </c>
      <c r="H109" s="202">
        <v>1678.47</v>
      </c>
      <c r="I109" s="203">
        <v>94.599999999999994</v>
      </c>
      <c r="J109" s="203">
        <f>ROUND(I109*H109,2)</f>
        <v>158783.26000000001</v>
      </c>
      <c r="K109" s="200" t="s">
        <v>289</v>
      </c>
      <c r="L109" s="38"/>
      <c r="M109" s="72" t="s">
        <v>1</v>
      </c>
      <c r="N109" s="204" t="s">
        <v>50</v>
      </c>
      <c r="O109" s="205">
        <v>0.056000000000000001</v>
      </c>
      <c r="P109" s="205">
        <f>O109*H109</f>
        <v>93.994320000000002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88</v>
      </c>
      <c r="AY109" s="17" t="s">
        <v>282</v>
      </c>
      <c r="BE109" s="207">
        <f>IF(N109="základní",J109,0)</f>
        <v>158783.26000000001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158783.26000000001</v>
      </c>
      <c r="BL109" s="17" t="s">
        <v>290</v>
      </c>
      <c r="BM109" s="17" t="s">
        <v>1701</v>
      </c>
    </row>
    <row r="110" s="12" customFormat="1">
      <c r="B110" s="208"/>
      <c r="C110" s="209"/>
      <c r="D110" s="210" t="s">
        <v>292</v>
      </c>
      <c r="E110" s="211" t="s">
        <v>1</v>
      </c>
      <c r="F110" s="212" t="s">
        <v>1301</v>
      </c>
      <c r="G110" s="209"/>
      <c r="H110" s="211" t="s">
        <v>1</v>
      </c>
      <c r="I110" s="209"/>
      <c r="J110" s="209"/>
      <c r="K110" s="209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292</v>
      </c>
      <c r="AU110" s="217" t="s">
        <v>88</v>
      </c>
      <c r="AV110" s="12" t="s">
        <v>86</v>
      </c>
      <c r="AW110" s="12" t="s">
        <v>40</v>
      </c>
      <c r="AX110" s="12" t="s">
        <v>79</v>
      </c>
      <c r="AY110" s="21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1702</v>
      </c>
      <c r="G111" s="219"/>
      <c r="H111" s="222">
        <v>1678.47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1678.47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248" t="s">
        <v>319</v>
      </c>
      <c r="D113" s="248" t="s">
        <v>328</v>
      </c>
      <c r="E113" s="249" t="s">
        <v>1304</v>
      </c>
      <c r="F113" s="250" t="s">
        <v>1305</v>
      </c>
      <c r="G113" s="251" t="s">
        <v>316</v>
      </c>
      <c r="H113" s="252">
        <v>3272.9580000000001</v>
      </c>
      <c r="I113" s="253">
        <v>338</v>
      </c>
      <c r="J113" s="253">
        <f>ROUND(I113*H113,2)</f>
        <v>1106259.8000000001</v>
      </c>
      <c r="K113" s="250" t="s">
        <v>289</v>
      </c>
      <c r="L113" s="254"/>
      <c r="M113" s="255" t="s">
        <v>1</v>
      </c>
      <c r="N113" s="256" t="s">
        <v>50</v>
      </c>
      <c r="O113" s="205">
        <v>0</v>
      </c>
      <c r="P113" s="205">
        <f>O113*H113</f>
        <v>0</v>
      </c>
      <c r="Q113" s="205">
        <v>1</v>
      </c>
      <c r="R113" s="205">
        <f>Q113*H113</f>
        <v>3272.9580000000001</v>
      </c>
      <c r="S113" s="205">
        <v>0</v>
      </c>
      <c r="T113" s="206">
        <f>S113*H113</f>
        <v>0</v>
      </c>
      <c r="AR113" s="17" t="s">
        <v>331</v>
      </c>
      <c r="AT113" s="17" t="s">
        <v>328</v>
      </c>
      <c r="AU113" s="17" t="s">
        <v>88</v>
      </c>
      <c r="AY113" s="17" t="s">
        <v>282</v>
      </c>
      <c r="BE113" s="207">
        <f>IF(N113="základní",J113,0)</f>
        <v>1106259.8000000001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1106259.8000000001</v>
      </c>
      <c r="BL113" s="17" t="s">
        <v>290</v>
      </c>
      <c r="BM113" s="17" t="s">
        <v>1703</v>
      </c>
    </row>
    <row r="114" s="12" customFormat="1">
      <c r="B114" s="208"/>
      <c r="C114" s="209"/>
      <c r="D114" s="210" t="s">
        <v>292</v>
      </c>
      <c r="E114" s="211" t="s">
        <v>1</v>
      </c>
      <c r="F114" s="212" t="s">
        <v>1307</v>
      </c>
      <c r="G114" s="209"/>
      <c r="H114" s="211" t="s">
        <v>1</v>
      </c>
      <c r="I114" s="209"/>
      <c r="J114" s="209"/>
      <c r="K114" s="209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292</v>
      </c>
      <c r="AU114" s="217" t="s">
        <v>88</v>
      </c>
      <c r="AV114" s="12" t="s">
        <v>86</v>
      </c>
      <c r="AW114" s="12" t="s">
        <v>40</v>
      </c>
      <c r="AX114" s="12" t="s">
        <v>79</v>
      </c>
      <c r="AY114" s="21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1704</v>
      </c>
      <c r="G115" s="219"/>
      <c r="H115" s="222">
        <v>3272.9580000000001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3272.9580000000001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88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198" t="s">
        <v>327</v>
      </c>
      <c r="D117" s="198" t="s">
        <v>285</v>
      </c>
      <c r="E117" s="199" t="s">
        <v>314</v>
      </c>
      <c r="F117" s="200" t="s">
        <v>315</v>
      </c>
      <c r="G117" s="201" t="s">
        <v>316</v>
      </c>
      <c r="H117" s="202">
        <v>3478.6260000000002</v>
      </c>
      <c r="I117" s="203">
        <v>140</v>
      </c>
      <c r="J117" s="203">
        <f>ROUND(I117*H117,2)</f>
        <v>487007.64000000001</v>
      </c>
      <c r="K117" s="200" t="s">
        <v>289</v>
      </c>
      <c r="L117" s="38"/>
      <c r="M117" s="72" t="s">
        <v>1</v>
      </c>
      <c r="N117" s="204" t="s">
        <v>50</v>
      </c>
      <c r="O117" s="205">
        <v>0</v>
      </c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88</v>
      </c>
      <c r="AY117" s="17" t="s">
        <v>282</v>
      </c>
      <c r="BE117" s="207">
        <f>IF(N117="základní",J117,0)</f>
        <v>487007.64000000001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487007.64000000001</v>
      </c>
      <c r="BL117" s="17" t="s">
        <v>290</v>
      </c>
      <c r="BM117" s="17" t="s">
        <v>1705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1310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1706</v>
      </c>
      <c r="G119" s="219"/>
      <c r="H119" s="222">
        <v>3478.6260000000002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5" customFormat="1">
      <c r="B120" s="238"/>
      <c r="C120" s="239"/>
      <c r="D120" s="210" t="s">
        <v>292</v>
      </c>
      <c r="E120" s="240" t="s">
        <v>1</v>
      </c>
      <c r="F120" s="241" t="s">
        <v>306</v>
      </c>
      <c r="G120" s="239"/>
      <c r="H120" s="242">
        <v>3478.6260000000002</v>
      </c>
      <c r="I120" s="239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292</v>
      </c>
      <c r="AU120" s="247" t="s">
        <v>88</v>
      </c>
      <c r="AV120" s="15" t="s">
        <v>290</v>
      </c>
      <c r="AW120" s="15" t="s">
        <v>40</v>
      </c>
      <c r="AX120" s="15" t="s">
        <v>86</v>
      </c>
      <c r="AY120" s="247" t="s">
        <v>282</v>
      </c>
    </row>
    <row r="121" s="1" customFormat="1" ht="16.5" customHeight="1">
      <c r="B121" s="33"/>
      <c r="C121" s="198" t="s">
        <v>334</v>
      </c>
      <c r="D121" s="198" t="s">
        <v>285</v>
      </c>
      <c r="E121" s="199" t="s">
        <v>1312</v>
      </c>
      <c r="F121" s="200" t="s">
        <v>1313</v>
      </c>
      <c r="G121" s="201" t="s">
        <v>343</v>
      </c>
      <c r="H121" s="202">
        <v>5594.8999999999996</v>
      </c>
      <c r="I121" s="203">
        <v>21.800000000000001</v>
      </c>
      <c r="J121" s="203">
        <f>ROUND(I121*H121,2)</f>
        <v>121968.82000000001</v>
      </c>
      <c r="K121" s="200" t="s">
        <v>289</v>
      </c>
      <c r="L121" s="38"/>
      <c r="M121" s="72" t="s">
        <v>1</v>
      </c>
      <c r="N121" s="204" t="s">
        <v>50</v>
      </c>
      <c r="O121" s="205">
        <v>0.035000000000000003</v>
      </c>
      <c r="P121" s="205">
        <f>O121*H121</f>
        <v>195.82150000000002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88</v>
      </c>
      <c r="AY121" s="17" t="s">
        <v>282</v>
      </c>
      <c r="BE121" s="207">
        <f>IF(N121="základní",J121,0)</f>
        <v>121968.82000000001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121968.82000000001</v>
      </c>
      <c r="BL121" s="17" t="s">
        <v>290</v>
      </c>
      <c r="BM121" s="17" t="s">
        <v>1707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1315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1708</v>
      </c>
      <c r="G123" s="219"/>
      <c r="H123" s="222">
        <v>5594.8999999999996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5594.8999999999996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88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1" customFormat="1" ht="22.8" customHeight="1">
      <c r="B125" s="183"/>
      <c r="C125" s="184"/>
      <c r="D125" s="185" t="s">
        <v>78</v>
      </c>
      <c r="E125" s="196" t="s">
        <v>319</v>
      </c>
      <c r="F125" s="196" t="s">
        <v>1319</v>
      </c>
      <c r="G125" s="184"/>
      <c r="H125" s="184"/>
      <c r="I125" s="184"/>
      <c r="J125" s="197">
        <f>BK125</f>
        <v>4387744.6100000003</v>
      </c>
      <c r="K125" s="184"/>
      <c r="L125" s="188"/>
      <c r="M125" s="189"/>
      <c r="N125" s="190"/>
      <c r="O125" s="190"/>
      <c r="P125" s="191">
        <f>SUM(P126:P190)</f>
        <v>3362.5348999999992</v>
      </c>
      <c r="Q125" s="190"/>
      <c r="R125" s="191">
        <f>SUM(R126:R190)</f>
        <v>1220.1530270000001</v>
      </c>
      <c r="S125" s="190"/>
      <c r="T125" s="192">
        <f>SUM(T126:T190)</f>
        <v>0</v>
      </c>
      <c r="AR125" s="193" t="s">
        <v>86</v>
      </c>
      <c r="AT125" s="194" t="s">
        <v>78</v>
      </c>
      <c r="AU125" s="194" t="s">
        <v>86</v>
      </c>
      <c r="AY125" s="193" t="s">
        <v>282</v>
      </c>
      <c r="BK125" s="195">
        <f>SUM(BK126:BK190)</f>
        <v>4387744.6100000003</v>
      </c>
    </row>
    <row r="126" s="1" customFormat="1" ht="16.5" customHeight="1">
      <c r="B126" s="33"/>
      <c r="C126" s="198" t="s">
        <v>331</v>
      </c>
      <c r="D126" s="198" t="s">
        <v>285</v>
      </c>
      <c r="E126" s="199" t="s">
        <v>1329</v>
      </c>
      <c r="F126" s="200" t="s">
        <v>1330</v>
      </c>
      <c r="G126" s="201" t="s">
        <v>343</v>
      </c>
      <c r="H126" s="202">
        <v>5594.8999999999996</v>
      </c>
      <c r="I126" s="203">
        <v>174</v>
      </c>
      <c r="J126" s="203">
        <f>ROUND(I126*H126,2)</f>
        <v>973512.59999999998</v>
      </c>
      <c r="K126" s="200" t="s">
        <v>289</v>
      </c>
      <c r="L126" s="38"/>
      <c r="M126" s="72" t="s">
        <v>1</v>
      </c>
      <c r="N126" s="204" t="s">
        <v>50</v>
      </c>
      <c r="O126" s="205">
        <v>0.031</v>
      </c>
      <c r="P126" s="205">
        <f>O126*H126</f>
        <v>173.44189999999998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88</v>
      </c>
      <c r="AY126" s="17" t="s">
        <v>282</v>
      </c>
      <c r="BE126" s="207">
        <f>IF(N126="základní",J126,0)</f>
        <v>973512.59999999998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973512.59999999998</v>
      </c>
      <c r="BL126" s="17" t="s">
        <v>290</v>
      </c>
      <c r="BM126" s="17" t="s">
        <v>1709</v>
      </c>
    </row>
    <row r="127" s="12" customFormat="1">
      <c r="B127" s="208"/>
      <c r="C127" s="209"/>
      <c r="D127" s="210" t="s">
        <v>292</v>
      </c>
      <c r="E127" s="211" t="s">
        <v>1</v>
      </c>
      <c r="F127" s="212" t="s">
        <v>1356</v>
      </c>
      <c r="G127" s="209"/>
      <c r="H127" s="211" t="s">
        <v>1</v>
      </c>
      <c r="I127" s="209"/>
      <c r="J127" s="209"/>
      <c r="K127" s="209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292</v>
      </c>
      <c r="AU127" s="217" t="s">
        <v>88</v>
      </c>
      <c r="AV127" s="12" t="s">
        <v>86</v>
      </c>
      <c r="AW127" s="12" t="s">
        <v>40</v>
      </c>
      <c r="AX127" s="12" t="s">
        <v>79</v>
      </c>
      <c r="AY127" s="21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1710</v>
      </c>
      <c r="G128" s="219"/>
      <c r="H128" s="222">
        <v>2431.3000000000002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1711</v>
      </c>
      <c r="G129" s="219"/>
      <c r="H129" s="222">
        <v>2170.5999999999999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88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1712</v>
      </c>
      <c r="G130" s="219"/>
      <c r="H130" s="222">
        <v>636.89999999999998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4" customFormat="1">
      <c r="B131" s="228"/>
      <c r="C131" s="229"/>
      <c r="D131" s="210" t="s">
        <v>292</v>
      </c>
      <c r="E131" s="230" t="s">
        <v>1</v>
      </c>
      <c r="F131" s="231" t="s">
        <v>299</v>
      </c>
      <c r="G131" s="229"/>
      <c r="H131" s="232">
        <v>5238.8000000000002</v>
      </c>
      <c r="I131" s="229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292</v>
      </c>
      <c r="AU131" s="237" t="s">
        <v>88</v>
      </c>
      <c r="AV131" s="14" t="s">
        <v>129</v>
      </c>
      <c r="AW131" s="14" t="s">
        <v>40</v>
      </c>
      <c r="AX131" s="14" t="s">
        <v>79</v>
      </c>
      <c r="AY131" s="237" t="s">
        <v>282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1713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1714</v>
      </c>
      <c r="G133" s="219"/>
      <c r="H133" s="222">
        <v>62.399999999999999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4" customFormat="1">
      <c r="B134" s="228"/>
      <c r="C134" s="229"/>
      <c r="D134" s="210" t="s">
        <v>292</v>
      </c>
      <c r="E134" s="230" t="s">
        <v>1</v>
      </c>
      <c r="F134" s="231" t="s">
        <v>299</v>
      </c>
      <c r="G134" s="229"/>
      <c r="H134" s="232">
        <v>62.399999999999999</v>
      </c>
      <c r="I134" s="229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292</v>
      </c>
      <c r="AU134" s="237" t="s">
        <v>88</v>
      </c>
      <c r="AV134" s="14" t="s">
        <v>129</v>
      </c>
      <c r="AW134" s="14" t="s">
        <v>40</v>
      </c>
      <c r="AX134" s="14" t="s">
        <v>79</v>
      </c>
      <c r="AY134" s="237" t="s">
        <v>282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1715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1716</v>
      </c>
      <c r="G136" s="219"/>
      <c r="H136" s="222">
        <v>66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1717</v>
      </c>
      <c r="G137" s="219"/>
      <c r="H137" s="222">
        <v>107.09999999999999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4" customFormat="1">
      <c r="B138" s="228"/>
      <c r="C138" s="229"/>
      <c r="D138" s="210" t="s">
        <v>292</v>
      </c>
      <c r="E138" s="230" t="s">
        <v>1</v>
      </c>
      <c r="F138" s="231" t="s">
        <v>299</v>
      </c>
      <c r="G138" s="229"/>
      <c r="H138" s="232">
        <v>173.09999999999999</v>
      </c>
      <c r="I138" s="229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292</v>
      </c>
      <c r="AU138" s="237" t="s">
        <v>88</v>
      </c>
      <c r="AV138" s="14" t="s">
        <v>129</v>
      </c>
      <c r="AW138" s="14" t="s">
        <v>40</v>
      </c>
      <c r="AX138" s="14" t="s">
        <v>79</v>
      </c>
      <c r="AY138" s="237" t="s">
        <v>282</v>
      </c>
    </row>
    <row r="139" s="12" customFormat="1">
      <c r="B139" s="208"/>
      <c r="C139" s="209"/>
      <c r="D139" s="210" t="s">
        <v>292</v>
      </c>
      <c r="E139" s="211" t="s">
        <v>1</v>
      </c>
      <c r="F139" s="212" t="s">
        <v>1718</v>
      </c>
      <c r="G139" s="209"/>
      <c r="H139" s="211" t="s">
        <v>1</v>
      </c>
      <c r="I139" s="209"/>
      <c r="J139" s="209"/>
      <c r="K139" s="209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292</v>
      </c>
      <c r="AU139" s="217" t="s">
        <v>88</v>
      </c>
      <c r="AV139" s="12" t="s">
        <v>86</v>
      </c>
      <c r="AW139" s="12" t="s">
        <v>40</v>
      </c>
      <c r="AX139" s="12" t="s">
        <v>79</v>
      </c>
      <c r="AY139" s="217" t="s">
        <v>282</v>
      </c>
    </row>
    <row r="140" s="13" customFormat="1">
      <c r="B140" s="218"/>
      <c r="C140" s="219"/>
      <c r="D140" s="210" t="s">
        <v>292</v>
      </c>
      <c r="E140" s="220" t="s">
        <v>1</v>
      </c>
      <c r="F140" s="221" t="s">
        <v>1719</v>
      </c>
      <c r="G140" s="219"/>
      <c r="H140" s="222">
        <v>78.799999999999997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292</v>
      </c>
      <c r="AU140" s="227" t="s">
        <v>88</v>
      </c>
      <c r="AV140" s="13" t="s">
        <v>88</v>
      </c>
      <c r="AW140" s="13" t="s">
        <v>40</v>
      </c>
      <c r="AX140" s="13" t="s">
        <v>79</v>
      </c>
      <c r="AY140" s="22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1720</v>
      </c>
      <c r="G141" s="219"/>
      <c r="H141" s="222">
        <v>25.199999999999999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1721</v>
      </c>
      <c r="G142" s="219"/>
      <c r="H142" s="222">
        <v>16.600000000000001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88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4" customFormat="1">
      <c r="B143" s="228"/>
      <c r="C143" s="229"/>
      <c r="D143" s="210" t="s">
        <v>292</v>
      </c>
      <c r="E143" s="230" t="s">
        <v>1</v>
      </c>
      <c r="F143" s="231" t="s">
        <v>299</v>
      </c>
      <c r="G143" s="229"/>
      <c r="H143" s="232">
        <v>120.59999999999999</v>
      </c>
      <c r="I143" s="229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292</v>
      </c>
      <c r="AU143" s="237" t="s">
        <v>88</v>
      </c>
      <c r="AV143" s="14" t="s">
        <v>129</v>
      </c>
      <c r="AW143" s="14" t="s">
        <v>40</v>
      </c>
      <c r="AX143" s="14" t="s">
        <v>79</v>
      </c>
      <c r="AY143" s="23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5594.8999999999996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346</v>
      </c>
      <c r="D145" s="198" t="s">
        <v>285</v>
      </c>
      <c r="E145" s="199" t="s">
        <v>1722</v>
      </c>
      <c r="F145" s="200" t="s">
        <v>1723</v>
      </c>
      <c r="G145" s="201" t="s">
        <v>343</v>
      </c>
      <c r="H145" s="202">
        <v>5594.8999999999996</v>
      </c>
      <c r="I145" s="203">
        <v>246</v>
      </c>
      <c r="J145" s="203">
        <f>ROUND(I145*H145,2)</f>
        <v>1376345.3999999999</v>
      </c>
      <c r="K145" s="200" t="s">
        <v>289</v>
      </c>
      <c r="L145" s="38"/>
      <c r="M145" s="72" t="s">
        <v>1</v>
      </c>
      <c r="N145" s="204" t="s">
        <v>50</v>
      </c>
      <c r="O145" s="205">
        <v>0.56999999999999995</v>
      </c>
      <c r="P145" s="205">
        <f>O145*H145</f>
        <v>3189.0929999999994</v>
      </c>
      <c r="Q145" s="205">
        <v>0.084250000000000005</v>
      </c>
      <c r="R145" s="205">
        <f>Q145*H145</f>
        <v>471.37032499999998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1376345.3999999999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1376345.3999999999</v>
      </c>
      <c r="BL145" s="17" t="s">
        <v>290</v>
      </c>
      <c r="BM145" s="17" t="s">
        <v>1724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1356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1710</v>
      </c>
      <c r="G147" s="219"/>
      <c r="H147" s="222">
        <v>2431.3000000000002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1711</v>
      </c>
      <c r="G148" s="219"/>
      <c r="H148" s="222">
        <v>2170.5999999999999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1712</v>
      </c>
      <c r="G149" s="219"/>
      <c r="H149" s="222">
        <v>636.89999999999998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4" customFormat="1">
      <c r="B150" s="228"/>
      <c r="C150" s="229"/>
      <c r="D150" s="210" t="s">
        <v>292</v>
      </c>
      <c r="E150" s="230" t="s">
        <v>1</v>
      </c>
      <c r="F150" s="231" t="s">
        <v>299</v>
      </c>
      <c r="G150" s="229"/>
      <c r="H150" s="232">
        <v>5238.8000000000002</v>
      </c>
      <c r="I150" s="229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292</v>
      </c>
      <c r="AU150" s="237" t="s">
        <v>88</v>
      </c>
      <c r="AV150" s="14" t="s">
        <v>129</v>
      </c>
      <c r="AW150" s="14" t="s">
        <v>40</v>
      </c>
      <c r="AX150" s="14" t="s">
        <v>79</v>
      </c>
      <c r="AY150" s="237" t="s">
        <v>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1713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1714</v>
      </c>
      <c r="G152" s="219"/>
      <c r="H152" s="222">
        <v>62.399999999999999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4" customFormat="1">
      <c r="B153" s="228"/>
      <c r="C153" s="229"/>
      <c r="D153" s="210" t="s">
        <v>292</v>
      </c>
      <c r="E153" s="230" t="s">
        <v>1</v>
      </c>
      <c r="F153" s="231" t="s">
        <v>299</v>
      </c>
      <c r="G153" s="229"/>
      <c r="H153" s="232">
        <v>62.399999999999999</v>
      </c>
      <c r="I153" s="229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292</v>
      </c>
      <c r="AU153" s="237" t="s">
        <v>88</v>
      </c>
      <c r="AV153" s="14" t="s">
        <v>129</v>
      </c>
      <c r="AW153" s="14" t="s">
        <v>40</v>
      </c>
      <c r="AX153" s="14" t="s">
        <v>79</v>
      </c>
      <c r="AY153" s="237" t="s">
        <v>282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1715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1716</v>
      </c>
      <c r="G155" s="219"/>
      <c r="H155" s="222">
        <v>66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1717</v>
      </c>
      <c r="G156" s="219"/>
      <c r="H156" s="222">
        <v>107.09999999999999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4" customFormat="1">
      <c r="B157" s="228"/>
      <c r="C157" s="229"/>
      <c r="D157" s="210" t="s">
        <v>292</v>
      </c>
      <c r="E157" s="230" t="s">
        <v>1</v>
      </c>
      <c r="F157" s="231" t="s">
        <v>299</v>
      </c>
      <c r="G157" s="229"/>
      <c r="H157" s="232">
        <v>173.09999999999999</v>
      </c>
      <c r="I157" s="229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292</v>
      </c>
      <c r="AU157" s="237" t="s">
        <v>88</v>
      </c>
      <c r="AV157" s="14" t="s">
        <v>129</v>
      </c>
      <c r="AW157" s="14" t="s">
        <v>40</v>
      </c>
      <c r="AX157" s="14" t="s">
        <v>79</v>
      </c>
      <c r="AY157" s="237" t="s">
        <v>282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1718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1719</v>
      </c>
      <c r="G159" s="219"/>
      <c r="H159" s="222">
        <v>78.799999999999997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88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1720</v>
      </c>
      <c r="G160" s="219"/>
      <c r="H160" s="222">
        <v>25.199999999999999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1721</v>
      </c>
      <c r="G161" s="219"/>
      <c r="H161" s="222">
        <v>16.600000000000001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4" customFormat="1">
      <c r="B162" s="228"/>
      <c r="C162" s="229"/>
      <c r="D162" s="210" t="s">
        <v>292</v>
      </c>
      <c r="E162" s="230" t="s">
        <v>1</v>
      </c>
      <c r="F162" s="231" t="s">
        <v>299</v>
      </c>
      <c r="G162" s="229"/>
      <c r="H162" s="232">
        <v>120.59999999999999</v>
      </c>
      <c r="I162" s="229"/>
      <c r="J162" s="229"/>
      <c r="K162" s="229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292</v>
      </c>
      <c r="AU162" s="237" t="s">
        <v>88</v>
      </c>
      <c r="AV162" s="14" t="s">
        <v>129</v>
      </c>
      <c r="AW162" s="14" t="s">
        <v>40</v>
      </c>
      <c r="AX162" s="14" t="s">
        <v>79</v>
      </c>
      <c r="AY162" s="23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5594.8999999999996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248" t="s">
        <v>352</v>
      </c>
      <c r="D164" s="248" t="s">
        <v>328</v>
      </c>
      <c r="E164" s="249" t="s">
        <v>1358</v>
      </c>
      <c r="F164" s="250" t="s">
        <v>1359</v>
      </c>
      <c r="G164" s="251" t="s">
        <v>343</v>
      </c>
      <c r="H164" s="252">
        <v>178.29300000000001</v>
      </c>
      <c r="I164" s="253">
        <v>528</v>
      </c>
      <c r="J164" s="253">
        <f>ROUND(I164*H164,2)</f>
        <v>94138.699999999997</v>
      </c>
      <c r="K164" s="250" t="s">
        <v>289</v>
      </c>
      <c r="L164" s="254"/>
      <c r="M164" s="255" t="s">
        <v>1</v>
      </c>
      <c r="N164" s="256" t="s">
        <v>50</v>
      </c>
      <c r="O164" s="205">
        <v>0</v>
      </c>
      <c r="P164" s="205">
        <f>O164*H164</f>
        <v>0</v>
      </c>
      <c r="Q164" s="205">
        <v>0.13100000000000001</v>
      </c>
      <c r="R164" s="205">
        <f>Q164*H164</f>
        <v>23.356383000000001</v>
      </c>
      <c r="S164" s="205">
        <v>0</v>
      </c>
      <c r="T164" s="206">
        <f>S164*H164</f>
        <v>0</v>
      </c>
      <c r="AR164" s="17" t="s">
        <v>331</v>
      </c>
      <c r="AT164" s="17" t="s">
        <v>328</v>
      </c>
      <c r="AU164" s="17" t="s">
        <v>88</v>
      </c>
      <c r="AY164" s="17" t="s">
        <v>282</v>
      </c>
      <c r="BE164" s="207">
        <f>IF(N164="základní",J164,0)</f>
        <v>94138.699999999997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94138.699999999997</v>
      </c>
      <c r="BL164" s="17" t="s">
        <v>290</v>
      </c>
      <c r="BM164" s="17" t="s">
        <v>1725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1726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1727</v>
      </c>
      <c r="G166" s="219"/>
      <c r="H166" s="222">
        <v>67.980000000000004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88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1728</v>
      </c>
      <c r="G167" s="219"/>
      <c r="H167" s="222">
        <v>110.313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178.29300000000001</v>
      </c>
      <c r="I168" s="239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292</v>
      </c>
      <c r="AU168" s="247" t="s">
        <v>88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" customFormat="1" ht="16.5" customHeight="1">
      <c r="B169" s="33"/>
      <c r="C169" s="248" t="s">
        <v>356</v>
      </c>
      <c r="D169" s="248" t="s">
        <v>328</v>
      </c>
      <c r="E169" s="249" t="s">
        <v>1729</v>
      </c>
      <c r="F169" s="250" t="s">
        <v>1730</v>
      </c>
      <c r="G169" s="251" t="s">
        <v>343</v>
      </c>
      <c r="H169" s="252">
        <v>4118.9639999999999</v>
      </c>
      <c r="I169" s="253">
        <v>298</v>
      </c>
      <c r="J169" s="253">
        <f>ROUND(I169*H169,2)</f>
        <v>1227451.27</v>
      </c>
      <c r="K169" s="250" t="s">
        <v>289</v>
      </c>
      <c r="L169" s="254"/>
      <c r="M169" s="255" t="s">
        <v>1</v>
      </c>
      <c r="N169" s="256" t="s">
        <v>50</v>
      </c>
      <c r="O169" s="205">
        <v>0</v>
      </c>
      <c r="P169" s="205">
        <f>O169*H169</f>
        <v>0</v>
      </c>
      <c r="Q169" s="205">
        <v>0.13100000000000001</v>
      </c>
      <c r="R169" s="205">
        <f>Q169*H169</f>
        <v>539.58428400000003</v>
      </c>
      <c r="S169" s="205">
        <v>0</v>
      </c>
      <c r="T169" s="206">
        <f>S169*H169</f>
        <v>0</v>
      </c>
      <c r="AR169" s="17" t="s">
        <v>331</v>
      </c>
      <c r="AT169" s="17" t="s">
        <v>328</v>
      </c>
      <c r="AU169" s="17" t="s">
        <v>88</v>
      </c>
      <c r="AY169" s="17" t="s">
        <v>282</v>
      </c>
      <c r="BE169" s="207">
        <f>IF(N169="základní",J169,0)</f>
        <v>1227451.27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1227451.27</v>
      </c>
      <c r="BL169" s="17" t="s">
        <v>290</v>
      </c>
      <c r="BM169" s="17" t="s">
        <v>1731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1732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1733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1734</v>
      </c>
      <c r="G172" s="219"/>
      <c r="H172" s="222">
        <v>63.648000000000003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4" customFormat="1">
      <c r="B173" s="228"/>
      <c r="C173" s="229"/>
      <c r="D173" s="210" t="s">
        <v>292</v>
      </c>
      <c r="E173" s="230" t="s">
        <v>1</v>
      </c>
      <c r="F173" s="231" t="s">
        <v>299</v>
      </c>
      <c r="G173" s="229"/>
      <c r="H173" s="232">
        <v>63.648000000000003</v>
      </c>
      <c r="I173" s="229"/>
      <c r="J173" s="229"/>
      <c r="K173" s="229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292</v>
      </c>
      <c r="AU173" s="237" t="s">
        <v>88</v>
      </c>
      <c r="AV173" s="14" t="s">
        <v>129</v>
      </c>
      <c r="AW173" s="14" t="s">
        <v>40</v>
      </c>
      <c r="AX173" s="14" t="s">
        <v>79</v>
      </c>
      <c r="AY173" s="237" t="s">
        <v>282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1735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1736</v>
      </c>
      <c r="G175" s="219"/>
      <c r="H175" s="222">
        <v>2479.9259999999999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3" customFormat="1">
      <c r="B176" s="218"/>
      <c r="C176" s="219"/>
      <c r="D176" s="210" t="s">
        <v>292</v>
      </c>
      <c r="E176" s="220" t="s">
        <v>1</v>
      </c>
      <c r="F176" s="221" t="s">
        <v>1737</v>
      </c>
      <c r="G176" s="219"/>
      <c r="H176" s="222">
        <v>1536.732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292</v>
      </c>
      <c r="AU176" s="227" t="s">
        <v>88</v>
      </c>
      <c r="AV176" s="13" t="s">
        <v>88</v>
      </c>
      <c r="AW176" s="13" t="s">
        <v>40</v>
      </c>
      <c r="AX176" s="13" t="s">
        <v>79</v>
      </c>
      <c r="AY176" s="227" t="s">
        <v>282</v>
      </c>
    </row>
    <row r="177" s="13" customFormat="1">
      <c r="B177" s="218"/>
      <c r="C177" s="219"/>
      <c r="D177" s="210" t="s">
        <v>292</v>
      </c>
      <c r="E177" s="220" t="s">
        <v>1</v>
      </c>
      <c r="F177" s="221" t="s">
        <v>1738</v>
      </c>
      <c r="G177" s="219"/>
      <c r="H177" s="222">
        <v>38.658000000000001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292</v>
      </c>
      <c r="AU177" s="227" t="s">
        <v>88</v>
      </c>
      <c r="AV177" s="13" t="s">
        <v>88</v>
      </c>
      <c r="AW177" s="13" t="s">
        <v>40</v>
      </c>
      <c r="AX177" s="13" t="s">
        <v>79</v>
      </c>
      <c r="AY177" s="227" t="s">
        <v>282</v>
      </c>
    </row>
    <row r="178" s="14" customFormat="1">
      <c r="B178" s="228"/>
      <c r="C178" s="229"/>
      <c r="D178" s="210" t="s">
        <v>292</v>
      </c>
      <c r="E178" s="230" t="s">
        <v>1</v>
      </c>
      <c r="F178" s="231" t="s">
        <v>299</v>
      </c>
      <c r="G178" s="229"/>
      <c r="H178" s="232">
        <v>4055.3159999999998</v>
      </c>
      <c r="I178" s="229"/>
      <c r="J178" s="229"/>
      <c r="K178" s="229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292</v>
      </c>
      <c r="AU178" s="237" t="s">
        <v>88</v>
      </c>
      <c r="AV178" s="14" t="s">
        <v>129</v>
      </c>
      <c r="AW178" s="14" t="s">
        <v>40</v>
      </c>
      <c r="AX178" s="14" t="s">
        <v>79</v>
      </c>
      <c r="AY178" s="237" t="s">
        <v>282</v>
      </c>
    </row>
    <row r="179" s="15" customFormat="1">
      <c r="B179" s="238"/>
      <c r="C179" s="239"/>
      <c r="D179" s="210" t="s">
        <v>292</v>
      </c>
      <c r="E179" s="240" t="s">
        <v>1</v>
      </c>
      <c r="F179" s="241" t="s">
        <v>306</v>
      </c>
      <c r="G179" s="239"/>
      <c r="H179" s="242">
        <v>4118.9639999999999</v>
      </c>
      <c r="I179" s="239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292</v>
      </c>
      <c r="AU179" s="247" t="s">
        <v>88</v>
      </c>
      <c r="AV179" s="15" t="s">
        <v>290</v>
      </c>
      <c r="AW179" s="15" t="s">
        <v>40</v>
      </c>
      <c r="AX179" s="15" t="s">
        <v>86</v>
      </c>
      <c r="AY179" s="247" t="s">
        <v>282</v>
      </c>
    </row>
    <row r="180" s="1" customFormat="1" ht="16.5" customHeight="1">
      <c r="B180" s="33"/>
      <c r="C180" s="248" t="s">
        <v>360</v>
      </c>
      <c r="D180" s="248" t="s">
        <v>328</v>
      </c>
      <c r="E180" s="249" t="s">
        <v>1739</v>
      </c>
      <c r="F180" s="250" t="s">
        <v>1740</v>
      </c>
      <c r="G180" s="251" t="s">
        <v>343</v>
      </c>
      <c r="H180" s="252">
        <v>124.218</v>
      </c>
      <c r="I180" s="253">
        <v>498</v>
      </c>
      <c r="J180" s="253">
        <f>ROUND(I180*H180,2)</f>
        <v>61860.559999999998</v>
      </c>
      <c r="K180" s="250" t="s">
        <v>377</v>
      </c>
      <c r="L180" s="254"/>
      <c r="M180" s="255" t="s">
        <v>1</v>
      </c>
      <c r="N180" s="256" t="s">
        <v>50</v>
      </c>
      <c r="O180" s="205">
        <v>0</v>
      </c>
      <c r="P180" s="205">
        <f>O180*H180</f>
        <v>0</v>
      </c>
      <c r="Q180" s="205">
        <v>0.13750000000000001</v>
      </c>
      <c r="R180" s="205">
        <f>Q180*H180</f>
        <v>17.079975000000001</v>
      </c>
      <c r="S180" s="205">
        <v>0</v>
      </c>
      <c r="T180" s="206">
        <f>S180*H180</f>
        <v>0</v>
      </c>
      <c r="AR180" s="17" t="s">
        <v>331</v>
      </c>
      <c r="AT180" s="17" t="s">
        <v>328</v>
      </c>
      <c r="AU180" s="17" t="s">
        <v>88</v>
      </c>
      <c r="AY180" s="17" t="s">
        <v>282</v>
      </c>
      <c r="BE180" s="207">
        <f>IF(N180="základní",J180,0)</f>
        <v>61860.559999999998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61860.559999999998</v>
      </c>
      <c r="BL180" s="17" t="s">
        <v>290</v>
      </c>
      <c r="BM180" s="17" t="s">
        <v>1741</v>
      </c>
    </row>
    <row r="181" s="12" customFormat="1">
      <c r="B181" s="208"/>
      <c r="C181" s="209"/>
      <c r="D181" s="210" t="s">
        <v>292</v>
      </c>
      <c r="E181" s="211" t="s">
        <v>1</v>
      </c>
      <c r="F181" s="212" t="s">
        <v>1742</v>
      </c>
      <c r="G181" s="209"/>
      <c r="H181" s="211" t="s">
        <v>1</v>
      </c>
      <c r="I181" s="209"/>
      <c r="J181" s="209"/>
      <c r="K181" s="209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292</v>
      </c>
      <c r="AU181" s="217" t="s">
        <v>88</v>
      </c>
      <c r="AV181" s="12" t="s">
        <v>86</v>
      </c>
      <c r="AW181" s="12" t="s">
        <v>40</v>
      </c>
      <c r="AX181" s="12" t="s">
        <v>79</v>
      </c>
      <c r="AY181" s="217" t="s">
        <v>282</v>
      </c>
    </row>
    <row r="182" s="13" customFormat="1">
      <c r="B182" s="218"/>
      <c r="C182" s="219"/>
      <c r="D182" s="210" t="s">
        <v>292</v>
      </c>
      <c r="E182" s="220" t="s">
        <v>1</v>
      </c>
      <c r="F182" s="221" t="s">
        <v>1743</v>
      </c>
      <c r="G182" s="219"/>
      <c r="H182" s="222">
        <v>81.164000000000001</v>
      </c>
      <c r="I182" s="219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292</v>
      </c>
      <c r="AU182" s="227" t="s">
        <v>88</v>
      </c>
      <c r="AV182" s="13" t="s">
        <v>88</v>
      </c>
      <c r="AW182" s="13" t="s">
        <v>40</v>
      </c>
      <c r="AX182" s="13" t="s">
        <v>79</v>
      </c>
      <c r="AY182" s="227" t="s">
        <v>282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1744</v>
      </c>
      <c r="G183" s="219"/>
      <c r="H183" s="222">
        <v>25.956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88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1745</v>
      </c>
      <c r="G184" s="219"/>
      <c r="H184" s="222">
        <v>17.097999999999999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5" customFormat="1">
      <c r="B185" s="238"/>
      <c r="C185" s="239"/>
      <c r="D185" s="210" t="s">
        <v>292</v>
      </c>
      <c r="E185" s="240" t="s">
        <v>1</v>
      </c>
      <c r="F185" s="241" t="s">
        <v>306</v>
      </c>
      <c r="G185" s="239"/>
      <c r="H185" s="242">
        <v>124.218</v>
      </c>
      <c r="I185" s="239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292</v>
      </c>
      <c r="AU185" s="247" t="s">
        <v>88</v>
      </c>
      <c r="AV185" s="15" t="s">
        <v>290</v>
      </c>
      <c r="AW185" s="15" t="s">
        <v>40</v>
      </c>
      <c r="AX185" s="15" t="s">
        <v>86</v>
      </c>
      <c r="AY185" s="247" t="s">
        <v>282</v>
      </c>
    </row>
    <row r="186" s="1" customFormat="1" ht="16.5" customHeight="1">
      <c r="B186" s="33"/>
      <c r="C186" s="248" t="s">
        <v>365</v>
      </c>
      <c r="D186" s="248" t="s">
        <v>328</v>
      </c>
      <c r="E186" s="249" t="s">
        <v>1746</v>
      </c>
      <c r="F186" s="250" t="s">
        <v>1747</v>
      </c>
      <c r="G186" s="251" t="s">
        <v>343</v>
      </c>
      <c r="H186" s="252">
        <v>1288.26</v>
      </c>
      <c r="I186" s="253">
        <v>508</v>
      </c>
      <c r="J186" s="253">
        <f>ROUND(I186*H186,2)</f>
        <v>654436.07999999996</v>
      </c>
      <c r="K186" s="250" t="s">
        <v>377</v>
      </c>
      <c r="L186" s="254"/>
      <c r="M186" s="255" t="s">
        <v>1</v>
      </c>
      <c r="N186" s="256" t="s">
        <v>50</v>
      </c>
      <c r="O186" s="205">
        <v>0</v>
      </c>
      <c r="P186" s="205">
        <f>O186*H186</f>
        <v>0</v>
      </c>
      <c r="Q186" s="205">
        <v>0.13100000000000001</v>
      </c>
      <c r="R186" s="205">
        <f>Q186*H186</f>
        <v>168.76206000000002</v>
      </c>
      <c r="S186" s="205">
        <v>0</v>
      </c>
      <c r="T186" s="206">
        <f>S186*H186</f>
        <v>0</v>
      </c>
      <c r="AR186" s="17" t="s">
        <v>331</v>
      </c>
      <c r="AT186" s="17" t="s">
        <v>328</v>
      </c>
      <c r="AU186" s="17" t="s">
        <v>88</v>
      </c>
      <c r="AY186" s="17" t="s">
        <v>282</v>
      </c>
      <c r="BE186" s="207">
        <f>IF(N186="základní",J186,0)</f>
        <v>654436.07999999996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654436.07999999996</v>
      </c>
      <c r="BL186" s="17" t="s">
        <v>290</v>
      </c>
      <c r="BM186" s="17" t="s">
        <v>1748</v>
      </c>
    </row>
    <row r="187" s="12" customFormat="1">
      <c r="B187" s="208"/>
      <c r="C187" s="209"/>
      <c r="D187" s="210" t="s">
        <v>292</v>
      </c>
      <c r="E187" s="211" t="s">
        <v>1</v>
      </c>
      <c r="F187" s="212" t="s">
        <v>1749</v>
      </c>
      <c r="G187" s="209"/>
      <c r="H187" s="211" t="s">
        <v>1</v>
      </c>
      <c r="I187" s="209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292</v>
      </c>
      <c r="AU187" s="217" t="s">
        <v>88</v>
      </c>
      <c r="AV187" s="12" t="s">
        <v>86</v>
      </c>
      <c r="AW187" s="12" t="s">
        <v>40</v>
      </c>
      <c r="AX187" s="12" t="s">
        <v>79</v>
      </c>
      <c r="AY187" s="21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1750</v>
      </c>
      <c r="G188" s="219"/>
      <c r="H188" s="222">
        <v>677.27999999999997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1751</v>
      </c>
      <c r="G189" s="219"/>
      <c r="H189" s="222">
        <v>610.98000000000002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88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5" customFormat="1">
      <c r="B190" s="238"/>
      <c r="C190" s="239"/>
      <c r="D190" s="210" t="s">
        <v>292</v>
      </c>
      <c r="E190" s="240" t="s">
        <v>1</v>
      </c>
      <c r="F190" s="241" t="s">
        <v>306</v>
      </c>
      <c r="G190" s="239"/>
      <c r="H190" s="242">
        <v>1288.26</v>
      </c>
      <c r="I190" s="239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292</v>
      </c>
      <c r="AU190" s="247" t="s">
        <v>88</v>
      </c>
      <c r="AV190" s="15" t="s">
        <v>290</v>
      </c>
      <c r="AW190" s="15" t="s">
        <v>40</v>
      </c>
      <c r="AX190" s="15" t="s">
        <v>86</v>
      </c>
      <c r="AY190" s="247" t="s">
        <v>282</v>
      </c>
    </row>
    <row r="191" s="11" customFormat="1" ht="22.8" customHeight="1">
      <c r="B191" s="183"/>
      <c r="C191" s="184"/>
      <c r="D191" s="185" t="s">
        <v>78</v>
      </c>
      <c r="E191" s="196" t="s">
        <v>346</v>
      </c>
      <c r="F191" s="196" t="s">
        <v>1125</v>
      </c>
      <c r="G191" s="184"/>
      <c r="H191" s="184"/>
      <c r="I191" s="184"/>
      <c r="J191" s="197">
        <f>BK191</f>
        <v>1627338.1899999999</v>
      </c>
      <c r="K191" s="184"/>
      <c r="L191" s="188"/>
      <c r="M191" s="189"/>
      <c r="N191" s="190"/>
      <c r="O191" s="190"/>
      <c r="P191" s="191">
        <f>SUM(P192:P268)</f>
        <v>844.64656000000014</v>
      </c>
      <c r="Q191" s="190"/>
      <c r="R191" s="191">
        <f>SUM(R192:R268)</f>
        <v>671.58645819999992</v>
      </c>
      <c r="S191" s="190"/>
      <c r="T191" s="192">
        <f>SUM(T192:T268)</f>
        <v>0</v>
      </c>
      <c r="AR191" s="193" t="s">
        <v>86</v>
      </c>
      <c r="AT191" s="194" t="s">
        <v>78</v>
      </c>
      <c r="AU191" s="194" t="s">
        <v>86</v>
      </c>
      <c r="AY191" s="193" t="s">
        <v>282</v>
      </c>
      <c r="BK191" s="195">
        <f>SUM(BK192:BK268)</f>
        <v>1627338.1899999999</v>
      </c>
    </row>
    <row r="192" s="1" customFormat="1" ht="16.5" customHeight="1">
      <c r="B192" s="33"/>
      <c r="C192" s="198" t="s">
        <v>370</v>
      </c>
      <c r="D192" s="198" t="s">
        <v>285</v>
      </c>
      <c r="E192" s="199" t="s">
        <v>1398</v>
      </c>
      <c r="F192" s="200" t="s">
        <v>1399</v>
      </c>
      <c r="G192" s="201" t="s">
        <v>392</v>
      </c>
      <c r="H192" s="202">
        <v>1023</v>
      </c>
      <c r="I192" s="203">
        <v>232</v>
      </c>
      <c r="J192" s="203">
        <f>ROUND(I192*H192,2)</f>
        <v>237336</v>
      </c>
      <c r="K192" s="200" t="s">
        <v>289</v>
      </c>
      <c r="L192" s="38"/>
      <c r="M192" s="72" t="s">
        <v>1</v>
      </c>
      <c r="N192" s="204" t="s">
        <v>50</v>
      </c>
      <c r="O192" s="205">
        <v>0.26800000000000002</v>
      </c>
      <c r="P192" s="205">
        <f>O192*H192</f>
        <v>274.16400000000004</v>
      </c>
      <c r="Q192" s="205">
        <v>0.15540000000000001</v>
      </c>
      <c r="R192" s="205">
        <f>Q192*H192</f>
        <v>158.97420000000003</v>
      </c>
      <c r="S192" s="205">
        <v>0</v>
      </c>
      <c r="T192" s="206">
        <f>S192*H192</f>
        <v>0</v>
      </c>
      <c r="AR192" s="17" t="s">
        <v>290</v>
      </c>
      <c r="AT192" s="17" t="s">
        <v>285</v>
      </c>
      <c r="AU192" s="17" t="s">
        <v>88</v>
      </c>
      <c r="AY192" s="17" t="s">
        <v>282</v>
      </c>
      <c r="BE192" s="207">
        <f>IF(N192="základní",J192,0)</f>
        <v>237336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86</v>
      </c>
      <c r="BK192" s="207">
        <f>ROUND(I192*H192,2)</f>
        <v>237336</v>
      </c>
      <c r="BL192" s="17" t="s">
        <v>290</v>
      </c>
      <c r="BM192" s="17" t="s">
        <v>1752</v>
      </c>
    </row>
    <row r="193" s="12" customFormat="1">
      <c r="B193" s="208"/>
      <c r="C193" s="209"/>
      <c r="D193" s="210" t="s">
        <v>292</v>
      </c>
      <c r="E193" s="211" t="s">
        <v>1</v>
      </c>
      <c r="F193" s="212" t="s">
        <v>1753</v>
      </c>
      <c r="G193" s="209"/>
      <c r="H193" s="211" t="s">
        <v>1</v>
      </c>
      <c r="I193" s="209"/>
      <c r="J193" s="209"/>
      <c r="K193" s="209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292</v>
      </c>
      <c r="AU193" s="217" t="s">
        <v>88</v>
      </c>
      <c r="AV193" s="12" t="s">
        <v>86</v>
      </c>
      <c r="AW193" s="12" t="s">
        <v>40</v>
      </c>
      <c r="AX193" s="12" t="s">
        <v>79</v>
      </c>
      <c r="AY193" s="21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1754</v>
      </c>
      <c r="G194" s="219"/>
      <c r="H194" s="222">
        <v>714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2" customFormat="1">
      <c r="B195" s="208"/>
      <c r="C195" s="209"/>
      <c r="D195" s="210" t="s">
        <v>292</v>
      </c>
      <c r="E195" s="211" t="s">
        <v>1</v>
      </c>
      <c r="F195" s="212" t="s">
        <v>1755</v>
      </c>
      <c r="G195" s="209"/>
      <c r="H195" s="211" t="s">
        <v>1</v>
      </c>
      <c r="I195" s="209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292</v>
      </c>
      <c r="AU195" s="217" t="s">
        <v>88</v>
      </c>
      <c r="AV195" s="12" t="s">
        <v>86</v>
      </c>
      <c r="AW195" s="12" t="s">
        <v>40</v>
      </c>
      <c r="AX195" s="12" t="s">
        <v>79</v>
      </c>
      <c r="AY195" s="21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1756</v>
      </c>
      <c r="G196" s="219"/>
      <c r="H196" s="222">
        <v>309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5" customFormat="1">
      <c r="B197" s="238"/>
      <c r="C197" s="239"/>
      <c r="D197" s="210" t="s">
        <v>292</v>
      </c>
      <c r="E197" s="240" t="s">
        <v>1</v>
      </c>
      <c r="F197" s="241" t="s">
        <v>306</v>
      </c>
      <c r="G197" s="239"/>
      <c r="H197" s="242">
        <v>1023</v>
      </c>
      <c r="I197" s="239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292</v>
      </c>
      <c r="AU197" s="247" t="s">
        <v>88</v>
      </c>
      <c r="AV197" s="15" t="s">
        <v>290</v>
      </c>
      <c r="AW197" s="15" t="s">
        <v>40</v>
      </c>
      <c r="AX197" s="15" t="s">
        <v>86</v>
      </c>
      <c r="AY197" s="247" t="s">
        <v>282</v>
      </c>
    </row>
    <row r="198" s="1" customFormat="1" ht="16.5" customHeight="1">
      <c r="B198" s="33"/>
      <c r="C198" s="248" t="s">
        <v>8</v>
      </c>
      <c r="D198" s="248" t="s">
        <v>328</v>
      </c>
      <c r="E198" s="249" t="s">
        <v>1634</v>
      </c>
      <c r="F198" s="250" t="s">
        <v>1635</v>
      </c>
      <c r="G198" s="251" t="s">
        <v>392</v>
      </c>
      <c r="H198" s="252">
        <v>110.09</v>
      </c>
      <c r="I198" s="253">
        <v>123</v>
      </c>
      <c r="J198" s="253">
        <f>ROUND(I198*H198,2)</f>
        <v>13541.07</v>
      </c>
      <c r="K198" s="250" t="s">
        <v>289</v>
      </c>
      <c r="L198" s="254"/>
      <c r="M198" s="255" t="s">
        <v>1</v>
      </c>
      <c r="N198" s="256" t="s">
        <v>50</v>
      </c>
      <c r="O198" s="205">
        <v>0</v>
      </c>
      <c r="P198" s="205">
        <f>O198*H198</f>
        <v>0</v>
      </c>
      <c r="Q198" s="205">
        <v>0.048300000000000003</v>
      </c>
      <c r="R198" s="205">
        <f>Q198*H198</f>
        <v>5.3173470000000007</v>
      </c>
      <c r="S198" s="205">
        <v>0</v>
      </c>
      <c r="T198" s="206">
        <f>S198*H198</f>
        <v>0</v>
      </c>
      <c r="AR198" s="17" t="s">
        <v>331</v>
      </c>
      <c r="AT198" s="17" t="s">
        <v>328</v>
      </c>
      <c r="AU198" s="17" t="s">
        <v>88</v>
      </c>
      <c r="AY198" s="17" t="s">
        <v>282</v>
      </c>
      <c r="BE198" s="207">
        <f>IF(N198="základní",J198,0)</f>
        <v>13541.07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7" t="s">
        <v>86</v>
      </c>
      <c r="BK198" s="207">
        <f>ROUND(I198*H198,2)</f>
        <v>13541.07</v>
      </c>
      <c r="BL198" s="17" t="s">
        <v>290</v>
      </c>
      <c r="BM198" s="17" t="s">
        <v>1757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1637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1758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1759</v>
      </c>
      <c r="G201" s="219"/>
      <c r="H201" s="222">
        <v>21.210000000000001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1760</v>
      </c>
      <c r="G202" s="219"/>
      <c r="H202" s="222">
        <v>39.895000000000003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88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1761</v>
      </c>
      <c r="G203" s="219"/>
      <c r="H203" s="222">
        <v>48.984999999999999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5" customFormat="1">
      <c r="B204" s="238"/>
      <c r="C204" s="239"/>
      <c r="D204" s="210" t="s">
        <v>292</v>
      </c>
      <c r="E204" s="240" t="s">
        <v>1</v>
      </c>
      <c r="F204" s="241" t="s">
        <v>306</v>
      </c>
      <c r="G204" s="239"/>
      <c r="H204" s="242">
        <v>110.09</v>
      </c>
      <c r="I204" s="239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292</v>
      </c>
      <c r="AU204" s="247" t="s">
        <v>88</v>
      </c>
      <c r="AV204" s="15" t="s">
        <v>290</v>
      </c>
      <c r="AW204" s="15" t="s">
        <v>40</v>
      </c>
      <c r="AX204" s="15" t="s">
        <v>86</v>
      </c>
      <c r="AY204" s="247" t="s">
        <v>282</v>
      </c>
    </row>
    <row r="205" s="1" customFormat="1" ht="16.5" customHeight="1">
      <c r="B205" s="33"/>
      <c r="C205" s="248" t="s">
        <v>381</v>
      </c>
      <c r="D205" s="248" t="s">
        <v>328</v>
      </c>
      <c r="E205" s="249" t="s">
        <v>1639</v>
      </c>
      <c r="F205" s="250" t="s">
        <v>1640</v>
      </c>
      <c r="G205" s="251" t="s">
        <v>392</v>
      </c>
      <c r="H205" s="252">
        <v>33.329999999999998</v>
      </c>
      <c r="I205" s="253">
        <v>343</v>
      </c>
      <c r="J205" s="253">
        <f>ROUND(I205*H205,2)</f>
        <v>11432.190000000001</v>
      </c>
      <c r="K205" s="250" t="s">
        <v>289</v>
      </c>
      <c r="L205" s="254"/>
      <c r="M205" s="255" t="s">
        <v>1</v>
      </c>
      <c r="N205" s="256" t="s">
        <v>50</v>
      </c>
      <c r="O205" s="205">
        <v>0</v>
      </c>
      <c r="P205" s="205">
        <f>O205*H205</f>
        <v>0</v>
      </c>
      <c r="Q205" s="205">
        <v>0.064000000000000001</v>
      </c>
      <c r="R205" s="205">
        <f>Q205*H205</f>
        <v>2.1331199999999999</v>
      </c>
      <c r="S205" s="205">
        <v>0</v>
      </c>
      <c r="T205" s="206">
        <f>S205*H205</f>
        <v>0</v>
      </c>
      <c r="AR205" s="17" t="s">
        <v>331</v>
      </c>
      <c r="AT205" s="17" t="s">
        <v>328</v>
      </c>
      <c r="AU205" s="17" t="s">
        <v>88</v>
      </c>
      <c r="AY205" s="17" t="s">
        <v>282</v>
      </c>
      <c r="BE205" s="207">
        <f>IF(N205="základní",J205,0)</f>
        <v>11432.190000000001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86</v>
      </c>
      <c r="BK205" s="207">
        <f>ROUND(I205*H205,2)</f>
        <v>11432.190000000001</v>
      </c>
      <c r="BL205" s="17" t="s">
        <v>290</v>
      </c>
      <c r="BM205" s="17" t="s">
        <v>1762</v>
      </c>
    </row>
    <row r="206" s="12" customFormat="1">
      <c r="B206" s="208"/>
      <c r="C206" s="209"/>
      <c r="D206" s="210" t="s">
        <v>292</v>
      </c>
      <c r="E206" s="211" t="s">
        <v>1</v>
      </c>
      <c r="F206" s="212" t="s">
        <v>1642</v>
      </c>
      <c r="G206" s="209"/>
      <c r="H206" s="211" t="s">
        <v>1</v>
      </c>
      <c r="I206" s="209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292</v>
      </c>
      <c r="AU206" s="217" t="s">
        <v>88</v>
      </c>
      <c r="AV206" s="12" t="s">
        <v>86</v>
      </c>
      <c r="AW206" s="12" t="s">
        <v>40</v>
      </c>
      <c r="AX206" s="12" t="s">
        <v>79</v>
      </c>
      <c r="AY206" s="217" t="s">
        <v>282</v>
      </c>
    </row>
    <row r="207" s="12" customFormat="1">
      <c r="B207" s="208"/>
      <c r="C207" s="209"/>
      <c r="D207" s="210" t="s">
        <v>292</v>
      </c>
      <c r="E207" s="211" t="s">
        <v>1</v>
      </c>
      <c r="F207" s="212" t="s">
        <v>1758</v>
      </c>
      <c r="G207" s="209"/>
      <c r="H207" s="211" t="s">
        <v>1</v>
      </c>
      <c r="I207" s="209"/>
      <c r="J207" s="209"/>
      <c r="K207" s="209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292</v>
      </c>
      <c r="AU207" s="217" t="s">
        <v>88</v>
      </c>
      <c r="AV207" s="12" t="s">
        <v>86</v>
      </c>
      <c r="AW207" s="12" t="s">
        <v>40</v>
      </c>
      <c r="AX207" s="12" t="s">
        <v>79</v>
      </c>
      <c r="AY207" s="217" t="s">
        <v>282</v>
      </c>
    </row>
    <row r="208" s="13" customFormat="1">
      <c r="B208" s="218"/>
      <c r="C208" s="219"/>
      <c r="D208" s="210" t="s">
        <v>292</v>
      </c>
      <c r="E208" s="220" t="s">
        <v>1</v>
      </c>
      <c r="F208" s="221" t="s">
        <v>1763</v>
      </c>
      <c r="G208" s="219"/>
      <c r="H208" s="222">
        <v>4.04</v>
      </c>
      <c r="I208" s="219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292</v>
      </c>
      <c r="AU208" s="227" t="s">
        <v>88</v>
      </c>
      <c r="AV208" s="13" t="s">
        <v>88</v>
      </c>
      <c r="AW208" s="13" t="s">
        <v>40</v>
      </c>
      <c r="AX208" s="13" t="s">
        <v>79</v>
      </c>
      <c r="AY208" s="22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1764</v>
      </c>
      <c r="G209" s="219"/>
      <c r="H209" s="222">
        <v>13.130000000000001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88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1765</v>
      </c>
      <c r="G210" s="219"/>
      <c r="H210" s="222">
        <v>16.16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88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5" customFormat="1">
      <c r="B211" s="238"/>
      <c r="C211" s="239"/>
      <c r="D211" s="210" t="s">
        <v>292</v>
      </c>
      <c r="E211" s="240" t="s">
        <v>1</v>
      </c>
      <c r="F211" s="241" t="s">
        <v>306</v>
      </c>
      <c r="G211" s="239"/>
      <c r="H211" s="242">
        <v>33.329999999999998</v>
      </c>
      <c r="I211" s="239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292</v>
      </c>
      <c r="AU211" s="247" t="s">
        <v>88</v>
      </c>
      <c r="AV211" s="15" t="s">
        <v>290</v>
      </c>
      <c r="AW211" s="15" t="s">
        <v>40</v>
      </c>
      <c r="AX211" s="15" t="s">
        <v>86</v>
      </c>
      <c r="AY211" s="247" t="s">
        <v>282</v>
      </c>
    </row>
    <row r="212" s="1" customFormat="1" ht="16.5" customHeight="1">
      <c r="B212" s="33"/>
      <c r="C212" s="248" t="s">
        <v>385</v>
      </c>
      <c r="D212" s="248" t="s">
        <v>328</v>
      </c>
      <c r="E212" s="249" t="s">
        <v>1629</v>
      </c>
      <c r="F212" s="250" t="s">
        <v>1630</v>
      </c>
      <c r="G212" s="251" t="s">
        <v>392</v>
      </c>
      <c r="H212" s="252">
        <v>1033.23</v>
      </c>
      <c r="I212" s="253">
        <v>162</v>
      </c>
      <c r="J212" s="253">
        <f>ROUND(I212*H212,2)</f>
        <v>167383.26000000001</v>
      </c>
      <c r="K212" s="250" t="s">
        <v>289</v>
      </c>
      <c r="L212" s="254"/>
      <c r="M212" s="255" t="s">
        <v>1</v>
      </c>
      <c r="N212" s="256" t="s">
        <v>50</v>
      </c>
      <c r="O212" s="205">
        <v>0</v>
      </c>
      <c r="P212" s="205">
        <f>O212*H212</f>
        <v>0</v>
      </c>
      <c r="Q212" s="205">
        <v>0.081000000000000003</v>
      </c>
      <c r="R212" s="205">
        <f>Q212*H212</f>
        <v>83.691630000000004</v>
      </c>
      <c r="S212" s="205">
        <v>0</v>
      </c>
      <c r="T212" s="206">
        <f>S212*H212</f>
        <v>0</v>
      </c>
      <c r="AR212" s="17" t="s">
        <v>331</v>
      </c>
      <c r="AT212" s="17" t="s">
        <v>328</v>
      </c>
      <c r="AU212" s="17" t="s">
        <v>88</v>
      </c>
      <c r="AY212" s="17" t="s">
        <v>282</v>
      </c>
      <c r="BE212" s="207">
        <f>IF(N212="základní",J212,0)</f>
        <v>167383.26000000001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86</v>
      </c>
      <c r="BK212" s="207">
        <f>ROUND(I212*H212,2)</f>
        <v>167383.26000000001</v>
      </c>
      <c r="BL212" s="17" t="s">
        <v>290</v>
      </c>
      <c r="BM212" s="17" t="s">
        <v>1766</v>
      </c>
    </row>
    <row r="213" s="12" customFormat="1">
      <c r="B213" s="208"/>
      <c r="C213" s="209"/>
      <c r="D213" s="210" t="s">
        <v>292</v>
      </c>
      <c r="E213" s="211" t="s">
        <v>1</v>
      </c>
      <c r="F213" s="212" t="s">
        <v>1767</v>
      </c>
      <c r="G213" s="209"/>
      <c r="H213" s="211" t="s">
        <v>1</v>
      </c>
      <c r="I213" s="209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292</v>
      </c>
      <c r="AU213" s="217" t="s">
        <v>88</v>
      </c>
      <c r="AV213" s="12" t="s">
        <v>86</v>
      </c>
      <c r="AW213" s="12" t="s">
        <v>40</v>
      </c>
      <c r="AX213" s="12" t="s">
        <v>79</v>
      </c>
      <c r="AY213" s="217" t="s">
        <v>282</v>
      </c>
    </row>
    <row r="214" s="13" customFormat="1">
      <c r="B214" s="218"/>
      <c r="C214" s="219"/>
      <c r="D214" s="210" t="s">
        <v>292</v>
      </c>
      <c r="E214" s="220" t="s">
        <v>1</v>
      </c>
      <c r="F214" s="221" t="s">
        <v>1768</v>
      </c>
      <c r="G214" s="219"/>
      <c r="H214" s="222">
        <v>1033.23</v>
      </c>
      <c r="I214" s="219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292</v>
      </c>
      <c r="AU214" s="227" t="s">
        <v>88</v>
      </c>
      <c r="AV214" s="13" t="s">
        <v>88</v>
      </c>
      <c r="AW214" s="13" t="s">
        <v>40</v>
      </c>
      <c r="AX214" s="13" t="s">
        <v>79</v>
      </c>
      <c r="AY214" s="227" t="s">
        <v>282</v>
      </c>
    </row>
    <row r="215" s="15" customFormat="1">
      <c r="B215" s="238"/>
      <c r="C215" s="239"/>
      <c r="D215" s="210" t="s">
        <v>292</v>
      </c>
      <c r="E215" s="240" t="s">
        <v>1</v>
      </c>
      <c r="F215" s="241" t="s">
        <v>306</v>
      </c>
      <c r="G215" s="239"/>
      <c r="H215" s="242">
        <v>1033.23</v>
      </c>
      <c r="I215" s="239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292</v>
      </c>
      <c r="AU215" s="247" t="s">
        <v>88</v>
      </c>
      <c r="AV215" s="15" t="s">
        <v>290</v>
      </c>
      <c r="AW215" s="15" t="s">
        <v>40</v>
      </c>
      <c r="AX215" s="15" t="s">
        <v>86</v>
      </c>
      <c r="AY215" s="247" t="s">
        <v>282</v>
      </c>
    </row>
    <row r="216" s="1" customFormat="1" ht="16.5" customHeight="1">
      <c r="B216" s="33"/>
      <c r="C216" s="198" t="s">
        <v>389</v>
      </c>
      <c r="D216" s="198" t="s">
        <v>285</v>
      </c>
      <c r="E216" s="199" t="s">
        <v>1412</v>
      </c>
      <c r="F216" s="200" t="s">
        <v>1413</v>
      </c>
      <c r="G216" s="201" t="s">
        <v>392</v>
      </c>
      <c r="H216" s="202">
        <v>740</v>
      </c>
      <c r="I216" s="203">
        <v>191</v>
      </c>
      <c r="J216" s="203">
        <f>ROUND(I216*H216,2)</f>
        <v>141340</v>
      </c>
      <c r="K216" s="200" t="s">
        <v>289</v>
      </c>
      <c r="L216" s="38"/>
      <c r="M216" s="72" t="s">
        <v>1</v>
      </c>
      <c r="N216" s="204" t="s">
        <v>50</v>
      </c>
      <c r="O216" s="205">
        <v>0.216</v>
      </c>
      <c r="P216" s="205">
        <f>O216*H216</f>
        <v>159.84</v>
      </c>
      <c r="Q216" s="205">
        <v>0.1295</v>
      </c>
      <c r="R216" s="205">
        <f>Q216*H216</f>
        <v>95.829999999999998</v>
      </c>
      <c r="S216" s="205">
        <v>0</v>
      </c>
      <c r="T216" s="206">
        <f>S216*H216</f>
        <v>0</v>
      </c>
      <c r="AR216" s="17" t="s">
        <v>290</v>
      </c>
      <c r="AT216" s="17" t="s">
        <v>285</v>
      </c>
      <c r="AU216" s="17" t="s">
        <v>88</v>
      </c>
      <c r="AY216" s="17" t="s">
        <v>282</v>
      </c>
      <c r="BE216" s="207">
        <f>IF(N216="základní",J216,0)</f>
        <v>141340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7" t="s">
        <v>86</v>
      </c>
      <c r="BK216" s="207">
        <f>ROUND(I216*H216,2)</f>
        <v>141340</v>
      </c>
      <c r="BL216" s="17" t="s">
        <v>290</v>
      </c>
      <c r="BM216" s="17" t="s">
        <v>1769</v>
      </c>
    </row>
    <row r="217" s="12" customFormat="1">
      <c r="B217" s="208"/>
      <c r="C217" s="209"/>
      <c r="D217" s="210" t="s">
        <v>292</v>
      </c>
      <c r="E217" s="211" t="s">
        <v>1</v>
      </c>
      <c r="F217" s="212" t="s">
        <v>1770</v>
      </c>
      <c r="G217" s="209"/>
      <c r="H217" s="211" t="s">
        <v>1</v>
      </c>
      <c r="I217" s="209"/>
      <c r="J217" s="209"/>
      <c r="K217" s="209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292</v>
      </c>
      <c r="AU217" s="217" t="s">
        <v>88</v>
      </c>
      <c r="AV217" s="12" t="s">
        <v>86</v>
      </c>
      <c r="AW217" s="12" t="s">
        <v>40</v>
      </c>
      <c r="AX217" s="12" t="s">
        <v>79</v>
      </c>
      <c r="AY217" s="217" t="s">
        <v>282</v>
      </c>
    </row>
    <row r="218" s="13" customFormat="1">
      <c r="B218" s="218"/>
      <c r="C218" s="219"/>
      <c r="D218" s="210" t="s">
        <v>292</v>
      </c>
      <c r="E218" s="220" t="s">
        <v>1</v>
      </c>
      <c r="F218" s="221" t="s">
        <v>1771</v>
      </c>
      <c r="G218" s="219"/>
      <c r="H218" s="222">
        <v>386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292</v>
      </c>
      <c r="AU218" s="227" t="s">
        <v>88</v>
      </c>
      <c r="AV218" s="13" t="s">
        <v>88</v>
      </c>
      <c r="AW218" s="13" t="s">
        <v>40</v>
      </c>
      <c r="AX218" s="13" t="s">
        <v>79</v>
      </c>
      <c r="AY218" s="22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1772</v>
      </c>
      <c r="G219" s="219"/>
      <c r="H219" s="222">
        <v>354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5" customFormat="1">
      <c r="B220" s="238"/>
      <c r="C220" s="239"/>
      <c r="D220" s="210" t="s">
        <v>292</v>
      </c>
      <c r="E220" s="240" t="s">
        <v>1</v>
      </c>
      <c r="F220" s="241" t="s">
        <v>306</v>
      </c>
      <c r="G220" s="239"/>
      <c r="H220" s="242">
        <v>740</v>
      </c>
      <c r="I220" s="239"/>
      <c r="J220" s="239"/>
      <c r="K220" s="239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292</v>
      </c>
      <c r="AU220" s="247" t="s">
        <v>88</v>
      </c>
      <c r="AV220" s="15" t="s">
        <v>290</v>
      </c>
      <c r="AW220" s="15" t="s">
        <v>40</v>
      </c>
      <c r="AX220" s="15" t="s">
        <v>86</v>
      </c>
      <c r="AY220" s="247" t="s">
        <v>282</v>
      </c>
    </row>
    <row r="221" s="1" customFormat="1" ht="16.5" customHeight="1">
      <c r="B221" s="33"/>
      <c r="C221" s="248" t="s">
        <v>395</v>
      </c>
      <c r="D221" s="248" t="s">
        <v>328</v>
      </c>
      <c r="E221" s="249" t="s">
        <v>1417</v>
      </c>
      <c r="F221" s="250" t="s">
        <v>1418</v>
      </c>
      <c r="G221" s="251" t="s">
        <v>392</v>
      </c>
      <c r="H221" s="252">
        <v>747.39999999999998</v>
      </c>
      <c r="I221" s="253">
        <v>130</v>
      </c>
      <c r="J221" s="253">
        <f>ROUND(I221*H221,2)</f>
        <v>97162</v>
      </c>
      <c r="K221" s="250" t="s">
        <v>289</v>
      </c>
      <c r="L221" s="254"/>
      <c r="M221" s="255" t="s">
        <v>1</v>
      </c>
      <c r="N221" s="256" t="s">
        <v>50</v>
      </c>
      <c r="O221" s="205">
        <v>0</v>
      </c>
      <c r="P221" s="205">
        <f>O221*H221</f>
        <v>0</v>
      </c>
      <c r="Q221" s="205">
        <v>0.058000000000000003</v>
      </c>
      <c r="R221" s="205">
        <f>Q221*H221</f>
        <v>43.349200000000003</v>
      </c>
      <c r="S221" s="205">
        <v>0</v>
      </c>
      <c r="T221" s="206">
        <f>S221*H221</f>
        <v>0</v>
      </c>
      <c r="AR221" s="17" t="s">
        <v>331</v>
      </c>
      <c r="AT221" s="17" t="s">
        <v>328</v>
      </c>
      <c r="AU221" s="17" t="s">
        <v>88</v>
      </c>
      <c r="AY221" s="17" t="s">
        <v>282</v>
      </c>
      <c r="BE221" s="207">
        <f>IF(N221="základní",J221,0)</f>
        <v>97162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97162</v>
      </c>
      <c r="BL221" s="17" t="s">
        <v>290</v>
      </c>
      <c r="BM221" s="17" t="s">
        <v>1773</v>
      </c>
    </row>
    <row r="222" s="12" customFormat="1">
      <c r="B222" s="208"/>
      <c r="C222" s="209"/>
      <c r="D222" s="210" t="s">
        <v>292</v>
      </c>
      <c r="E222" s="211" t="s">
        <v>1</v>
      </c>
      <c r="F222" s="212" t="s">
        <v>1420</v>
      </c>
      <c r="G222" s="209"/>
      <c r="H222" s="211" t="s">
        <v>1</v>
      </c>
      <c r="I222" s="209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292</v>
      </c>
      <c r="AU222" s="217" t="s">
        <v>88</v>
      </c>
      <c r="AV222" s="12" t="s">
        <v>86</v>
      </c>
      <c r="AW222" s="12" t="s">
        <v>40</v>
      </c>
      <c r="AX222" s="12" t="s">
        <v>79</v>
      </c>
      <c r="AY222" s="21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1774</v>
      </c>
      <c r="G223" s="219"/>
      <c r="H223" s="222">
        <v>389.86000000000001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1775</v>
      </c>
      <c r="G224" s="219"/>
      <c r="H224" s="222">
        <v>357.54000000000002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88</v>
      </c>
      <c r="AV224" s="13" t="s">
        <v>88</v>
      </c>
      <c r="AW224" s="13" t="s">
        <v>40</v>
      </c>
      <c r="AX224" s="13" t="s">
        <v>79</v>
      </c>
      <c r="AY224" s="227" t="s">
        <v>282</v>
      </c>
    </row>
    <row r="225" s="15" customFormat="1">
      <c r="B225" s="238"/>
      <c r="C225" s="239"/>
      <c r="D225" s="210" t="s">
        <v>292</v>
      </c>
      <c r="E225" s="240" t="s">
        <v>1</v>
      </c>
      <c r="F225" s="241" t="s">
        <v>306</v>
      </c>
      <c r="G225" s="239"/>
      <c r="H225" s="242">
        <v>747.39999999999998</v>
      </c>
      <c r="I225" s="239"/>
      <c r="J225" s="239"/>
      <c r="K225" s="239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292</v>
      </c>
      <c r="AU225" s="247" t="s">
        <v>88</v>
      </c>
      <c r="AV225" s="15" t="s">
        <v>290</v>
      </c>
      <c r="AW225" s="15" t="s">
        <v>40</v>
      </c>
      <c r="AX225" s="15" t="s">
        <v>86</v>
      </c>
      <c r="AY225" s="247" t="s">
        <v>282</v>
      </c>
    </row>
    <row r="226" s="1" customFormat="1" ht="16.5" customHeight="1">
      <c r="B226" s="33"/>
      <c r="C226" s="198" t="s">
        <v>399</v>
      </c>
      <c r="D226" s="198" t="s">
        <v>285</v>
      </c>
      <c r="E226" s="199" t="s">
        <v>1776</v>
      </c>
      <c r="F226" s="200" t="s">
        <v>1777</v>
      </c>
      <c r="G226" s="201" t="s">
        <v>392</v>
      </c>
      <c r="H226" s="202">
        <v>588</v>
      </c>
      <c r="I226" s="203">
        <v>217</v>
      </c>
      <c r="J226" s="203">
        <f>ROUND(I226*H226,2)</f>
        <v>127596</v>
      </c>
      <c r="K226" s="200" t="s">
        <v>289</v>
      </c>
      <c r="L226" s="38"/>
      <c r="M226" s="72" t="s">
        <v>1</v>
      </c>
      <c r="N226" s="204" t="s">
        <v>50</v>
      </c>
      <c r="O226" s="205">
        <v>0.27200000000000002</v>
      </c>
      <c r="P226" s="205">
        <f>O226*H226</f>
        <v>159.93600000000001</v>
      </c>
      <c r="Q226" s="205">
        <v>0.13944999999999999</v>
      </c>
      <c r="R226" s="205">
        <f>Q226*H226</f>
        <v>81.996600000000001</v>
      </c>
      <c r="S226" s="205">
        <v>0</v>
      </c>
      <c r="T226" s="206">
        <f>S226*H226</f>
        <v>0</v>
      </c>
      <c r="AR226" s="17" t="s">
        <v>290</v>
      </c>
      <c r="AT226" s="17" t="s">
        <v>285</v>
      </c>
      <c r="AU226" s="17" t="s">
        <v>88</v>
      </c>
      <c r="AY226" s="17" t="s">
        <v>282</v>
      </c>
      <c r="BE226" s="207">
        <f>IF(N226="základní",J226,0)</f>
        <v>127596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7" t="s">
        <v>86</v>
      </c>
      <c r="BK226" s="207">
        <f>ROUND(I226*H226,2)</f>
        <v>127596</v>
      </c>
      <c r="BL226" s="17" t="s">
        <v>290</v>
      </c>
      <c r="BM226" s="17" t="s">
        <v>1778</v>
      </c>
    </row>
    <row r="227" s="12" customFormat="1">
      <c r="B227" s="208"/>
      <c r="C227" s="209"/>
      <c r="D227" s="210" t="s">
        <v>292</v>
      </c>
      <c r="E227" s="211" t="s">
        <v>1</v>
      </c>
      <c r="F227" s="212" t="s">
        <v>1779</v>
      </c>
      <c r="G227" s="209"/>
      <c r="H227" s="211" t="s">
        <v>1</v>
      </c>
      <c r="I227" s="209"/>
      <c r="J227" s="209"/>
      <c r="K227" s="209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292</v>
      </c>
      <c r="AU227" s="217" t="s">
        <v>88</v>
      </c>
      <c r="AV227" s="12" t="s">
        <v>86</v>
      </c>
      <c r="AW227" s="12" t="s">
        <v>40</v>
      </c>
      <c r="AX227" s="12" t="s">
        <v>79</v>
      </c>
      <c r="AY227" s="21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1780</v>
      </c>
      <c r="G228" s="219"/>
      <c r="H228" s="222">
        <v>588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88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5" customFormat="1">
      <c r="B229" s="238"/>
      <c r="C229" s="239"/>
      <c r="D229" s="210" t="s">
        <v>292</v>
      </c>
      <c r="E229" s="240" t="s">
        <v>1</v>
      </c>
      <c r="F229" s="241" t="s">
        <v>306</v>
      </c>
      <c r="G229" s="239"/>
      <c r="H229" s="242">
        <v>588</v>
      </c>
      <c r="I229" s="239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292</v>
      </c>
      <c r="AU229" s="247" t="s">
        <v>88</v>
      </c>
      <c r="AV229" s="15" t="s">
        <v>290</v>
      </c>
      <c r="AW229" s="15" t="s">
        <v>40</v>
      </c>
      <c r="AX229" s="15" t="s">
        <v>86</v>
      </c>
      <c r="AY229" s="247" t="s">
        <v>282</v>
      </c>
    </row>
    <row r="230" s="1" customFormat="1" ht="16.5" customHeight="1">
      <c r="B230" s="33"/>
      <c r="C230" s="248" t="s">
        <v>7</v>
      </c>
      <c r="D230" s="248" t="s">
        <v>328</v>
      </c>
      <c r="E230" s="249" t="s">
        <v>1781</v>
      </c>
      <c r="F230" s="250" t="s">
        <v>1782</v>
      </c>
      <c r="G230" s="251" t="s">
        <v>392</v>
      </c>
      <c r="H230" s="252">
        <v>22.119</v>
      </c>
      <c r="I230" s="253">
        <v>1530</v>
      </c>
      <c r="J230" s="253">
        <f>ROUND(I230*H230,2)</f>
        <v>33842.07</v>
      </c>
      <c r="K230" s="250" t="s">
        <v>289</v>
      </c>
      <c r="L230" s="254"/>
      <c r="M230" s="255" t="s">
        <v>1</v>
      </c>
      <c r="N230" s="256" t="s">
        <v>50</v>
      </c>
      <c r="O230" s="205">
        <v>0</v>
      </c>
      <c r="P230" s="205">
        <f>O230*H230</f>
        <v>0</v>
      </c>
      <c r="Q230" s="205">
        <v>0.14999999999999999</v>
      </c>
      <c r="R230" s="205">
        <f>Q230*H230</f>
        <v>3.31785</v>
      </c>
      <c r="S230" s="205">
        <v>0</v>
      </c>
      <c r="T230" s="206">
        <f>S230*H230</f>
        <v>0</v>
      </c>
      <c r="AR230" s="17" t="s">
        <v>331</v>
      </c>
      <c r="AT230" s="17" t="s">
        <v>328</v>
      </c>
      <c r="AU230" s="17" t="s">
        <v>88</v>
      </c>
      <c r="AY230" s="17" t="s">
        <v>282</v>
      </c>
      <c r="BE230" s="207">
        <f>IF(N230="základní",J230,0)</f>
        <v>33842.07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7" t="s">
        <v>86</v>
      </c>
      <c r="BK230" s="207">
        <f>ROUND(I230*H230,2)</f>
        <v>33842.07</v>
      </c>
      <c r="BL230" s="17" t="s">
        <v>290</v>
      </c>
      <c r="BM230" s="17" t="s">
        <v>1783</v>
      </c>
    </row>
    <row r="231" s="12" customFormat="1">
      <c r="B231" s="208"/>
      <c r="C231" s="209"/>
      <c r="D231" s="210" t="s">
        <v>292</v>
      </c>
      <c r="E231" s="211" t="s">
        <v>1</v>
      </c>
      <c r="F231" s="212" t="s">
        <v>1784</v>
      </c>
      <c r="G231" s="209"/>
      <c r="H231" s="211" t="s">
        <v>1</v>
      </c>
      <c r="I231" s="209"/>
      <c r="J231" s="209"/>
      <c r="K231" s="209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292</v>
      </c>
      <c r="AU231" s="217" t="s">
        <v>88</v>
      </c>
      <c r="AV231" s="12" t="s">
        <v>86</v>
      </c>
      <c r="AW231" s="12" t="s">
        <v>40</v>
      </c>
      <c r="AX231" s="12" t="s">
        <v>79</v>
      </c>
      <c r="AY231" s="217" t="s">
        <v>282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1785</v>
      </c>
      <c r="G232" s="219"/>
      <c r="H232" s="222">
        <v>593.88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88</v>
      </c>
      <c r="AV232" s="13" t="s">
        <v>88</v>
      </c>
      <c r="AW232" s="13" t="s">
        <v>40</v>
      </c>
      <c r="AX232" s="13" t="s">
        <v>79</v>
      </c>
      <c r="AY232" s="227" t="s">
        <v>282</v>
      </c>
    </row>
    <row r="233" s="12" customFormat="1">
      <c r="B233" s="208"/>
      <c r="C233" s="209"/>
      <c r="D233" s="210" t="s">
        <v>292</v>
      </c>
      <c r="E233" s="211" t="s">
        <v>1</v>
      </c>
      <c r="F233" s="212" t="s">
        <v>1786</v>
      </c>
      <c r="G233" s="209"/>
      <c r="H233" s="211" t="s">
        <v>1</v>
      </c>
      <c r="I233" s="209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292</v>
      </c>
      <c r="AU233" s="217" t="s">
        <v>88</v>
      </c>
      <c r="AV233" s="12" t="s">
        <v>86</v>
      </c>
      <c r="AW233" s="12" t="s">
        <v>40</v>
      </c>
      <c r="AX233" s="12" t="s">
        <v>79</v>
      </c>
      <c r="AY233" s="21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1787</v>
      </c>
      <c r="G234" s="219"/>
      <c r="H234" s="222">
        <v>-571.76099999999997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4" customFormat="1">
      <c r="B235" s="228"/>
      <c r="C235" s="229"/>
      <c r="D235" s="210" t="s">
        <v>292</v>
      </c>
      <c r="E235" s="230" t="s">
        <v>1</v>
      </c>
      <c r="F235" s="231" t="s">
        <v>299</v>
      </c>
      <c r="G235" s="229"/>
      <c r="H235" s="232">
        <v>22.119</v>
      </c>
      <c r="I235" s="229"/>
      <c r="J235" s="229"/>
      <c r="K235" s="229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292</v>
      </c>
      <c r="AU235" s="237" t="s">
        <v>88</v>
      </c>
      <c r="AV235" s="14" t="s">
        <v>129</v>
      </c>
      <c r="AW235" s="14" t="s">
        <v>40</v>
      </c>
      <c r="AX235" s="14" t="s">
        <v>86</v>
      </c>
      <c r="AY235" s="237" t="s">
        <v>282</v>
      </c>
    </row>
    <row r="236" s="1" customFormat="1" ht="16.5" customHeight="1">
      <c r="B236" s="33"/>
      <c r="C236" s="198" t="s">
        <v>410</v>
      </c>
      <c r="D236" s="198" t="s">
        <v>285</v>
      </c>
      <c r="E236" s="199" t="s">
        <v>1788</v>
      </c>
      <c r="F236" s="200" t="s">
        <v>1789</v>
      </c>
      <c r="G236" s="201" t="s">
        <v>392</v>
      </c>
      <c r="H236" s="202">
        <v>247</v>
      </c>
      <c r="I236" s="203">
        <v>522</v>
      </c>
      <c r="J236" s="203">
        <f>ROUND(I236*H236,2)</f>
        <v>128934</v>
      </c>
      <c r="K236" s="200" t="s">
        <v>289</v>
      </c>
      <c r="L236" s="38"/>
      <c r="M236" s="72" t="s">
        <v>1</v>
      </c>
      <c r="N236" s="204" t="s">
        <v>50</v>
      </c>
      <c r="O236" s="205">
        <v>0.76000000000000001</v>
      </c>
      <c r="P236" s="205">
        <f>O236*H236</f>
        <v>187.72</v>
      </c>
      <c r="Q236" s="205">
        <v>0.17488999999999999</v>
      </c>
      <c r="R236" s="205">
        <f>Q236*H236</f>
        <v>43.197829999999996</v>
      </c>
      <c r="S236" s="205">
        <v>0</v>
      </c>
      <c r="T236" s="206">
        <f>S236*H236</f>
        <v>0</v>
      </c>
      <c r="AR236" s="17" t="s">
        <v>290</v>
      </c>
      <c r="AT236" s="17" t="s">
        <v>285</v>
      </c>
      <c r="AU236" s="17" t="s">
        <v>88</v>
      </c>
      <c r="AY236" s="17" t="s">
        <v>282</v>
      </c>
      <c r="BE236" s="207">
        <f>IF(N236="základní",J236,0)</f>
        <v>128934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128934</v>
      </c>
      <c r="BL236" s="17" t="s">
        <v>290</v>
      </c>
      <c r="BM236" s="17" t="s">
        <v>1790</v>
      </c>
    </row>
    <row r="237" s="12" customFormat="1">
      <c r="B237" s="208"/>
      <c r="C237" s="209"/>
      <c r="D237" s="210" t="s">
        <v>292</v>
      </c>
      <c r="E237" s="211" t="s">
        <v>1</v>
      </c>
      <c r="F237" s="212" t="s">
        <v>1791</v>
      </c>
      <c r="G237" s="209"/>
      <c r="H237" s="211" t="s">
        <v>1</v>
      </c>
      <c r="I237" s="209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292</v>
      </c>
      <c r="AU237" s="217" t="s">
        <v>88</v>
      </c>
      <c r="AV237" s="12" t="s">
        <v>86</v>
      </c>
      <c r="AW237" s="12" t="s">
        <v>40</v>
      </c>
      <c r="AX237" s="12" t="s">
        <v>79</v>
      </c>
      <c r="AY237" s="21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1792</v>
      </c>
      <c r="G238" s="219"/>
      <c r="H238" s="222">
        <v>247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88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5" customFormat="1">
      <c r="B239" s="238"/>
      <c r="C239" s="239"/>
      <c r="D239" s="210" t="s">
        <v>292</v>
      </c>
      <c r="E239" s="240" t="s">
        <v>1</v>
      </c>
      <c r="F239" s="241" t="s">
        <v>306</v>
      </c>
      <c r="G239" s="239"/>
      <c r="H239" s="242">
        <v>247</v>
      </c>
      <c r="I239" s="239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292</v>
      </c>
      <c r="AU239" s="247" t="s">
        <v>88</v>
      </c>
      <c r="AV239" s="15" t="s">
        <v>290</v>
      </c>
      <c r="AW239" s="15" t="s">
        <v>40</v>
      </c>
      <c r="AX239" s="15" t="s">
        <v>86</v>
      </c>
      <c r="AY239" s="247" t="s">
        <v>282</v>
      </c>
    </row>
    <row r="240" s="1" customFormat="1" ht="16.5" customHeight="1">
      <c r="B240" s="33"/>
      <c r="C240" s="248" t="s">
        <v>415</v>
      </c>
      <c r="D240" s="248" t="s">
        <v>328</v>
      </c>
      <c r="E240" s="249" t="s">
        <v>1793</v>
      </c>
      <c r="F240" s="250" t="s">
        <v>1794</v>
      </c>
      <c r="G240" s="251" t="s">
        <v>392</v>
      </c>
      <c r="H240" s="252">
        <v>12.119999999999999</v>
      </c>
      <c r="I240" s="253">
        <v>2070</v>
      </c>
      <c r="J240" s="253">
        <f>ROUND(I240*H240,2)</f>
        <v>25088.400000000001</v>
      </c>
      <c r="K240" s="250" t="s">
        <v>289</v>
      </c>
      <c r="L240" s="254"/>
      <c r="M240" s="255" t="s">
        <v>1</v>
      </c>
      <c r="N240" s="256" t="s">
        <v>50</v>
      </c>
      <c r="O240" s="205">
        <v>0</v>
      </c>
      <c r="P240" s="205">
        <f>O240*H240</f>
        <v>0</v>
      </c>
      <c r="Q240" s="205">
        <v>0.14999999999999999</v>
      </c>
      <c r="R240" s="205">
        <f>Q240*H240</f>
        <v>1.8179999999999998</v>
      </c>
      <c r="S240" s="205">
        <v>0</v>
      </c>
      <c r="T240" s="206">
        <f>S240*H240</f>
        <v>0</v>
      </c>
      <c r="AR240" s="17" t="s">
        <v>331</v>
      </c>
      <c r="AT240" s="17" t="s">
        <v>328</v>
      </c>
      <c r="AU240" s="17" t="s">
        <v>88</v>
      </c>
      <c r="AY240" s="17" t="s">
        <v>282</v>
      </c>
      <c r="BE240" s="207">
        <f>IF(N240="základní",J240,0)</f>
        <v>25088.400000000001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86</v>
      </c>
      <c r="BK240" s="207">
        <f>ROUND(I240*H240,2)</f>
        <v>25088.400000000001</v>
      </c>
      <c r="BL240" s="17" t="s">
        <v>290</v>
      </c>
      <c r="BM240" s="17" t="s">
        <v>1795</v>
      </c>
    </row>
    <row r="241" s="12" customFormat="1">
      <c r="B241" s="208"/>
      <c r="C241" s="209"/>
      <c r="D241" s="210" t="s">
        <v>292</v>
      </c>
      <c r="E241" s="211" t="s">
        <v>1</v>
      </c>
      <c r="F241" s="212" t="s">
        <v>1796</v>
      </c>
      <c r="G241" s="209"/>
      <c r="H241" s="211" t="s">
        <v>1</v>
      </c>
      <c r="I241" s="209"/>
      <c r="J241" s="209"/>
      <c r="K241" s="209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292</v>
      </c>
      <c r="AU241" s="217" t="s">
        <v>88</v>
      </c>
      <c r="AV241" s="12" t="s">
        <v>86</v>
      </c>
      <c r="AW241" s="12" t="s">
        <v>40</v>
      </c>
      <c r="AX241" s="12" t="s">
        <v>79</v>
      </c>
      <c r="AY241" s="217" t="s">
        <v>282</v>
      </c>
    </row>
    <row r="242" s="13" customFormat="1">
      <c r="B242" s="218"/>
      <c r="C242" s="219"/>
      <c r="D242" s="210" t="s">
        <v>292</v>
      </c>
      <c r="E242" s="220" t="s">
        <v>1</v>
      </c>
      <c r="F242" s="221" t="s">
        <v>1797</v>
      </c>
      <c r="G242" s="219"/>
      <c r="H242" s="222">
        <v>12.119999999999999</v>
      </c>
      <c r="I242" s="219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292</v>
      </c>
      <c r="AU242" s="227" t="s">
        <v>88</v>
      </c>
      <c r="AV242" s="13" t="s">
        <v>88</v>
      </c>
      <c r="AW242" s="13" t="s">
        <v>40</v>
      </c>
      <c r="AX242" s="13" t="s">
        <v>79</v>
      </c>
      <c r="AY242" s="227" t="s">
        <v>282</v>
      </c>
    </row>
    <row r="243" s="15" customFormat="1">
      <c r="B243" s="238"/>
      <c r="C243" s="239"/>
      <c r="D243" s="210" t="s">
        <v>292</v>
      </c>
      <c r="E243" s="240" t="s">
        <v>1</v>
      </c>
      <c r="F243" s="241" t="s">
        <v>306</v>
      </c>
      <c r="G243" s="239"/>
      <c r="H243" s="242">
        <v>12.119999999999999</v>
      </c>
      <c r="I243" s="239"/>
      <c r="J243" s="239"/>
      <c r="K243" s="239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292</v>
      </c>
      <c r="AU243" s="247" t="s">
        <v>88</v>
      </c>
      <c r="AV243" s="15" t="s">
        <v>290</v>
      </c>
      <c r="AW243" s="15" t="s">
        <v>40</v>
      </c>
      <c r="AX243" s="15" t="s">
        <v>86</v>
      </c>
      <c r="AY243" s="247" t="s">
        <v>282</v>
      </c>
    </row>
    <row r="244" s="1" customFormat="1" ht="16.5" customHeight="1">
      <c r="B244" s="33"/>
      <c r="C244" s="248" t="s">
        <v>420</v>
      </c>
      <c r="D244" s="248" t="s">
        <v>328</v>
      </c>
      <c r="E244" s="249" t="s">
        <v>1798</v>
      </c>
      <c r="F244" s="250" t="s">
        <v>1799</v>
      </c>
      <c r="G244" s="251" t="s">
        <v>392</v>
      </c>
      <c r="H244" s="252">
        <v>237.34999999999999</v>
      </c>
      <c r="I244" s="253">
        <v>2110</v>
      </c>
      <c r="J244" s="253">
        <f>ROUND(I244*H244,2)</f>
        <v>500808.5</v>
      </c>
      <c r="K244" s="250" t="s">
        <v>289</v>
      </c>
      <c r="L244" s="254"/>
      <c r="M244" s="255" t="s">
        <v>1</v>
      </c>
      <c r="N244" s="256" t="s">
        <v>50</v>
      </c>
      <c r="O244" s="205">
        <v>0</v>
      </c>
      <c r="P244" s="205">
        <f>O244*H244</f>
        <v>0</v>
      </c>
      <c r="Q244" s="205">
        <v>0.22500000000000001</v>
      </c>
      <c r="R244" s="205">
        <f>Q244*H244</f>
        <v>53.403750000000002</v>
      </c>
      <c r="S244" s="205">
        <v>0</v>
      </c>
      <c r="T244" s="206">
        <f>S244*H244</f>
        <v>0</v>
      </c>
      <c r="AR244" s="17" t="s">
        <v>331</v>
      </c>
      <c r="AT244" s="17" t="s">
        <v>328</v>
      </c>
      <c r="AU244" s="17" t="s">
        <v>88</v>
      </c>
      <c r="AY244" s="17" t="s">
        <v>282</v>
      </c>
      <c r="BE244" s="207">
        <f>IF(N244="základní",J244,0)</f>
        <v>500808.5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7" t="s">
        <v>86</v>
      </c>
      <c r="BK244" s="207">
        <f>ROUND(I244*H244,2)</f>
        <v>500808.5</v>
      </c>
      <c r="BL244" s="17" t="s">
        <v>290</v>
      </c>
      <c r="BM244" s="17" t="s">
        <v>1800</v>
      </c>
    </row>
    <row r="245" s="12" customFormat="1">
      <c r="B245" s="208"/>
      <c r="C245" s="209"/>
      <c r="D245" s="210" t="s">
        <v>292</v>
      </c>
      <c r="E245" s="211" t="s">
        <v>1</v>
      </c>
      <c r="F245" s="212" t="s">
        <v>1801</v>
      </c>
      <c r="G245" s="209"/>
      <c r="H245" s="211" t="s">
        <v>1</v>
      </c>
      <c r="I245" s="209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292</v>
      </c>
      <c r="AU245" s="217" t="s">
        <v>88</v>
      </c>
      <c r="AV245" s="12" t="s">
        <v>86</v>
      </c>
      <c r="AW245" s="12" t="s">
        <v>40</v>
      </c>
      <c r="AX245" s="12" t="s">
        <v>79</v>
      </c>
      <c r="AY245" s="217" t="s">
        <v>282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1802</v>
      </c>
      <c r="G246" s="219"/>
      <c r="H246" s="222">
        <v>237.34999999999999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88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5" customFormat="1">
      <c r="B247" s="238"/>
      <c r="C247" s="239"/>
      <c r="D247" s="210" t="s">
        <v>292</v>
      </c>
      <c r="E247" s="240" t="s">
        <v>1</v>
      </c>
      <c r="F247" s="241" t="s">
        <v>306</v>
      </c>
      <c r="G247" s="239"/>
      <c r="H247" s="242">
        <v>237.34999999999999</v>
      </c>
      <c r="I247" s="239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292</v>
      </c>
      <c r="AU247" s="247" t="s">
        <v>88</v>
      </c>
      <c r="AV247" s="15" t="s">
        <v>290</v>
      </c>
      <c r="AW247" s="15" t="s">
        <v>40</v>
      </c>
      <c r="AX247" s="15" t="s">
        <v>86</v>
      </c>
      <c r="AY247" s="247" t="s">
        <v>282</v>
      </c>
    </row>
    <row r="248" s="1" customFormat="1" ht="16.5" customHeight="1">
      <c r="B248" s="33"/>
      <c r="C248" s="198" t="s">
        <v>425</v>
      </c>
      <c r="D248" s="198" t="s">
        <v>285</v>
      </c>
      <c r="E248" s="199" t="s">
        <v>1422</v>
      </c>
      <c r="F248" s="200" t="s">
        <v>1423</v>
      </c>
      <c r="G248" s="201" t="s">
        <v>288</v>
      </c>
      <c r="H248" s="202">
        <v>43.68</v>
      </c>
      <c r="I248" s="203">
        <v>2790</v>
      </c>
      <c r="J248" s="203">
        <f>ROUND(I248*H248,2)</f>
        <v>121867.2</v>
      </c>
      <c r="K248" s="200" t="s">
        <v>289</v>
      </c>
      <c r="L248" s="38"/>
      <c r="M248" s="72" t="s">
        <v>1</v>
      </c>
      <c r="N248" s="204" t="s">
        <v>50</v>
      </c>
      <c r="O248" s="205">
        <v>1.442</v>
      </c>
      <c r="P248" s="205">
        <f>O248*H248</f>
        <v>62.986559999999997</v>
      </c>
      <c r="Q248" s="205">
        <v>2.2563399999999998</v>
      </c>
      <c r="R248" s="205">
        <f>Q248*H248</f>
        <v>98.556931199999994</v>
      </c>
      <c r="S248" s="205">
        <v>0</v>
      </c>
      <c r="T248" s="206">
        <f>S248*H248</f>
        <v>0</v>
      </c>
      <c r="AR248" s="17" t="s">
        <v>290</v>
      </c>
      <c r="AT248" s="17" t="s">
        <v>285</v>
      </c>
      <c r="AU248" s="17" t="s">
        <v>88</v>
      </c>
      <c r="AY248" s="17" t="s">
        <v>282</v>
      </c>
      <c r="BE248" s="207">
        <f>IF(N248="základní",J248,0)</f>
        <v>121867.2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86</v>
      </c>
      <c r="BK248" s="207">
        <f>ROUND(I248*H248,2)</f>
        <v>121867.2</v>
      </c>
      <c r="BL248" s="17" t="s">
        <v>290</v>
      </c>
      <c r="BM248" s="17" t="s">
        <v>1803</v>
      </c>
    </row>
    <row r="249" s="12" customFormat="1">
      <c r="B249" s="208"/>
      <c r="C249" s="209"/>
      <c r="D249" s="210" t="s">
        <v>292</v>
      </c>
      <c r="E249" s="211" t="s">
        <v>1</v>
      </c>
      <c r="F249" s="212" t="s">
        <v>1804</v>
      </c>
      <c r="G249" s="209"/>
      <c r="H249" s="211" t="s">
        <v>1</v>
      </c>
      <c r="I249" s="209"/>
      <c r="J249" s="209"/>
      <c r="K249" s="209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292</v>
      </c>
      <c r="AU249" s="217" t="s">
        <v>88</v>
      </c>
      <c r="AV249" s="12" t="s">
        <v>86</v>
      </c>
      <c r="AW249" s="12" t="s">
        <v>40</v>
      </c>
      <c r="AX249" s="12" t="s">
        <v>79</v>
      </c>
      <c r="AY249" s="217" t="s">
        <v>282</v>
      </c>
    </row>
    <row r="250" s="13" customFormat="1">
      <c r="B250" s="218"/>
      <c r="C250" s="219"/>
      <c r="D250" s="210" t="s">
        <v>292</v>
      </c>
      <c r="E250" s="220" t="s">
        <v>1</v>
      </c>
      <c r="F250" s="221" t="s">
        <v>1805</v>
      </c>
      <c r="G250" s="219"/>
      <c r="H250" s="222">
        <v>26.039999999999999</v>
      </c>
      <c r="I250" s="219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292</v>
      </c>
      <c r="AU250" s="227" t="s">
        <v>88</v>
      </c>
      <c r="AV250" s="13" t="s">
        <v>88</v>
      </c>
      <c r="AW250" s="13" t="s">
        <v>40</v>
      </c>
      <c r="AX250" s="13" t="s">
        <v>79</v>
      </c>
      <c r="AY250" s="227" t="s">
        <v>282</v>
      </c>
    </row>
    <row r="251" s="12" customFormat="1">
      <c r="B251" s="208"/>
      <c r="C251" s="209"/>
      <c r="D251" s="210" t="s">
        <v>292</v>
      </c>
      <c r="E251" s="211" t="s">
        <v>1</v>
      </c>
      <c r="F251" s="212" t="s">
        <v>1806</v>
      </c>
      <c r="G251" s="209"/>
      <c r="H251" s="211" t="s">
        <v>1</v>
      </c>
      <c r="I251" s="209"/>
      <c r="J251" s="209"/>
      <c r="K251" s="209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292</v>
      </c>
      <c r="AU251" s="217" t="s">
        <v>88</v>
      </c>
      <c r="AV251" s="12" t="s">
        <v>86</v>
      </c>
      <c r="AW251" s="12" t="s">
        <v>40</v>
      </c>
      <c r="AX251" s="12" t="s">
        <v>79</v>
      </c>
      <c r="AY251" s="217" t="s">
        <v>282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1807</v>
      </c>
      <c r="G252" s="219"/>
      <c r="H252" s="222">
        <v>17.640000000000001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88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5" customFormat="1">
      <c r="B253" s="238"/>
      <c r="C253" s="239"/>
      <c r="D253" s="210" t="s">
        <v>292</v>
      </c>
      <c r="E253" s="240" t="s">
        <v>1</v>
      </c>
      <c r="F253" s="241" t="s">
        <v>306</v>
      </c>
      <c r="G253" s="239"/>
      <c r="H253" s="242">
        <v>43.68</v>
      </c>
      <c r="I253" s="239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292</v>
      </c>
      <c r="AU253" s="247" t="s">
        <v>88</v>
      </c>
      <c r="AV253" s="15" t="s">
        <v>290</v>
      </c>
      <c r="AW253" s="15" t="s">
        <v>40</v>
      </c>
      <c r="AX253" s="15" t="s">
        <v>86</v>
      </c>
      <c r="AY253" s="247" t="s">
        <v>282</v>
      </c>
    </row>
    <row r="254" s="1" customFormat="1" ht="16.5" customHeight="1">
      <c r="B254" s="33"/>
      <c r="C254" s="198" t="s">
        <v>429</v>
      </c>
      <c r="D254" s="198" t="s">
        <v>285</v>
      </c>
      <c r="E254" s="199" t="s">
        <v>1461</v>
      </c>
      <c r="F254" s="200" t="s">
        <v>1462</v>
      </c>
      <c r="G254" s="201" t="s">
        <v>1463</v>
      </c>
      <c r="H254" s="202">
        <v>74</v>
      </c>
      <c r="I254" s="203">
        <v>75</v>
      </c>
      <c r="J254" s="203">
        <f>ROUND(I254*H254,2)</f>
        <v>5550</v>
      </c>
      <c r="K254" s="200" t="s">
        <v>377</v>
      </c>
      <c r="L254" s="38"/>
      <c r="M254" s="72" t="s">
        <v>1</v>
      </c>
      <c r="N254" s="204" t="s">
        <v>50</v>
      </c>
      <c r="O254" s="205">
        <v>0</v>
      </c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AR254" s="17" t="s">
        <v>1452</v>
      </c>
      <c r="AT254" s="17" t="s">
        <v>285</v>
      </c>
      <c r="AU254" s="17" t="s">
        <v>88</v>
      </c>
      <c r="AY254" s="17" t="s">
        <v>282</v>
      </c>
      <c r="BE254" s="207">
        <f>IF(N254="základní",J254,0)</f>
        <v>5550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7" t="s">
        <v>86</v>
      </c>
      <c r="BK254" s="207">
        <f>ROUND(I254*H254,2)</f>
        <v>5550</v>
      </c>
      <c r="BL254" s="17" t="s">
        <v>1452</v>
      </c>
      <c r="BM254" s="17" t="s">
        <v>1808</v>
      </c>
    </row>
    <row r="255" s="1" customFormat="1">
      <c r="B255" s="33"/>
      <c r="C255" s="34"/>
      <c r="D255" s="210" t="s">
        <v>1154</v>
      </c>
      <c r="E255" s="34"/>
      <c r="F255" s="261" t="s">
        <v>1465</v>
      </c>
      <c r="G255" s="34"/>
      <c r="H255" s="34"/>
      <c r="I255" s="34"/>
      <c r="J255" s="34"/>
      <c r="K255" s="34"/>
      <c r="L255" s="38"/>
      <c r="M255" s="262"/>
      <c r="N255" s="74"/>
      <c r="O255" s="74"/>
      <c r="P255" s="74"/>
      <c r="Q255" s="74"/>
      <c r="R255" s="74"/>
      <c r="S255" s="74"/>
      <c r="T255" s="75"/>
      <c r="AT255" s="17" t="s">
        <v>1154</v>
      </c>
      <c r="AU255" s="17" t="s">
        <v>88</v>
      </c>
    </row>
    <row r="256" s="12" customFormat="1">
      <c r="B256" s="208"/>
      <c r="C256" s="209"/>
      <c r="D256" s="210" t="s">
        <v>292</v>
      </c>
      <c r="E256" s="211" t="s">
        <v>1</v>
      </c>
      <c r="F256" s="212" t="s">
        <v>1466</v>
      </c>
      <c r="G256" s="209"/>
      <c r="H256" s="211" t="s">
        <v>1</v>
      </c>
      <c r="I256" s="209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292</v>
      </c>
      <c r="AU256" s="217" t="s">
        <v>88</v>
      </c>
      <c r="AV256" s="12" t="s">
        <v>86</v>
      </c>
      <c r="AW256" s="12" t="s">
        <v>40</v>
      </c>
      <c r="AX256" s="12" t="s">
        <v>79</v>
      </c>
      <c r="AY256" s="217" t="s">
        <v>282</v>
      </c>
    </row>
    <row r="257" s="13" customFormat="1">
      <c r="B257" s="218"/>
      <c r="C257" s="219"/>
      <c r="D257" s="210" t="s">
        <v>292</v>
      </c>
      <c r="E257" s="220" t="s">
        <v>1</v>
      </c>
      <c r="F257" s="221" t="s">
        <v>1809</v>
      </c>
      <c r="G257" s="219"/>
      <c r="H257" s="222">
        <v>74</v>
      </c>
      <c r="I257" s="219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292</v>
      </c>
      <c r="AU257" s="227" t="s">
        <v>88</v>
      </c>
      <c r="AV257" s="13" t="s">
        <v>88</v>
      </c>
      <c r="AW257" s="13" t="s">
        <v>40</v>
      </c>
      <c r="AX257" s="13" t="s">
        <v>79</v>
      </c>
      <c r="AY257" s="227" t="s">
        <v>282</v>
      </c>
    </row>
    <row r="258" s="15" customFormat="1">
      <c r="B258" s="238"/>
      <c r="C258" s="239"/>
      <c r="D258" s="210" t="s">
        <v>292</v>
      </c>
      <c r="E258" s="240" t="s">
        <v>1</v>
      </c>
      <c r="F258" s="241" t="s">
        <v>306</v>
      </c>
      <c r="G258" s="239"/>
      <c r="H258" s="242">
        <v>74</v>
      </c>
      <c r="I258" s="239"/>
      <c r="J258" s="239"/>
      <c r="K258" s="239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292</v>
      </c>
      <c r="AU258" s="247" t="s">
        <v>88</v>
      </c>
      <c r="AV258" s="15" t="s">
        <v>290</v>
      </c>
      <c r="AW258" s="15" t="s">
        <v>40</v>
      </c>
      <c r="AX258" s="15" t="s">
        <v>86</v>
      </c>
      <c r="AY258" s="247" t="s">
        <v>282</v>
      </c>
    </row>
    <row r="259" s="1" customFormat="1" ht="16.5" customHeight="1">
      <c r="B259" s="33"/>
      <c r="C259" s="198" t="s">
        <v>436</v>
      </c>
      <c r="D259" s="198" t="s">
        <v>285</v>
      </c>
      <c r="E259" s="199" t="s">
        <v>1468</v>
      </c>
      <c r="F259" s="200" t="s">
        <v>1469</v>
      </c>
      <c r="G259" s="201" t="s">
        <v>1463</v>
      </c>
      <c r="H259" s="202">
        <v>102.3</v>
      </c>
      <c r="I259" s="203">
        <v>85</v>
      </c>
      <c r="J259" s="203">
        <f>ROUND(I259*H259,2)</f>
        <v>8695.5</v>
      </c>
      <c r="K259" s="200" t="s">
        <v>377</v>
      </c>
      <c r="L259" s="38"/>
      <c r="M259" s="72" t="s">
        <v>1</v>
      </c>
      <c r="N259" s="204" t="s">
        <v>50</v>
      </c>
      <c r="O259" s="205">
        <v>0</v>
      </c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AR259" s="17" t="s">
        <v>1452</v>
      </c>
      <c r="AT259" s="17" t="s">
        <v>285</v>
      </c>
      <c r="AU259" s="17" t="s">
        <v>88</v>
      </c>
      <c r="AY259" s="17" t="s">
        <v>282</v>
      </c>
      <c r="BE259" s="207">
        <f>IF(N259="základní",J259,0)</f>
        <v>8695.5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7" t="s">
        <v>86</v>
      </c>
      <c r="BK259" s="207">
        <f>ROUND(I259*H259,2)</f>
        <v>8695.5</v>
      </c>
      <c r="BL259" s="17" t="s">
        <v>1452</v>
      </c>
      <c r="BM259" s="17" t="s">
        <v>1810</v>
      </c>
    </row>
    <row r="260" s="1" customFormat="1">
      <c r="B260" s="33"/>
      <c r="C260" s="34"/>
      <c r="D260" s="210" t="s">
        <v>1154</v>
      </c>
      <c r="E260" s="34"/>
      <c r="F260" s="261" t="s">
        <v>1471</v>
      </c>
      <c r="G260" s="34"/>
      <c r="H260" s="34"/>
      <c r="I260" s="34"/>
      <c r="J260" s="34"/>
      <c r="K260" s="34"/>
      <c r="L260" s="38"/>
      <c r="M260" s="262"/>
      <c r="N260" s="74"/>
      <c r="O260" s="74"/>
      <c r="P260" s="74"/>
      <c r="Q260" s="74"/>
      <c r="R260" s="74"/>
      <c r="S260" s="74"/>
      <c r="T260" s="75"/>
      <c r="AT260" s="17" t="s">
        <v>1154</v>
      </c>
      <c r="AU260" s="17" t="s">
        <v>88</v>
      </c>
    </row>
    <row r="261" s="12" customFormat="1">
      <c r="B261" s="208"/>
      <c r="C261" s="209"/>
      <c r="D261" s="210" t="s">
        <v>292</v>
      </c>
      <c r="E261" s="211" t="s">
        <v>1</v>
      </c>
      <c r="F261" s="212" t="s">
        <v>1466</v>
      </c>
      <c r="G261" s="209"/>
      <c r="H261" s="211" t="s">
        <v>1</v>
      </c>
      <c r="I261" s="209"/>
      <c r="J261" s="209"/>
      <c r="K261" s="209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292</v>
      </c>
      <c r="AU261" s="217" t="s">
        <v>88</v>
      </c>
      <c r="AV261" s="12" t="s">
        <v>86</v>
      </c>
      <c r="AW261" s="12" t="s">
        <v>40</v>
      </c>
      <c r="AX261" s="12" t="s">
        <v>79</v>
      </c>
      <c r="AY261" s="217" t="s">
        <v>282</v>
      </c>
    </row>
    <row r="262" s="13" customFormat="1">
      <c r="B262" s="218"/>
      <c r="C262" s="219"/>
      <c r="D262" s="210" t="s">
        <v>292</v>
      </c>
      <c r="E262" s="220" t="s">
        <v>1</v>
      </c>
      <c r="F262" s="221" t="s">
        <v>1811</v>
      </c>
      <c r="G262" s="219"/>
      <c r="H262" s="222">
        <v>102.3</v>
      </c>
      <c r="I262" s="219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292</v>
      </c>
      <c r="AU262" s="227" t="s">
        <v>88</v>
      </c>
      <c r="AV262" s="13" t="s">
        <v>88</v>
      </c>
      <c r="AW262" s="13" t="s">
        <v>40</v>
      </c>
      <c r="AX262" s="13" t="s">
        <v>79</v>
      </c>
      <c r="AY262" s="227" t="s">
        <v>282</v>
      </c>
    </row>
    <row r="263" s="15" customFormat="1">
      <c r="B263" s="238"/>
      <c r="C263" s="239"/>
      <c r="D263" s="210" t="s">
        <v>292</v>
      </c>
      <c r="E263" s="240" t="s">
        <v>1</v>
      </c>
      <c r="F263" s="241" t="s">
        <v>306</v>
      </c>
      <c r="G263" s="239"/>
      <c r="H263" s="242">
        <v>102.3</v>
      </c>
      <c r="I263" s="239"/>
      <c r="J263" s="239"/>
      <c r="K263" s="239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292</v>
      </c>
      <c r="AU263" s="247" t="s">
        <v>88</v>
      </c>
      <c r="AV263" s="15" t="s">
        <v>290</v>
      </c>
      <c r="AW263" s="15" t="s">
        <v>40</v>
      </c>
      <c r="AX263" s="15" t="s">
        <v>86</v>
      </c>
      <c r="AY263" s="247" t="s">
        <v>282</v>
      </c>
    </row>
    <row r="264" s="1" customFormat="1" ht="16.5" customHeight="1">
      <c r="B264" s="33"/>
      <c r="C264" s="198" t="s">
        <v>462</v>
      </c>
      <c r="D264" s="198" t="s">
        <v>285</v>
      </c>
      <c r="E264" s="199" t="s">
        <v>1812</v>
      </c>
      <c r="F264" s="200" t="s">
        <v>1813</v>
      </c>
      <c r="G264" s="201" t="s">
        <v>1463</v>
      </c>
      <c r="H264" s="202">
        <v>58.799999999999997</v>
      </c>
      <c r="I264" s="203">
        <v>115</v>
      </c>
      <c r="J264" s="203">
        <f>ROUND(I264*H264,2)</f>
        <v>6762</v>
      </c>
      <c r="K264" s="200" t="s">
        <v>377</v>
      </c>
      <c r="L264" s="38"/>
      <c r="M264" s="72" t="s">
        <v>1</v>
      </c>
      <c r="N264" s="204" t="s">
        <v>50</v>
      </c>
      <c r="O264" s="205">
        <v>0</v>
      </c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AR264" s="17" t="s">
        <v>1452</v>
      </c>
      <c r="AT264" s="17" t="s">
        <v>285</v>
      </c>
      <c r="AU264" s="17" t="s">
        <v>88</v>
      </c>
      <c r="AY264" s="17" t="s">
        <v>282</v>
      </c>
      <c r="BE264" s="207">
        <f>IF(N264="základní",J264,0)</f>
        <v>6762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7" t="s">
        <v>86</v>
      </c>
      <c r="BK264" s="207">
        <f>ROUND(I264*H264,2)</f>
        <v>6762</v>
      </c>
      <c r="BL264" s="17" t="s">
        <v>1452</v>
      </c>
      <c r="BM264" s="17" t="s">
        <v>1814</v>
      </c>
    </row>
    <row r="265" s="1" customFormat="1">
      <c r="B265" s="33"/>
      <c r="C265" s="34"/>
      <c r="D265" s="210" t="s">
        <v>1154</v>
      </c>
      <c r="E265" s="34"/>
      <c r="F265" s="261" t="s">
        <v>1815</v>
      </c>
      <c r="G265" s="34"/>
      <c r="H265" s="34"/>
      <c r="I265" s="34"/>
      <c r="J265" s="34"/>
      <c r="K265" s="34"/>
      <c r="L265" s="38"/>
      <c r="M265" s="262"/>
      <c r="N265" s="74"/>
      <c r="O265" s="74"/>
      <c r="P265" s="74"/>
      <c r="Q265" s="74"/>
      <c r="R265" s="74"/>
      <c r="S265" s="74"/>
      <c r="T265" s="75"/>
      <c r="AT265" s="17" t="s">
        <v>1154</v>
      </c>
      <c r="AU265" s="17" t="s">
        <v>88</v>
      </c>
    </row>
    <row r="266" s="12" customFormat="1">
      <c r="B266" s="208"/>
      <c r="C266" s="209"/>
      <c r="D266" s="210" t="s">
        <v>292</v>
      </c>
      <c r="E266" s="211" t="s">
        <v>1</v>
      </c>
      <c r="F266" s="212" t="s">
        <v>1816</v>
      </c>
      <c r="G266" s="209"/>
      <c r="H266" s="211" t="s">
        <v>1</v>
      </c>
      <c r="I266" s="209"/>
      <c r="J266" s="209"/>
      <c r="K266" s="209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292</v>
      </c>
      <c r="AU266" s="217" t="s">
        <v>88</v>
      </c>
      <c r="AV266" s="12" t="s">
        <v>86</v>
      </c>
      <c r="AW266" s="12" t="s">
        <v>40</v>
      </c>
      <c r="AX266" s="12" t="s">
        <v>79</v>
      </c>
      <c r="AY266" s="21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1817</v>
      </c>
      <c r="G267" s="219"/>
      <c r="H267" s="222">
        <v>58.799999999999997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88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5" customFormat="1">
      <c r="B268" s="238"/>
      <c r="C268" s="239"/>
      <c r="D268" s="210" t="s">
        <v>292</v>
      </c>
      <c r="E268" s="240" t="s">
        <v>1</v>
      </c>
      <c r="F268" s="241" t="s">
        <v>306</v>
      </c>
      <c r="G268" s="239"/>
      <c r="H268" s="242">
        <v>58.799999999999997</v>
      </c>
      <c r="I268" s="239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292</v>
      </c>
      <c r="AU268" s="247" t="s">
        <v>88</v>
      </c>
      <c r="AV268" s="15" t="s">
        <v>290</v>
      </c>
      <c r="AW268" s="15" t="s">
        <v>40</v>
      </c>
      <c r="AX268" s="15" t="s">
        <v>86</v>
      </c>
      <c r="AY268" s="247" t="s">
        <v>282</v>
      </c>
    </row>
    <row r="269" s="11" customFormat="1" ht="22.8" customHeight="1">
      <c r="B269" s="183"/>
      <c r="C269" s="184"/>
      <c r="D269" s="185" t="s">
        <v>78</v>
      </c>
      <c r="E269" s="196" t="s">
        <v>1224</v>
      </c>
      <c r="F269" s="196" t="s">
        <v>1225</v>
      </c>
      <c r="G269" s="184"/>
      <c r="H269" s="184"/>
      <c r="I269" s="184"/>
      <c r="J269" s="197">
        <f>BK269</f>
        <v>312980.64000000001</v>
      </c>
      <c r="K269" s="184"/>
      <c r="L269" s="188"/>
      <c r="M269" s="189"/>
      <c r="N269" s="190"/>
      <c r="O269" s="190"/>
      <c r="P269" s="191">
        <f>P270</f>
        <v>340.870002</v>
      </c>
      <c r="Q269" s="190"/>
      <c r="R269" s="191">
        <f>R270</f>
        <v>0</v>
      </c>
      <c r="S269" s="190"/>
      <c r="T269" s="192">
        <f>T270</f>
        <v>0</v>
      </c>
      <c r="AR269" s="193" t="s">
        <v>86</v>
      </c>
      <c r="AT269" s="194" t="s">
        <v>78</v>
      </c>
      <c r="AU269" s="194" t="s">
        <v>86</v>
      </c>
      <c r="AY269" s="193" t="s">
        <v>282</v>
      </c>
      <c r="BK269" s="195">
        <f>BK270</f>
        <v>312980.64000000001</v>
      </c>
    </row>
    <row r="270" s="1" customFormat="1" ht="16.5" customHeight="1">
      <c r="B270" s="33"/>
      <c r="C270" s="198" t="s">
        <v>476</v>
      </c>
      <c r="D270" s="198" t="s">
        <v>285</v>
      </c>
      <c r="E270" s="199" t="s">
        <v>636</v>
      </c>
      <c r="F270" s="200" t="s">
        <v>637</v>
      </c>
      <c r="G270" s="201" t="s">
        <v>316</v>
      </c>
      <c r="H270" s="202">
        <v>5164.6970000000001</v>
      </c>
      <c r="I270" s="203">
        <v>60.600000000000001</v>
      </c>
      <c r="J270" s="203">
        <f>ROUND(I270*H270,2)</f>
        <v>312980.64000000001</v>
      </c>
      <c r="K270" s="200" t="s">
        <v>289</v>
      </c>
      <c r="L270" s="38"/>
      <c r="M270" s="72" t="s">
        <v>1</v>
      </c>
      <c r="N270" s="204" t="s">
        <v>50</v>
      </c>
      <c r="O270" s="205">
        <v>0.066000000000000003</v>
      </c>
      <c r="P270" s="205">
        <f>O270*H270</f>
        <v>340.870002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7" t="s">
        <v>290</v>
      </c>
      <c r="AT270" s="17" t="s">
        <v>285</v>
      </c>
      <c r="AU270" s="17" t="s">
        <v>88</v>
      </c>
      <c r="AY270" s="17" t="s">
        <v>282</v>
      </c>
      <c r="BE270" s="207">
        <f>IF(N270="základní",J270,0)</f>
        <v>312980.64000000001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312980.64000000001</v>
      </c>
      <c r="BL270" s="17" t="s">
        <v>290</v>
      </c>
      <c r="BM270" s="17" t="s">
        <v>1818</v>
      </c>
    </row>
    <row r="271" s="11" customFormat="1" ht="25.92" customHeight="1">
      <c r="B271" s="183"/>
      <c r="C271" s="184"/>
      <c r="D271" s="185" t="s">
        <v>78</v>
      </c>
      <c r="E271" s="186" t="s">
        <v>1819</v>
      </c>
      <c r="F271" s="186" t="s">
        <v>1820</v>
      </c>
      <c r="G271" s="184"/>
      <c r="H271" s="184"/>
      <c r="I271" s="184"/>
      <c r="J271" s="187">
        <f>BK271</f>
        <v>50548.5</v>
      </c>
      <c r="K271" s="184"/>
      <c r="L271" s="188"/>
      <c r="M271" s="189"/>
      <c r="N271" s="190"/>
      <c r="O271" s="190"/>
      <c r="P271" s="191">
        <f>P272</f>
        <v>25.803000000000001</v>
      </c>
      <c r="Q271" s="190"/>
      <c r="R271" s="191">
        <f>R272</f>
        <v>0.16708500000000001</v>
      </c>
      <c r="S271" s="190"/>
      <c r="T271" s="192">
        <f>T272</f>
        <v>0</v>
      </c>
      <c r="AR271" s="193" t="s">
        <v>88</v>
      </c>
      <c r="AT271" s="194" t="s">
        <v>78</v>
      </c>
      <c r="AU271" s="194" t="s">
        <v>79</v>
      </c>
      <c r="AY271" s="193" t="s">
        <v>282</v>
      </c>
      <c r="BK271" s="195">
        <f>BK272</f>
        <v>50548.5</v>
      </c>
    </row>
    <row r="272" s="11" customFormat="1" ht="22.8" customHeight="1">
      <c r="B272" s="183"/>
      <c r="C272" s="184"/>
      <c r="D272" s="185" t="s">
        <v>78</v>
      </c>
      <c r="E272" s="196" t="s">
        <v>1821</v>
      </c>
      <c r="F272" s="196" t="s">
        <v>1822</v>
      </c>
      <c r="G272" s="184"/>
      <c r="H272" s="184"/>
      <c r="I272" s="184"/>
      <c r="J272" s="197">
        <f>BK272</f>
        <v>50548.5</v>
      </c>
      <c r="K272" s="184"/>
      <c r="L272" s="188"/>
      <c r="M272" s="189"/>
      <c r="N272" s="190"/>
      <c r="O272" s="190"/>
      <c r="P272" s="191">
        <f>SUM(P273:P276)</f>
        <v>25.803000000000001</v>
      </c>
      <c r="Q272" s="190"/>
      <c r="R272" s="191">
        <f>SUM(R273:R276)</f>
        <v>0.16708500000000001</v>
      </c>
      <c r="S272" s="190"/>
      <c r="T272" s="192">
        <f>SUM(T273:T276)</f>
        <v>0</v>
      </c>
      <c r="AR272" s="193" t="s">
        <v>88</v>
      </c>
      <c r="AT272" s="194" t="s">
        <v>78</v>
      </c>
      <c r="AU272" s="194" t="s">
        <v>86</v>
      </c>
      <c r="AY272" s="193" t="s">
        <v>282</v>
      </c>
      <c r="BK272" s="195">
        <f>SUM(BK273:BK276)</f>
        <v>50548.5</v>
      </c>
    </row>
    <row r="273" s="1" customFormat="1" ht="16.5" customHeight="1">
      <c r="B273" s="33"/>
      <c r="C273" s="198" t="s">
        <v>492</v>
      </c>
      <c r="D273" s="198" t="s">
        <v>285</v>
      </c>
      <c r="E273" s="199" t="s">
        <v>1823</v>
      </c>
      <c r="F273" s="200" t="s">
        <v>1824</v>
      </c>
      <c r="G273" s="201" t="s">
        <v>343</v>
      </c>
      <c r="H273" s="202">
        <v>211.5</v>
      </c>
      <c r="I273" s="203">
        <v>239</v>
      </c>
      <c r="J273" s="203">
        <f>ROUND(I273*H273,2)</f>
        <v>50548.5</v>
      </c>
      <c r="K273" s="200" t="s">
        <v>289</v>
      </c>
      <c r="L273" s="38"/>
      <c r="M273" s="72" t="s">
        <v>1</v>
      </c>
      <c r="N273" s="204" t="s">
        <v>50</v>
      </c>
      <c r="O273" s="205">
        <v>0.122</v>
      </c>
      <c r="P273" s="205">
        <f>O273*H273</f>
        <v>25.803000000000001</v>
      </c>
      <c r="Q273" s="205">
        <v>0.00079000000000000001</v>
      </c>
      <c r="R273" s="205">
        <f>Q273*H273</f>
        <v>0.16708500000000001</v>
      </c>
      <c r="S273" s="205">
        <v>0</v>
      </c>
      <c r="T273" s="206">
        <f>S273*H273</f>
        <v>0</v>
      </c>
      <c r="AR273" s="17" t="s">
        <v>381</v>
      </c>
      <c r="AT273" s="17" t="s">
        <v>285</v>
      </c>
      <c r="AU273" s="17" t="s">
        <v>88</v>
      </c>
      <c r="AY273" s="17" t="s">
        <v>282</v>
      </c>
      <c r="BE273" s="207">
        <f>IF(N273="základní",J273,0)</f>
        <v>50548.5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7" t="s">
        <v>86</v>
      </c>
      <c r="BK273" s="207">
        <f>ROUND(I273*H273,2)</f>
        <v>50548.5</v>
      </c>
      <c r="BL273" s="17" t="s">
        <v>381</v>
      </c>
      <c r="BM273" s="17" t="s">
        <v>1825</v>
      </c>
    </row>
    <row r="274" s="12" customFormat="1">
      <c r="B274" s="208"/>
      <c r="C274" s="209"/>
      <c r="D274" s="210" t="s">
        <v>292</v>
      </c>
      <c r="E274" s="211" t="s">
        <v>1</v>
      </c>
      <c r="F274" s="212" t="s">
        <v>1826</v>
      </c>
      <c r="G274" s="209"/>
      <c r="H274" s="211" t="s">
        <v>1</v>
      </c>
      <c r="I274" s="209"/>
      <c r="J274" s="209"/>
      <c r="K274" s="209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292</v>
      </c>
      <c r="AU274" s="217" t="s">
        <v>88</v>
      </c>
      <c r="AV274" s="12" t="s">
        <v>86</v>
      </c>
      <c r="AW274" s="12" t="s">
        <v>40</v>
      </c>
      <c r="AX274" s="12" t="s">
        <v>79</v>
      </c>
      <c r="AY274" s="217" t="s">
        <v>282</v>
      </c>
    </row>
    <row r="275" s="13" customFormat="1">
      <c r="B275" s="218"/>
      <c r="C275" s="219"/>
      <c r="D275" s="210" t="s">
        <v>292</v>
      </c>
      <c r="E275" s="220" t="s">
        <v>1</v>
      </c>
      <c r="F275" s="221" t="s">
        <v>1827</v>
      </c>
      <c r="G275" s="219"/>
      <c r="H275" s="222">
        <v>211.5</v>
      </c>
      <c r="I275" s="219"/>
      <c r="J275" s="219"/>
      <c r="K275" s="219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292</v>
      </c>
      <c r="AU275" s="227" t="s">
        <v>88</v>
      </c>
      <c r="AV275" s="13" t="s">
        <v>88</v>
      </c>
      <c r="AW275" s="13" t="s">
        <v>40</v>
      </c>
      <c r="AX275" s="13" t="s">
        <v>79</v>
      </c>
      <c r="AY275" s="227" t="s">
        <v>282</v>
      </c>
    </row>
    <row r="276" s="15" customFormat="1">
      <c r="B276" s="238"/>
      <c r="C276" s="239"/>
      <c r="D276" s="210" t="s">
        <v>292</v>
      </c>
      <c r="E276" s="240" t="s">
        <v>1</v>
      </c>
      <c r="F276" s="241" t="s">
        <v>306</v>
      </c>
      <c r="G276" s="239"/>
      <c r="H276" s="242">
        <v>211.5</v>
      </c>
      <c r="I276" s="239"/>
      <c r="J276" s="239"/>
      <c r="K276" s="239"/>
      <c r="L276" s="243"/>
      <c r="M276" s="263"/>
      <c r="N276" s="264"/>
      <c r="O276" s="264"/>
      <c r="P276" s="264"/>
      <c r="Q276" s="264"/>
      <c r="R276" s="264"/>
      <c r="S276" s="264"/>
      <c r="T276" s="265"/>
      <c r="AT276" s="247" t="s">
        <v>292</v>
      </c>
      <c r="AU276" s="247" t="s">
        <v>88</v>
      </c>
      <c r="AV276" s="15" t="s">
        <v>290</v>
      </c>
      <c r="AW276" s="15" t="s">
        <v>40</v>
      </c>
      <c r="AX276" s="15" t="s">
        <v>86</v>
      </c>
      <c r="AY276" s="247" t="s">
        <v>282</v>
      </c>
    </row>
    <row r="277" s="1" customFormat="1" ht="6.96" customHeight="1"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38"/>
    </row>
  </sheetData>
  <sheetProtection sheet="1" autoFilter="0" formatColumns="0" formatRows="0" objects="1" scenarios="1" spinCount="100000" saltValue="GQff4FzZzD0l1IzbcChGS0GB6Z2R90x9Q/fyqgEribksRw+SENxwWx5ASzFonoUPeAWMmi5kkC/lEURMSsR+8w==" hashValue="fjrax0HFxsde0QMmUWongFQkhv7o8fOMHmDQz0OoEtR0Jvot1cWUieUsGQTn1vdiUiEUlq2pALwo110IdBqSZA==" algorithmName="SHA-512" password="CC35"/>
  <autoFilter ref="C91:K276"/>
  <mergeCells count="11">
    <mergeCell ref="E7:H7"/>
    <mergeCell ref="E9:H9"/>
    <mergeCell ref="E11:H11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130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1227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1828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1830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ROUND(J97, 2)</f>
        <v>4730104.1100000003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ROUND((SUM(BE97:BE221)),  2)</f>
        <v>4730104.1100000003</v>
      </c>
      <c r="I37" s="145">
        <v>0.20999999999999999</v>
      </c>
      <c r="J37" s="144">
        <f>ROUND(((SUM(BE97:BE221))*I37),  2)</f>
        <v>993321.85999999999</v>
      </c>
      <c r="L37" s="38"/>
    </row>
    <row r="38" s="1" customFormat="1" ht="14.4" customHeight="1">
      <c r="B38" s="38"/>
      <c r="E38" s="135" t="s">
        <v>51</v>
      </c>
      <c r="F38" s="144">
        <f>ROUND((SUM(BF97:BF221)),  2)</f>
        <v>0</v>
      </c>
      <c r="I38" s="145">
        <v>0.14999999999999999</v>
      </c>
      <c r="J38" s="144">
        <f>ROUND(((SUM(BF97:BF221))*I38),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ROUND((SUM(BG97:BG221)),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ROUND((SUM(BH97:BH221)),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ROUND((SUM(BI97:BI221)),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5723425.9700000007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1227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1828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121 - Parkoviště P1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J97</f>
        <v>4730104.1099999994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J98</f>
        <v>4730104.1099999994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J99</f>
        <v>1793854.3199999998</v>
      </c>
      <c r="K69" s="117"/>
      <c r="L69" s="172"/>
    </row>
    <row r="70" s="9" customFormat="1" ht="19.92" customHeight="1">
      <c r="B70" s="168"/>
      <c r="C70" s="117"/>
      <c r="D70" s="169" t="s">
        <v>1500</v>
      </c>
      <c r="E70" s="170"/>
      <c r="F70" s="170"/>
      <c r="G70" s="170"/>
      <c r="H70" s="170"/>
      <c r="I70" s="170"/>
      <c r="J70" s="171">
        <f>J143</f>
        <v>144185.79999999999</v>
      </c>
      <c r="K70" s="117"/>
      <c r="L70" s="172"/>
    </row>
    <row r="71" s="9" customFormat="1" ht="19.92" customHeight="1">
      <c r="B71" s="168"/>
      <c r="C71" s="117"/>
      <c r="D71" s="169" t="s">
        <v>1229</v>
      </c>
      <c r="E71" s="170"/>
      <c r="F71" s="170"/>
      <c r="G71" s="170"/>
      <c r="H71" s="170"/>
      <c r="I71" s="170"/>
      <c r="J71" s="171">
        <f>J156</f>
        <v>1998665.3200000001</v>
      </c>
      <c r="K71" s="117"/>
      <c r="L71" s="172"/>
    </row>
    <row r="72" s="9" customFormat="1" ht="19.92" customHeight="1">
      <c r="B72" s="168"/>
      <c r="C72" s="117"/>
      <c r="D72" s="169" t="s">
        <v>1041</v>
      </c>
      <c r="E72" s="170"/>
      <c r="F72" s="170"/>
      <c r="G72" s="170"/>
      <c r="H72" s="170"/>
      <c r="I72" s="170"/>
      <c r="J72" s="171">
        <f>J190</f>
        <v>228342.64999999997</v>
      </c>
      <c r="K72" s="117"/>
      <c r="L72" s="172"/>
    </row>
    <row r="73" s="9" customFormat="1" ht="19.92" customHeight="1">
      <c r="B73" s="168"/>
      <c r="C73" s="117"/>
      <c r="D73" s="169" t="s">
        <v>1043</v>
      </c>
      <c r="E73" s="170"/>
      <c r="F73" s="170"/>
      <c r="G73" s="170"/>
      <c r="H73" s="170"/>
      <c r="I73" s="170"/>
      <c r="J73" s="171">
        <f>J220</f>
        <v>565056.02000000002</v>
      </c>
      <c r="K73" s="117"/>
      <c r="L73" s="172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38"/>
    </row>
    <row r="80" s="1" customFormat="1" ht="24.96" customHeight="1">
      <c r="B80" s="33"/>
      <c r="C80" s="23" t="s">
        <v>268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14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157" t="str">
        <f>E7</f>
        <v>Přestupní terminál Šumperk</v>
      </c>
      <c r="F83" s="29"/>
      <c r="G83" s="29"/>
      <c r="H83" s="29"/>
      <c r="I83" s="34"/>
      <c r="J83" s="34"/>
      <c r="K83" s="34"/>
      <c r="L83" s="38"/>
    </row>
    <row r="84" ht="12" customHeight="1">
      <c r="B84" s="21"/>
      <c r="C84" s="29" t="s">
        <v>244</v>
      </c>
      <c r="D84" s="22"/>
      <c r="E84" s="22"/>
      <c r="F84" s="22"/>
      <c r="G84" s="22"/>
      <c r="H84" s="22"/>
      <c r="I84" s="22"/>
      <c r="J84" s="22"/>
      <c r="K84" s="22"/>
      <c r="L84" s="20"/>
    </row>
    <row r="85" ht="16.5" customHeight="1">
      <c r="B85" s="21"/>
      <c r="C85" s="22"/>
      <c r="D85" s="22"/>
      <c r="E85" s="157" t="s">
        <v>1227</v>
      </c>
      <c r="F85" s="22"/>
      <c r="G85" s="22"/>
      <c r="H85" s="22"/>
      <c r="I85" s="22"/>
      <c r="J85" s="22"/>
      <c r="K85" s="22"/>
      <c r="L85" s="20"/>
    </row>
    <row r="86" ht="12" customHeight="1">
      <c r="B86" s="21"/>
      <c r="C86" s="29" t="s">
        <v>246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33"/>
      <c r="C87" s="34"/>
      <c r="D87" s="34"/>
      <c r="E87" s="29" t="s">
        <v>1828</v>
      </c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1829</v>
      </c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6.5" customHeight="1">
      <c r="B89" s="33"/>
      <c r="C89" s="34"/>
      <c r="D89" s="34"/>
      <c r="E89" s="59" t="str">
        <f>E13</f>
        <v>SO 121 - Parkoviště P1</v>
      </c>
      <c r="F89" s="34"/>
      <c r="G89" s="34"/>
      <c r="H89" s="34"/>
      <c r="I89" s="34"/>
      <c r="J89" s="34"/>
      <c r="K89" s="34"/>
      <c r="L89" s="38"/>
    </row>
    <row r="90" s="1" customFormat="1" ht="6.96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" customFormat="1" ht="12" customHeight="1">
      <c r="B91" s="33"/>
      <c r="C91" s="29" t="s">
        <v>20</v>
      </c>
      <c r="D91" s="34"/>
      <c r="E91" s="34"/>
      <c r="F91" s="26" t="str">
        <f>F16</f>
        <v>Šumperk</v>
      </c>
      <c r="G91" s="34"/>
      <c r="H91" s="34"/>
      <c r="I91" s="29" t="s">
        <v>22</v>
      </c>
      <c r="J91" s="62" t="str">
        <f>IF(J16="","",J16)</f>
        <v>20. 11. 2018</v>
      </c>
      <c r="K91" s="34"/>
      <c r="L91" s="38"/>
    </row>
    <row r="92" s="1" customFormat="1" ht="6.96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" customFormat="1" ht="13.65" customHeight="1">
      <c r="B93" s="33"/>
      <c r="C93" s="29" t="s">
        <v>28</v>
      </c>
      <c r="D93" s="34"/>
      <c r="E93" s="34"/>
      <c r="F93" s="26" t="str">
        <f>E19</f>
        <v>Město Šumperk</v>
      </c>
      <c r="G93" s="34"/>
      <c r="H93" s="34"/>
      <c r="I93" s="29" t="s">
        <v>36</v>
      </c>
      <c r="J93" s="31" t="str">
        <f>E25</f>
        <v>Cekr CZ s.r.o.</v>
      </c>
      <c r="K93" s="34"/>
      <c r="L93" s="38"/>
    </row>
    <row r="94" s="1" customFormat="1" ht="24.9" customHeight="1">
      <c r="B94" s="33"/>
      <c r="C94" s="29" t="s">
        <v>34</v>
      </c>
      <c r="D94" s="34"/>
      <c r="E94" s="34"/>
      <c r="F94" s="26" t="str">
        <f>IF(E22="","",E22)</f>
        <v>Na základě VŘ</v>
      </c>
      <c r="G94" s="34"/>
      <c r="H94" s="34"/>
      <c r="I94" s="29" t="s">
        <v>41</v>
      </c>
      <c r="J94" s="31" t="str">
        <f>E28</f>
        <v>Jan Zamykal, CS ÚRS 2018 02</v>
      </c>
      <c r="K94" s="34"/>
      <c r="L94" s="38"/>
    </row>
    <row r="95" s="1" customFormat="1" ht="10.32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8"/>
    </row>
    <row r="96" s="10" customFormat="1" ht="29.28" customHeight="1">
      <c r="B96" s="173"/>
      <c r="C96" s="174" t="s">
        <v>269</v>
      </c>
      <c r="D96" s="175" t="s">
        <v>64</v>
      </c>
      <c r="E96" s="175" t="s">
        <v>60</v>
      </c>
      <c r="F96" s="175" t="s">
        <v>61</v>
      </c>
      <c r="G96" s="175" t="s">
        <v>270</v>
      </c>
      <c r="H96" s="175" t="s">
        <v>271</v>
      </c>
      <c r="I96" s="175" t="s">
        <v>272</v>
      </c>
      <c r="J96" s="176" t="s">
        <v>250</v>
      </c>
      <c r="K96" s="177" t="s">
        <v>273</v>
      </c>
      <c r="L96" s="178"/>
      <c r="M96" s="83" t="s">
        <v>1</v>
      </c>
      <c r="N96" s="84" t="s">
        <v>49</v>
      </c>
      <c r="O96" s="84" t="s">
        <v>274</v>
      </c>
      <c r="P96" s="84" t="s">
        <v>275</v>
      </c>
      <c r="Q96" s="84" t="s">
        <v>276</v>
      </c>
      <c r="R96" s="84" t="s">
        <v>277</v>
      </c>
      <c r="S96" s="84" t="s">
        <v>278</v>
      </c>
      <c r="T96" s="85" t="s">
        <v>279</v>
      </c>
    </row>
    <row r="97" s="1" customFormat="1" ht="22.8" customHeight="1">
      <c r="B97" s="33"/>
      <c r="C97" s="90" t="s">
        <v>280</v>
      </c>
      <c r="D97" s="34"/>
      <c r="E97" s="34"/>
      <c r="F97" s="34"/>
      <c r="G97" s="34"/>
      <c r="H97" s="34"/>
      <c r="I97" s="34"/>
      <c r="J97" s="179">
        <f>BK97</f>
        <v>4730104.1099999994</v>
      </c>
      <c r="K97" s="34"/>
      <c r="L97" s="38"/>
      <c r="M97" s="86"/>
      <c r="N97" s="87"/>
      <c r="O97" s="87"/>
      <c r="P97" s="180">
        <f>P98</f>
        <v>3786.4715740000001</v>
      </c>
      <c r="Q97" s="87"/>
      <c r="R97" s="180">
        <f>R98</f>
        <v>3174.4724212000001</v>
      </c>
      <c r="S97" s="87"/>
      <c r="T97" s="181">
        <f>T98</f>
        <v>0</v>
      </c>
      <c r="AT97" s="17" t="s">
        <v>78</v>
      </c>
      <c r="AU97" s="17" t="s">
        <v>252</v>
      </c>
      <c r="BK97" s="182">
        <f>BK98</f>
        <v>4730104.1099999994</v>
      </c>
    </row>
    <row r="98" s="11" customFormat="1" ht="25.92" customHeight="1">
      <c r="B98" s="183"/>
      <c r="C98" s="184"/>
      <c r="D98" s="185" t="s">
        <v>78</v>
      </c>
      <c r="E98" s="186" t="s">
        <v>1044</v>
      </c>
      <c r="F98" s="186" t="s">
        <v>1045</v>
      </c>
      <c r="G98" s="184"/>
      <c r="H98" s="184"/>
      <c r="I98" s="184"/>
      <c r="J98" s="187">
        <f>BK98</f>
        <v>4730104.1099999994</v>
      </c>
      <c r="K98" s="184"/>
      <c r="L98" s="188"/>
      <c r="M98" s="189"/>
      <c r="N98" s="190"/>
      <c r="O98" s="190"/>
      <c r="P98" s="191">
        <f>P99+P143+P156+P190+P220</f>
        <v>3786.4715740000001</v>
      </c>
      <c r="Q98" s="190"/>
      <c r="R98" s="191">
        <f>R99+R143+R156+R190+R220</f>
        <v>3174.4724212000001</v>
      </c>
      <c r="S98" s="190"/>
      <c r="T98" s="192">
        <f>T99+T143+T156+T190+T220</f>
        <v>0</v>
      </c>
      <c r="AR98" s="193" t="s">
        <v>86</v>
      </c>
      <c r="AT98" s="194" t="s">
        <v>78</v>
      </c>
      <c r="AU98" s="194" t="s">
        <v>79</v>
      </c>
      <c r="AY98" s="193" t="s">
        <v>282</v>
      </c>
      <c r="BK98" s="195">
        <f>BK99+BK143+BK156+BK190+BK220</f>
        <v>4730104.1099999994</v>
      </c>
    </row>
    <row r="99" s="11" customFormat="1" ht="22.8" customHeight="1">
      <c r="B99" s="183"/>
      <c r="C99" s="184"/>
      <c r="D99" s="185" t="s">
        <v>78</v>
      </c>
      <c r="E99" s="196" t="s">
        <v>86</v>
      </c>
      <c r="F99" s="196" t="s">
        <v>284</v>
      </c>
      <c r="G99" s="184"/>
      <c r="H99" s="184"/>
      <c r="I99" s="184"/>
      <c r="J99" s="197">
        <f>BK99</f>
        <v>1793854.3199999998</v>
      </c>
      <c r="K99" s="184"/>
      <c r="L99" s="188"/>
      <c r="M99" s="189"/>
      <c r="N99" s="190"/>
      <c r="O99" s="190"/>
      <c r="P99" s="191">
        <f>SUM(P100:P142)</f>
        <v>705.90432999999996</v>
      </c>
      <c r="Q99" s="190"/>
      <c r="R99" s="191">
        <f>SUM(R100:R142)</f>
        <v>2369.7179999999998</v>
      </c>
      <c r="S99" s="190"/>
      <c r="T99" s="192">
        <f>SUM(T100:T142)</f>
        <v>0</v>
      </c>
      <c r="AR99" s="193" t="s">
        <v>86</v>
      </c>
      <c r="AT99" s="194" t="s">
        <v>78</v>
      </c>
      <c r="AU99" s="194" t="s">
        <v>86</v>
      </c>
      <c r="AY99" s="193" t="s">
        <v>282</v>
      </c>
      <c r="BK99" s="195">
        <f>SUM(BK100:BK142)</f>
        <v>1793854.3199999998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1577</v>
      </c>
      <c r="F100" s="200" t="s">
        <v>1578</v>
      </c>
      <c r="G100" s="201" t="s">
        <v>288</v>
      </c>
      <c r="H100" s="202">
        <v>1693.06</v>
      </c>
      <c r="I100" s="203">
        <v>79.400000000000006</v>
      </c>
      <c r="J100" s="203">
        <f>ROUND(I100*H100,2)</f>
        <v>134428.95999999999</v>
      </c>
      <c r="K100" s="200" t="s">
        <v>289</v>
      </c>
      <c r="L100" s="38"/>
      <c r="M100" s="72" t="s">
        <v>1</v>
      </c>
      <c r="N100" s="204" t="s">
        <v>50</v>
      </c>
      <c r="O100" s="205">
        <v>0.223</v>
      </c>
      <c r="P100" s="205">
        <f>O100*H100</f>
        <v>377.55237999999997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134428.95999999999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134428.95999999999</v>
      </c>
      <c r="BL100" s="17" t="s">
        <v>290</v>
      </c>
      <c r="BM100" s="17" t="s">
        <v>1831</v>
      </c>
    </row>
    <row r="101" s="12" customFormat="1">
      <c r="B101" s="208"/>
      <c r="C101" s="209"/>
      <c r="D101" s="210" t="s">
        <v>292</v>
      </c>
      <c r="E101" s="211" t="s">
        <v>1</v>
      </c>
      <c r="F101" s="212" t="s">
        <v>1580</v>
      </c>
      <c r="G101" s="209"/>
      <c r="H101" s="211" t="s">
        <v>1</v>
      </c>
      <c r="I101" s="209"/>
      <c r="J101" s="209"/>
      <c r="K101" s="209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292</v>
      </c>
      <c r="AU101" s="217" t="s">
        <v>88</v>
      </c>
      <c r="AV101" s="12" t="s">
        <v>86</v>
      </c>
      <c r="AW101" s="12" t="s">
        <v>40</v>
      </c>
      <c r="AX101" s="12" t="s">
        <v>79</v>
      </c>
      <c r="AY101" s="21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1832</v>
      </c>
      <c r="G102" s="219"/>
      <c r="H102" s="222">
        <v>250.36000000000001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1506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1833</v>
      </c>
      <c r="G104" s="219"/>
      <c r="H104" s="222">
        <v>227.46000000000001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4" customFormat="1">
      <c r="B105" s="228"/>
      <c r="C105" s="229"/>
      <c r="D105" s="210" t="s">
        <v>292</v>
      </c>
      <c r="E105" s="230" t="s">
        <v>1</v>
      </c>
      <c r="F105" s="231" t="s">
        <v>299</v>
      </c>
      <c r="G105" s="229"/>
      <c r="H105" s="232">
        <v>477.81999999999999</v>
      </c>
      <c r="I105" s="229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292</v>
      </c>
      <c r="AU105" s="237" t="s">
        <v>88</v>
      </c>
      <c r="AV105" s="14" t="s">
        <v>129</v>
      </c>
      <c r="AW105" s="14" t="s">
        <v>40</v>
      </c>
      <c r="AX105" s="14" t="s">
        <v>79</v>
      </c>
      <c r="AY105" s="237" t="s">
        <v>282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1834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1835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1836</v>
      </c>
      <c r="G108" s="219"/>
      <c r="H108" s="222">
        <v>624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1837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1838</v>
      </c>
      <c r="G110" s="219"/>
      <c r="H110" s="222">
        <v>591.24000000000001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4" customFormat="1">
      <c r="B111" s="228"/>
      <c r="C111" s="229"/>
      <c r="D111" s="210" t="s">
        <v>292</v>
      </c>
      <c r="E111" s="230" t="s">
        <v>1</v>
      </c>
      <c r="F111" s="231" t="s">
        <v>299</v>
      </c>
      <c r="G111" s="229"/>
      <c r="H111" s="232">
        <v>1215.24</v>
      </c>
      <c r="I111" s="229"/>
      <c r="J111" s="229"/>
      <c r="K111" s="229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292</v>
      </c>
      <c r="AU111" s="237" t="s">
        <v>88</v>
      </c>
      <c r="AV111" s="14" t="s">
        <v>129</v>
      </c>
      <c r="AW111" s="14" t="s">
        <v>40</v>
      </c>
      <c r="AX111" s="14" t="s">
        <v>79</v>
      </c>
      <c r="AY111" s="23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1693.06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198" t="s">
        <v>88</v>
      </c>
      <c r="D113" s="198" t="s">
        <v>285</v>
      </c>
      <c r="E113" s="199" t="s">
        <v>1291</v>
      </c>
      <c r="F113" s="200" t="s">
        <v>1292</v>
      </c>
      <c r="G113" s="201" t="s">
        <v>288</v>
      </c>
      <c r="H113" s="202">
        <v>846.52999999999997</v>
      </c>
      <c r="I113" s="203">
        <v>23.699999999999999</v>
      </c>
      <c r="J113" s="203">
        <f>ROUND(I113*H113,2)</f>
        <v>20062.759999999998</v>
      </c>
      <c r="K113" s="200" t="s">
        <v>289</v>
      </c>
      <c r="L113" s="38"/>
      <c r="M113" s="72" t="s">
        <v>1</v>
      </c>
      <c r="N113" s="204" t="s">
        <v>50</v>
      </c>
      <c r="O113" s="205">
        <v>0.083000000000000004</v>
      </c>
      <c r="P113" s="205">
        <f>O113*H113</f>
        <v>70.261989999999997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88</v>
      </c>
      <c r="AY113" s="17" t="s">
        <v>282</v>
      </c>
      <c r="BE113" s="207">
        <f>IF(N113="základní",J113,0)</f>
        <v>20062.759999999998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20062.759999999998</v>
      </c>
      <c r="BL113" s="17" t="s">
        <v>290</v>
      </c>
      <c r="BM113" s="17" t="s">
        <v>1839</v>
      </c>
    </row>
    <row r="114" s="12" customFormat="1">
      <c r="B114" s="208"/>
      <c r="C114" s="209"/>
      <c r="D114" s="210" t="s">
        <v>292</v>
      </c>
      <c r="E114" s="211" t="s">
        <v>1</v>
      </c>
      <c r="F114" s="212" t="s">
        <v>1294</v>
      </c>
      <c r="G114" s="209"/>
      <c r="H114" s="211" t="s">
        <v>1</v>
      </c>
      <c r="I114" s="209"/>
      <c r="J114" s="209"/>
      <c r="K114" s="209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292</v>
      </c>
      <c r="AU114" s="217" t="s">
        <v>88</v>
      </c>
      <c r="AV114" s="12" t="s">
        <v>86</v>
      </c>
      <c r="AW114" s="12" t="s">
        <v>40</v>
      </c>
      <c r="AX114" s="12" t="s">
        <v>79</v>
      </c>
      <c r="AY114" s="21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1840</v>
      </c>
      <c r="G115" s="219"/>
      <c r="H115" s="222">
        <v>846.52999999999997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846.52999999999997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88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198" t="s">
        <v>129</v>
      </c>
      <c r="D117" s="198" t="s">
        <v>285</v>
      </c>
      <c r="E117" s="199" t="s">
        <v>307</v>
      </c>
      <c r="F117" s="200" t="s">
        <v>308</v>
      </c>
      <c r="G117" s="201" t="s">
        <v>288</v>
      </c>
      <c r="H117" s="202">
        <v>1693.06</v>
      </c>
      <c r="I117" s="203">
        <v>144</v>
      </c>
      <c r="J117" s="203">
        <f>ROUND(I117*H117,2)</f>
        <v>243800.64000000001</v>
      </c>
      <c r="K117" s="200" t="s">
        <v>289</v>
      </c>
      <c r="L117" s="38"/>
      <c r="M117" s="72" t="s">
        <v>1</v>
      </c>
      <c r="N117" s="204" t="s">
        <v>50</v>
      </c>
      <c r="O117" s="205">
        <v>0.062</v>
      </c>
      <c r="P117" s="205">
        <f>O117*H117</f>
        <v>104.96972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88</v>
      </c>
      <c r="AY117" s="17" t="s">
        <v>282</v>
      </c>
      <c r="BE117" s="207">
        <f>IF(N117="základní",J117,0)</f>
        <v>243800.64000000001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243800.64000000001</v>
      </c>
      <c r="BL117" s="17" t="s">
        <v>290</v>
      </c>
      <c r="BM117" s="17" t="s">
        <v>1841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1297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1842</v>
      </c>
      <c r="G119" s="219"/>
      <c r="H119" s="222">
        <v>1693.06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5" customFormat="1">
      <c r="B120" s="238"/>
      <c r="C120" s="239"/>
      <c r="D120" s="210" t="s">
        <v>292</v>
      </c>
      <c r="E120" s="240" t="s">
        <v>1</v>
      </c>
      <c r="F120" s="241" t="s">
        <v>306</v>
      </c>
      <c r="G120" s="239"/>
      <c r="H120" s="242">
        <v>1693.06</v>
      </c>
      <c r="I120" s="239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292</v>
      </c>
      <c r="AU120" s="247" t="s">
        <v>88</v>
      </c>
      <c r="AV120" s="15" t="s">
        <v>290</v>
      </c>
      <c r="AW120" s="15" t="s">
        <v>40</v>
      </c>
      <c r="AX120" s="15" t="s">
        <v>86</v>
      </c>
      <c r="AY120" s="247" t="s">
        <v>282</v>
      </c>
    </row>
    <row r="121" s="1" customFormat="1" ht="16.5" customHeight="1">
      <c r="B121" s="33"/>
      <c r="C121" s="198" t="s">
        <v>290</v>
      </c>
      <c r="D121" s="198" t="s">
        <v>285</v>
      </c>
      <c r="E121" s="199" t="s">
        <v>1298</v>
      </c>
      <c r="F121" s="200" t="s">
        <v>1299</v>
      </c>
      <c r="G121" s="201" t="s">
        <v>288</v>
      </c>
      <c r="H121" s="202">
        <v>1215.24</v>
      </c>
      <c r="I121" s="203">
        <v>94.599999999999994</v>
      </c>
      <c r="J121" s="203">
        <f>ROUND(I121*H121,2)</f>
        <v>114961.7</v>
      </c>
      <c r="K121" s="200" t="s">
        <v>289</v>
      </c>
      <c r="L121" s="38"/>
      <c r="M121" s="72" t="s">
        <v>1</v>
      </c>
      <c r="N121" s="204" t="s">
        <v>50</v>
      </c>
      <c r="O121" s="205">
        <v>0.056000000000000001</v>
      </c>
      <c r="P121" s="205">
        <f>O121*H121</f>
        <v>68.053439999999995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88</v>
      </c>
      <c r="AY121" s="17" t="s">
        <v>282</v>
      </c>
      <c r="BE121" s="207">
        <f>IF(N121="základní",J121,0)</f>
        <v>114961.7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114961.7</v>
      </c>
      <c r="BL121" s="17" t="s">
        <v>290</v>
      </c>
      <c r="BM121" s="17" t="s">
        <v>1843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1589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1835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1836</v>
      </c>
      <c r="G124" s="219"/>
      <c r="H124" s="222">
        <v>624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1837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1838</v>
      </c>
      <c r="G126" s="219"/>
      <c r="H126" s="222">
        <v>591.24000000000001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1215.24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88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248" t="s">
        <v>319</v>
      </c>
      <c r="D128" s="248" t="s">
        <v>328</v>
      </c>
      <c r="E128" s="249" t="s">
        <v>1304</v>
      </c>
      <c r="F128" s="250" t="s">
        <v>1305</v>
      </c>
      <c r="G128" s="251" t="s">
        <v>316</v>
      </c>
      <c r="H128" s="252">
        <v>2369.7179999999998</v>
      </c>
      <c r="I128" s="253">
        <v>338</v>
      </c>
      <c r="J128" s="253">
        <f>ROUND(I128*H128,2)</f>
        <v>800964.68000000005</v>
      </c>
      <c r="K128" s="250" t="s">
        <v>289</v>
      </c>
      <c r="L128" s="254"/>
      <c r="M128" s="255" t="s">
        <v>1</v>
      </c>
      <c r="N128" s="256" t="s">
        <v>50</v>
      </c>
      <c r="O128" s="205">
        <v>0</v>
      </c>
      <c r="P128" s="205">
        <f>O128*H128</f>
        <v>0</v>
      </c>
      <c r="Q128" s="205">
        <v>1</v>
      </c>
      <c r="R128" s="205">
        <f>Q128*H128</f>
        <v>2369.7179999999998</v>
      </c>
      <c r="S128" s="205">
        <v>0</v>
      </c>
      <c r="T128" s="206">
        <f>S128*H128</f>
        <v>0</v>
      </c>
      <c r="AR128" s="17" t="s">
        <v>331</v>
      </c>
      <c r="AT128" s="17" t="s">
        <v>328</v>
      </c>
      <c r="AU128" s="17" t="s">
        <v>88</v>
      </c>
      <c r="AY128" s="17" t="s">
        <v>282</v>
      </c>
      <c r="BE128" s="207">
        <f>IF(N128="základní",J128,0)</f>
        <v>800964.68000000005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800964.68000000005</v>
      </c>
      <c r="BL128" s="17" t="s">
        <v>290</v>
      </c>
      <c r="BM128" s="17" t="s">
        <v>1844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1307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1845</v>
      </c>
      <c r="G130" s="219"/>
      <c r="H130" s="222">
        <v>2369.7179999999998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2369.7179999999998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198" t="s">
        <v>327</v>
      </c>
      <c r="D132" s="198" t="s">
        <v>285</v>
      </c>
      <c r="E132" s="199" t="s">
        <v>314</v>
      </c>
      <c r="F132" s="200" t="s">
        <v>315</v>
      </c>
      <c r="G132" s="201" t="s">
        <v>316</v>
      </c>
      <c r="H132" s="202">
        <v>3047.5079999999998</v>
      </c>
      <c r="I132" s="203">
        <v>140</v>
      </c>
      <c r="J132" s="203">
        <f>ROUND(I132*H132,2)</f>
        <v>426651.12</v>
      </c>
      <c r="K132" s="200" t="s">
        <v>289</v>
      </c>
      <c r="L132" s="38"/>
      <c r="M132" s="72" t="s">
        <v>1</v>
      </c>
      <c r="N132" s="204" t="s">
        <v>50</v>
      </c>
      <c r="O132" s="205">
        <v>0</v>
      </c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88</v>
      </c>
      <c r="AY132" s="17" t="s">
        <v>282</v>
      </c>
      <c r="BE132" s="207">
        <f>IF(N132="základní",J132,0)</f>
        <v>426651.12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426651.12</v>
      </c>
      <c r="BL132" s="17" t="s">
        <v>290</v>
      </c>
      <c r="BM132" s="17" t="s">
        <v>1846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1310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1847</v>
      </c>
      <c r="G134" s="219"/>
      <c r="H134" s="222">
        <v>3047.5079999999998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3047.5079999999998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198" t="s">
        <v>334</v>
      </c>
      <c r="D136" s="198" t="s">
        <v>285</v>
      </c>
      <c r="E136" s="199" t="s">
        <v>1312</v>
      </c>
      <c r="F136" s="200" t="s">
        <v>1313</v>
      </c>
      <c r="G136" s="201" t="s">
        <v>343</v>
      </c>
      <c r="H136" s="202">
        <v>2430.48</v>
      </c>
      <c r="I136" s="203">
        <v>21.800000000000001</v>
      </c>
      <c r="J136" s="203">
        <f>ROUND(I136*H136,2)</f>
        <v>52984.459999999999</v>
      </c>
      <c r="K136" s="200" t="s">
        <v>289</v>
      </c>
      <c r="L136" s="38"/>
      <c r="M136" s="72" t="s">
        <v>1</v>
      </c>
      <c r="N136" s="204" t="s">
        <v>50</v>
      </c>
      <c r="O136" s="205">
        <v>0.035000000000000003</v>
      </c>
      <c r="P136" s="205">
        <f>O136*H136</f>
        <v>85.066800000000015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88</v>
      </c>
      <c r="AY136" s="17" t="s">
        <v>282</v>
      </c>
      <c r="BE136" s="207">
        <f>IF(N136="základní",J136,0)</f>
        <v>52984.459999999999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52984.459999999999</v>
      </c>
      <c r="BL136" s="17" t="s">
        <v>290</v>
      </c>
      <c r="BM136" s="17" t="s">
        <v>1848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1596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1835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1849</v>
      </c>
      <c r="G139" s="219"/>
      <c r="H139" s="222">
        <v>1248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1837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1850</v>
      </c>
      <c r="G141" s="219"/>
      <c r="H141" s="222">
        <v>1182.48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2430.48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88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1" customFormat="1" ht="22.8" customHeight="1">
      <c r="B143" s="183"/>
      <c r="C143" s="184"/>
      <c r="D143" s="185" t="s">
        <v>78</v>
      </c>
      <c r="E143" s="196" t="s">
        <v>290</v>
      </c>
      <c r="F143" s="196" t="s">
        <v>1526</v>
      </c>
      <c r="G143" s="184"/>
      <c r="H143" s="184"/>
      <c r="I143" s="184"/>
      <c r="J143" s="197">
        <f>BK143</f>
        <v>144185.79999999999</v>
      </c>
      <c r="K143" s="184"/>
      <c r="L143" s="188"/>
      <c r="M143" s="189"/>
      <c r="N143" s="190"/>
      <c r="O143" s="190"/>
      <c r="P143" s="191">
        <f>SUM(P144:P155)</f>
        <v>211.45175999999998</v>
      </c>
      <c r="Q143" s="190"/>
      <c r="R143" s="191">
        <f>SUM(R144:R155)</f>
        <v>1.3270421999999997</v>
      </c>
      <c r="S143" s="190"/>
      <c r="T143" s="192">
        <f>SUM(T144:T155)</f>
        <v>0</v>
      </c>
      <c r="AR143" s="193" t="s">
        <v>86</v>
      </c>
      <c r="AT143" s="194" t="s">
        <v>78</v>
      </c>
      <c r="AU143" s="194" t="s">
        <v>86</v>
      </c>
      <c r="AY143" s="193" t="s">
        <v>282</v>
      </c>
      <c r="BK143" s="195">
        <f>SUM(BK144:BK155)</f>
        <v>144185.79999999999</v>
      </c>
    </row>
    <row r="144" s="1" customFormat="1" ht="16.5" customHeight="1">
      <c r="B144" s="33"/>
      <c r="C144" s="198" t="s">
        <v>331</v>
      </c>
      <c r="D144" s="198" t="s">
        <v>285</v>
      </c>
      <c r="E144" s="199" t="s">
        <v>1527</v>
      </c>
      <c r="F144" s="200" t="s">
        <v>1528</v>
      </c>
      <c r="G144" s="201" t="s">
        <v>343</v>
      </c>
      <c r="H144" s="202">
        <v>2430.48</v>
      </c>
      <c r="I144" s="203">
        <v>33.899999999999999</v>
      </c>
      <c r="J144" s="203">
        <f>ROUND(I144*H144,2)</f>
        <v>82393.270000000004</v>
      </c>
      <c r="K144" s="200" t="s">
        <v>289</v>
      </c>
      <c r="L144" s="38"/>
      <c r="M144" s="72" t="s">
        <v>1</v>
      </c>
      <c r="N144" s="204" t="s">
        <v>50</v>
      </c>
      <c r="O144" s="205">
        <v>0.086999999999999994</v>
      </c>
      <c r="P144" s="205">
        <f>O144*H144</f>
        <v>211.45175999999998</v>
      </c>
      <c r="Q144" s="205">
        <v>0.00021000000000000001</v>
      </c>
      <c r="R144" s="205">
        <f>Q144*H144</f>
        <v>0.51040079999999999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88</v>
      </c>
      <c r="AY144" s="17" t="s">
        <v>282</v>
      </c>
      <c r="BE144" s="207">
        <f>IF(N144="základní",J144,0)</f>
        <v>82393.270000000004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82393.270000000004</v>
      </c>
      <c r="BL144" s="17" t="s">
        <v>290</v>
      </c>
      <c r="BM144" s="17" t="s">
        <v>1851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1530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1600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1835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1849</v>
      </c>
      <c r="G148" s="219"/>
      <c r="H148" s="222">
        <v>1248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1837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1852</v>
      </c>
      <c r="G150" s="219"/>
      <c r="H150" s="222">
        <v>1182.48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2430.48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248" t="s">
        <v>346</v>
      </c>
      <c r="D152" s="248" t="s">
        <v>328</v>
      </c>
      <c r="E152" s="249" t="s">
        <v>1534</v>
      </c>
      <c r="F152" s="250" t="s">
        <v>1535</v>
      </c>
      <c r="G152" s="251" t="s">
        <v>343</v>
      </c>
      <c r="H152" s="252">
        <v>2722.1379999999999</v>
      </c>
      <c r="I152" s="253">
        <v>22.699999999999999</v>
      </c>
      <c r="J152" s="253">
        <f>ROUND(I152*H152,2)</f>
        <v>61792.529999999999</v>
      </c>
      <c r="K152" s="250" t="s">
        <v>289</v>
      </c>
      <c r="L152" s="254"/>
      <c r="M152" s="255" t="s">
        <v>1</v>
      </c>
      <c r="N152" s="256" t="s">
        <v>50</v>
      </c>
      <c r="O152" s="205">
        <v>0</v>
      </c>
      <c r="P152" s="205">
        <f>O152*H152</f>
        <v>0</v>
      </c>
      <c r="Q152" s="205">
        <v>0.00029999999999999997</v>
      </c>
      <c r="R152" s="205">
        <f>Q152*H152</f>
        <v>0.81664139999999985</v>
      </c>
      <c r="S152" s="205">
        <v>0</v>
      </c>
      <c r="T152" s="206">
        <f>S152*H152</f>
        <v>0</v>
      </c>
      <c r="AR152" s="17" t="s">
        <v>331</v>
      </c>
      <c r="AT152" s="17" t="s">
        <v>328</v>
      </c>
      <c r="AU152" s="17" t="s">
        <v>88</v>
      </c>
      <c r="AY152" s="17" t="s">
        <v>282</v>
      </c>
      <c r="BE152" s="207">
        <f>IF(N152="základní",J152,0)</f>
        <v>61792.529999999999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61792.529999999999</v>
      </c>
      <c r="BL152" s="17" t="s">
        <v>290</v>
      </c>
      <c r="BM152" s="17" t="s">
        <v>1853</v>
      </c>
    </row>
    <row r="153" s="12" customFormat="1">
      <c r="B153" s="208"/>
      <c r="C153" s="209"/>
      <c r="D153" s="210" t="s">
        <v>292</v>
      </c>
      <c r="E153" s="211" t="s">
        <v>1</v>
      </c>
      <c r="F153" s="212" t="s">
        <v>1537</v>
      </c>
      <c r="G153" s="209"/>
      <c r="H153" s="211" t="s">
        <v>1</v>
      </c>
      <c r="I153" s="209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292</v>
      </c>
      <c r="AU153" s="217" t="s">
        <v>88</v>
      </c>
      <c r="AV153" s="12" t="s">
        <v>86</v>
      </c>
      <c r="AW153" s="12" t="s">
        <v>40</v>
      </c>
      <c r="AX153" s="12" t="s">
        <v>79</v>
      </c>
      <c r="AY153" s="21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1854</v>
      </c>
      <c r="G154" s="219"/>
      <c r="H154" s="222">
        <v>2722.1379999999999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2722.1379999999999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88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1" customFormat="1" ht="22.8" customHeight="1">
      <c r="B156" s="183"/>
      <c r="C156" s="184"/>
      <c r="D156" s="185" t="s">
        <v>78</v>
      </c>
      <c r="E156" s="196" t="s">
        <v>319</v>
      </c>
      <c r="F156" s="196" t="s">
        <v>1319</v>
      </c>
      <c r="G156" s="184"/>
      <c r="H156" s="184"/>
      <c r="I156" s="184"/>
      <c r="J156" s="197">
        <f>BK156</f>
        <v>1998665.3200000001</v>
      </c>
      <c r="K156" s="184"/>
      <c r="L156" s="188"/>
      <c r="M156" s="189"/>
      <c r="N156" s="190"/>
      <c r="O156" s="190"/>
      <c r="P156" s="191">
        <f>SUM(P157:P189)</f>
        <v>1461.0981000000002</v>
      </c>
      <c r="Q156" s="190"/>
      <c r="R156" s="191">
        <f>SUM(R157:R189)</f>
        <v>671.09130000000005</v>
      </c>
      <c r="S156" s="190"/>
      <c r="T156" s="192">
        <f>SUM(T157:T189)</f>
        <v>0</v>
      </c>
      <c r="AR156" s="193" t="s">
        <v>86</v>
      </c>
      <c r="AT156" s="194" t="s">
        <v>78</v>
      </c>
      <c r="AU156" s="194" t="s">
        <v>86</v>
      </c>
      <c r="AY156" s="193" t="s">
        <v>282</v>
      </c>
      <c r="BK156" s="195">
        <f>SUM(BK157:BK189)</f>
        <v>1998665.3200000001</v>
      </c>
    </row>
    <row r="157" s="1" customFormat="1" ht="16.5" customHeight="1">
      <c r="B157" s="33"/>
      <c r="C157" s="198" t="s">
        <v>352</v>
      </c>
      <c r="D157" s="198" t="s">
        <v>285</v>
      </c>
      <c r="E157" s="199" t="s">
        <v>1320</v>
      </c>
      <c r="F157" s="200" t="s">
        <v>1321</v>
      </c>
      <c r="G157" s="201" t="s">
        <v>343</v>
      </c>
      <c r="H157" s="202">
        <v>2419.1100000000001</v>
      </c>
      <c r="I157" s="203">
        <v>108</v>
      </c>
      <c r="J157" s="203">
        <f>ROUND(I157*H157,2)</f>
        <v>261263.88000000001</v>
      </c>
      <c r="K157" s="200" t="s">
        <v>289</v>
      </c>
      <c r="L157" s="38"/>
      <c r="M157" s="72" t="s">
        <v>1</v>
      </c>
      <c r="N157" s="204" t="s">
        <v>50</v>
      </c>
      <c r="O157" s="205">
        <v>0.025999999999999999</v>
      </c>
      <c r="P157" s="205">
        <f>O157*H157</f>
        <v>62.896860000000004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261263.88000000001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261263.88000000001</v>
      </c>
      <c r="BL157" s="17" t="s">
        <v>290</v>
      </c>
      <c r="BM157" s="17" t="s">
        <v>1855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1856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1835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1849</v>
      </c>
      <c r="G160" s="219"/>
      <c r="H160" s="222">
        <v>1248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1857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1858</v>
      </c>
      <c r="G162" s="219"/>
      <c r="H162" s="222">
        <v>1171.1099999999999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2419.1100000000001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198" t="s">
        <v>356</v>
      </c>
      <c r="D164" s="198" t="s">
        <v>285</v>
      </c>
      <c r="E164" s="199" t="s">
        <v>1671</v>
      </c>
      <c r="F164" s="200" t="s">
        <v>1672</v>
      </c>
      <c r="G164" s="201" t="s">
        <v>343</v>
      </c>
      <c r="H164" s="202">
        <v>2407.7399999999998</v>
      </c>
      <c r="I164" s="203">
        <v>126</v>
      </c>
      <c r="J164" s="203">
        <f>ROUND(I164*H164,2)</f>
        <v>303375.23999999999</v>
      </c>
      <c r="K164" s="200" t="s">
        <v>289</v>
      </c>
      <c r="L164" s="38"/>
      <c r="M164" s="72" t="s">
        <v>1</v>
      </c>
      <c r="N164" s="204" t="s">
        <v>50</v>
      </c>
      <c r="O164" s="205">
        <v>0.025999999999999999</v>
      </c>
      <c r="P164" s="205">
        <f>O164*H164</f>
        <v>62.60123999999999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303375.23999999999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303375.23999999999</v>
      </c>
      <c r="BL164" s="17" t="s">
        <v>290</v>
      </c>
      <c r="BM164" s="17" t="s">
        <v>1859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1856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1835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1849</v>
      </c>
      <c r="G167" s="219"/>
      <c r="H167" s="222">
        <v>1248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1860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1861</v>
      </c>
      <c r="G169" s="219"/>
      <c r="H169" s="222">
        <v>1159.74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2407.7399999999998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88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360</v>
      </c>
      <c r="D171" s="198" t="s">
        <v>285</v>
      </c>
      <c r="E171" s="199" t="s">
        <v>1862</v>
      </c>
      <c r="F171" s="200" t="s">
        <v>1863</v>
      </c>
      <c r="G171" s="201" t="s">
        <v>343</v>
      </c>
      <c r="H171" s="202">
        <v>2385</v>
      </c>
      <c r="I171" s="203">
        <v>251</v>
      </c>
      <c r="J171" s="203">
        <f>ROUND(I171*H171,2)</f>
        <v>598635</v>
      </c>
      <c r="K171" s="200" t="s">
        <v>289</v>
      </c>
      <c r="L171" s="38"/>
      <c r="M171" s="72" t="s">
        <v>1</v>
      </c>
      <c r="N171" s="204" t="s">
        <v>50</v>
      </c>
      <c r="O171" s="205">
        <v>0.56000000000000005</v>
      </c>
      <c r="P171" s="205">
        <f>O171*H171</f>
        <v>1335.6000000000001</v>
      </c>
      <c r="Q171" s="205">
        <v>0.10362</v>
      </c>
      <c r="R171" s="205">
        <f>Q171*H171</f>
        <v>247.13370000000001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88</v>
      </c>
      <c r="AY171" s="17" t="s">
        <v>282</v>
      </c>
      <c r="BE171" s="207">
        <f>IF(N171="základní",J171,0)</f>
        <v>598635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598635</v>
      </c>
      <c r="BL171" s="17" t="s">
        <v>290</v>
      </c>
      <c r="BM171" s="17" t="s">
        <v>1864</v>
      </c>
    </row>
    <row r="172" s="12" customFormat="1">
      <c r="B172" s="208"/>
      <c r="C172" s="209"/>
      <c r="D172" s="210" t="s">
        <v>292</v>
      </c>
      <c r="E172" s="211" t="s">
        <v>1</v>
      </c>
      <c r="F172" s="212" t="s">
        <v>1835</v>
      </c>
      <c r="G172" s="209"/>
      <c r="H172" s="211" t="s">
        <v>1</v>
      </c>
      <c r="I172" s="209"/>
      <c r="J172" s="209"/>
      <c r="K172" s="209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292</v>
      </c>
      <c r="AU172" s="217" t="s">
        <v>88</v>
      </c>
      <c r="AV172" s="12" t="s">
        <v>86</v>
      </c>
      <c r="AW172" s="12" t="s">
        <v>40</v>
      </c>
      <c r="AX172" s="12" t="s">
        <v>79</v>
      </c>
      <c r="AY172" s="21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1849</v>
      </c>
      <c r="G173" s="219"/>
      <c r="H173" s="222">
        <v>1248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1865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1866</v>
      </c>
      <c r="G175" s="219"/>
      <c r="H175" s="222">
        <v>1137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2385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88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248" t="s">
        <v>365</v>
      </c>
      <c r="D177" s="248" t="s">
        <v>328</v>
      </c>
      <c r="E177" s="249" t="s">
        <v>1620</v>
      </c>
      <c r="F177" s="250" t="s">
        <v>1621</v>
      </c>
      <c r="G177" s="251" t="s">
        <v>343</v>
      </c>
      <c r="H177" s="252">
        <v>1260.48</v>
      </c>
      <c r="I177" s="253">
        <v>358</v>
      </c>
      <c r="J177" s="253">
        <f>ROUND(I177*H177,2)</f>
        <v>451251.84000000003</v>
      </c>
      <c r="K177" s="250" t="s">
        <v>289</v>
      </c>
      <c r="L177" s="254"/>
      <c r="M177" s="255" t="s">
        <v>1</v>
      </c>
      <c r="N177" s="256" t="s">
        <v>50</v>
      </c>
      <c r="O177" s="205">
        <v>0</v>
      </c>
      <c r="P177" s="205">
        <f>O177*H177</f>
        <v>0</v>
      </c>
      <c r="Q177" s="205">
        <v>0.17599999999999999</v>
      </c>
      <c r="R177" s="205">
        <f>Q177*H177</f>
        <v>221.84448</v>
      </c>
      <c r="S177" s="205">
        <v>0</v>
      </c>
      <c r="T177" s="206">
        <f>S177*H177</f>
        <v>0</v>
      </c>
      <c r="AR177" s="17" t="s">
        <v>331</v>
      </c>
      <c r="AT177" s="17" t="s">
        <v>328</v>
      </c>
      <c r="AU177" s="17" t="s">
        <v>88</v>
      </c>
      <c r="AY177" s="17" t="s">
        <v>282</v>
      </c>
      <c r="BE177" s="207">
        <f>IF(N177="základní",J177,0)</f>
        <v>451251.84000000003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451251.84000000003</v>
      </c>
      <c r="BL177" s="17" t="s">
        <v>290</v>
      </c>
      <c r="BM177" s="17" t="s">
        <v>1867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1623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2" customFormat="1">
      <c r="B179" s="208"/>
      <c r="C179" s="209"/>
      <c r="D179" s="210" t="s">
        <v>292</v>
      </c>
      <c r="E179" s="211" t="s">
        <v>1</v>
      </c>
      <c r="F179" s="212" t="s">
        <v>1868</v>
      </c>
      <c r="G179" s="209"/>
      <c r="H179" s="211" t="s">
        <v>1</v>
      </c>
      <c r="I179" s="209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292</v>
      </c>
      <c r="AU179" s="217" t="s">
        <v>88</v>
      </c>
      <c r="AV179" s="12" t="s">
        <v>86</v>
      </c>
      <c r="AW179" s="12" t="s">
        <v>40</v>
      </c>
      <c r="AX179" s="12" t="s">
        <v>79</v>
      </c>
      <c r="AY179" s="21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1869</v>
      </c>
      <c r="G180" s="219"/>
      <c r="H180" s="222">
        <v>1260.48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5" customFormat="1">
      <c r="B181" s="238"/>
      <c r="C181" s="239"/>
      <c r="D181" s="210" t="s">
        <v>292</v>
      </c>
      <c r="E181" s="240" t="s">
        <v>1</v>
      </c>
      <c r="F181" s="241" t="s">
        <v>306</v>
      </c>
      <c r="G181" s="239"/>
      <c r="H181" s="242">
        <v>1260.48</v>
      </c>
      <c r="I181" s="239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292</v>
      </c>
      <c r="AU181" s="247" t="s">
        <v>88</v>
      </c>
      <c r="AV181" s="15" t="s">
        <v>290</v>
      </c>
      <c r="AW181" s="15" t="s">
        <v>40</v>
      </c>
      <c r="AX181" s="15" t="s">
        <v>86</v>
      </c>
      <c r="AY181" s="247" t="s">
        <v>282</v>
      </c>
    </row>
    <row r="182" s="1" customFormat="1" ht="16.5" customHeight="1">
      <c r="B182" s="33"/>
      <c r="C182" s="248" t="s">
        <v>370</v>
      </c>
      <c r="D182" s="248" t="s">
        <v>328</v>
      </c>
      <c r="E182" s="249" t="s">
        <v>1870</v>
      </c>
      <c r="F182" s="250" t="s">
        <v>1871</v>
      </c>
      <c r="G182" s="251" t="s">
        <v>343</v>
      </c>
      <c r="H182" s="252">
        <v>998.88999999999999</v>
      </c>
      <c r="I182" s="253">
        <v>328</v>
      </c>
      <c r="J182" s="253">
        <f>ROUND(I182*H182,2)</f>
        <v>327635.91999999998</v>
      </c>
      <c r="K182" s="250" t="s">
        <v>289</v>
      </c>
      <c r="L182" s="254"/>
      <c r="M182" s="255" t="s">
        <v>1</v>
      </c>
      <c r="N182" s="256" t="s">
        <v>50</v>
      </c>
      <c r="O182" s="205">
        <v>0</v>
      </c>
      <c r="P182" s="205">
        <f>O182*H182</f>
        <v>0</v>
      </c>
      <c r="Q182" s="205">
        <v>0.17599999999999999</v>
      </c>
      <c r="R182" s="205">
        <f>Q182*H182</f>
        <v>175.80463999999998</v>
      </c>
      <c r="S182" s="205">
        <v>0</v>
      </c>
      <c r="T182" s="206">
        <f>S182*H182</f>
        <v>0</v>
      </c>
      <c r="AR182" s="17" t="s">
        <v>331</v>
      </c>
      <c r="AT182" s="17" t="s">
        <v>328</v>
      </c>
      <c r="AU182" s="17" t="s">
        <v>88</v>
      </c>
      <c r="AY182" s="17" t="s">
        <v>282</v>
      </c>
      <c r="BE182" s="207">
        <f>IF(N182="základní",J182,0)</f>
        <v>327635.91999999998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327635.91999999998</v>
      </c>
      <c r="BL182" s="17" t="s">
        <v>290</v>
      </c>
      <c r="BM182" s="17" t="s">
        <v>1872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1873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1874</v>
      </c>
      <c r="G184" s="219"/>
      <c r="H184" s="222">
        <v>998.88999999999999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5" customFormat="1">
      <c r="B185" s="238"/>
      <c r="C185" s="239"/>
      <c r="D185" s="210" t="s">
        <v>292</v>
      </c>
      <c r="E185" s="240" t="s">
        <v>1</v>
      </c>
      <c r="F185" s="241" t="s">
        <v>306</v>
      </c>
      <c r="G185" s="239"/>
      <c r="H185" s="242">
        <v>998.88999999999999</v>
      </c>
      <c r="I185" s="239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292</v>
      </c>
      <c r="AU185" s="247" t="s">
        <v>88</v>
      </c>
      <c r="AV185" s="15" t="s">
        <v>290</v>
      </c>
      <c r="AW185" s="15" t="s">
        <v>40</v>
      </c>
      <c r="AX185" s="15" t="s">
        <v>86</v>
      </c>
      <c r="AY185" s="247" t="s">
        <v>282</v>
      </c>
    </row>
    <row r="186" s="1" customFormat="1" ht="16.5" customHeight="1">
      <c r="B186" s="33"/>
      <c r="C186" s="248" t="s">
        <v>8</v>
      </c>
      <c r="D186" s="248" t="s">
        <v>328</v>
      </c>
      <c r="E186" s="249" t="s">
        <v>1677</v>
      </c>
      <c r="F186" s="250" t="s">
        <v>1678</v>
      </c>
      <c r="G186" s="251" t="s">
        <v>343</v>
      </c>
      <c r="H186" s="252">
        <v>149.47999999999999</v>
      </c>
      <c r="I186" s="253">
        <v>378</v>
      </c>
      <c r="J186" s="253">
        <f>ROUND(I186*H186,2)</f>
        <v>56503.440000000002</v>
      </c>
      <c r="K186" s="250" t="s">
        <v>289</v>
      </c>
      <c r="L186" s="254"/>
      <c r="M186" s="255" t="s">
        <v>1</v>
      </c>
      <c r="N186" s="256" t="s">
        <v>50</v>
      </c>
      <c r="O186" s="205">
        <v>0</v>
      </c>
      <c r="P186" s="205">
        <f>O186*H186</f>
        <v>0</v>
      </c>
      <c r="Q186" s="205">
        <v>0.17599999999999999</v>
      </c>
      <c r="R186" s="205">
        <f>Q186*H186</f>
        <v>26.308479999999996</v>
      </c>
      <c r="S186" s="205">
        <v>0</v>
      </c>
      <c r="T186" s="206">
        <f>S186*H186</f>
        <v>0</v>
      </c>
      <c r="AR186" s="17" t="s">
        <v>331</v>
      </c>
      <c r="AT186" s="17" t="s">
        <v>328</v>
      </c>
      <c r="AU186" s="17" t="s">
        <v>88</v>
      </c>
      <c r="AY186" s="17" t="s">
        <v>282</v>
      </c>
      <c r="BE186" s="207">
        <f>IF(N186="základní",J186,0)</f>
        <v>56503.440000000002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56503.440000000002</v>
      </c>
      <c r="BL186" s="17" t="s">
        <v>290</v>
      </c>
      <c r="BM186" s="17" t="s">
        <v>1875</v>
      </c>
    </row>
    <row r="187" s="12" customFormat="1">
      <c r="B187" s="208"/>
      <c r="C187" s="209"/>
      <c r="D187" s="210" t="s">
        <v>292</v>
      </c>
      <c r="E187" s="211" t="s">
        <v>1</v>
      </c>
      <c r="F187" s="212" t="s">
        <v>1876</v>
      </c>
      <c r="G187" s="209"/>
      <c r="H187" s="211" t="s">
        <v>1</v>
      </c>
      <c r="I187" s="209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292</v>
      </c>
      <c r="AU187" s="217" t="s">
        <v>88</v>
      </c>
      <c r="AV187" s="12" t="s">
        <v>86</v>
      </c>
      <c r="AW187" s="12" t="s">
        <v>40</v>
      </c>
      <c r="AX187" s="12" t="s">
        <v>79</v>
      </c>
      <c r="AY187" s="21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1877</v>
      </c>
      <c r="G188" s="219"/>
      <c r="H188" s="222">
        <v>149.47999999999999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5" customFormat="1">
      <c r="B189" s="238"/>
      <c r="C189" s="239"/>
      <c r="D189" s="210" t="s">
        <v>292</v>
      </c>
      <c r="E189" s="240" t="s">
        <v>1</v>
      </c>
      <c r="F189" s="241" t="s">
        <v>306</v>
      </c>
      <c r="G189" s="239"/>
      <c r="H189" s="242">
        <v>149.47999999999999</v>
      </c>
      <c r="I189" s="239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292</v>
      </c>
      <c r="AU189" s="247" t="s">
        <v>88</v>
      </c>
      <c r="AV189" s="15" t="s">
        <v>290</v>
      </c>
      <c r="AW189" s="15" t="s">
        <v>40</v>
      </c>
      <c r="AX189" s="15" t="s">
        <v>86</v>
      </c>
      <c r="AY189" s="247" t="s">
        <v>282</v>
      </c>
    </row>
    <row r="190" s="11" customFormat="1" ht="22.8" customHeight="1">
      <c r="B190" s="183"/>
      <c r="C190" s="184"/>
      <c r="D190" s="185" t="s">
        <v>78</v>
      </c>
      <c r="E190" s="196" t="s">
        <v>346</v>
      </c>
      <c r="F190" s="196" t="s">
        <v>1125</v>
      </c>
      <c r="G190" s="184"/>
      <c r="H190" s="184"/>
      <c r="I190" s="184"/>
      <c r="J190" s="197">
        <f>BK190</f>
        <v>228342.64999999997</v>
      </c>
      <c r="K190" s="184"/>
      <c r="L190" s="188"/>
      <c r="M190" s="189"/>
      <c r="N190" s="190"/>
      <c r="O190" s="190"/>
      <c r="P190" s="191">
        <f>SUM(P191:P219)</f>
        <v>147.75200000000001</v>
      </c>
      <c r="Q190" s="190"/>
      <c r="R190" s="191">
        <f>SUM(R191:R219)</f>
        <v>132.33607899999998</v>
      </c>
      <c r="S190" s="190"/>
      <c r="T190" s="192">
        <f>SUM(T191:T219)</f>
        <v>0</v>
      </c>
      <c r="AR190" s="193" t="s">
        <v>290</v>
      </c>
      <c r="AT190" s="194" t="s">
        <v>78</v>
      </c>
      <c r="AU190" s="194" t="s">
        <v>86</v>
      </c>
      <c r="AY190" s="193" t="s">
        <v>282</v>
      </c>
      <c r="BK190" s="195">
        <f>SUM(BK191:BK219)</f>
        <v>228342.64999999997</v>
      </c>
    </row>
    <row r="191" s="1" customFormat="1" ht="16.5" customHeight="1">
      <c r="B191" s="33"/>
      <c r="C191" s="198" t="s">
        <v>381</v>
      </c>
      <c r="D191" s="198" t="s">
        <v>285</v>
      </c>
      <c r="E191" s="199" t="s">
        <v>1878</v>
      </c>
      <c r="F191" s="200" t="s">
        <v>1879</v>
      </c>
      <c r="G191" s="201" t="s">
        <v>392</v>
      </c>
      <c r="H191" s="202">
        <v>243</v>
      </c>
      <c r="I191" s="203">
        <v>97.599999999999994</v>
      </c>
      <c r="J191" s="203">
        <f>ROUND(I191*H191,2)</f>
        <v>23716.799999999999</v>
      </c>
      <c r="K191" s="200" t="s">
        <v>289</v>
      </c>
      <c r="L191" s="38"/>
      <c r="M191" s="72" t="s">
        <v>1</v>
      </c>
      <c r="N191" s="204" t="s">
        <v>50</v>
      </c>
      <c r="O191" s="205">
        <v>0.13600000000000001</v>
      </c>
      <c r="P191" s="205">
        <f>O191*H191</f>
        <v>33.048000000000002</v>
      </c>
      <c r="Q191" s="205">
        <v>0.080879999999999994</v>
      </c>
      <c r="R191" s="205">
        <f>Q191*H191</f>
        <v>19.653839999999999</v>
      </c>
      <c r="S191" s="205">
        <v>0</v>
      </c>
      <c r="T191" s="206">
        <f>S191*H191</f>
        <v>0</v>
      </c>
      <c r="AR191" s="17" t="s">
        <v>290</v>
      </c>
      <c r="AT191" s="17" t="s">
        <v>285</v>
      </c>
      <c r="AU191" s="17" t="s">
        <v>88</v>
      </c>
      <c r="AY191" s="17" t="s">
        <v>282</v>
      </c>
      <c r="BE191" s="207">
        <f>IF(N191="základní",J191,0)</f>
        <v>23716.799999999999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23716.799999999999</v>
      </c>
      <c r="BL191" s="17" t="s">
        <v>290</v>
      </c>
      <c r="BM191" s="17" t="s">
        <v>1880</v>
      </c>
    </row>
    <row r="192" s="12" customFormat="1">
      <c r="B192" s="208"/>
      <c r="C192" s="209"/>
      <c r="D192" s="210" t="s">
        <v>292</v>
      </c>
      <c r="E192" s="211" t="s">
        <v>1</v>
      </c>
      <c r="F192" s="212" t="s">
        <v>1881</v>
      </c>
      <c r="G192" s="209"/>
      <c r="H192" s="211" t="s">
        <v>1</v>
      </c>
      <c r="I192" s="209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292</v>
      </c>
      <c r="AU192" s="217" t="s">
        <v>88</v>
      </c>
      <c r="AV192" s="12" t="s">
        <v>86</v>
      </c>
      <c r="AW192" s="12" t="s">
        <v>40</v>
      </c>
      <c r="AX192" s="12" t="s">
        <v>79</v>
      </c>
      <c r="AY192" s="21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1882</v>
      </c>
      <c r="G193" s="219"/>
      <c r="H193" s="222">
        <v>243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5" customFormat="1">
      <c r="B194" s="238"/>
      <c r="C194" s="239"/>
      <c r="D194" s="210" t="s">
        <v>292</v>
      </c>
      <c r="E194" s="240" t="s">
        <v>1</v>
      </c>
      <c r="F194" s="241" t="s">
        <v>306</v>
      </c>
      <c r="G194" s="239"/>
      <c r="H194" s="242">
        <v>243</v>
      </c>
      <c r="I194" s="239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292</v>
      </c>
      <c r="AU194" s="247" t="s">
        <v>88</v>
      </c>
      <c r="AV194" s="15" t="s">
        <v>290</v>
      </c>
      <c r="AW194" s="15" t="s">
        <v>40</v>
      </c>
      <c r="AX194" s="15" t="s">
        <v>86</v>
      </c>
      <c r="AY194" s="247" t="s">
        <v>282</v>
      </c>
    </row>
    <row r="195" s="1" customFormat="1" ht="16.5" customHeight="1">
      <c r="B195" s="33"/>
      <c r="C195" s="248" t="s">
        <v>385</v>
      </c>
      <c r="D195" s="248" t="s">
        <v>328</v>
      </c>
      <c r="E195" s="249" t="s">
        <v>1883</v>
      </c>
      <c r="F195" s="250" t="s">
        <v>1884</v>
      </c>
      <c r="G195" s="251" t="s">
        <v>392</v>
      </c>
      <c r="H195" s="252">
        <v>245.43000000000001</v>
      </c>
      <c r="I195" s="253">
        <v>128</v>
      </c>
      <c r="J195" s="253">
        <f>ROUND(I195*H195,2)</f>
        <v>31415.040000000001</v>
      </c>
      <c r="K195" s="250" t="s">
        <v>289</v>
      </c>
      <c r="L195" s="254"/>
      <c r="M195" s="255" t="s">
        <v>1</v>
      </c>
      <c r="N195" s="256" t="s">
        <v>50</v>
      </c>
      <c r="O195" s="205">
        <v>0</v>
      </c>
      <c r="P195" s="205">
        <f>O195*H195</f>
        <v>0</v>
      </c>
      <c r="Q195" s="205">
        <v>0.045999999999999999</v>
      </c>
      <c r="R195" s="205">
        <f>Q195*H195</f>
        <v>11.28978</v>
      </c>
      <c r="S195" s="205">
        <v>0</v>
      </c>
      <c r="T195" s="206">
        <f>S195*H195</f>
        <v>0</v>
      </c>
      <c r="AR195" s="17" t="s">
        <v>331</v>
      </c>
      <c r="AT195" s="17" t="s">
        <v>328</v>
      </c>
      <c r="AU195" s="17" t="s">
        <v>88</v>
      </c>
      <c r="AY195" s="17" t="s">
        <v>282</v>
      </c>
      <c r="BE195" s="207">
        <f>IF(N195="základní",J195,0)</f>
        <v>31415.040000000001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31415.040000000001</v>
      </c>
      <c r="BL195" s="17" t="s">
        <v>290</v>
      </c>
      <c r="BM195" s="17" t="s">
        <v>1885</v>
      </c>
    </row>
    <row r="196" s="12" customFormat="1">
      <c r="B196" s="208"/>
      <c r="C196" s="209"/>
      <c r="D196" s="210" t="s">
        <v>292</v>
      </c>
      <c r="E196" s="211" t="s">
        <v>1</v>
      </c>
      <c r="F196" s="212" t="s">
        <v>1886</v>
      </c>
      <c r="G196" s="209"/>
      <c r="H196" s="211" t="s">
        <v>1</v>
      </c>
      <c r="I196" s="209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292</v>
      </c>
      <c r="AU196" s="217" t="s">
        <v>88</v>
      </c>
      <c r="AV196" s="12" t="s">
        <v>86</v>
      </c>
      <c r="AW196" s="12" t="s">
        <v>40</v>
      </c>
      <c r="AX196" s="12" t="s">
        <v>79</v>
      </c>
      <c r="AY196" s="217" t="s">
        <v>282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1887</v>
      </c>
      <c r="G197" s="219"/>
      <c r="H197" s="222">
        <v>245.43000000000001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88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5" customFormat="1">
      <c r="B198" s="238"/>
      <c r="C198" s="239"/>
      <c r="D198" s="210" t="s">
        <v>292</v>
      </c>
      <c r="E198" s="240" t="s">
        <v>1</v>
      </c>
      <c r="F198" s="241" t="s">
        <v>306</v>
      </c>
      <c r="G198" s="239"/>
      <c r="H198" s="242">
        <v>245.43000000000001</v>
      </c>
      <c r="I198" s="239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292</v>
      </c>
      <c r="AU198" s="247" t="s">
        <v>88</v>
      </c>
      <c r="AV198" s="15" t="s">
        <v>290</v>
      </c>
      <c r="AW198" s="15" t="s">
        <v>40</v>
      </c>
      <c r="AX198" s="15" t="s">
        <v>86</v>
      </c>
      <c r="AY198" s="247" t="s">
        <v>282</v>
      </c>
    </row>
    <row r="199" s="1" customFormat="1" ht="16.5" customHeight="1">
      <c r="B199" s="33"/>
      <c r="C199" s="198" t="s">
        <v>389</v>
      </c>
      <c r="D199" s="198" t="s">
        <v>285</v>
      </c>
      <c r="E199" s="199" t="s">
        <v>1398</v>
      </c>
      <c r="F199" s="200" t="s">
        <v>1399</v>
      </c>
      <c r="G199" s="201" t="s">
        <v>392</v>
      </c>
      <c r="H199" s="202">
        <v>428</v>
      </c>
      <c r="I199" s="203">
        <v>232</v>
      </c>
      <c r="J199" s="203">
        <f>ROUND(I199*H199,2)</f>
        <v>99296</v>
      </c>
      <c r="K199" s="200" t="s">
        <v>289</v>
      </c>
      <c r="L199" s="38"/>
      <c r="M199" s="72" t="s">
        <v>1</v>
      </c>
      <c r="N199" s="204" t="s">
        <v>50</v>
      </c>
      <c r="O199" s="205">
        <v>0.26800000000000002</v>
      </c>
      <c r="P199" s="205">
        <f>O199*H199</f>
        <v>114.70400000000001</v>
      </c>
      <c r="Q199" s="205">
        <v>0.15540000000000001</v>
      </c>
      <c r="R199" s="205">
        <f>Q199*H199</f>
        <v>66.511200000000002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88</v>
      </c>
      <c r="AY199" s="17" t="s">
        <v>282</v>
      </c>
      <c r="BE199" s="207">
        <f>IF(N199="základní",J199,0)</f>
        <v>99296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99296</v>
      </c>
      <c r="BL199" s="17" t="s">
        <v>290</v>
      </c>
      <c r="BM199" s="17" t="s">
        <v>1888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1889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1890</v>
      </c>
      <c r="G201" s="219"/>
      <c r="H201" s="222">
        <v>428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5" customFormat="1">
      <c r="B202" s="238"/>
      <c r="C202" s="239"/>
      <c r="D202" s="210" t="s">
        <v>292</v>
      </c>
      <c r="E202" s="240" t="s">
        <v>1</v>
      </c>
      <c r="F202" s="241" t="s">
        <v>306</v>
      </c>
      <c r="G202" s="239"/>
      <c r="H202" s="242">
        <v>428</v>
      </c>
      <c r="I202" s="239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292</v>
      </c>
      <c r="AU202" s="247" t="s">
        <v>88</v>
      </c>
      <c r="AV202" s="15" t="s">
        <v>290</v>
      </c>
      <c r="AW202" s="15" t="s">
        <v>40</v>
      </c>
      <c r="AX202" s="15" t="s">
        <v>86</v>
      </c>
      <c r="AY202" s="247" t="s">
        <v>282</v>
      </c>
    </row>
    <row r="203" s="1" customFormat="1" ht="16.5" customHeight="1">
      <c r="B203" s="33"/>
      <c r="C203" s="248" t="s">
        <v>395</v>
      </c>
      <c r="D203" s="248" t="s">
        <v>328</v>
      </c>
      <c r="E203" s="249" t="s">
        <v>1629</v>
      </c>
      <c r="F203" s="250" t="s">
        <v>1630</v>
      </c>
      <c r="G203" s="251" t="s">
        <v>392</v>
      </c>
      <c r="H203" s="252">
        <v>427.23000000000002</v>
      </c>
      <c r="I203" s="253">
        <v>162</v>
      </c>
      <c r="J203" s="253">
        <f>ROUND(I203*H203,2)</f>
        <v>69211.259999999995</v>
      </c>
      <c r="K203" s="250" t="s">
        <v>289</v>
      </c>
      <c r="L203" s="254"/>
      <c r="M203" s="255" t="s">
        <v>1</v>
      </c>
      <c r="N203" s="256" t="s">
        <v>50</v>
      </c>
      <c r="O203" s="205">
        <v>0</v>
      </c>
      <c r="P203" s="205">
        <f>O203*H203</f>
        <v>0</v>
      </c>
      <c r="Q203" s="205">
        <v>0.081000000000000003</v>
      </c>
      <c r="R203" s="205">
        <f>Q203*H203</f>
        <v>34.605630000000005</v>
      </c>
      <c r="S203" s="205">
        <v>0</v>
      </c>
      <c r="T203" s="206">
        <f>S203*H203</f>
        <v>0</v>
      </c>
      <c r="AR203" s="17" t="s">
        <v>331</v>
      </c>
      <c r="AT203" s="17" t="s">
        <v>328</v>
      </c>
      <c r="AU203" s="17" t="s">
        <v>88</v>
      </c>
      <c r="AY203" s="17" t="s">
        <v>282</v>
      </c>
      <c r="BE203" s="207">
        <f>IF(N203="základní",J203,0)</f>
        <v>69211.259999999995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7" t="s">
        <v>86</v>
      </c>
      <c r="BK203" s="207">
        <f>ROUND(I203*H203,2)</f>
        <v>69211.259999999995</v>
      </c>
      <c r="BL203" s="17" t="s">
        <v>290</v>
      </c>
      <c r="BM203" s="17" t="s">
        <v>1891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1632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1892</v>
      </c>
      <c r="G205" s="219"/>
      <c r="H205" s="222">
        <v>427.23000000000002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88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5" customFormat="1">
      <c r="B206" s="238"/>
      <c r="C206" s="239"/>
      <c r="D206" s="210" t="s">
        <v>292</v>
      </c>
      <c r="E206" s="240" t="s">
        <v>1</v>
      </c>
      <c r="F206" s="241" t="s">
        <v>306</v>
      </c>
      <c r="G206" s="239"/>
      <c r="H206" s="242">
        <v>427.23000000000002</v>
      </c>
      <c r="I206" s="239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292</v>
      </c>
      <c r="AU206" s="247" t="s">
        <v>88</v>
      </c>
      <c r="AV206" s="15" t="s">
        <v>290</v>
      </c>
      <c r="AW206" s="15" t="s">
        <v>40</v>
      </c>
      <c r="AX206" s="15" t="s">
        <v>86</v>
      </c>
      <c r="AY206" s="247" t="s">
        <v>282</v>
      </c>
    </row>
    <row r="207" s="1" customFormat="1" ht="16.5" customHeight="1">
      <c r="B207" s="33"/>
      <c r="C207" s="248" t="s">
        <v>399</v>
      </c>
      <c r="D207" s="248" t="s">
        <v>328</v>
      </c>
      <c r="E207" s="249" t="s">
        <v>1634</v>
      </c>
      <c r="F207" s="250" t="s">
        <v>1635</v>
      </c>
      <c r="G207" s="251" t="s">
        <v>392</v>
      </c>
      <c r="H207" s="252">
        <v>3.0299999999999998</v>
      </c>
      <c r="I207" s="253">
        <v>123</v>
      </c>
      <c r="J207" s="253">
        <f>ROUND(I207*H207,2)</f>
        <v>372.69</v>
      </c>
      <c r="K207" s="250" t="s">
        <v>289</v>
      </c>
      <c r="L207" s="254"/>
      <c r="M207" s="255" t="s">
        <v>1</v>
      </c>
      <c r="N207" s="256" t="s">
        <v>50</v>
      </c>
      <c r="O207" s="205">
        <v>0</v>
      </c>
      <c r="P207" s="205">
        <f>O207*H207</f>
        <v>0</v>
      </c>
      <c r="Q207" s="205">
        <v>0.048300000000000003</v>
      </c>
      <c r="R207" s="205">
        <f>Q207*H207</f>
        <v>0.14634900000000001</v>
      </c>
      <c r="S207" s="205">
        <v>0</v>
      </c>
      <c r="T207" s="206">
        <f>S207*H207</f>
        <v>0</v>
      </c>
      <c r="AR207" s="17" t="s">
        <v>331</v>
      </c>
      <c r="AT207" s="17" t="s">
        <v>328</v>
      </c>
      <c r="AU207" s="17" t="s">
        <v>88</v>
      </c>
      <c r="AY207" s="17" t="s">
        <v>282</v>
      </c>
      <c r="BE207" s="207">
        <f>IF(N207="základní",J207,0)</f>
        <v>372.69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372.69</v>
      </c>
      <c r="BL207" s="17" t="s">
        <v>290</v>
      </c>
      <c r="BM207" s="17" t="s">
        <v>1893</v>
      </c>
    </row>
    <row r="208" s="12" customFormat="1">
      <c r="B208" s="208"/>
      <c r="C208" s="209"/>
      <c r="D208" s="210" t="s">
        <v>292</v>
      </c>
      <c r="E208" s="211" t="s">
        <v>1</v>
      </c>
      <c r="F208" s="212" t="s">
        <v>1637</v>
      </c>
      <c r="G208" s="209"/>
      <c r="H208" s="211" t="s">
        <v>1</v>
      </c>
      <c r="I208" s="209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292</v>
      </c>
      <c r="AU208" s="217" t="s">
        <v>88</v>
      </c>
      <c r="AV208" s="12" t="s">
        <v>86</v>
      </c>
      <c r="AW208" s="12" t="s">
        <v>40</v>
      </c>
      <c r="AX208" s="12" t="s">
        <v>79</v>
      </c>
      <c r="AY208" s="21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1894</v>
      </c>
      <c r="G209" s="219"/>
      <c r="H209" s="222">
        <v>3.0299999999999998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88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5" customFormat="1">
      <c r="B210" s="238"/>
      <c r="C210" s="239"/>
      <c r="D210" s="210" t="s">
        <v>292</v>
      </c>
      <c r="E210" s="240" t="s">
        <v>1</v>
      </c>
      <c r="F210" s="241" t="s">
        <v>306</v>
      </c>
      <c r="G210" s="239"/>
      <c r="H210" s="242">
        <v>3.0299999999999998</v>
      </c>
      <c r="I210" s="239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292</v>
      </c>
      <c r="AU210" s="247" t="s">
        <v>88</v>
      </c>
      <c r="AV210" s="15" t="s">
        <v>290</v>
      </c>
      <c r="AW210" s="15" t="s">
        <v>40</v>
      </c>
      <c r="AX210" s="15" t="s">
        <v>86</v>
      </c>
      <c r="AY210" s="247" t="s">
        <v>282</v>
      </c>
    </row>
    <row r="211" s="1" customFormat="1" ht="16.5" customHeight="1">
      <c r="B211" s="33"/>
      <c r="C211" s="248" t="s">
        <v>7</v>
      </c>
      <c r="D211" s="248" t="s">
        <v>328</v>
      </c>
      <c r="E211" s="249" t="s">
        <v>1639</v>
      </c>
      <c r="F211" s="250" t="s">
        <v>1640</v>
      </c>
      <c r="G211" s="251" t="s">
        <v>392</v>
      </c>
      <c r="H211" s="252">
        <v>2.02</v>
      </c>
      <c r="I211" s="253">
        <v>343</v>
      </c>
      <c r="J211" s="253">
        <f>ROUND(I211*H211,2)</f>
        <v>692.86000000000001</v>
      </c>
      <c r="K211" s="250" t="s">
        <v>289</v>
      </c>
      <c r="L211" s="254"/>
      <c r="M211" s="255" t="s">
        <v>1</v>
      </c>
      <c r="N211" s="256" t="s">
        <v>50</v>
      </c>
      <c r="O211" s="205">
        <v>0</v>
      </c>
      <c r="P211" s="205">
        <f>O211*H211</f>
        <v>0</v>
      </c>
      <c r="Q211" s="205">
        <v>0.064000000000000001</v>
      </c>
      <c r="R211" s="205">
        <f>Q211*H211</f>
        <v>0.12928000000000001</v>
      </c>
      <c r="S211" s="205">
        <v>0</v>
      </c>
      <c r="T211" s="206">
        <f>S211*H211</f>
        <v>0</v>
      </c>
      <c r="AR211" s="17" t="s">
        <v>331</v>
      </c>
      <c r="AT211" s="17" t="s">
        <v>328</v>
      </c>
      <c r="AU211" s="17" t="s">
        <v>88</v>
      </c>
      <c r="AY211" s="17" t="s">
        <v>282</v>
      </c>
      <c r="BE211" s="207">
        <f>IF(N211="základní",J211,0)</f>
        <v>692.86000000000001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7" t="s">
        <v>86</v>
      </c>
      <c r="BK211" s="207">
        <f>ROUND(I211*H211,2)</f>
        <v>692.86000000000001</v>
      </c>
      <c r="BL211" s="17" t="s">
        <v>290</v>
      </c>
      <c r="BM211" s="17" t="s">
        <v>1895</v>
      </c>
    </row>
    <row r="212" s="12" customFormat="1">
      <c r="B212" s="208"/>
      <c r="C212" s="209"/>
      <c r="D212" s="210" t="s">
        <v>292</v>
      </c>
      <c r="E212" s="211" t="s">
        <v>1</v>
      </c>
      <c r="F212" s="212" t="s">
        <v>1642</v>
      </c>
      <c r="G212" s="209"/>
      <c r="H212" s="211" t="s">
        <v>1</v>
      </c>
      <c r="I212" s="209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292</v>
      </c>
      <c r="AU212" s="217" t="s">
        <v>88</v>
      </c>
      <c r="AV212" s="12" t="s">
        <v>86</v>
      </c>
      <c r="AW212" s="12" t="s">
        <v>40</v>
      </c>
      <c r="AX212" s="12" t="s">
        <v>79</v>
      </c>
      <c r="AY212" s="217" t="s">
        <v>282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1896</v>
      </c>
      <c r="G213" s="219"/>
      <c r="H213" s="222">
        <v>2.02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88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5" customFormat="1">
      <c r="B214" s="238"/>
      <c r="C214" s="239"/>
      <c r="D214" s="210" t="s">
        <v>292</v>
      </c>
      <c r="E214" s="240" t="s">
        <v>1</v>
      </c>
      <c r="F214" s="241" t="s">
        <v>306</v>
      </c>
      <c r="G214" s="239"/>
      <c r="H214" s="242">
        <v>2.02</v>
      </c>
      <c r="I214" s="239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292</v>
      </c>
      <c r="AU214" s="247" t="s">
        <v>88</v>
      </c>
      <c r="AV214" s="15" t="s">
        <v>290</v>
      </c>
      <c r="AW214" s="15" t="s">
        <v>40</v>
      </c>
      <c r="AX214" s="15" t="s">
        <v>86</v>
      </c>
      <c r="AY214" s="247" t="s">
        <v>282</v>
      </c>
    </row>
    <row r="215" s="1" customFormat="1" ht="16.5" customHeight="1">
      <c r="B215" s="33"/>
      <c r="C215" s="198" t="s">
        <v>410</v>
      </c>
      <c r="D215" s="198" t="s">
        <v>285</v>
      </c>
      <c r="E215" s="199" t="s">
        <v>1468</v>
      </c>
      <c r="F215" s="200" t="s">
        <v>1469</v>
      </c>
      <c r="G215" s="201" t="s">
        <v>1463</v>
      </c>
      <c r="H215" s="202">
        <v>42.799999999999997</v>
      </c>
      <c r="I215" s="203">
        <v>85</v>
      </c>
      <c r="J215" s="203">
        <f>ROUND(I215*H215,2)</f>
        <v>3638</v>
      </c>
      <c r="K215" s="200" t="s">
        <v>377</v>
      </c>
      <c r="L215" s="38"/>
      <c r="M215" s="72" t="s">
        <v>1</v>
      </c>
      <c r="N215" s="204" t="s">
        <v>50</v>
      </c>
      <c r="O215" s="205">
        <v>0</v>
      </c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AR215" s="17" t="s">
        <v>1452</v>
      </c>
      <c r="AT215" s="17" t="s">
        <v>285</v>
      </c>
      <c r="AU215" s="17" t="s">
        <v>88</v>
      </c>
      <c r="AY215" s="17" t="s">
        <v>282</v>
      </c>
      <c r="BE215" s="207">
        <f>IF(N215="základní",J215,0)</f>
        <v>3638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7" t="s">
        <v>86</v>
      </c>
      <c r="BK215" s="207">
        <f>ROUND(I215*H215,2)</f>
        <v>3638</v>
      </c>
      <c r="BL215" s="17" t="s">
        <v>1452</v>
      </c>
      <c r="BM215" s="17" t="s">
        <v>1897</v>
      </c>
    </row>
    <row r="216" s="1" customFormat="1">
      <c r="B216" s="33"/>
      <c r="C216" s="34"/>
      <c r="D216" s="210" t="s">
        <v>1154</v>
      </c>
      <c r="E216" s="34"/>
      <c r="F216" s="261" t="s">
        <v>1471</v>
      </c>
      <c r="G216" s="34"/>
      <c r="H216" s="34"/>
      <c r="I216" s="34"/>
      <c r="J216" s="34"/>
      <c r="K216" s="34"/>
      <c r="L216" s="38"/>
      <c r="M216" s="262"/>
      <c r="N216" s="74"/>
      <c r="O216" s="74"/>
      <c r="P216" s="74"/>
      <c r="Q216" s="74"/>
      <c r="R216" s="74"/>
      <c r="S216" s="74"/>
      <c r="T216" s="75"/>
      <c r="AT216" s="17" t="s">
        <v>1154</v>
      </c>
      <c r="AU216" s="17" t="s">
        <v>88</v>
      </c>
    </row>
    <row r="217" s="12" customFormat="1">
      <c r="B217" s="208"/>
      <c r="C217" s="209"/>
      <c r="D217" s="210" t="s">
        <v>292</v>
      </c>
      <c r="E217" s="211" t="s">
        <v>1</v>
      </c>
      <c r="F217" s="212" t="s">
        <v>1466</v>
      </c>
      <c r="G217" s="209"/>
      <c r="H217" s="211" t="s">
        <v>1</v>
      </c>
      <c r="I217" s="209"/>
      <c r="J217" s="209"/>
      <c r="K217" s="209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292</v>
      </c>
      <c r="AU217" s="217" t="s">
        <v>88</v>
      </c>
      <c r="AV217" s="12" t="s">
        <v>86</v>
      </c>
      <c r="AW217" s="12" t="s">
        <v>40</v>
      </c>
      <c r="AX217" s="12" t="s">
        <v>79</v>
      </c>
      <c r="AY217" s="217" t="s">
        <v>282</v>
      </c>
    </row>
    <row r="218" s="13" customFormat="1">
      <c r="B218" s="218"/>
      <c r="C218" s="219"/>
      <c r="D218" s="210" t="s">
        <v>292</v>
      </c>
      <c r="E218" s="220" t="s">
        <v>1</v>
      </c>
      <c r="F218" s="221" t="s">
        <v>1898</v>
      </c>
      <c r="G218" s="219"/>
      <c r="H218" s="222">
        <v>42.799999999999997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292</v>
      </c>
      <c r="AU218" s="227" t="s">
        <v>88</v>
      </c>
      <c r="AV218" s="13" t="s">
        <v>88</v>
      </c>
      <c r="AW218" s="13" t="s">
        <v>40</v>
      </c>
      <c r="AX218" s="13" t="s">
        <v>79</v>
      </c>
      <c r="AY218" s="227" t="s">
        <v>282</v>
      </c>
    </row>
    <row r="219" s="15" customFormat="1">
      <c r="B219" s="238"/>
      <c r="C219" s="239"/>
      <c r="D219" s="210" t="s">
        <v>292</v>
      </c>
      <c r="E219" s="240" t="s">
        <v>1</v>
      </c>
      <c r="F219" s="241" t="s">
        <v>306</v>
      </c>
      <c r="G219" s="239"/>
      <c r="H219" s="242">
        <v>42.799999999999997</v>
      </c>
      <c r="I219" s="239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292</v>
      </c>
      <c r="AU219" s="247" t="s">
        <v>88</v>
      </c>
      <c r="AV219" s="15" t="s">
        <v>290</v>
      </c>
      <c r="AW219" s="15" t="s">
        <v>40</v>
      </c>
      <c r="AX219" s="15" t="s">
        <v>86</v>
      </c>
      <c r="AY219" s="247" t="s">
        <v>282</v>
      </c>
    </row>
    <row r="220" s="11" customFormat="1" ht="22.8" customHeight="1">
      <c r="B220" s="183"/>
      <c r="C220" s="184"/>
      <c r="D220" s="185" t="s">
        <v>78</v>
      </c>
      <c r="E220" s="196" t="s">
        <v>1224</v>
      </c>
      <c r="F220" s="196" t="s">
        <v>1225</v>
      </c>
      <c r="G220" s="184"/>
      <c r="H220" s="184"/>
      <c r="I220" s="184"/>
      <c r="J220" s="197">
        <f>BK220</f>
        <v>565056.02000000002</v>
      </c>
      <c r="K220" s="184"/>
      <c r="L220" s="188"/>
      <c r="M220" s="189"/>
      <c r="N220" s="190"/>
      <c r="O220" s="190"/>
      <c r="P220" s="191">
        <f>P221</f>
        <v>1260.265384</v>
      </c>
      <c r="Q220" s="190"/>
      <c r="R220" s="191">
        <f>R221</f>
        <v>0</v>
      </c>
      <c r="S220" s="190"/>
      <c r="T220" s="192">
        <f>T221</f>
        <v>0</v>
      </c>
      <c r="AR220" s="193" t="s">
        <v>86</v>
      </c>
      <c r="AT220" s="194" t="s">
        <v>78</v>
      </c>
      <c r="AU220" s="194" t="s">
        <v>86</v>
      </c>
      <c r="AY220" s="193" t="s">
        <v>282</v>
      </c>
      <c r="BK220" s="195">
        <f>BK221</f>
        <v>565056.02000000002</v>
      </c>
    </row>
    <row r="221" s="1" customFormat="1" ht="16.5" customHeight="1">
      <c r="B221" s="33"/>
      <c r="C221" s="198" t="s">
        <v>415</v>
      </c>
      <c r="D221" s="198" t="s">
        <v>285</v>
      </c>
      <c r="E221" s="199" t="s">
        <v>1646</v>
      </c>
      <c r="F221" s="200" t="s">
        <v>1647</v>
      </c>
      <c r="G221" s="201" t="s">
        <v>316</v>
      </c>
      <c r="H221" s="202">
        <v>3174.4720000000002</v>
      </c>
      <c r="I221" s="203">
        <v>178</v>
      </c>
      <c r="J221" s="203">
        <f>ROUND(I221*H221,2)</f>
        <v>565056.02000000002</v>
      </c>
      <c r="K221" s="200" t="s">
        <v>289</v>
      </c>
      <c r="L221" s="38"/>
      <c r="M221" s="257" t="s">
        <v>1</v>
      </c>
      <c r="N221" s="258" t="s">
        <v>50</v>
      </c>
      <c r="O221" s="259">
        <v>0.39700000000000002</v>
      </c>
      <c r="P221" s="259">
        <f>O221*H221</f>
        <v>1260.265384</v>
      </c>
      <c r="Q221" s="259">
        <v>0</v>
      </c>
      <c r="R221" s="259">
        <f>Q221*H221</f>
        <v>0</v>
      </c>
      <c r="S221" s="259">
        <v>0</v>
      </c>
      <c r="T221" s="260">
        <f>S221*H221</f>
        <v>0</v>
      </c>
      <c r="AR221" s="17" t="s">
        <v>290</v>
      </c>
      <c r="AT221" s="17" t="s">
        <v>285</v>
      </c>
      <c r="AU221" s="17" t="s">
        <v>88</v>
      </c>
      <c r="AY221" s="17" t="s">
        <v>282</v>
      </c>
      <c r="BE221" s="207">
        <f>IF(N221="základní",J221,0)</f>
        <v>565056.02000000002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565056.02000000002</v>
      </c>
      <c r="BL221" s="17" t="s">
        <v>290</v>
      </c>
      <c r="BM221" s="17" t="s">
        <v>1899</v>
      </c>
    </row>
    <row r="222" s="1" customFormat="1" ht="6.96" customHeight="1">
      <c r="B222" s="52"/>
      <c r="C222" s="53"/>
      <c r="D222" s="53"/>
      <c r="E222" s="53"/>
      <c r="F222" s="53"/>
      <c r="G222" s="53"/>
      <c r="H222" s="53"/>
      <c r="I222" s="53"/>
      <c r="J222" s="53"/>
      <c r="K222" s="53"/>
      <c r="L222" s="38"/>
    </row>
  </sheetData>
  <sheetProtection sheet="1" autoFilter="0" formatColumns="0" formatRows="0" objects="1" scenarios="1" spinCount="100000" saltValue="VlY1EVpnDcChSMEVsCakYtfxnz1KUyFPxmQUIBzCRIkdtumyX00+9DvV+6IdxIhV9IcM0HqJTIStrLvXfNIY4A==" hashValue="sGExiKURZqBI7hoNhBpAyCUZxZAiMfr/B/212b5lge191fA+pfOFy0Zi69tPc01yFL6iGVdyAFlnlsXijlGdUg==" algorithmName="SHA-512" password="CC35"/>
  <autoFilter ref="C96:K221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133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1227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1828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1900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ROUND(J96, 2)</f>
        <v>1826879.6100000001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ROUND((SUM(BE96:BE164)),  2)</f>
        <v>1826879.6100000001</v>
      </c>
      <c r="I37" s="145">
        <v>0.20999999999999999</v>
      </c>
      <c r="J37" s="144">
        <f>ROUND(((SUM(BE96:BE164))*I37),  2)</f>
        <v>383644.71999999997</v>
      </c>
      <c r="L37" s="38"/>
    </row>
    <row r="38" s="1" customFormat="1" ht="14.4" customHeight="1">
      <c r="B38" s="38"/>
      <c r="E38" s="135" t="s">
        <v>51</v>
      </c>
      <c r="F38" s="144">
        <f>ROUND((SUM(BF96:BF164)),  2)</f>
        <v>0</v>
      </c>
      <c r="I38" s="145">
        <v>0.14999999999999999</v>
      </c>
      <c r="J38" s="144">
        <f>ROUND(((SUM(BF96:BF164))*I38),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ROUND((SUM(BG96:BG164)),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ROUND((SUM(BH96:BH164)),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ROUND((SUM(BI96:BI164)),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2210524.3300000001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1227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1828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122 - Parkoviště P2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J96</f>
        <v>1826879.6099999999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J97</f>
        <v>1826879.6099999999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J98</f>
        <v>578801.85999999999</v>
      </c>
      <c r="K69" s="117"/>
      <c r="L69" s="172"/>
    </row>
    <row r="70" s="9" customFormat="1" ht="19.92" customHeight="1">
      <c r="B70" s="168"/>
      <c r="C70" s="117"/>
      <c r="D70" s="169" t="s">
        <v>1500</v>
      </c>
      <c r="E70" s="170"/>
      <c r="F70" s="170"/>
      <c r="G70" s="170"/>
      <c r="H70" s="170"/>
      <c r="I70" s="170"/>
      <c r="J70" s="171">
        <f>J132</f>
        <v>36907.110000000001</v>
      </c>
      <c r="K70" s="117"/>
      <c r="L70" s="172"/>
    </row>
    <row r="71" s="9" customFormat="1" ht="19.92" customHeight="1">
      <c r="B71" s="168"/>
      <c r="C71" s="117"/>
      <c r="D71" s="169" t="s">
        <v>1229</v>
      </c>
      <c r="E71" s="170"/>
      <c r="F71" s="170"/>
      <c r="G71" s="170"/>
      <c r="H71" s="170"/>
      <c r="I71" s="170"/>
      <c r="J71" s="171">
        <f>J143</f>
        <v>1036632.74</v>
      </c>
      <c r="K71" s="117"/>
      <c r="L71" s="172"/>
    </row>
    <row r="72" s="9" customFormat="1" ht="19.92" customHeight="1">
      <c r="B72" s="168"/>
      <c r="C72" s="117"/>
      <c r="D72" s="169" t="s">
        <v>1043</v>
      </c>
      <c r="E72" s="170"/>
      <c r="F72" s="170"/>
      <c r="G72" s="170"/>
      <c r="H72" s="170"/>
      <c r="I72" s="170"/>
      <c r="J72" s="171">
        <f>J163</f>
        <v>174537.89999999999</v>
      </c>
      <c r="K72" s="117"/>
      <c r="L72" s="172"/>
    </row>
    <row r="73" s="1" customFormat="1" ht="21.84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6.96" customHeight="1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38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38"/>
    </row>
    <row r="79" s="1" customFormat="1" ht="24.96" customHeight="1">
      <c r="B79" s="33"/>
      <c r="C79" s="23" t="s">
        <v>268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14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157" t="str">
        <f>E7</f>
        <v>Přestupní terminál Šumperk</v>
      </c>
      <c r="F82" s="29"/>
      <c r="G82" s="29"/>
      <c r="H82" s="29"/>
      <c r="I82" s="34"/>
      <c r="J82" s="34"/>
      <c r="K82" s="34"/>
      <c r="L82" s="38"/>
    </row>
    <row r="83" ht="12" customHeight="1">
      <c r="B83" s="21"/>
      <c r="C83" s="29" t="s">
        <v>244</v>
      </c>
      <c r="D83" s="22"/>
      <c r="E83" s="22"/>
      <c r="F83" s="22"/>
      <c r="G83" s="22"/>
      <c r="H83" s="22"/>
      <c r="I83" s="22"/>
      <c r="J83" s="22"/>
      <c r="K83" s="22"/>
      <c r="L83" s="20"/>
    </row>
    <row r="84" ht="16.5" customHeight="1">
      <c r="B84" s="21"/>
      <c r="C84" s="22"/>
      <c r="D84" s="22"/>
      <c r="E84" s="157" t="s">
        <v>1227</v>
      </c>
      <c r="F84" s="22"/>
      <c r="G84" s="22"/>
      <c r="H84" s="22"/>
      <c r="I84" s="22"/>
      <c r="J84" s="22"/>
      <c r="K84" s="22"/>
      <c r="L84" s="20"/>
    </row>
    <row r="85" ht="12" customHeight="1">
      <c r="B85" s="21"/>
      <c r="C85" s="29" t="s">
        <v>246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1" customFormat="1" ht="16.5" customHeight="1">
      <c r="B86" s="33"/>
      <c r="C86" s="34"/>
      <c r="D86" s="34"/>
      <c r="E86" s="29" t="s">
        <v>1828</v>
      </c>
      <c r="F86" s="34"/>
      <c r="G86" s="34"/>
      <c r="H86" s="34"/>
      <c r="I86" s="34"/>
      <c r="J86" s="34"/>
      <c r="K86" s="34"/>
      <c r="L86" s="38"/>
    </row>
    <row r="87" s="1" customFormat="1" ht="12" customHeight="1">
      <c r="B87" s="33"/>
      <c r="C87" s="29" t="s">
        <v>1829</v>
      </c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6.5" customHeight="1">
      <c r="B88" s="33"/>
      <c r="C88" s="34"/>
      <c r="D88" s="34"/>
      <c r="E88" s="59" t="str">
        <f>E13</f>
        <v>SO 122 - Parkoviště P2</v>
      </c>
      <c r="F88" s="34"/>
      <c r="G88" s="34"/>
      <c r="H88" s="34"/>
      <c r="I88" s="34"/>
      <c r="J88" s="34"/>
      <c r="K88" s="34"/>
      <c r="L88" s="38"/>
    </row>
    <row r="89" s="1" customFormat="1" ht="6.96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2" customHeight="1">
      <c r="B90" s="33"/>
      <c r="C90" s="29" t="s">
        <v>20</v>
      </c>
      <c r="D90" s="34"/>
      <c r="E90" s="34"/>
      <c r="F90" s="26" t="str">
        <f>F16</f>
        <v>Šumperk</v>
      </c>
      <c r="G90" s="34"/>
      <c r="H90" s="34"/>
      <c r="I90" s="29" t="s">
        <v>22</v>
      </c>
      <c r="J90" s="62" t="str">
        <f>IF(J16="","",J16)</f>
        <v>20. 11. 2018</v>
      </c>
      <c r="K90" s="34"/>
      <c r="L90" s="38"/>
    </row>
    <row r="91" s="1" customFormat="1" ht="6.96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" customFormat="1" ht="13.65" customHeight="1">
      <c r="B92" s="33"/>
      <c r="C92" s="29" t="s">
        <v>28</v>
      </c>
      <c r="D92" s="34"/>
      <c r="E92" s="34"/>
      <c r="F92" s="26" t="str">
        <f>E19</f>
        <v>Město Šumperk</v>
      </c>
      <c r="G92" s="34"/>
      <c r="H92" s="34"/>
      <c r="I92" s="29" t="s">
        <v>36</v>
      </c>
      <c r="J92" s="31" t="str">
        <f>E25</f>
        <v>Cekr CZ s.r.o.</v>
      </c>
      <c r="K92" s="34"/>
      <c r="L92" s="38"/>
    </row>
    <row r="93" s="1" customFormat="1" ht="24.9" customHeight="1">
      <c r="B93" s="33"/>
      <c r="C93" s="29" t="s">
        <v>34</v>
      </c>
      <c r="D93" s="34"/>
      <c r="E93" s="34"/>
      <c r="F93" s="26" t="str">
        <f>IF(E22="","",E22)</f>
        <v>Na základě VŘ</v>
      </c>
      <c r="G93" s="34"/>
      <c r="H93" s="34"/>
      <c r="I93" s="29" t="s">
        <v>41</v>
      </c>
      <c r="J93" s="31" t="str">
        <f>E28</f>
        <v>Jan Zamykal, CS ÚRS 2018 02</v>
      </c>
      <c r="K93" s="34"/>
      <c r="L93" s="38"/>
    </row>
    <row r="94" s="1" customFormat="1" ht="10.32" customHeight="1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8"/>
    </row>
    <row r="95" s="10" customFormat="1" ht="29.28" customHeight="1">
      <c r="B95" s="173"/>
      <c r="C95" s="174" t="s">
        <v>269</v>
      </c>
      <c r="D95" s="175" t="s">
        <v>64</v>
      </c>
      <c r="E95" s="175" t="s">
        <v>60</v>
      </c>
      <c r="F95" s="175" t="s">
        <v>61</v>
      </c>
      <c r="G95" s="175" t="s">
        <v>270</v>
      </c>
      <c r="H95" s="175" t="s">
        <v>271</v>
      </c>
      <c r="I95" s="175" t="s">
        <v>272</v>
      </c>
      <c r="J95" s="176" t="s">
        <v>250</v>
      </c>
      <c r="K95" s="177" t="s">
        <v>273</v>
      </c>
      <c r="L95" s="178"/>
      <c r="M95" s="83" t="s">
        <v>1</v>
      </c>
      <c r="N95" s="84" t="s">
        <v>49</v>
      </c>
      <c r="O95" s="84" t="s">
        <v>274</v>
      </c>
      <c r="P95" s="84" t="s">
        <v>275</v>
      </c>
      <c r="Q95" s="84" t="s">
        <v>276</v>
      </c>
      <c r="R95" s="84" t="s">
        <v>277</v>
      </c>
      <c r="S95" s="84" t="s">
        <v>278</v>
      </c>
      <c r="T95" s="85" t="s">
        <v>279</v>
      </c>
    </row>
    <row r="96" s="1" customFormat="1" ht="22.8" customHeight="1">
      <c r="B96" s="33"/>
      <c r="C96" s="90" t="s">
        <v>280</v>
      </c>
      <c r="D96" s="34"/>
      <c r="E96" s="34"/>
      <c r="F96" s="34"/>
      <c r="G96" s="34"/>
      <c r="H96" s="34"/>
      <c r="I96" s="34"/>
      <c r="J96" s="179">
        <f>BK96</f>
        <v>1826879.6099999999</v>
      </c>
      <c r="K96" s="34"/>
      <c r="L96" s="38"/>
      <c r="M96" s="86"/>
      <c r="N96" s="87"/>
      <c r="O96" s="87"/>
      <c r="P96" s="180">
        <f>P97</f>
        <v>1402.808209</v>
      </c>
      <c r="Q96" s="87"/>
      <c r="R96" s="180">
        <f>R97</f>
        <v>980.55044178000003</v>
      </c>
      <c r="S96" s="87"/>
      <c r="T96" s="181">
        <f>T97</f>
        <v>0</v>
      </c>
      <c r="AT96" s="17" t="s">
        <v>78</v>
      </c>
      <c r="AU96" s="17" t="s">
        <v>252</v>
      </c>
      <c r="BK96" s="182">
        <f>BK97</f>
        <v>1826879.6099999999</v>
      </c>
    </row>
    <row r="97" s="11" customFormat="1" ht="25.92" customHeight="1">
      <c r="B97" s="183"/>
      <c r="C97" s="184"/>
      <c r="D97" s="185" t="s">
        <v>78</v>
      </c>
      <c r="E97" s="186" t="s">
        <v>1044</v>
      </c>
      <c r="F97" s="186" t="s">
        <v>1045</v>
      </c>
      <c r="G97" s="184"/>
      <c r="H97" s="184"/>
      <c r="I97" s="184"/>
      <c r="J97" s="187">
        <f>BK97</f>
        <v>1826879.6099999999</v>
      </c>
      <c r="K97" s="184"/>
      <c r="L97" s="188"/>
      <c r="M97" s="189"/>
      <c r="N97" s="190"/>
      <c r="O97" s="190"/>
      <c r="P97" s="191">
        <f>P98+P132+P143+P163</f>
        <v>1402.808209</v>
      </c>
      <c r="Q97" s="190"/>
      <c r="R97" s="191">
        <f>R98+R132+R143+R163</f>
        <v>980.55044178000003</v>
      </c>
      <c r="S97" s="190"/>
      <c r="T97" s="192">
        <f>T98+T132+T143+T163</f>
        <v>0</v>
      </c>
      <c r="AR97" s="193" t="s">
        <v>86</v>
      </c>
      <c r="AT97" s="194" t="s">
        <v>78</v>
      </c>
      <c r="AU97" s="194" t="s">
        <v>79</v>
      </c>
      <c r="AY97" s="193" t="s">
        <v>282</v>
      </c>
      <c r="BK97" s="195">
        <f>BK98+BK132+BK143+BK163</f>
        <v>1826879.6099999999</v>
      </c>
    </row>
    <row r="98" s="11" customFormat="1" ht="22.8" customHeight="1">
      <c r="B98" s="183"/>
      <c r="C98" s="184"/>
      <c r="D98" s="185" t="s">
        <v>78</v>
      </c>
      <c r="E98" s="196" t="s">
        <v>86</v>
      </c>
      <c r="F98" s="196" t="s">
        <v>284</v>
      </c>
      <c r="G98" s="184"/>
      <c r="H98" s="184"/>
      <c r="I98" s="184"/>
      <c r="J98" s="197">
        <f>BK98</f>
        <v>578801.85999999999</v>
      </c>
      <c r="K98" s="184"/>
      <c r="L98" s="188"/>
      <c r="M98" s="189"/>
      <c r="N98" s="190"/>
      <c r="O98" s="190"/>
      <c r="P98" s="191">
        <f>SUM(P99:P131)</f>
        <v>232.93269700000002</v>
      </c>
      <c r="Q98" s="190"/>
      <c r="R98" s="191">
        <f>SUM(R99:R131)</f>
        <v>727.88999999999999</v>
      </c>
      <c r="S98" s="190"/>
      <c r="T98" s="192">
        <f>SUM(T99:T131)</f>
        <v>0</v>
      </c>
      <c r="AR98" s="193" t="s">
        <v>86</v>
      </c>
      <c r="AT98" s="194" t="s">
        <v>78</v>
      </c>
      <c r="AU98" s="194" t="s">
        <v>86</v>
      </c>
      <c r="AY98" s="193" t="s">
        <v>282</v>
      </c>
      <c r="BK98" s="195">
        <f>SUM(BK99:BK131)</f>
        <v>578801.85999999999</v>
      </c>
    </row>
    <row r="99" s="1" customFormat="1" ht="16.5" customHeight="1">
      <c r="B99" s="33"/>
      <c r="C99" s="198" t="s">
        <v>86</v>
      </c>
      <c r="D99" s="198" t="s">
        <v>285</v>
      </c>
      <c r="E99" s="199" t="s">
        <v>1577</v>
      </c>
      <c r="F99" s="200" t="s">
        <v>1578</v>
      </c>
      <c r="G99" s="201" t="s">
        <v>288</v>
      </c>
      <c r="H99" s="202">
        <v>582.64700000000005</v>
      </c>
      <c r="I99" s="203">
        <v>79.400000000000006</v>
      </c>
      <c r="J99" s="203">
        <f>ROUND(I99*H99,2)</f>
        <v>46262.169999999998</v>
      </c>
      <c r="K99" s="200" t="s">
        <v>289</v>
      </c>
      <c r="L99" s="38"/>
      <c r="M99" s="72" t="s">
        <v>1</v>
      </c>
      <c r="N99" s="204" t="s">
        <v>50</v>
      </c>
      <c r="O99" s="205">
        <v>0.223</v>
      </c>
      <c r="P99" s="205">
        <f>O99*H99</f>
        <v>129.93028100000001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88</v>
      </c>
      <c r="AY99" s="17" t="s">
        <v>282</v>
      </c>
      <c r="BE99" s="207">
        <f>IF(N99="základní",J99,0)</f>
        <v>46262.169999999998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46262.169999999998</v>
      </c>
      <c r="BL99" s="17" t="s">
        <v>290</v>
      </c>
      <c r="BM99" s="17" t="s">
        <v>1901</v>
      </c>
    </row>
    <row r="100" s="12" customFormat="1">
      <c r="B100" s="208"/>
      <c r="C100" s="209"/>
      <c r="D100" s="210" t="s">
        <v>292</v>
      </c>
      <c r="E100" s="211" t="s">
        <v>1</v>
      </c>
      <c r="F100" s="212" t="s">
        <v>1506</v>
      </c>
      <c r="G100" s="209"/>
      <c r="H100" s="211" t="s">
        <v>1</v>
      </c>
      <c r="I100" s="209"/>
      <c r="J100" s="209"/>
      <c r="K100" s="209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292</v>
      </c>
      <c r="AU100" s="217" t="s">
        <v>88</v>
      </c>
      <c r="AV100" s="12" t="s">
        <v>86</v>
      </c>
      <c r="AW100" s="12" t="s">
        <v>40</v>
      </c>
      <c r="AX100" s="12" t="s">
        <v>79</v>
      </c>
      <c r="AY100" s="21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1902</v>
      </c>
      <c r="G101" s="219"/>
      <c r="H101" s="222">
        <v>209.37000000000001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1508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1903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1904</v>
      </c>
      <c r="G104" s="219"/>
      <c r="H104" s="222">
        <v>373.27699999999999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582.64700000000005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88</v>
      </c>
      <c r="D106" s="198" t="s">
        <v>285</v>
      </c>
      <c r="E106" s="199" t="s">
        <v>1291</v>
      </c>
      <c r="F106" s="200" t="s">
        <v>1292</v>
      </c>
      <c r="G106" s="201" t="s">
        <v>288</v>
      </c>
      <c r="H106" s="202">
        <v>291.56999999999999</v>
      </c>
      <c r="I106" s="203">
        <v>23.699999999999999</v>
      </c>
      <c r="J106" s="203">
        <f>ROUND(I106*H106,2)</f>
        <v>6910.21</v>
      </c>
      <c r="K106" s="200" t="s">
        <v>289</v>
      </c>
      <c r="L106" s="38"/>
      <c r="M106" s="72" t="s">
        <v>1</v>
      </c>
      <c r="N106" s="204" t="s">
        <v>50</v>
      </c>
      <c r="O106" s="205">
        <v>0.083000000000000004</v>
      </c>
      <c r="P106" s="205">
        <f>O106*H106</f>
        <v>24.200310000000002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6910.21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6910.21</v>
      </c>
      <c r="BL106" s="17" t="s">
        <v>290</v>
      </c>
      <c r="BM106" s="17" t="s">
        <v>1905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1294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1906</v>
      </c>
      <c r="G108" s="219"/>
      <c r="H108" s="222">
        <v>291.56999999999999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291.56999999999999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129</v>
      </c>
      <c r="D110" s="198" t="s">
        <v>285</v>
      </c>
      <c r="E110" s="199" t="s">
        <v>307</v>
      </c>
      <c r="F110" s="200" t="s">
        <v>308</v>
      </c>
      <c r="G110" s="201" t="s">
        <v>288</v>
      </c>
      <c r="H110" s="202">
        <v>582.64700000000005</v>
      </c>
      <c r="I110" s="203">
        <v>144</v>
      </c>
      <c r="J110" s="203">
        <f>ROUND(I110*H110,2)</f>
        <v>83901.169999999998</v>
      </c>
      <c r="K110" s="200" t="s">
        <v>289</v>
      </c>
      <c r="L110" s="38"/>
      <c r="M110" s="72" t="s">
        <v>1</v>
      </c>
      <c r="N110" s="204" t="s">
        <v>50</v>
      </c>
      <c r="O110" s="205">
        <v>0.062</v>
      </c>
      <c r="P110" s="205">
        <f>O110*H110</f>
        <v>36.124114000000006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83901.169999999998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83901.169999999998</v>
      </c>
      <c r="BL110" s="17" t="s">
        <v>290</v>
      </c>
      <c r="BM110" s="17" t="s">
        <v>1907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1297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1908</v>
      </c>
      <c r="G112" s="219"/>
      <c r="H112" s="222">
        <v>582.64700000000005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582.64700000000005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88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198" t="s">
        <v>290</v>
      </c>
      <c r="D114" s="198" t="s">
        <v>285</v>
      </c>
      <c r="E114" s="199" t="s">
        <v>1298</v>
      </c>
      <c r="F114" s="200" t="s">
        <v>1299</v>
      </c>
      <c r="G114" s="201" t="s">
        <v>288</v>
      </c>
      <c r="H114" s="202">
        <v>373.27699999999999</v>
      </c>
      <c r="I114" s="203">
        <v>94.599999999999994</v>
      </c>
      <c r="J114" s="203">
        <f>ROUND(I114*H114,2)</f>
        <v>35312</v>
      </c>
      <c r="K114" s="200" t="s">
        <v>289</v>
      </c>
      <c r="L114" s="38"/>
      <c r="M114" s="72" t="s">
        <v>1</v>
      </c>
      <c r="N114" s="204" t="s">
        <v>50</v>
      </c>
      <c r="O114" s="205">
        <v>0.056000000000000001</v>
      </c>
      <c r="P114" s="205">
        <f>O114*H114</f>
        <v>20.903511999999999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88</v>
      </c>
      <c r="AY114" s="17" t="s">
        <v>282</v>
      </c>
      <c r="BE114" s="207">
        <f>IF(N114="základní",J114,0)</f>
        <v>35312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35312</v>
      </c>
      <c r="BL114" s="17" t="s">
        <v>290</v>
      </c>
      <c r="BM114" s="17" t="s">
        <v>1909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1589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2" customFormat="1">
      <c r="B116" s="208"/>
      <c r="C116" s="209"/>
      <c r="D116" s="210" t="s">
        <v>292</v>
      </c>
      <c r="E116" s="211" t="s">
        <v>1</v>
      </c>
      <c r="F116" s="212" t="s">
        <v>1903</v>
      </c>
      <c r="G116" s="209"/>
      <c r="H116" s="211" t="s">
        <v>1</v>
      </c>
      <c r="I116" s="209"/>
      <c r="J116" s="209"/>
      <c r="K116" s="209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292</v>
      </c>
      <c r="AU116" s="217" t="s">
        <v>88</v>
      </c>
      <c r="AV116" s="12" t="s">
        <v>86</v>
      </c>
      <c r="AW116" s="12" t="s">
        <v>40</v>
      </c>
      <c r="AX116" s="12" t="s">
        <v>79</v>
      </c>
      <c r="AY116" s="217" t="s">
        <v>282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1904</v>
      </c>
      <c r="G117" s="219"/>
      <c r="H117" s="222">
        <v>373.27699999999999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373.27699999999999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88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248" t="s">
        <v>319</v>
      </c>
      <c r="D119" s="248" t="s">
        <v>328</v>
      </c>
      <c r="E119" s="249" t="s">
        <v>1304</v>
      </c>
      <c r="F119" s="250" t="s">
        <v>1305</v>
      </c>
      <c r="G119" s="251" t="s">
        <v>316</v>
      </c>
      <c r="H119" s="252">
        <v>727.88999999999999</v>
      </c>
      <c r="I119" s="253">
        <v>338</v>
      </c>
      <c r="J119" s="253">
        <f>ROUND(I119*H119,2)</f>
        <v>246026.82000000001</v>
      </c>
      <c r="K119" s="250" t="s">
        <v>289</v>
      </c>
      <c r="L119" s="254"/>
      <c r="M119" s="255" t="s">
        <v>1</v>
      </c>
      <c r="N119" s="256" t="s">
        <v>50</v>
      </c>
      <c r="O119" s="205">
        <v>0</v>
      </c>
      <c r="P119" s="205">
        <f>O119*H119</f>
        <v>0</v>
      </c>
      <c r="Q119" s="205">
        <v>1</v>
      </c>
      <c r="R119" s="205">
        <f>Q119*H119</f>
        <v>727.88999999999999</v>
      </c>
      <c r="S119" s="205">
        <v>0</v>
      </c>
      <c r="T119" s="206">
        <f>S119*H119</f>
        <v>0</v>
      </c>
      <c r="AR119" s="17" t="s">
        <v>331</v>
      </c>
      <c r="AT119" s="17" t="s">
        <v>328</v>
      </c>
      <c r="AU119" s="17" t="s">
        <v>88</v>
      </c>
      <c r="AY119" s="17" t="s">
        <v>282</v>
      </c>
      <c r="BE119" s="207">
        <f>IF(N119="základní",J119,0)</f>
        <v>246026.82000000001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246026.82000000001</v>
      </c>
      <c r="BL119" s="17" t="s">
        <v>290</v>
      </c>
      <c r="BM119" s="17" t="s">
        <v>1910</v>
      </c>
    </row>
    <row r="120" s="12" customFormat="1">
      <c r="B120" s="208"/>
      <c r="C120" s="209"/>
      <c r="D120" s="210" t="s">
        <v>292</v>
      </c>
      <c r="E120" s="211" t="s">
        <v>1</v>
      </c>
      <c r="F120" s="212" t="s">
        <v>1307</v>
      </c>
      <c r="G120" s="209"/>
      <c r="H120" s="211" t="s">
        <v>1</v>
      </c>
      <c r="I120" s="209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292</v>
      </c>
      <c r="AU120" s="217" t="s">
        <v>88</v>
      </c>
      <c r="AV120" s="12" t="s">
        <v>86</v>
      </c>
      <c r="AW120" s="12" t="s">
        <v>40</v>
      </c>
      <c r="AX120" s="12" t="s">
        <v>79</v>
      </c>
      <c r="AY120" s="21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1911</v>
      </c>
      <c r="G121" s="219"/>
      <c r="H121" s="222">
        <v>727.88999999999999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5" customFormat="1">
      <c r="B122" s="238"/>
      <c r="C122" s="239"/>
      <c r="D122" s="210" t="s">
        <v>292</v>
      </c>
      <c r="E122" s="240" t="s">
        <v>1</v>
      </c>
      <c r="F122" s="241" t="s">
        <v>306</v>
      </c>
      <c r="G122" s="239"/>
      <c r="H122" s="242">
        <v>727.88999999999999</v>
      </c>
      <c r="I122" s="239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292</v>
      </c>
      <c r="AU122" s="247" t="s">
        <v>88</v>
      </c>
      <c r="AV122" s="15" t="s">
        <v>290</v>
      </c>
      <c r="AW122" s="15" t="s">
        <v>40</v>
      </c>
      <c r="AX122" s="15" t="s">
        <v>86</v>
      </c>
      <c r="AY122" s="247" t="s">
        <v>282</v>
      </c>
    </row>
    <row r="123" s="1" customFormat="1" ht="16.5" customHeight="1">
      <c r="B123" s="33"/>
      <c r="C123" s="198" t="s">
        <v>327</v>
      </c>
      <c r="D123" s="198" t="s">
        <v>285</v>
      </c>
      <c r="E123" s="199" t="s">
        <v>314</v>
      </c>
      <c r="F123" s="200" t="s">
        <v>315</v>
      </c>
      <c r="G123" s="201" t="s">
        <v>316</v>
      </c>
      <c r="H123" s="202">
        <v>1048.7650000000001</v>
      </c>
      <c r="I123" s="203">
        <v>140</v>
      </c>
      <c r="J123" s="203">
        <f>ROUND(I123*H123,2)</f>
        <v>146827.10000000001</v>
      </c>
      <c r="K123" s="200" t="s">
        <v>289</v>
      </c>
      <c r="L123" s="38"/>
      <c r="M123" s="72" t="s">
        <v>1</v>
      </c>
      <c r="N123" s="204" t="s">
        <v>50</v>
      </c>
      <c r="O123" s="205">
        <v>0</v>
      </c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88</v>
      </c>
      <c r="AY123" s="17" t="s">
        <v>282</v>
      </c>
      <c r="BE123" s="207">
        <f>IF(N123="základní",J123,0)</f>
        <v>146827.10000000001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146827.10000000001</v>
      </c>
      <c r="BL123" s="17" t="s">
        <v>290</v>
      </c>
      <c r="BM123" s="17" t="s">
        <v>1912</v>
      </c>
    </row>
    <row r="124" s="12" customFormat="1">
      <c r="B124" s="208"/>
      <c r="C124" s="209"/>
      <c r="D124" s="210" t="s">
        <v>292</v>
      </c>
      <c r="E124" s="211" t="s">
        <v>1</v>
      </c>
      <c r="F124" s="212" t="s">
        <v>1310</v>
      </c>
      <c r="G124" s="209"/>
      <c r="H124" s="211" t="s">
        <v>1</v>
      </c>
      <c r="I124" s="209"/>
      <c r="J124" s="209"/>
      <c r="K124" s="209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292</v>
      </c>
      <c r="AU124" s="217" t="s">
        <v>88</v>
      </c>
      <c r="AV124" s="12" t="s">
        <v>86</v>
      </c>
      <c r="AW124" s="12" t="s">
        <v>40</v>
      </c>
      <c r="AX124" s="12" t="s">
        <v>79</v>
      </c>
      <c r="AY124" s="217" t="s">
        <v>282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1913</v>
      </c>
      <c r="G125" s="219"/>
      <c r="H125" s="222">
        <v>1048.7650000000001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88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5" customFormat="1">
      <c r="B126" s="238"/>
      <c r="C126" s="239"/>
      <c r="D126" s="210" t="s">
        <v>292</v>
      </c>
      <c r="E126" s="240" t="s">
        <v>1</v>
      </c>
      <c r="F126" s="241" t="s">
        <v>306</v>
      </c>
      <c r="G126" s="239"/>
      <c r="H126" s="242">
        <v>1048.7650000000001</v>
      </c>
      <c r="I126" s="239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292</v>
      </c>
      <c r="AU126" s="247" t="s">
        <v>88</v>
      </c>
      <c r="AV126" s="15" t="s">
        <v>290</v>
      </c>
      <c r="AW126" s="15" t="s">
        <v>40</v>
      </c>
      <c r="AX126" s="15" t="s">
        <v>86</v>
      </c>
      <c r="AY126" s="247" t="s">
        <v>282</v>
      </c>
    </row>
    <row r="127" s="1" customFormat="1" ht="16.5" customHeight="1">
      <c r="B127" s="33"/>
      <c r="C127" s="198" t="s">
        <v>334</v>
      </c>
      <c r="D127" s="198" t="s">
        <v>285</v>
      </c>
      <c r="E127" s="199" t="s">
        <v>1312</v>
      </c>
      <c r="F127" s="200" t="s">
        <v>1313</v>
      </c>
      <c r="G127" s="201" t="s">
        <v>343</v>
      </c>
      <c r="H127" s="202">
        <v>622.12800000000004</v>
      </c>
      <c r="I127" s="203">
        <v>21.800000000000001</v>
      </c>
      <c r="J127" s="203">
        <f>ROUND(I127*H127,2)</f>
        <v>13562.389999999999</v>
      </c>
      <c r="K127" s="200" t="s">
        <v>289</v>
      </c>
      <c r="L127" s="38"/>
      <c r="M127" s="72" t="s">
        <v>1</v>
      </c>
      <c r="N127" s="204" t="s">
        <v>50</v>
      </c>
      <c r="O127" s="205">
        <v>0.035000000000000003</v>
      </c>
      <c r="P127" s="205">
        <f>O127*H127</f>
        <v>21.774480000000004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88</v>
      </c>
      <c r="AY127" s="17" t="s">
        <v>282</v>
      </c>
      <c r="BE127" s="207">
        <f>IF(N127="základní",J127,0)</f>
        <v>13562.389999999999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13562.389999999999</v>
      </c>
      <c r="BL127" s="17" t="s">
        <v>290</v>
      </c>
      <c r="BM127" s="17" t="s">
        <v>1914</v>
      </c>
    </row>
    <row r="128" s="12" customFormat="1">
      <c r="B128" s="208"/>
      <c r="C128" s="209"/>
      <c r="D128" s="210" t="s">
        <v>292</v>
      </c>
      <c r="E128" s="211" t="s">
        <v>1</v>
      </c>
      <c r="F128" s="212" t="s">
        <v>1596</v>
      </c>
      <c r="G128" s="209"/>
      <c r="H128" s="211" t="s">
        <v>1</v>
      </c>
      <c r="I128" s="209"/>
      <c r="J128" s="209"/>
      <c r="K128" s="209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292</v>
      </c>
      <c r="AU128" s="217" t="s">
        <v>88</v>
      </c>
      <c r="AV128" s="12" t="s">
        <v>86</v>
      </c>
      <c r="AW128" s="12" t="s">
        <v>40</v>
      </c>
      <c r="AX128" s="12" t="s">
        <v>79</v>
      </c>
      <c r="AY128" s="217" t="s">
        <v>282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1903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1915</v>
      </c>
      <c r="G130" s="219"/>
      <c r="H130" s="222">
        <v>622.12800000000004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622.12800000000004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1" customFormat="1" ht="22.8" customHeight="1">
      <c r="B132" s="183"/>
      <c r="C132" s="184"/>
      <c r="D132" s="185" t="s">
        <v>78</v>
      </c>
      <c r="E132" s="196" t="s">
        <v>290</v>
      </c>
      <c r="F132" s="196" t="s">
        <v>1526</v>
      </c>
      <c r="G132" s="184"/>
      <c r="H132" s="184"/>
      <c r="I132" s="184"/>
      <c r="J132" s="197">
        <f>BK132</f>
        <v>36907.110000000001</v>
      </c>
      <c r="K132" s="184"/>
      <c r="L132" s="188"/>
      <c r="M132" s="189"/>
      <c r="N132" s="190"/>
      <c r="O132" s="190"/>
      <c r="P132" s="191">
        <f>SUM(P133:P142)</f>
        <v>54.125135999999998</v>
      </c>
      <c r="Q132" s="190"/>
      <c r="R132" s="191">
        <f>SUM(R133:R142)</f>
        <v>0.33968178000000004</v>
      </c>
      <c r="S132" s="190"/>
      <c r="T132" s="192">
        <f>SUM(T133:T142)</f>
        <v>0</v>
      </c>
      <c r="AR132" s="193" t="s">
        <v>86</v>
      </c>
      <c r="AT132" s="194" t="s">
        <v>78</v>
      </c>
      <c r="AU132" s="194" t="s">
        <v>86</v>
      </c>
      <c r="AY132" s="193" t="s">
        <v>282</v>
      </c>
      <c r="BK132" s="195">
        <f>SUM(BK133:BK142)</f>
        <v>36907.110000000001</v>
      </c>
    </row>
    <row r="133" s="1" customFormat="1" ht="16.5" customHeight="1">
      <c r="B133" s="33"/>
      <c r="C133" s="198" t="s">
        <v>331</v>
      </c>
      <c r="D133" s="198" t="s">
        <v>285</v>
      </c>
      <c r="E133" s="199" t="s">
        <v>1527</v>
      </c>
      <c r="F133" s="200" t="s">
        <v>1528</v>
      </c>
      <c r="G133" s="201" t="s">
        <v>343</v>
      </c>
      <c r="H133" s="202">
        <v>622.12800000000004</v>
      </c>
      <c r="I133" s="203">
        <v>33.899999999999999</v>
      </c>
      <c r="J133" s="203">
        <f>ROUND(I133*H133,2)</f>
        <v>21090.139999999999</v>
      </c>
      <c r="K133" s="200" t="s">
        <v>289</v>
      </c>
      <c r="L133" s="38"/>
      <c r="M133" s="72" t="s">
        <v>1</v>
      </c>
      <c r="N133" s="204" t="s">
        <v>50</v>
      </c>
      <c r="O133" s="205">
        <v>0.086999999999999994</v>
      </c>
      <c r="P133" s="205">
        <f>O133*H133</f>
        <v>54.125135999999998</v>
      </c>
      <c r="Q133" s="205">
        <v>0.00021000000000000001</v>
      </c>
      <c r="R133" s="205">
        <f>Q133*H133</f>
        <v>0.13064688000000002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88</v>
      </c>
      <c r="AY133" s="17" t="s">
        <v>282</v>
      </c>
      <c r="BE133" s="207">
        <f>IF(N133="základní",J133,0)</f>
        <v>21090.139999999999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21090.139999999999</v>
      </c>
      <c r="BL133" s="17" t="s">
        <v>290</v>
      </c>
      <c r="BM133" s="17" t="s">
        <v>1916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1530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1600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2" customFormat="1">
      <c r="B136" s="208"/>
      <c r="C136" s="209"/>
      <c r="D136" s="210" t="s">
        <v>292</v>
      </c>
      <c r="E136" s="211" t="s">
        <v>1</v>
      </c>
      <c r="F136" s="212" t="s">
        <v>1903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292</v>
      </c>
      <c r="AU136" s="217" t="s">
        <v>88</v>
      </c>
      <c r="AV136" s="12" t="s">
        <v>86</v>
      </c>
      <c r="AW136" s="12" t="s">
        <v>40</v>
      </c>
      <c r="AX136" s="12" t="s">
        <v>79</v>
      </c>
      <c r="AY136" s="21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1915</v>
      </c>
      <c r="G137" s="219"/>
      <c r="H137" s="222">
        <v>622.12800000000004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5" customFormat="1">
      <c r="B138" s="238"/>
      <c r="C138" s="239"/>
      <c r="D138" s="210" t="s">
        <v>292</v>
      </c>
      <c r="E138" s="240" t="s">
        <v>1</v>
      </c>
      <c r="F138" s="241" t="s">
        <v>306</v>
      </c>
      <c r="G138" s="239"/>
      <c r="H138" s="242">
        <v>622.12800000000004</v>
      </c>
      <c r="I138" s="239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292</v>
      </c>
      <c r="AU138" s="247" t="s">
        <v>88</v>
      </c>
      <c r="AV138" s="15" t="s">
        <v>290</v>
      </c>
      <c r="AW138" s="15" t="s">
        <v>40</v>
      </c>
      <c r="AX138" s="15" t="s">
        <v>86</v>
      </c>
      <c r="AY138" s="247" t="s">
        <v>282</v>
      </c>
    </row>
    <row r="139" s="1" customFormat="1" ht="16.5" customHeight="1">
      <c r="B139" s="33"/>
      <c r="C139" s="248" t="s">
        <v>346</v>
      </c>
      <c r="D139" s="248" t="s">
        <v>328</v>
      </c>
      <c r="E139" s="249" t="s">
        <v>1534</v>
      </c>
      <c r="F139" s="250" t="s">
        <v>1535</v>
      </c>
      <c r="G139" s="251" t="s">
        <v>343</v>
      </c>
      <c r="H139" s="252">
        <v>696.78300000000002</v>
      </c>
      <c r="I139" s="253">
        <v>22.699999999999999</v>
      </c>
      <c r="J139" s="253">
        <f>ROUND(I139*H139,2)</f>
        <v>15816.969999999999</v>
      </c>
      <c r="K139" s="250" t="s">
        <v>289</v>
      </c>
      <c r="L139" s="254"/>
      <c r="M139" s="255" t="s">
        <v>1</v>
      </c>
      <c r="N139" s="256" t="s">
        <v>50</v>
      </c>
      <c r="O139" s="205">
        <v>0</v>
      </c>
      <c r="P139" s="205">
        <f>O139*H139</f>
        <v>0</v>
      </c>
      <c r="Q139" s="205">
        <v>0.00029999999999999997</v>
      </c>
      <c r="R139" s="205">
        <f>Q139*H139</f>
        <v>0.2090349</v>
      </c>
      <c r="S139" s="205">
        <v>0</v>
      </c>
      <c r="T139" s="206">
        <f>S139*H139</f>
        <v>0</v>
      </c>
      <c r="AR139" s="17" t="s">
        <v>331</v>
      </c>
      <c r="AT139" s="17" t="s">
        <v>328</v>
      </c>
      <c r="AU139" s="17" t="s">
        <v>88</v>
      </c>
      <c r="AY139" s="17" t="s">
        <v>282</v>
      </c>
      <c r="BE139" s="207">
        <f>IF(N139="základní",J139,0)</f>
        <v>15816.969999999999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15816.969999999999</v>
      </c>
      <c r="BL139" s="17" t="s">
        <v>290</v>
      </c>
      <c r="BM139" s="17" t="s">
        <v>1917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1537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1918</v>
      </c>
      <c r="G141" s="219"/>
      <c r="H141" s="222">
        <v>696.78300000000002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696.78300000000002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88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1" customFormat="1" ht="22.8" customHeight="1">
      <c r="B143" s="183"/>
      <c r="C143" s="184"/>
      <c r="D143" s="185" t="s">
        <v>78</v>
      </c>
      <c r="E143" s="196" t="s">
        <v>319</v>
      </c>
      <c r="F143" s="196" t="s">
        <v>1319</v>
      </c>
      <c r="G143" s="184"/>
      <c r="H143" s="184"/>
      <c r="I143" s="184"/>
      <c r="J143" s="197">
        <f>BK143</f>
        <v>1036632.74</v>
      </c>
      <c r="K143" s="184"/>
      <c r="L143" s="188"/>
      <c r="M143" s="189"/>
      <c r="N143" s="190"/>
      <c r="O143" s="190"/>
      <c r="P143" s="191">
        <f>SUM(P144:P162)</f>
        <v>726.47202600000003</v>
      </c>
      <c r="Q143" s="190"/>
      <c r="R143" s="191">
        <f>SUM(R144:R162)</f>
        <v>252.32076000000001</v>
      </c>
      <c r="S143" s="190"/>
      <c r="T143" s="192">
        <f>SUM(T144:T162)</f>
        <v>0</v>
      </c>
      <c r="AR143" s="193" t="s">
        <v>86</v>
      </c>
      <c r="AT143" s="194" t="s">
        <v>78</v>
      </c>
      <c r="AU143" s="194" t="s">
        <v>86</v>
      </c>
      <c r="AY143" s="193" t="s">
        <v>282</v>
      </c>
      <c r="BK143" s="195">
        <f>SUM(BK144:BK162)</f>
        <v>1036632.74</v>
      </c>
    </row>
    <row r="144" s="1" customFormat="1" ht="16.5" customHeight="1">
      <c r="B144" s="33"/>
      <c r="C144" s="198" t="s">
        <v>352</v>
      </c>
      <c r="D144" s="198" t="s">
        <v>285</v>
      </c>
      <c r="E144" s="199" t="s">
        <v>1320</v>
      </c>
      <c r="F144" s="200" t="s">
        <v>1321</v>
      </c>
      <c r="G144" s="201" t="s">
        <v>343</v>
      </c>
      <c r="H144" s="202">
        <v>1232.2919999999999</v>
      </c>
      <c r="I144" s="203">
        <v>108</v>
      </c>
      <c r="J144" s="203">
        <f>ROUND(I144*H144,2)</f>
        <v>133087.54000000001</v>
      </c>
      <c r="K144" s="200" t="s">
        <v>289</v>
      </c>
      <c r="L144" s="38"/>
      <c r="M144" s="72" t="s">
        <v>1</v>
      </c>
      <c r="N144" s="204" t="s">
        <v>50</v>
      </c>
      <c r="O144" s="205">
        <v>0.025999999999999999</v>
      </c>
      <c r="P144" s="205">
        <f>O144*H144</f>
        <v>32.039591999999999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88</v>
      </c>
      <c r="AY144" s="17" t="s">
        <v>282</v>
      </c>
      <c r="BE144" s="207">
        <f>IF(N144="základní",J144,0)</f>
        <v>133087.54000000001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133087.54000000001</v>
      </c>
      <c r="BL144" s="17" t="s">
        <v>290</v>
      </c>
      <c r="BM144" s="17" t="s">
        <v>1919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1920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1921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1922</v>
      </c>
      <c r="G147" s="219"/>
      <c r="H147" s="222">
        <v>1232.2919999999999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1232.2919999999999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88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198" t="s">
        <v>356</v>
      </c>
      <c r="D149" s="198" t="s">
        <v>285</v>
      </c>
      <c r="E149" s="199" t="s">
        <v>1547</v>
      </c>
      <c r="F149" s="200" t="s">
        <v>1548</v>
      </c>
      <c r="G149" s="201" t="s">
        <v>343</v>
      </c>
      <c r="H149" s="202">
        <v>616.14599999999996</v>
      </c>
      <c r="I149" s="203">
        <v>384</v>
      </c>
      <c r="J149" s="203">
        <f>ROUND(I149*H149,2)</f>
        <v>236600.06</v>
      </c>
      <c r="K149" s="200" t="s">
        <v>289</v>
      </c>
      <c r="L149" s="38"/>
      <c r="M149" s="72" t="s">
        <v>1</v>
      </c>
      <c r="N149" s="204" t="s">
        <v>50</v>
      </c>
      <c r="O149" s="205">
        <v>0.029000000000000001</v>
      </c>
      <c r="P149" s="205">
        <f>O149*H149</f>
        <v>17.868234000000001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88</v>
      </c>
      <c r="AY149" s="17" t="s">
        <v>282</v>
      </c>
      <c r="BE149" s="207">
        <f>IF(N149="základní",J149,0)</f>
        <v>236600.06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236600.06</v>
      </c>
      <c r="BL149" s="17" t="s">
        <v>290</v>
      </c>
      <c r="BM149" s="17" t="s">
        <v>1923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1924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1925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1926</v>
      </c>
      <c r="G152" s="219"/>
      <c r="H152" s="222">
        <v>616.14599999999996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5" customFormat="1">
      <c r="B153" s="238"/>
      <c r="C153" s="239"/>
      <c r="D153" s="210" t="s">
        <v>292</v>
      </c>
      <c r="E153" s="240" t="s">
        <v>1</v>
      </c>
      <c r="F153" s="241" t="s">
        <v>306</v>
      </c>
      <c r="G153" s="239"/>
      <c r="H153" s="242">
        <v>616.14599999999996</v>
      </c>
      <c r="I153" s="239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292</v>
      </c>
      <c r="AU153" s="247" t="s">
        <v>88</v>
      </c>
      <c r="AV153" s="15" t="s">
        <v>290</v>
      </c>
      <c r="AW153" s="15" t="s">
        <v>40</v>
      </c>
      <c r="AX153" s="15" t="s">
        <v>86</v>
      </c>
      <c r="AY153" s="247" t="s">
        <v>282</v>
      </c>
    </row>
    <row r="154" s="1" customFormat="1" ht="16.5" customHeight="1">
      <c r="B154" s="33"/>
      <c r="C154" s="198" t="s">
        <v>360</v>
      </c>
      <c r="D154" s="198" t="s">
        <v>285</v>
      </c>
      <c r="E154" s="199" t="s">
        <v>1555</v>
      </c>
      <c r="F154" s="200" t="s">
        <v>1556</v>
      </c>
      <c r="G154" s="201" t="s">
        <v>343</v>
      </c>
      <c r="H154" s="202">
        <v>598.20000000000005</v>
      </c>
      <c r="I154" s="203">
        <v>558</v>
      </c>
      <c r="J154" s="203">
        <f>ROUND(I154*H154,2)</f>
        <v>333795.59999999998</v>
      </c>
      <c r="K154" s="200" t="s">
        <v>289</v>
      </c>
      <c r="L154" s="38"/>
      <c r="M154" s="72" t="s">
        <v>1</v>
      </c>
      <c r="N154" s="204" t="s">
        <v>50</v>
      </c>
      <c r="O154" s="205">
        <v>1.131</v>
      </c>
      <c r="P154" s="205">
        <f>O154*H154</f>
        <v>676.56420000000003</v>
      </c>
      <c r="Q154" s="205">
        <v>0.19536000000000001</v>
      </c>
      <c r="R154" s="205">
        <f>Q154*H154</f>
        <v>116.86435200000001</v>
      </c>
      <c r="S154" s="205">
        <v>0</v>
      </c>
      <c r="T154" s="206">
        <f>S154*H154</f>
        <v>0</v>
      </c>
      <c r="AR154" s="17" t="s">
        <v>290</v>
      </c>
      <c r="AT154" s="17" t="s">
        <v>285</v>
      </c>
      <c r="AU154" s="17" t="s">
        <v>88</v>
      </c>
      <c r="AY154" s="17" t="s">
        <v>282</v>
      </c>
      <c r="BE154" s="207">
        <f>IF(N154="základní",J154,0)</f>
        <v>333795.59999999998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86</v>
      </c>
      <c r="BK154" s="207">
        <f>ROUND(I154*H154,2)</f>
        <v>333795.59999999998</v>
      </c>
      <c r="BL154" s="17" t="s">
        <v>290</v>
      </c>
      <c r="BM154" s="17" t="s">
        <v>1927</v>
      </c>
    </row>
    <row r="155" s="12" customFormat="1">
      <c r="B155" s="208"/>
      <c r="C155" s="209"/>
      <c r="D155" s="210" t="s">
        <v>292</v>
      </c>
      <c r="E155" s="211" t="s">
        <v>1</v>
      </c>
      <c r="F155" s="212" t="s">
        <v>1928</v>
      </c>
      <c r="G155" s="209"/>
      <c r="H155" s="211" t="s">
        <v>1</v>
      </c>
      <c r="I155" s="209"/>
      <c r="J155" s="209"/>
      <c r="K155" s="209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292</v>
      </c>
      <c r="AU155" s="217" t="s">
        <v>88</v>
      </c>
      <c r="AV155" s="12" t="s">
        <v>86</v>
      </c>
      <c r="AW155" s="12" t="s">
        <v>40</v>
      </c>
      <c r="AX155" s="12" t="s">
        <v>79</v>
      </c>
      <c r="AY155" s="21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1929</v>
      </c>
      <c r="G156" s="219"/>
      <c r="H156" s="222">
        <v>598.20000000000005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5" customFormat="1">
      <c r="B157" s="238"/>
      <c r="C157" s="239"/>
      <c r="D157" s="210" t="s">
        <v>292</v>
      </c>
      <c r="E157" s="240" t="s">
        <v>1</v>
      </c>
      <c r="F157" s="241" t="s">
        <v>306</v>
      </c>
      <c r="G157" s="239"/>
      <c r="H157" s="242">
        <v>598.20000000000005</v>
      </c>
      <c r="I157" s="239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292</v>
      </c>
      <c r="AU157" s="247" t="s">
        <v>88</v>
      </c>
      <c r="AV157" s="15" t="s">
        <v>290</v>
      </c>
      <c r="AW157" s="15" t="s">
        <v>40</v>
      </c>
      <c r="AX157" s="15" t="s">
        <v>86</v>
      </c>
      <c r="AY157" s="247" t="s">
        <v>282</v>
      </c>
    </row>
    <row r="158" s="1" customFormat="1" ht="16.5" customHeight="1">
      <c r="B158" s="33"/>
      <c r="C158" s="248" t="s">
        <v>365</v>
      </c>
      <c r="D158" s="248" t="s">
        <v>328</v>
      </c>
      <c r="E158" s="249" t="s">
        <v>1387</v>
      </c>
      <c r="F158" s="250" t="s">
        <v>1388</v>
      </c>
      <c r="G158" s="251" t="s">
        <v>343</v>
      </c>
      <c r="H158" s="252">
        <v>610.16399999999999</v>
      </c>
      <c r="I158" s="253">
        <v>546</v>
      </c>
      <c r="J158" s="253">
        <f>ROUND(I158*H158,2)</f>
        <v>333149.53999999998</v>
      </c>
      <c r="K158" s="250" t="s">
        <v>289</v>
      </c>
      <c r="L158" s="254"/>
      <c r="M158" s="255" t="s">
        <v>1</v>
      </c>
      <c r="N158" s="256" t="s">
        <v>50</v>
      </c>
      <c r="O158" s="205">
        <v>0</v>
      </c>
      <c r="P158" s="205">
        <f>O158*H158</f>
        <v>0</v>
      </c>
      <c r="Q158" s="205">
        <v>0.222</v>
      </c>
      <c r="R158" s="205">
        <f>Q158*H158</f>
        <v>135.45640800000001</v>
      </c>
      <c r="S158" s="205">
        <v>0</v>
      </c>
      <c r="T158" s="206">
        <f>S158*H158</f>
        <v>0</v>
      </c>
      <c r="AR158" s="17" t="s">
        <v>331</v>
      </c>
      <c r="AT158" s="17" t="s">
        <v>328</v>
      </c>
      <c r="AU158" s="17" t="s">
        <v>88</v>
      </c>
      <c r="AY158" s="17" t="s">
        <v>282</v>
      </c>
      <c r="BE158" s="207">
        <f>IF(N158="základní",J158,0)</f>
        <v>333149.53999999998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333149.53999999998</v>
      </c>
      <c r="BL158" s="17" t="s">
        <v>290</v>
      </c>
      <c r="BM158" s="17" t="s">
        <v>1930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1561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1928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1931</v>
      </c>
      <c r="G161" s="219"/>
      <c r="H161" s="222">
        <v>610.16399999999999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5" customFormat="1">
      <c r="B162" s="238"/>
      <c r="C162" s="239"/>
      <c r="D162" s="210" t="s">
        <v>292</v>
      </c>
      <c r="E162" s="240" t="s">
        <v>1</v>
      </c>
      <c r="F162" s="241" t="s">
        <v>306</v>
      </c>
      <c r="G162" s="239"/>
      <c r="H162" s="242">
        <v>610.16399999999999</v>
      </c>
      <c r="I162" s="239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292</v>
      </c>
      <c r="AU162" s="247" t="s">
        <v>88</v>
      </c>
      <c r="AV162" s="15" t="s">
        <v>290</v>
      </c>
      <c r="AW162" s="15" t="s">
        <v>40</v>
      </c>
      <c r="AX162" s="15" t="s">
        <v>86</v>
      </c>
      <c r="AY162" s="247" t="s">
        <v>282</v>
      </c>
    </row>
    <row r="163" s="11" customFormat="1" ht="22.8" customHeight="1">
      <c r="B163" s="183"/>
      <c r="C163" s="184"/>
      <c r="D163" s="185" t="s">
        <v>78</v>
      </c>
      <c r="E163" s="196" t="s">
        <v>1224</v>
      </c>
      <c r="F163" s="196" t="s">
        <v>1225</v>
      </c>
      <c r="G163" s="184"/>
      <c r="H163" s="184"/>
      <c r="I163" s="184"/>
      <c r="J163" s="197">
        <f>BK163</f>
        <v>174537.89999999999</v>
      </c>
      <c r="K163" s="184"/>
      <c r="L163" s="188"/>
      <c r="M163" s="189"/>
      <c r="N163" s="190"/>
      <c r="O163" s="190"/>
      <c r="P163" s="191">
        <f>P164</f>
        <v>389.27834999999999</v>
      </c>
      <c r="Q163" s="190"/>
      <c r="R163" s="191">
        <f>R164</f>
        <v>0</v>
      </c>
      <c r="S163" s="190"/>
      <c r="T163" s="192">
        <f>T164</f>
        <v>0</v>
      </c>
      <c r="AR163" s="193" t="s">
        <v>86</v>
      </c>
      <c r="AT163" s="194" t="s">
        <v>78</v>
      </c>
      <c r="AU163" s="194" t="s">
        <v>86</v>
      </c>
      <c r="AY163" s="193" t="s">
        <v>282</v>
      </c>
      <c r="BK163" s="195">
        <f>BK164</f>
        <v>174537.89999999999</v>
      </c>
    </row>
    <row r="164" s="1" customFormat="1" ht="16.5" customHeight="1">
      <c r="B164" s="33"/>
      <c r="C164" s="198" t="s">
        <v>370</v>
      </c>
      <c r="D164" s="198" t="s">
        <v>285</v>
      </c>
      <c r="E164" s="199" t="s">
        <v>1646</v>
      </c>
      <c r="F164" s="200" t="s">
        <v>1647</v>
      </c>
      <c r="G164" s="201" t="s">
        <v>316</v>
      </c>
      <c r="H164" s="202">
        <v>980.54999999999995</v>
      </c>
      <c r="I164" s="203">
        <v>178</v>
      </c>
      <c r="J164" s="203">
        <f>ROUND(I164*H164,2)</f>
        <v>174537.89999999999</v>
      </c>
      <c r="K164" s="200" t="s">
        <v>289</v>
      </c>
      <c r="L164" s="38"/>
      <c r="M164" s="257" t="s">
        <v>1</v>
      </c>
      <c r="N164" s="258" t="s">
        <v>50</v>
      </c>
      <c r="O164" s="259">
        <v>0.39700000000000002</v>
      </c>
      <c r="P164" s="259">
        <f>O164*H164</f>
        <v>389.27834999999999</v>
      </c>
      <c r="Q164" s="259">
        <v>0</v>
      </c>
      <c r="R164" s="259">
        <f>Q164*H164</f>
        <v>0</v>
      </c>
      <c r="S164" s="259">
        <v>0</v>
      </c>
      <c r="T164" s="260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174537.89999999999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174537.89999999999</v>
      </c>
      <c r="BL164" s="17" t="s">
        <v>290</v>
      </c>
      <c r="BM164" s="17" t="s">
        <v>1932</v>
      </c>
    </row>
    <row r="165" s="1" customFormat="1" ht="6.96" customHeight="1"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38"/>
    </row>
  </sheetData>
  <sheetProtection sheet="1" autoFilter="0" formatColumns="0" formatRows="0" objects="1" scenarios="1" spinCount="100000" saltValue="3o/sFw3JBZf57y7Sv+s45Tl4rkIqsZA0UmKJ97GyFTKM/EsGJwfLcxxh6uftxr43s20D7l2IH0F+NmxZgeaQiA==" hashValue="Tn+nQpds+6RMubcMkTjmpLZ4UdMHf4swjlL/Crph8kdga8SpuBnRLocn9aXmfZsERynPrBoZ2gEWRGDoVbQ3lg==" algorithmName="SHA-512" password="CC35"/>
  <autoFilter ref="C95:K164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136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1227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1828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1933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ROUND(J97, 2)</f>
        <v>2078790.4099999999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ROUND((SUM(BE97:BE221)),  2)</f>
        <v>2078790.4099999999</v>
      </c>
      <c r="I37" s="145">
        <v>0.20999999999999999</v>
      </c>
      <c r="J37" s="144">
        <f>ROUND(((SUM(BE97:BE221))*I37),  2)</f>
        <v>436545.98999999999</v>
      </c>
      <c r="L37" s="38"/>
    </row>
    <row r="38" s="1" customFormat="1" ht="14.4" customHeight="1">
      <c r="B38" s="38"/>
      <c r="E38" s="135" t="s">
        <v>51</v>
      </c>
      <c r="F38" s="144">
        <f>ROUND((SUM(BF97:BF221)),  2)</f>
        <v>0</v>
      </c>
      <c r="I38" s="145">
        <v>0.14999999999999999</v>
      </c>
      <c r="J38" s="144">
        <f>ROUND(((SUM(BF97:BF221))*I38),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ROUND((SUM(BG97:BG221)),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ROUND((SUM(BH97:BH221)),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ROUND((SUM(BI97:BI221)),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2515336.3999999999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1227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1828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123 - Parkoviště P3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J97</f>
        <v>2078790.4100000002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J98</f>
        <v>2078790.4100000002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J99</f>
        <v>794767.63</v>
      </c>
      <c r="K69" s="117"/>
      <c r="L69" s="172"/>
    </row>
    <row r="70" s="9" customFormat="1" ht="19.92" customHeight="1">
      <c r="B70" s="168"/>
      <c r="C70" s="117"/>
      <c r="D70" s="169" t="s">
        <v>1500</v>
      </c>
      <c r="E70" s="170"/>
      <c r="F70" s="170"/>
      <c r="G70" s="170"/>
      <c r="H70" s="170"/>
      <c r="I70" s="170"/>
      <c r="J70" s="171">
        <f>J143</f>
        <v>63759.050000000003</v>
      </c>
      <c r="K70" s="117"/>
      <c r="L70" s="172"/>
    </row>
    <row r="71" s="9" customFormat="1" ht="19.92" customHeight="1">
      <c r="B71" s="168"/>
      <c r="C71" s="117"/>
      <c r="D71" s="169" t="s">
        <v>1229</v>
      </c>
      <c r="E71" s="170"/>
      <c r="F71" s="170"/>
      <c r="G71" s="170"/>
      <c r="H71" s="170"/>
      <c r="I71" s="170"/>
      <c r="J71" s="171">
        <f>J156</f>
        <v>880296.68000000005</v>
      </c>
      <c r="K71" s="117"/>
      <c r="L71" s="172"/>
    </row>
    <row r="72" s="9" customFormat="1" ht="19.92" customHeight="1">
      <c r="B72" s="168"/>
      <c r="C72" s="117"/>
      <c r="D72" s="169" t="s">
        <v>1041</v>
      </c>
      <c r="E72" s="170"/>
      <c r="F72" s="170"/>
      <c r="G72" s="170"/>
      <c r="H72" s="170"/>
      <c r="I72" s="170"/>
      <c r="J72" s="171">
        <f>J190</f>
        <v>91255.48000000001</v>
      </c>
      <c r="K72" s="117"/>
      <c r="L72" s="172"/>
    </row>
    <row r="73" s="9" customFormat="1" ht="19.92" customHeight="1">
      <c r="B73" s="168"/>
      <c r="C73" s="117"/>
      <c r="D73" s="169" t="s">
        <v>1043</v>
      </c>
      <c r="E73" s="170"/>
      <c r="F73" s="170"/>
      <c r="G73" s="170"/>
      <c r="H73" s="170"/>
      <c r="I73" s="170"/>
      <c r="J73" s="171">
        <f>J220</f>
        <v>248711.57000000001</v>
      </c>
      <c r="K73" s="117"/>
      <c r="L73" s="172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38"/>
    </row>
    <row r="80" s="1" customFormat="1" ht="24.96" customHeight="1">
      <c r="B80" s="33"/>
      <c r="C80" s="23" t="s">
        <v>268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14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157" t="str">
        <f>E7</f>
        <v>Přestupní terminál Šumperk</v>
      </c>
      <c r="F83" s="29"/>
      <c r="G83" s="29"/>
      <c r="H83" s="29"/>
      <c r="I83" s="34"/>
      <c r="J83" s="34"/>
      <c r="K83" s="34"/>
      <c r="L83" s="38"/>
    </row>
    <row r="84" ht="12" customHeight="1">
      <c r="B84" s="21"/>
      <c r="C84" s="29" t="s">
        <v>244</v>
      </c>
      <c r="D84" s="22"/>
      <c r="E84" s="22"/>
      <c r="F84" s="22"/>
      <c r="G84" s="22"/>
      <c r="H84" s="22"/>
      <c r="I84" s="22"/>
      <c r="J84" s="22"/>
      <c r="K84" s="22"/>
      <c r="L84" s="20"/>
    </row>
    <row r="85" ht="16.5" customHeight="1">
      <c r="B85" s="21"/>
      <c r="C85" s="22"/>
      <c r="D85" s="22"/>
      <c r="E85" s="157" t="s">
        <v>1227</v>
      </c>
      <c r="F85" s="22"/>
      <c r="G85" s="22"/>
      <c r="H85" s="22"/>
      <c r="I85" s="22"/>
      <c r="J85" s="22"/>
      <c r="K85" s="22"/>
      <c r="L85" s="20"/>
    </row>
    <row r="86" ht="12" customHeight="1">
      <c r="B86" s="21"/>
      <c r="C86" s="29" t="s">
        <v>246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33"/>
      <c r="C87" s="34"/>
      <c r="D87" s="34"/>
      <c r="E87" s="29" t="s">
        <v>1828</v>
      </c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1829</v>
      </c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6.5" customHeight="1">
      <c r="B89" s="33"/>
      <c r="C89" s="34"/>
      <c r="D89" s="34"/>
      <c r="E89" s="59" t="str">
        <f>E13</f>
        <v>SO 123 - Parkoviště P3</v>
      </c>
      <c r="F89" s="34"/>
      <c r="G89" s="34"/>
      <c r="H89" s="34"/>
      <c r="I89" s="34"/>
      <c r="J89" s="34"/>
      <c r="K89" s="34"/>
      <c r="L89" s="38"/>
    </row>
    <row r="90" s="1" customFormat="1" ht="6.96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" customFormat="1" ht="12" customHeight="1">
      <c r="B91" s="33"/>
      <c r="C91" s="29" t="s">
        <v>20</v>
      </c>
      <c r="D91" s="34"/>
      <c r="E91" s="34"/>
      <c r="F91" s="26" t="str">
        <f>F16</f>
        <v>Šumperk</v>
      </c>
      <c r="G91" s="34"/>
      <c r="H91" s="34"/>
      <c r="I91" s="29" t="s">
        <v>22</v>
      </c>
      <c r="J91" s="62" t="str">
        <f>IF(J16="","",J16)</f>
        <v>20. 11. 2018</v>
      </c>
      <c r="K91" s="34"/>
      <c r="L91" s="38"/>
    </row>
    <row r="92" s="1" customFormat="1" ht="6.96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" customFormat="1" ht="13.65" customHeight="1">
      <c r="B93" s="33"/>
      <c r="C93" s="29" t="s">
        <v>28</v>
      </c>
      <c r="D93" s="34"/>
      <c r="E93" s="34"/>
      <c r="F93" s="26" t="str">
        <f>E19</f>
        <v>Město Šumperk</v>
      </c>
      <c r="G93" s="34"/>
      <c r="H93" s="34"/>
      <c r="I93" s="29" t="s">
        <v>36</v>
      </c>
      <c r="J93" s="31" t="str">
        <f>E25</f>
        <v>Cekr CZ s.r.o.</v>
      </c>
      <c r="K93" s="34"/>
      <c r="L93" s="38"/>
    </row>
    <row r="94" s="1" customFormat="1" ht="24.9" customHeight="1">
      <c r="B94" s="33"/>
      <c r="C94" s="29" t="s">
        <v>34</v>
      </c>
      <c r="D94" s="34"/>
      <c r="E94" s="34"/>
      <c r="F94" s="26" t="str">
        <f>IF(E22="","",E22)</f>
        <v>Na základě VŘ</v>
      </c>
      <c r="G94" s="34"/>
      <c r="H94" s="34"/>
      <c r="I94" s="29" t="s">
        <v>41</v>
      </c>
      <c r="J94" s="31" t="str">
        <f>E28</f>
        <v>Jan Zamykal, CS ÚRS 2018 02</v>
      </c>
      <c r="K94" s="34"/>
      <c r="L94" s="38"/>
    </row>
    <row r="95" s="1" customFormat="1" ht="10.32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8"/>
    </row>
    <row r="96" s="10" customFormat="1" ht="29.28" customHeight="1">
      <c r="B96" s="173"/>
      <c r="C96" s="174" t="s">
        <v>269</v>
      </c>
      <c r="D96" s="175" t="s">
        <v>64</v>
      </c>
      <c r="E96" s="175" t="s">
        <v>60</v>
      </c>
      <c r="F96" s="175" t="s">
        <v>61</v>
      </c>
      <c r="G96" s="175" t="s">
        <v>270</v>
      </c>
      <c r="H96" s="175" t="s">
        <v>271</v>
      </c>
      <c r="I96" s="175" t="s">
        <v>272</v>
      </c>
      <c r="J96" s="176" t="s">
        <v>250</v>
      </c>
      <c r="K96" s="177" t="s">
        <v>273</v>
      </c>
      <c r="L96" s="178"/>
      <c r="M96" s="83" t="s">
        <v>1</v>
      </c>
      <c r="N96" s="84" t="s">
        <v>49</v>
      </c>
      <c r="O96" s="84" t="s">
        <v>274</v>
      </c>
      <c r="P96" s="84" t="s">
        <v>275</v>
      </c>
      <c r="Q96" s="84" t="s">
        <v>276</v>
      </c>
      <c r="R96" s="84" t="s">
        <v>277</v>
      </c>
      <c r="S96" s="84" t="s">
        <v>278</v>
      </c>
      <c r="T96" s="85" t="s">
        <v>279</v>
      </c>
    </row>
    <row r="97" s="1" customFormat="1" ht="22.8" customHeight="1">
      <c r="B97" s="33"/>
      <c r="C97" s="90" t="s">
        <v>280</v>
      </c>
      <c r="D97" s="34"/>
      <c r="E97" s="34"/>
      <c r="F97" s="34"/>
      <c r="G97" s="34"/>
      <c r="H97" s="34"/>
      <c r="I97" s="34"/>
      <c r="J97" s="179">
        <f>BK97</f>
        <v>2078790.4100000002</v>
      </c>
      <c r="K97" s="34"/>
      <c r="L97" s="38"/>
      <c r="M97" s="86"/>
      <c r="N97" s="87"/>
      <c r="O97" s="87"/>
      <c r="P97" s="180">
        <f>P98</f>
        <v>1664.6190320000003</v>
      </c>
      <c r="Q97" s="87"/>
      <c r="R97" s="180">
        <f>R98</f>
        <v>1397.2562869000001</v>
      </c>
      <c r="S97" s="87"/>
      <c r="T97" s="181">
        <f>T98</f>
        <v>0</v>
      </c>
      <c r="AT97" s="17" t="s">
        <v>78</v>
      </c>
      <c r="AU97" s="17" t="s">
        <v>252</v>
      </c>
      <c r="BK97" s="182">
        <f>BK98</f>
        <v>2078790.4100000002</v>
      </c>
    </row>
    <row r="98" s="11" customFormat="1" ht="25.92" customHeight="1">
      <c r="B98" s="183"/>
      <c r="C98" s="184"/>
      <c r="D98" s="185" t="s">
        <v>78</v>
      </c>
      <c r="E98" s="186" t="s">
        <v>1044</v>
      </c>
      <c r="F98" s="186" t="s">
        <v>1045</v>
      </c>
      <c r="G98" s="184"/>
      <c r="H98" s="184"/>
      <c r="I98" s="184"/>
      <c r="J98" s="187">
        <f>BK98</f>
        <v>2078790.4100000002</v>
      </c>
      <c r="K98" s="184"/>
      <c r="L98" s="188"/>
      <c r="M98" s="189"/>
      <c r="N98" s="190"/>
      <c r="O98" s="190"/>
      <c r="P98" s="191">
        <f>P99+P143+P156+P190+P220</f>
        <v>1664.6190320000003</v>
      </c>
      <c r="Q98" s="190"/>
      <c r="R98" s="191">
        <f>R99+R143+R156+R190+R220</f>
        <v>1397.2562869000001</v>
      </c>
      <c r="S98" s="190"/>
      <c r="T98" s="192">
        <f>T99+T143+T156+T190+T220</f>
        <v>0</v>
      </c>
      <c r="AR98" s="193" t="s">
        <v>86</v>
      </c>
      <c r="AT98" s="194" t="s">
        <v>78</v>
      </c>
      <c r="AU98" s="194" t="s">
        <v>79</v>
      </c>
      <c r="AY98" s="193" t="s">
        <v>282</v>
      </c>
      <c r="BK98" s="195">
        <f>BK99+BK143+BK156+BK190+BK220</f>
        <v>2078790.4100000002</v>
      </c>
    </row>
    <row r="99" s="11" customFormat="1" ht="22.8" customHeight="1">
      <c r="B99" s="183"/>
      <c r="C99" s="184"/>
      <c r="D99" s="185" t="s">
        <v>78</v>
      </c>
      <c r="E99" s="196" t="s">
        <v>86</v>
      </c>
      <c r="F99" s="196" t="s">
        <v>284</v>
      </c>
      <c r="G99" s="184"/>
      <c r="H99" s="184"/>
      <c r="I99" s="184"/>
      <c r="J99" s="197">
        <f>BK99</f>
        <v>794767.63</v>
      </c>
      <c r="K99" s="184"/>
      <c r="L99" s="188"/>
      <c r="M99" s="189"/>
      <c r="N99" s="190"/>
      <c r="O99" s="190"/>
      <c r="P99" s="191">
        <f>SUM(P100:P142)</f>
        <v>313.17257999999998</v>
      </c>
      <c r="Q99" s="190"/>
      <c r="R99" s="191">
        <f>SUM(R100:R142)</f>
        <v>1047.8910000000001</v>
      </c>
      <c r="S99" s="190"/>
      <c r="T99" s="192">
        <f>SUM(T100:T142)</f>
        <v>0</v>
      </c>
      <c r="AR99" s="193" t="s">
        <v>86</v>
      </c>
      <c r="AT99" s="194" t="s">
        <v>78</v>
      </c>
      <c r="AU99" s="194" t="s">
        <v>86</v>
      </c>
      <c r="AY99" s="193" t="s">
        <v>282</v>
      </c>
      <c r="BK99" s="195">
        <f>SUM(BK100:BK142)</f>
        <v>794767.63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1577</v>
      </c>
      <c r="F100" s="200" t="s">
        <v>1578</v>
      </c>
      <c r="G100" s="201" t="s">
        <v>288</v>
      </c>
      <c r="H100" s="202">
        <v>751.79999999999995</v>
      </c>
      <c r="I100" s="203">
        <v>79.400000000000006</v>
      </c>
      <c r="J100" s="203">
        <f>ROUND(I100*H100,2)</f>
        <v>59692.919999999998</v>
      </c>
      <c r="K100" s="200" t="s">
        <v>289</v>
      </c>
      <c r="L100" s="38"/>
      <c r="M100" s="72" t="s">
        <v>1</v>
      </c>
      <c r="N100" s="204" t="s">
        <v>50</v>
      </c>
      <c r="O100" s="205">
        <v>0.223</v>
      </c>
      <c r="P100" s="205">
        <f>O100*H100</f>
        <v>167.6514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59692.919999999998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59692.919999999998</v>
      </c>
      <c r="BL100" s="17" t="s">
        <v>290</v>
      </c>
      <c r="BM100" s="17" t="s">
        <v>1934</v>
      </c>
    </row>
    <row r="101" s="12" customFormat="1">
      <c r="B101" s="208"/>
      <c r="C101" s="209"/>
      <c r="D101" s="210" t="s">
        <v>292</v>
      </c>
      <c r="E101" s="211" t="s">
        <v>1</v>
      </c>
      <c r="F101" s="212" t="s">
        <v>1580</v>
      </c>
      <c r="G101" s="209"/>
      <c r="H101" s="211" t="s">
        <v>1</v>
      </c>
      <c r="I101" s="209"/>
      <c r="J101" s="209"/>
      <c r="K101" s="209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292</v>
      </c>
      <c r="AU101" s="217" t="s">
        <v>88</v>
      </c>
      <c r="AV101" s="12" t="s">
        <v>86</v>
      </c>
      <c r="AW101" s="12" t="s">
        <v>40</v>
      </c>
      <c r="AX101" s="12" t="s">
        <v>79</v>
      </c>
      <c r="AY101" s="21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1935</v>
      </c>
      <c r="G102" s="219"/>
      <c r="H102" s="222">
        <v>100.68000000000001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1506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1936</v>
      </c>
      <c r="G104" s="219"/>
      <c r="H104" s="222">
        <v>113.74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4" customFormat="1">
      <c r="B105" s="228"/>
      <c r="C105" s="229"/>
      <c r="D105" s="210" t="s">
        <v>292</v>
      </c>
      <c r="E105" s="230" t="s">
        <v>1</v>
      </c>
      <c r="F105" s="231" t="s">
        <v>299</v>
      </c>
      <c r="G105" s="229"/>
      <c r="H105" s="232">
        <v>214.41999999999999</v>
      </c>
      <c r="I105" s="229"/>
      <c r="J105" s="229"/>
      <c r="K105" s="229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292</v>
      </c>
      <c r="AU105" s="237" t="s">
        <v>88</v>
      </c>
      <c r="AV105" s="14" t="s">
        <v>129</v>
      </c>
      <c r="AW105" s="14" t="s">
        <v>40</v>
      </c>
      <c r="AX105" s="14" t="s">
        <v>79</v>
      </c>
      <c r="AY105" s="237" t="s">
        <v>282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1834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1835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1937</v>
      </c>
      <c r="G108" s="219"/>
      <c r="H108" s="222">
        <v>241.5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1837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1938</v>
      </c>
      <c r="G110" s="219"/>
      <c r="H110" s="222">
        <v>295.88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4" customFormat="1">
      <c r="B111" s="228"/>
      <c r="C111" s="229"/>
      <c r="D111" s="210" t="s">
        <v>292</v>
      </c>
      <c r="E111" s="230" t="s">
        <v>1</v>
      </c>
      <c r="F111" s="231" t="s">
        <v>299</v>
      </c>
      <c r="G111" s="229"/>
      <c r="H111" s="232">
        <v>537.38</v>
      </c>
      <c r="I111" s="229"/>
      <c r="J111" s="229"/>
      <c r="K111" s="229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292</v>
      </c>
      <c r="AU111" s="237" t="s">
        <v>88</v>
      </c>
      <c r="AV111" s="14" t="s">
        <v>129</v>
      </c>
      <c r="AW111" s="14" t="s">
        <v>40</v>
      </c>
      <c r="AX111" s="14" t="s">
        <v>79</v>
      </c>
      <c r="AY111" s="23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751.79999999999995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198" t="s">
        <v>88</v>
      </c>
      <c r="D113" s="198" t="s">
        <v>285</v>
      </c>
      <c r="E113" s="199" t="s">
        <v>1291</v>
      </c>
      <c r="F113" s="200" t="s">
        <v>1292</v>
      </c>
      <c r="G113" s="201" t="s">
        <v>288</v>
      </c>
      <c r="H113" s="202">
        <v>375.89999999999998</v>
      </c>
      <c r="I113" s="203">
        <v>23.699999999999999</v>
      </c>
      <c r="J113" s="203">
        <f>ROUND(I113*H113,2)</f>
        <v>8908.8299999999999</v>
      </c>
      <c r="K113" s="200" t="s">
        <v>289</v>
      </c>
      <c r="L113" s="38"/>
      <c r="M113" s="72" t="s">
        <v>1</v>
      </c>
      <c r="N113" s="204" t="s">
        <v>50</v>
      </c>
      <c r="O113" s="205">
        <v>0.083000000000000004</v>
      </c>
      <c r="P113" s="205">
        <f>O113*H113</f>
        <v>31.1997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88</v>
      </c>
      <c r="AY113" s="17" t="s">
        <v>282</v>
      </c>
      <c r="BE113" s="207">
        <f>IF(N113="základní",J113,0)</f>
        <v>8908.8299999999999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8908.8299999999999</v>
      </c>
      <c r="BL113" s="17" t="s">
        <v>290</v>
      </c>
      <c r="BM113" s="17" t="s">
        <v>1939</v>
      </c>
    </row>
    <row r="114" s="12" customFormat="1">
      <c r="B114" s="208"/>
      <c r="C114" s="209"/>
      <c r="D114" s="210" t="s">
        <v>292</v>
      </c>
      <c r="E114" s="211" t="s">
        <v>1</v>
      </c>
      <c r="F114" s="212" t="s">
        <v>1294</v>
      </c>
      <c r="G114" s="209"/>
      <c r="H114" s="211" t="s">
        <v>1</v>
      </c>
      <c r="I114" s="209"/>
      <c r="J114" s="209"/>
      <c r="K114" s="209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292</v>
      </c>
      <c r="AU114" s="217" t="s">
        <v>88</v>
      </c>
      <c r="AV114" s="12" t="s">
        <v>86</v>
      </c>
      <c r="AW114" s="12" t="s">
        <v>40</v>
      </c>
      <c r="AX114" s="12" t="s">
        <v>79</v>
      </c>
      <c r="AY114" s="21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1940</v>
      </c>
      <c r="G115" s="219"/>
      <c r="H115" s="222">
        <v>375.89999999999998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375.89999999999998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88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198" t="s">
        <v>129</v>
      </c>
      <c r="D117" s="198" t="s">
        <v>285</v>
      </c>
      <c r="E117" s="199" t="s">
        <v>307</v>
      </c>
      <c r="F117" s="200" t="s">
        <v>308</v>
      </c>
      <c r="G117" s="201" t="s">
        <v>288</v>
      </c>
      <c r="H117" s="202">
        <v>751.79999999999995</v>
      </c>
      <c r="I117" s="203">
        <v>144</v>
      </c>
      <c r="J117" s="203">
        <f>ROUND(I117*H117,2)</f>
        <v>108259.2</v>
      </c>
      <c r="K117" s="200" t="s">
        <v>289</v>
      </c>
      <c r="L117" s="38"/>
      <c r="M117" s="72" t="s">
        <v>1</v>
      </c>
      <c r="N117" s="204" t="s">
        <v>50</v>
      </c>
      <c r="O117" s="205">
        <v>0.062</v>
      </c>
      <c r="P117" s="205">
        <f>O117*H117</f>
        <v>46.611599999999996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88</v>
      </c>
      <c r="AY117" s="17" t="s">
        <v>282</v>
      </c>
      <c r="BE117" s="207">
        <f>IF(N117="základní",J117,0)</f>
        <v>108259.2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108259.2</v>
      </c>
      <c r="BL117" s="17" t="s">
        <v>290</v>
      </c>
      <c r="BM117" s="17" t="s">
        <v>1941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1297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1942</v>
      </c>
      <c r="G119" s="219"/>
      <c r="H119" s="222">
        <v>751.79999999999995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5" customFormat="1">
      <c r="B120" s="238"/>
      <c r="C120" s="239"/>
      <c r="D120" s="210" t="s">
        <v>292</v>
      </c>
      <c r="E120" s="240" t="s">
        <v>1</v>
      </c>
      <c r="F120" s="241" t="s">
        <v>306</v>
      </c>
      <c r="G120" s="239"/>
      <c r="H120" s="242">
        <v>751.79999999999995</v>
      </c>
      <c r="I120" s="239"/>
      <c r="J120" s="239"/>
      <c r="K120" s="239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292</v>
      </c>
      <c r="AU120" s="247" t="s">
        <v>88</v>
      </c>
      <c r="AV120" s="15" t="s">
        <v>290</v>
      </c>
      <c r="AW120" s="15" t="s">
        <v>40</v>
      </c>
      <c r="AX120" s="15" t="s">
        <v>86</v>
      </c>
      <c r="AY120" s="247" t="s">
        <v>282</v>
      </c>
    </row>
    <row r="121" s="1" customFormat="1" ht="16.5" customHeight="1">
      <c r="B121" s="33"/>
      <c r="C121" s="198" t="s">
        <v>290</v>
      </c>
      <c r="D121" s="198" t="s">
        <v>285</v>
      </c>
      <c r="E121" s="199" t="s">
        <v>1298</v>
      </c>
      <c r="F121" s="200" t="s">
        <v>1299</v>
      </c>
      <c r="G121" s="201" t="s">
        <v>288</v>
      </c>
      <c r="H121" s="202">
        <v>537.38</v>
      </c>
      <c r="I121" s="203">
        <v>94.599999999999994</v>
      </c>
      <c r="J121" s="203">
        <f>ROUND(I121*H121,2)</f>
        <v>50836.150000000001</v>
      </c>
      <c r="K121" s="200" t="s">
        <v>289</v>
      </c>
      <c r="L121" s="38"/>
      <c r="M121" s="72" t="s">
        <v>1</v>
      </c>
      <c r="N121" s="204" t="s">
        <v>50</v>
      </c>
      <c r="O121" s="205">
        <v>0.056000000000000001</v>
      </c>
      <c r="P121" s="205">
        <f>O121*H121</f>
        <v>30.09328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88</v>
      </c>
      <c r="AY121" s="17" t="s">
        <v>282</v>
      </c>
      <c r="BE121" s="207">
        <f>IF(N121="základní",J121,0)</f>
        <v>50836.150000000001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50836.150000000001</v>
      </c>
      <c r="BL121" s="17" t="s">
        <v>290</v>
      </c>
      <c r="BM121" s="17" t="s">
        <v>1943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1589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1835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1937</v>
      </c>
      <c r="G124" s="219"/>
      <c r="H124" s="222">
        <v>241.5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1837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1938</v>
      </c>
      <c r="G126" s="219"/>
      <c r="H126" s="222">
        <v>295.88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537.38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88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248" t="s">
        <v>319</v>
      </c>
      <c r="D128" s="248" t="s">
        <v>328</v>
      </c>
      <c r="E128" s="249" t="s">
        <v>1304</v>
      </c>
      <c r="F128" s="250" t="s">
        <v>1305</v>
      </c>
      <c r="G128" s="251" t="s">
        <v>316</v>
      </c>
      <c r="H128" s="252">
        <v>1047.8910000000001</v>
      </c>
      <c r="I128" s="253">
        <v>338</v>
      </c>
      <c r="J128" s="253">
        <f>ROUND(I128*H128,2)</f>
        <v>354187.15999999997</v>
      </c>
      <c r="K128" s="250" t="s">
        <v>289</v>
      </c>
      <c r="L128" s="254"/>
      <c r="M128" s="255" t="s">
        <v>1</v>
      </c>
      <c r="N128" s="256" t="s">
        <v>50</v>
      </c>
      <c r="O128" s="205">
        <v>0</v>
      </c>
      <c r="P128" s="205">
        <f>O128*H128</f>
        <v>0</v>
      </c>
      <c r="Q128" s="205">
        <v>1</v>
      </c>
      <c r="R128" s="205">
        <f>Q128*H128</f>
        <v>1047.8910000000001</v>
      </c>
      <c r="S128" s="205">
        <v>0</v>
      </c>
      <c r="T128" s="206">
        <f>S128*H128</f>
        <v>0</v>
      </c>
      <c r="AR128" s="17" t="s">
        <v>331</v>
      </c>
      <c r="AT128" s="17" t="s">
        <v>328</v>
      </c>
      <c r="AU128" s="17" t="s">
        <v>88</v>
      </c>
      <c r="AY128" s="17" t="s">
        <v>282</v>
      </c>
      <c r="BE128" s="207">
        <f>IF(N128="základní",J128,0)</f>
        <v>354187.15999999997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354187.15999999997</v>
      </c>
      <c r="BL128" s="17" t="s">
        <v>290</v>
      </c>
      <c r="BM128" s="17" t="s">
        <v>1944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1307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1945</v>
      </c>
      <c r="G130" s="219"/>
      <c r="H130" s="222">
        <v>1047.8910000000001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1047.8910000000001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198" t="s">
        <v>327</v>
      </c>
      <c r="D132" s="198" t="s">
        <v>285</v>
      </c>
      <c r="E132" s="199" t="s">
        <v>314</v>
      </c>
      <c r="F132" s="200" t="s">
        <v>315</v>
      </c>
      <c r="G132" s="201" t="s">
        <v>316</v>
      </c>
      <c r="H132" s="202">
        <v>1353.24</v>
      </c>
      <c r="I132" s="203">
        <v>140</v>
      </c>
      <c r="J132" s="203">
        <f>ROUND(I132*H132,2)</f>
        <v>189453.60000000001</v>
      </c>
      <c r="K132" s="200" t="s">
        <v>289</v>
      </c>
      <c r="L132" s="38"/>
      <c r="M132" s="72" t="s">
        <v>1</v>
      </c>
      <c r="N132" s="204" t="s">
        <v>50</v>
      </c>
      <c r="O132" s="205">
        <v>0</v>
      </c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88</v>
      </c>
      <c r="AY132" s="17" t="s">
        <v>282</v>
      </c>
      <c r="BE132" s="207">
        <f>IF(N132="základní",J132,0)</f>
        <v>189453.60000000001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189453.60000000001</v>
      </c>
      <c r="BL132" s="17" t="s">
        <v>290</v>
      </c>
      <c r="BM132" s="17" t="s">
        <v>1946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1310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1947</v>
      </c>
      <c r="G134" s="219"/>
      <c r="H134" s="222">
        <v>1353.24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1353.24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198" t="s">
        <v>334</v>
      </c>
      <c r="D136" s="198" t="s">
        <v>285</v>
      </c>
      <c r="E136" s="199" t="s">
        <v>1312</v>
      </c>
      <c r="F136" s="200" t="s">
        <v>1313</v>
      </c>
      <c r="G136" s="201" t="s">
        <v>343</v>
      </c>
      <c r="H136" s="202">
        <v>1074.76</v>
      </c>
      <c r="I136" s="203">
        <v>21.800000000000001</v>
      </c>
      <c r="J136" s="203">
        <f>ROUND(I136*H136,2)</f>
        <v>23429.77</v>
      </c>
      <c r="K136" s="200" t="s">
        <v>289</v>
      </c>
      <c r="L136" s="38"/>
      <c r="M136" s="72" t="s">
        <v>1</v>
      </c>
      <c r="N136" s="204" t="s">
        <v>50</v>
      </c>
      <c r="O136" s="205">
        <v>0.035000000000000003</v>
      </c>
      <c r="P136" s="205">
        <f>O136*H136</f>
        <v>37.616600000000005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88</v>
      </c>
      <c r="AY136" s="17" t="s">
        <v>282</v>
      </c>
      <c r="BE136" s="207">
        <f>IF(N136="základní",J136,0)</f>
        <v>23429.77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23429.77</v>
      </c>
      <c r="BL136" s="17" t="s">
        <v>290</v>
      </c>
      <c r="BM136" s="17" t="s">
        <v>1948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1596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1835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1949</v>
      </c>
      <c r="G139" s="219"/>
      <c r="H139" s="222">
        <v>483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1837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1950</v>
      </c>
      <c r="G141" s="219"/>
      <c r="H141" s="222">
        <v>591.75999999999999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1074.76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88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1" customFormat="1" ht="22.8" customHeight="1">
      <c r="B143" s="183"/>
      <c r="C143" s="184"/>
      <c r="D143" s="185" t="s">
        <v>78</v>
      </c>
      <c r="E143" s="196" t="s">
        <v>290</v>
      </c>
      <c r="F143" s="196" t="s">
        <v>1526</v>
      </c>
      <c r="G143" s="184"/>
      <c r="H143" s="184"/>
      <c r="I143" s="184"/>
      <c r="J143" s="197">
        <f>BK143</f>
        <v>63759.050000000003</v>
      </c>
      <c r="K143" s="184"/>
      <c r="L143" s="188"/>
      <c r="M143" s="189"/>
      <c r="N143" s="190"/>
      <c r="O143" s="190"/>
      <c r="P143" s="191">
        <f>SUM(P144:P155)</f>
        <v>93.504119999999986</v>
      </c>
      <c r="Q143" s="190"/>
      <c r="R143" s="191">
        <f>SUM(R144:R155)</f>
        <v>0.58681889999999992</v>
      </c>
      <c r="S143" s="190"/>
      <c r="T143" s="192">
        <f>SUM(T144:T155)</f>
        <v>0</v>
      </c>
      <c r="AR143" s="193" t="s">
        <v>86</v>
      </c>
      <c r="AT143" s="194" t="s">
        <v>78</v>
      </c>
      <c r="AU143" s="194" t="s">
        <v>86</v>
      </c>
      <c r="AY143" s="193" t="s">
        <v>282</v>
      </c>
      <c r="BK143" s="195">
        <f>SUM(BK144:BK155)</f>
        <v>63759.050000000003</v>
      </c>
    </row>
    <row r="144" s="1" customFormat="1" ht="16.5" customHeight="1">
      <c r="B144" s="33"/>
      <c r="C144" s="198" t="s">
        <v>331</v>
      </c>
      <c r="D144" s="198" t="s">
        <v>285</v>
      </c>
      <c r="E144" s="199" t="s">
        <v>1527</v>
      </c>
      <c r="F144" s="200" t="s">
        <v>1528</v>
      </c>
      <c r="G144" s="201" t="s">
        <v>343</v>
      </c>
      <c r="H144" s="202">
        <v>1074.76</v>
      </c>
      <c r="I144" s="203">
        <v>33.899999999999999</v>
      </c>
      <c r="J144" s="203">
        <f>ROUND(I144*H144,2)</f>
        <v>36434.360000000001</v>
      </c>
      <c r="K144" s="200" t="s">
        <v>289</v>
      </c>
      <c r="L144" s="38"/>
      <c r="M144" s="72" t="s">
        <v>1</v>
      </c>
      <c r="N144" s="204" t="s">
        <v>50</v>
      </c>
      <c r="O144" s="205">
        <v>0.086999999999999994</v>
      </c>
      <c r="P144" s="205">
        <f>O144*H144</f>
        <v>93.504119999999986</v>
      </c>
      <c r="Q144" s="205">
        <v>0.00021000000000000001</v>
      </c>
      <c r="R144" s="205">
        <f>Q144*H144</f>
        <v>0.2256996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88</v>
      </c>
      <c r="AY144" s="17" t="s">
        <v>282</v>
      </c>
      <c r="BE144" s="207">
        <f>IF(N144="základní",J144,0)</f>
        <v>36434.360000000001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36434.360000000001</v>
      </c>
      <c r="BL144" s="17" t="s">
        <v>290</v>
      </c>
      <c r="BM144" s="17" t="s">
        <v>1951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1530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1600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1835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1949</v>
      </c>
      <c r="G148" s="219"/>
      <c r="H148" s="222">
        <v>483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1837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1950</v>
      </c>
      <c r="G150" s="219"/>
      <c r="H150" s="222">
        <v>591.75999999999999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1074.76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248" t="s">
        <v>346</v>
      </c>
      <c r="D152" s="248" t="s">
        <v>328</v>
      </c>
      <c r="E152" s="249" t="s">
        <v>1534</v>
      </c>
      <c r="F152" s="250" t="s">
        <v>1535</v>
      </c>
      <c r="G152" s="251" t="s">
        <v>343</v>
      </c>
      <c r="H152" s="252">
        <v>1203.731</v>
      </c>
      <c r="I152" s="253">
        <v>22.699999999999999</v>
      </c>
      <c r="J152" s="253">
        <f>ROUND(I152*H152,2)</f>
        <v>27324.689999999999</v>
      </c>
      <c r="K152" s="250" t="s">
        <v>289</v>
      </c>
      <c r="L152" s="254"/>
      <c r="M152" s="255" t="s">
        <v>1</v>
      </c>
      <c r="N152" s="256" t="s">
        <v>50</v>
      </c>
      <c r="O152" s="205">
        <v>0</v>
      </c>
      <c r="P152" s="205">
        <f>O152*H152</f>
        <v>0</v>
      </c>
      <c r="Q152" s="205">
        <v>0.00029999999999999997</v>
      </c>
      <c r="R152" s="205">
        <f>Q152*H152</f>
        <v>0.36111929999999998</v>
      </c>
      <c r="S152" s="205">
        <v>0</v>
      </c>
      <c r="T152" s="206">
        <f>S152*H152</f>
        <v>0</v>
      </c>
      <c r="AR152" s="17" t="s">
        <v>331</v>
      </c>
      <c r="AT152" s="17" t="s">
        <v>328</v>
      </c>
      <c r="AU152" s="17" t="s">
        <v>88</v>
      </c>
      <c r="AY152" s="17" t="s">
        <v>282</v>
      </c>
      <c r="BE152" s="207">
        <f>IF(N152="základní",J152,0)</f>
        <v>27324.689999999999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27324.689999999999</v>
      </c>
      <c r="BL152" s="17" t="s">
        <v>290</v>
      </c>
      <c r="BM152" s="17" t="s">
        <v>1952</v>
      </c>
    </row>
    <row r="153" s="12" customFormat="1">
      <c r="B153" s="208"/>
      <c r="C153" s="209"/>
      <c r="D153" s="210" t="s">
        <v>292</v>
      </c>
      <c r="E153" s="211" t="s">
        <v>1</v>
      </c>
      <c r="F153" s="212" t="s">
        <v>1537</v>
      </c>
      <c r="G153" s="209"/>
      <c r="H153" s="211" t="s">
        <v>1</v>
      </c>
      <c r="I153" s="209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292</v>
      </c>
      <c r="AU153" s="217" t="s">
        <v>88</v>
      </c>
      <c r="AV153" s="12" t="s">
        <v>86</v>
      </c>
      <c r="AW153" s="12" t="s">
        <v>40</v>
      </c>
      <c r="AX153" s="12" t="s">
        <v>79</v>
      </c>
      <c r="AY153" s="21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1953</v>
      </c>
      <c r="G154" s="219"/>
      <c r="H154" s="222">
        <v>1203.731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1203.731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88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1" customFormat="1" ht="22.8" customHeight="1">
      <c r="B156" s="183"/>
      <c r="C156" s="184"/>
      <c r="D156" s="185" t="s">
        <v>78</v>
      </c>
      <c r="E156" s="196" t="s">
        <v>319</v>
      </c>
      <c r="F156" s="196" t="s">
        <v>1319</v>
      </c>
      <c r="G156" s="184"/>
      <c r="H156" s="184"/>
      <c r="I156" s="184"/>
      <c r="J156" s="197">
        <f>BK156</f>
        <v>880296.68000000005</v>
      </c>
      <c r="K156" s="184"/>
      <c r="L156" s="188"/>
      <c r="M156" s="189"/>
      <c r="N156" s="190"/>
      <c r="O156" s="190"/>
      <c r="P156" s="191">
        <f>SUM(P157:P189)</f>
        <v>644.56370000000004</v>
      </c>
      <c r="Q156" s="190"/>
      <c r="R156" s="191">
        <f>SUM(R157:R189)</f>
        <v>296.23351999999994</v>
      </c>
      <c r="S156" s="190"/>
      <c r="T156" s="192">
        <f>SUM(T157:T189)</f>
        <v>0</v>
      </c>
      <c r="AR156" s="193" t="s">
        <v>86</v>
      </c>
      <c r="AT156" s="194" t="s">
        <v>78</v>
      </c>
      <c r="AU156" s="194" t="s">
        <v>86</v>
      </c>
      <c r="AY156" s="193" t="s">
        <v>282</v>
      </c>
      <c r="BK156" s="195">
        <f>SUM(BK157:BK189)</f>
        <v>880296.68000000005</v>
      </c>
    </row>
    <row r="157" s="1" customFormat="1" ht="16.5" customHeight="1">
      <c r="B157" s="33"/>
      <c r="C157" s="198" t="s">
        <v>352</v>
      </c>
      <c r="D157" s="198" t="s">
        <v>285</v>
      </c>
      <c r="E157" s="199" t="s">
        <v>1320</v>
      </c>
      <c r="F157" s="200" t="s">
        <v>1321</v>
      </c>
      <c r="G157" s="201" t="s">
        <v>343</v>
      </c>
      <c r="H157" s="202">
        <v>1069.0699999999999</v>
      </c>
      <c r="I157" s="203">
        <v>108</v>
      </c>
      <c r="J157" s="203">
        <f>ROUND(I157*H157,2)</f>
        <v>115459.56</v>
      </c>
      <c r="K157" s="200" t="s">
        <v>289</v>
      </c>
      <c r="L157" s="38"/>
      <c r="M157" s="72" t="s">
        <v>1</v>
      </c>
      <c r="N157" s="204" t="s">
        <v>50</v>
      </c>
      <c r="O157" s="205">
        <v>0.025999999999999999</v>
      </c>
      <c r="P157" s="205">
        <f>O157*H157</f>
        <v>27.795819999999996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115459.56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115459.56</v>
      </c>
      <c r="BL157" s="17" t="s">
        <v>290</v>
      </c>
      <c r="BM157" s="17" t="s">
        <v>1954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1332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1835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1949</v>
      </c>
      <c r="G160" s="219"/>
      <c r="H160" s="222">
        <v>483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1955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1956</v>
      </c>
      <c r="G162" s="219"/>
      <c r="H162" s="222">
        <v>586.07000000000005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1069.0699999999999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198" t="s">
        <v>356</v>
      </c>
      <c r="D164" s="198" t="s">
        <v>285</v>
      </c>
      <c r="E164" s="199" t="s">
        <v>1671</v>
      </c>
      <c r="F164" s="200" t="s">
        <v>1672</v>
      </c>
      <c r="G164" s="201" t="s">
        <v>343</v>
      </c>
      <c r="H164" s="202">
        <v>1063.3800000000001</v>
      </c>
      <c r="I164" s="203">
        <v>126</v>
      </c>
      <c r="J164" s="203">
        <f>ROUND(I164*H164,2)</f>
        <v>133985.88000000001</v>
      </c>
      <c r="K164" s="200" t="s">
        <v>289</v>
      </c>
      <c r="L164" s="38"/>
      <c r="M164" s="72" t="s">
        <v>1</v>
      </c>
      <c r="N164" s="204" t="s">
        <v>50</v>
      </c>
      <c r="O164" s="205">
        <v>0.025999999999999999</v>
      </c>
      <c r="P164" s="205">
        <f>O164*H164</f>
        <v>27.647880000000001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133985.88000000001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133985.88000000001</v>
      </c>
      <c r="BL164" s="17" t="s">
        <v>290</v>
      </c>
      <c r="BM164" s="17" t="s">
        <v>1957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1332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1835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1949</v>
      </c>
      <c r="G167" s="219"/>
      <c r="H167" s="222">
        <v>483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1958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1959</v>
      </c>
      <c r="G169" s="219"/>
      <c r="H169" s="222">
        <v>580.38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1063.3800000000001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88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360</v>
      </c>
      <c r="D171" s="198" t="s">
        <v>285</v>
      </c>
      <c r="E171" s="199" t="s">
        <v>1862</v>
      </c>
      <c r="F171" s="200" t="s">
        <v>1863</v>
      </c>
      <c r="G171" s="201" t="s">
        <v>343</v>
      </c>
      <c r="H171" s="202">
        <v>1052</v>
      </c>
      <c r="I171" s="203">
        <v>251</v>
      </c>
      <c r="J171" s="203">
        <f>ROUND(I171*H171,2)</f>
        <v>264052</v>
      </c>
      <c r="K171" s="200" t="s">
        <v>289</v>
      </c>
      <c r="L171" s="38"/>
      <c r="M171" s="72" t="s">
        <v>1</v>
      </c>
      <c r="N171" s="204" t="s">
        <v>50</v>
      </c>
      <c r="O171" s="205">
        <v>0.56000000000000005</v>
      </c>
      <c r="P171" s="205">
        <f>O171*H171</f>
        <v>589.12</v>
      </c>
      <c r="Q171" s="205">
        <v>0.10362</v>
      </c>
      <c r="R171" s="205">
        <f>Q171*H171</f>
        <v>109.00824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88</v>
      </c>
      <c r="AY171" s="17" t="s">
        <v>282</v>
      </c>
      <c r="BE171" s="207">
        <f>IF(N171="základní",J171,0)</f>
        <v>264052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264052</v>
      </c>
      <c r="BL171" s="17" t="s">
        <v>290</v>
      </c>
      <c r="BM171" s="17" t="s">
        <v>1960</v>
      </c>
    </row>
    <row r="172" s="12" customFormat="1">
      <c r="B172" s="208"/>
      <c r="C172" s="209"/>
      <c r="D172" s="210" t="s">
        <v>292</v>
      </c>
      <c r="E172" s="211" t="s">
        <v>1</v>
      </c>
      <c r="F172" s="212" t="s">
        <v>1961</v>
      </c>
      <c r="G172" s="209"/>
      <c r="H172" s="211" t="s">
        <v>1</v>
      </c>
      <c r="I172" s="209"/>
      <c r="J172" s="209"/>
      <c r="K172" s="209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292</v>
      </c>
      <c r="AU172" s="217" t="s">
        <v>88</v>
      </c>
      <c r="AV172" s="12" t="s">
        <v>86</v>
      </c>
      <c r="AW172" s="12" t="s">
        <v>40</v>
      </c>
      <c r="AX172" s="12" t="s">
        <v>79</v>
      </c>
      <c r="AY172" s="21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1949</v>
      </c>
      <c r="G173" s="219"/>
      <c r="H173" s="222">
        <v>483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1962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1963</v>
      </c>
      <c r="G175" s="219"/>
      <c r="H175" s="222">
        <v>569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1052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88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248" t="s">
        <v>365</v>
      </c>
      <c r="D177" s="248" t="s">
        <v>328</v>
      </c>
      <c r="E177" s="249" t="s">
        <v>1620</v>
      </c>
      <c r="F177" s="250" t="s">
        <v>1621</v>
      </c>
      <c r="G177" s="251" t="s">
        <v>343</v>
      </c>
      <c r="H177" s="252">
        <v>487.82999999999998</v>
      </c>
      <c r="I177" s="253">
        <v>358</v>
      </c>
      <c r="J177" s="253">
        <f>ROUND(I177*H177,2)</f>
        <v>174643.14000000001</v>
      </c>
      <c r="K177" s="250" t="s">
        <v>289</v>
      </c>
      <c r="L177" s="254"/>
      <c r="M177" s="255" t="s">
        <v>1</v>
      </c>
      <c r="N177" s="256" t="s">
        <v>50</v>
      </c>
      <c r="O177" s="205">
        <v>0</v>
      </c>
      <c r="P177" s="205">
        <f>O177*H177</f>
        <v>0</v>
      </c>
      <c r="Q177" s="205">
        <v>0.17599999999999999</v>
      </c>
      <c r="R177" s="205">
        <f>Q177*H177</f>
        <v>85.858079999999987</v>
      </c>
      <c r="S177" s="205">
        <v>0</v>
      </c>
      <c r="T177" s="206">
        <f>S177*H177</f>
        <v>0</v>
      </c>
      <c r="AR177" s="17" t="s">
        <v>331</v>
      </c>
      <c r="AT177" s="17" t="s">
        <v>328</v>
      </c>
      <c r="AU177" s="17" t="s">
        <v>88</v>
      </c>
      <c r="AY177" s="17" t="s">
        <v>282</v>
      </c>
      <c r="BE177" s="207">
        <f>IF(N177="základní",J177,0)</f>
        <v>174643.14000000001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174643.14000000001</v>
      </c>
      <c r="BL177" s="17" t="s">
        <v>290</v>
      </c>
      <c r="BM177" s="17" t="s">
        <v>1964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1623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2" customFormat="1">
      <c r="B179" s="208"/>
      <c r="C179" s="209"/>
      <c r="D179" s="210" t="s">
        <v>292</v>
      </c>
      <c r="E179" s="211" t="s">
        <v>1</v>
      </c>
      <c r="F179" s="212" t="s">
        <v>1965</v>
      </c>
      <c r="G179" s="209"/>
      <c r="H179" s="211" t="s">
        <v>1</v>
      </c>
      <c r="I179" s="209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292</v>
      </c>
      <c r="AU179" s="217" t="s">
        <v>88</v>
      </c>
      <c r="AV179" s="12" t="s">
        <v>86</v>
      </c>
      <c r="AW179" s="12" t="s">
        <v>40</v>
      </c>
      <c r="AX179" s="12" t="s">
        <v>79</v>
      </c>
      <c r="AY179" s="21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1966</v>
      </c>
      <c r="G180" s="219"/>
      <c r="H180" s="222">
        <v>487.82999999999998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5" customFormat="1">
      <c r="B181" s="238"/>
      <c r="C181" s="239"/>
      <c r="D181" s="210" t="s">
        <v>292</v>
      </c>
      <c r="E181" s="240" t="s">
        <v>1</v>
      </c>
      <c r="F181" s="241" t="s">
        <v>306</v>
      </c>
      <c r="G181" s="239"/>
      <c r="H181" s="242">
        <v>487.82999999999998</v>
      </c>
      <c r="I181" s="239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292</v>
      </c>
      <c r="AU181" s="247" t="s">
        <v>88</v>
      </c>
      <c r="AV181" s="15" t="s">
        <v>290</v>
      </c>
      <c r="AW181" s="15" t="s">
        <v>40</v>
      </c>
      <c r="AX181" s="15" t="s">
        <v>86</v>
      </c>
      <c r="AY181" s="247" t="s">
        <v>282</v>
      </c>
    </row>
    <row r="182" s="1" customFormat="1" ht="16.5" customHeight="1">
      <c r="B182" s="33"/>
      <c r="C182" s="248" t="s">
        <v>370</v>
      </c>
      <c r="D182" s="248" t="s">
        <v>328</v>
      </c>
      <c r="E182" s="249" t="s">
        <v>1870</v>
      </c>
      <c r="F182" s="250" t="s">
        <v>1871</v>
      </c>
      <c r="G182" s="251" t="s">
        <v>343</v>
      </c>
      <c r="H182" s="252">
        <v>511.06</v>
      </c>
      <c r="I182" s="253">
        <v>328</v>
      </c>
      <c r="J182" s="253">
        <f>ROUND(I182*H182,2)</f>
        <v>167627.67999999999</v>
      </c>
      <c r="K182" s="250" t="s">
        <v>289</v>
      </c>
      <c r="L182" s="254"/>
      <c r="M182" s="255" t="s">
        <v>1</v>
      </c>
      <c r="N182" s="256" t="s">
        <v>50</v>
      </c>
      <c r="O182" s="205">
        <v>0</v>
      </c>
      <c r="P182" s="205">
        <f>O182*H182</f>
        <v>0</v>
      </c>
      <c r="Q182" s="205">
        <v>0.17599999999999999</v>
      </c>
      <c r="R182" s="205">
        <f>Q182*H182</f>
        <v>89.946559999999991</v>
      </c>
      <c r="S182" s="205">
        <v>0</v>
      </c>
      <c r="T182" s="206">
        <f>S182*H182</f>
        <v>0</v>
      </c>
      <c r="AR182" s="17" t="s">
        <v>331</v>
      </c>
      <c r="AT182" s="17" t="s">
        <v>328</v>
      </c>
      <c r="AU182" s="17" t="s">
        <v>88</v>
      </c>
      <c r="AY182" s="17" t="s">
        <v>282</v>
      </c>
      <c r="BE182" s="207">
        <f>IF(N182="základní",J182,0)</f>
        <v>167627.67999999999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167627.67999999999</v>
      </c>
      <c r="BL182" s="17" t="s">
        <v>290</v>
      </c>
      <c r="BM182" s="17" t="s">
        <v>1967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1968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1969</v>
      </c>
      <c r="G184" s="219"/>
      <c r="H184" s="222">
        <v>511.06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5" customFormat="1">
      <c r="B185" s="238"/>
      <c r="C185" s="239"/>
      <c r="D185" s="210" t="s">
        <v>292</v>
      </c>
      <c r="E185" s="240" t="s">
        <v>1</v>
      </c>
      <c r="F185" s="241" t="s">
        <v>306</v>
      </c>
      <c r="G185" s="239"/>
      <c r="H185" s="242">
        <v>511.06</v>
      </c>
      <c r="I185" s="239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292</v>
      </c>
      <c r="AU185" s="247" t="s">
        <v>88</v>
      </c>
      <c r="AV185" s="15" t="s">
        <v>290</v>
      </c>
      <c r="AW185" s="15" t="s">
        <v>40</v>
      </c>
      <c r="AX185" s="15" t="s">
        <v>86</v>
      </c>
      <c r="AY185" s="247" t="s">
        <v>282</v>
      </c>
    </row>
    <row r="186" s="1" customFormat="1" ht="16.5" customHeight="1">
      <c r="B186" s="33"/>
      <c r="C186" s="248" t="s">
        <v>8</v>
      </c>
      <c r="D186" s="248" t="s">
        <v>328</v>
      </c>
      <c r="E186" s="249" t="s">
        <v>1677</v>
      </c>
      <c r="F186" s="250" t="s">
        <v>1678</v>
      </c>
      <c r="G186" s="251" t="s">
        <v>343</v>
      </c>
      <c r="H186" s="252">
        <v>64.890000000000001</v>
      </c>
      <c r="I186" s="253">
        <v>378</v>
      </c>
      <c r="J186" s="253">
        <f>ROUND(I186*H186,2)</f>
        <v>24528.419999999998</v>
      </c>
      <c r="K186" s="250" t="s">
        <v>289</v>
      </c>
      <c r="L186" s="254"/>
      <c r="M186" s="255" t="s">
        <v>1</v>
      </c>
      <c r="N186" s="256" t="s">
        <v>50</v>
      </c>
      <c r="O186" s="205">
        <v>0</v>
      </c>
      <c r="P186" s="205">
        <f>O186*H186</f>
        <v>0</v>
      </c>
      <c r="Q186" s="205">
        <v>0.17599999999999999</v>
      </c>
      <c r="R186" s="205">
        <f>Q186*H186</f>
        <v>11.420639999999999</v>
      </c>
      <c r="S186" s="205">
        <v>0</v>
      </c>
      <c r="T186" s="206">
        <f>S186*H186</f>
        <v>0</v>
      </c>
      <c r="AR186" s="17" t="s">
        <v>331</v>
      </c>
      <c r="AT186" s="17" t="s">
        <v>328</v>
      </c>
      <c r="AU186" s="17" t="s">
        <v>88</v>
      </c>
      <c r="AY186" s="17" t="s">
        <v>282</v>
      </c>
      <c r="BE186" s="207">
        <f>IF(N186="základní",J186,0)</f>
        <v>24528.419999999998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24528.419999999998</v>
      </c>
      <c r="BL186" s="17" t="s">
        <v>290</v>
      </c>
      <c r="BM186" s="17" t="s">
        <v>1970</v>
      </c>
    </row>
    <row r="187" s="12" customFormat="1">
      <c r="B187" s="208"/>
      <c r="C187" s="209"/>
      <c r="D187" s="210" t="s">
        <v>292</v>
      </c>
      <c r="E187" s="211" t="s">
        <v>1</v>
      </c>
      <c r="F187" s="212" t="s">
        <v>1971</v>
      </c>
      <c r="G187" s="209"/>
      <c r="H187" s="211" t="s">
        <v>1</v>
      </c>
      <c r="I187" s="209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292</v>
      </c>
      <c r="AU187" s="217" t="s">
        <v>88</v>
      </c>
      <c r="AV187" s="12" t="s">
        <v>86</v>
      </c>
      <c r="AW187" s="12" t="s">
        <v>40</v>
      </c>
      <c r="AX187" s="12" t="s">
        <v>79</v>
      </c>
      <c r="AY187" s="21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1972</v>
      </c>
      <c r="G188" s="219"/>
      <c r="H188" s="222">
        <v>64.890000000000001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5" customFormat="1">
      <c r="B189" s="238"/>
      <c r="C189" s="239"/>
      <c r="D189" s="210" t="s">
        <v>292</v>
      </c>
      <c r="E189" s="240" t="s">
        <v>1</v>
      </c>
      <c r="F189" s="241" t="s">
        <v>306</v>
      </c>
      <c r="G189" s="239"/>
      <c r="H189" s="242">
        <v>64.890000000000001</v>
      </c>
      <c r="I189" s="239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292</v>
      </c>
      <c r="AU189" s="247" t="s">
        <v>88</v>
      </c>
      <c r="AV189" s="15" t="s">
        <v>290</v>
      </c>
      <c r="AW189" s="15" t="s">
        <v>40</v>
      </c>
      <c r="AX189" s="15" t="s">
        <v>86</v>
      </c>
      <c r="AY189" s="247" t="s">
        <v>282</v>
      </c>
    </row>
    <row r="190" s="11" customFormat="1" ht="22.8" customHeight="1">
      <c r="B190" s="183"/>
      <c r="C190" s="184"/>
      <c r="D190" s="185" t="s">
        <v>78</v>
      </c>
      <c r="E190" s="196" t="s">
        <v>346</v>
      </c>
      <c r="F190" s="196" t="s">
        <v>1125</v>
      </c>
      <c r="G190" s="184"/>
      <c r="H190" s="184"/>
      <c r="I190" s="184"/>
      <c r="J190" s="197">
        <f>BK190</f>
        <v>91255.48000000001</v>
      </c>
      <c r="K190" s="184"/>
      <c r="L190" s="188"/>
      <c r="M190" s="189"/>
      <c r="N190" s="190"/>
      <c r="O190" s="190"/>
      <c r="P190" s="191">
        <f>SUM(P191:P219)</f>
        <v>58.668000000000006</v>
      </c>
      <c r="Q190" s="190"/>
      <c r="R190" s="191">
        <f>SUM(R191:R219)</f>
        <v>52.544947999999998</v>
      </c>
      <c r="S190" s="190"/>
      <c r="T190" s="192">
        <f>SUM(T191:T219)</f>
        <v>0</v>
      </c>
      <c r="AR190" s="193" t="s">
        <v>290</v>
      </c>
      <c r="AT190" s="194" t="s">
        <v>78</v>
      </c>
      <c r="AU190" s="194" t="s">
        <v>86</v>
      </c>
      <c r="AY190" s="193" t="s">
        <v>282</v>
      </c>
      <c r="BK190" s="195">
        <f>SUM(BK191:BK219)</f>
        <v>91255.48000000001</v>
      </c>
    </row>
    <row r="191" s="1" customFormat="1" ht="16.5" customHeight="1">
      <c r="B191" s="33"/>
      <c r="C191" s="198" t="s">
        <v>381</v>
      </c>
      <c r="D191" s="198" t="s">
        <v>285</v>
      </c>
      <c r="E191" s="199" t="s">
        <v>1878</v>
      </c>
      <c r="F191" s="200" t="s">
        <v>1879</v>
      </c>
      <c r="G191" s="201" t="s">
        <v>392</v>
      </c>
      <c r="H191" s="202">
        <v>122</v>
      </c>
      <c r="I191" s="203">
        <v>97.599999999999994</v>
      </c>
      <c r="J191" s="203">
        <f>ROUND(I191*H191,2)</f>
        <v>11907.200000000001</v>
      </c>
      <c r="K191" s="200" t="s">
        <v>289</v>
      </c>
      <c r="L191" s="38"/>
      <c r="M191" s="72" t="s">
        <v>1</v>
      </c>
      <c r="N191" s="204" t="s">
        <v>50</v>
      </c>
      <c r="O191" s="205">
        <v>0.13600000000000001</v>
      </c>
      <c r="P191" s="205">
        <f>O191*H191</f>
        <v>16.592000000000002</v>
      </c>
      <c r="Q191" s="205">
        <v>0.080879999999999994</v>
      </c>
      <c r="R191" s="205">
        <f>Q191*H191</f>
        <v>9.8673599999999997</v>
      </c>
      <c r="S191" s="205">
        <v>0</v>
      </c>
      <c r="T191" s="206">
        <f>S191*H191</f>
        <v>0</v>
      </c>
      <c r="AR191" s="17" t="s">
        <v>290</v>
      </c>
      <c r="AT191" s="17" t="s">
        <v>285</v>
      </c>
      <c r="AU191" s="17" t="s">
        <v>88</v>
      </c>
      <c r="AY191" s="17" t="s">
        <v>282</v>
      </c>
      <c r="BE191" s="207">
        <f>IF(N191="základní",J191,0)</f>
        <v>11907.200000000001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11907.200000000001</v>
      </c>
      <c r="BL191" s="17" t="s">
        <v>290</v>
      </c>
      <c r="BM191" s="17" t="s">
        <v>1973</v>
      </c>
    </row>
    <row r="192" s="12" customFormat="1">
      <c r="B192" s="208"/>
      <c r="C192" s="209"/>
      <c r="D192" s="210" t="s">
        <v>292</v>
      </c>
      <c r="E192" s="211" t="s">
        <v>1</v>
      </c>
      <c r="F192" s="212" t="s">
        <v>1881</v>
      </c>
      <c r="G192" s="209"/>
      <c r="H192" s="211" t="s">
        <v>1</v>
      </c>
      <c r="I192" s="209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292</v>
      </c>
      <c r="AU192" s="217" t="s">
        <v>88</v>
      </c>
      <c r="AV192" s="12" t="s">
        <v>86</v>
      </c>
      <c r="AW192" s="12" t="s">
        <v>40</v>
      </c>
      <c r="AX192" s="12" t="s">
        <v>79</v>
      </c>
      <c r="AY192" s="21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1974</v>
      </c>
      <c r="G193" s="219"/>
      <c r="H193" s="222">
        <v>122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5" customFormat="1">
      <c r="B194" s="238"/>
      <c r="C194" s="239"/>
      <c r="D194" s="210" t="s">
        <v>292</v>
      </c>
      <c r="E194" s="240" t="s">
        <v>1</v>
      </c>
      <c r="F194" s="241" t="s">
        <v>306</v>
      </c>
      <c r="G194" s="239"/>
      <c r="H194" s="242">
        <v>122</v>
      </c>
      <c r="I194" s="239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292</v>
      </c>
      <c r="AU194" s="247" t="s">
        <v>88</v>
      </c>
      <c r="AV194" s="15" t="s">
        <v>290</v>
      </c>
      <c r="AW194" s="15" t="s">
        <v>40</v>
      </c>
      <c r="AX194" s="15" t="s">
        <v>86</v>
      </c>
      <c r="AY194" s="247" t="s">
        <v>282</v>
      </c>
    </row>
    <row r="195" s="1" customFormat="1" ht="16.5" customHeight="1">
      <c r="B195" s="33"/>
      <c r="C195" s="248" t="s">
        <v>385</v>
      </c>
      <c r="D195" s="248" t="s">
        <v>328</v>
      </c>
      <c r="E195" s="249" t="s">
        <v>1883</v>
      </c>
      <c r="F195" s="250" t="s">
        <v>1884</v>
      </c>
      <c r="G195" s="251" t="s">
        <v>392</v>
      </c>
      <c r="H195" s="252">
        <v>123.22</v>
      </c>
      <c r="I195" s="253">
        <v>128</v>
      </c>
      <c r="J195" s="253">
        <f>ROUND(I195*H195,2)</f>
        <v>15772.16</v>
      </c>
      <c r="K195" s="250" t="s">
        <v>289</v>
      </c>
      <c r="L195" s="254"/>
      <c r="M195" s="255" t="s">
        <v>1</v>
      </c>
      <c r="N195" s="256" t="s">
        <v>50</v>
      </c>
      <c r="O195" s="205">
        <v>0</v>
      </c>
      <c r="P195" s="205">
        <f>O195*H195</f>
        <v>0</v>
      </c>
      <c r="Q195" s="205">
        <v>0.045999999999999999</v>
      </c>
      <c r="R195" s="205">
        <f>Q195*H195</f>
        <v>5.66812</v>
      </c>
      <c r="S195" s="205">
        <v>0</v>
      </c>
      <c r="T195" s="206">
        <f>S195*H195</f>
        <v>0</v>
      </c>
      <c r="AR195" s="17" t="s">
        <v>331</v>
      </c>
      <c r="AT195" s="17" t="s">
        <v>328</v>
      </c>
      <c r="AU195" s="17" t="s">
        <v>88</v>
      </c>
      <c r="AY195" s="17" t="s">
        <v>282</v>
      </c>
      <c r="BE195" s="207">
        <f>IF(N195="základní",J195,0)</f>
        <v>15772.16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15772.16</v>
      </c>
      <c r="BL195" s="17" t="s">
        <v>290</v>
      </c>
      <c r="BM195" s="17" t="s">
        <v>1975</v>
      </c>
    </row>
    <row r="196" s="12" customFormat="1">
      <c r="B196" s="208"/>
      <c r="C196" s="209"/>
      <c r="D196" s="210" t="s">
        <v>292</v>
      </c>
      <c r="E196" s="211" t="s">
        <v>1</v>
      </c>
      <c r="F196" s="212" t="s">
        <v>1886</v>
      </c>
      <c r="G196" s="209"/>
      <c r="H196" s="211" t="s">
        <v>1</v>
      </c>
      <c r="I196" s="209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292</v>
      </c>
      <c r="AU196" s="217" t="s">
        <v>88</v>
      </c>
      <c r="AV196" s="12" t="s">
        <v>86</v>
      </c>
      <c r="AW196" s="12" t="s">
        <v>40</v>
      </c>
      <c r="AX196" s="12" t="s">
        <v>79</v>
      </c>
      <c r="AY196" s="217" t="s">
        <v>282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1976</v>
      </c>
      <c r="G197" s="219"/>
      <c r="H197" s="222">
        <v>123.22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88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5" customFormat="1">
      <c r="B198" s="238"/>
      <c r="C198" s="239"/>
      <c r="D198" s="210" t="s">
        <v>292</v>
      </c>
      <c r="E198" s="240" t="s">
        <v>1</v>
      </c>
      <c r="F198" s="241" t="s">
        <v>306</v>
      </c>
      <c r="G198" s="239"/>
      <c r="H198" s="242">
        <v>123.22</v>
      </c>
      <c r="I198" s="239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292</v>
      </c>
      <c r="AU198" s="247" t="s">
        <v>88</v>
      </c>
      <c r="AV198" s="15" t="s">
        <v>290</v>
      </c>
      <c r="AW198" s="15" t="s">
        <v>40</v>
      </c>
      <c r="AX198" s="15" t="s">
        <v>86</v>
      </c>
      <c r="AY198" s="247" t="s">
        <v>282</v>
      </c>
    </row>
    <row r="199" s="1" customFormat="1" ht="16.5" customHeight="1">
      <c r="B199" s="33"/>
      <c r="C199" s="198" t="s">
        <v>389</v>
      </c>
      <c r="D199" s="198" t="s">
        <v>285</v>
      </c>
      <c r="E199" s="199" t="s">
        <v>1398</v>
      </c>
      <c r="F199" s="200" t="s">
        <v>1399</v>
      </c>
      <c r="G199" s="201" t="s">
        <v>392</v>
      </c>
      <c r="H199" s="202">
        <v>157</v>
      </c>
      <c r="I199" s="203">
        <v>232</v>
      </c>
      <c r="J199" s="203">
        <f>ROUND(I199*H199,2)</f>
        <v>36424</v>
      </c>
      <c r="K199" s="200" t="s">
        <v>289</v>
      </c>
      <c r="L199" s="38"/>
      <c r="M199" s="72" t="s">
        <v>1</v>
      </c>
      <c r="N199" s="204" t="s">
        <v>50</v>
      </c>
      <c r="O199" s="205">
        <v>0.26800000000000002</v>
      </c>
      <c r="P199" s="205">
        <f>O199*H199</f>
        <v>42.076000000000001</v>
      </c>
      <c r="Q199" s="205">
        <v>0.15540000000000001</v>
      </c>
      <c r="R199" s="205">
        <f>Q199*H199</f>
        <v>24.3978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88</v>
      </c>
      <c r="AY199" s="17" t="s">
        <v>282</v>
      </c>
      <c r="BE199" s="207">
        <f>IF(N199="základní",J199,0)</f>
        <v>36424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36424</v>
      </c>
      <c r="BL199" s="17" t="s">
        <v>290</v>
      </c>
      <c r="BM199" s="17" t="s">
        <v>1977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1978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1979</v>
      </c>
      <c r="G201" s="219"/>
      <c r="H201" s="222">
        <v>157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5" customFormat="1">
      <c r="B202" s="238"/>
      <c r="C202" s="239"/>
      <c r="D202" s="210" t="s">
        <v>292</v>
      </c>
      <c r="E202" s="240" t="s">
        <v>1</v>
      </c>
      <c r="F202" s="241" t="s">
        <v>306</v>
      </c>
      <c r="G202" s="239"/>
      <c r="H202" s="242">
        <v>157</v>
      </c>
      <c r="I202" s="239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292</v>
      </c>
      <c r="AU202" s="247" t="s">
        <v>88</v>
      </c>
      <c r="AV202" s="15" t="s">
        <v>290</v>
      </c>
      <c r="AW202" s="15" t="s">
        <v>40</v>
      </c>
      <c r="AX202" s="15" t="s">
        <v>86</v>
      </c>
      <c r="AY202" s="247" t="s">
        <v>282</v>
      </c>
    </row>
    <row r="203" s="1" customFormat="1" ht="16.5" customHeight="1">
      <c r="B203" s="33"/>
      <c r="C203" s="248" t="s">
        <v>395</v>
      </c>
      <c r="D203" s="248" t="s">
        <v>328</v>
      </c>
      <c r="E203" s="249" t="s">
        <v>1629</v>
      </c>
      <c r="F203" s="250" t="s">
        <v>1630</v>
      </c>
      <c r="G203" s="251" t="s">
        <v>392</v>
      </c>
      <c r="H203" s="252">
        <v>150.49000000000001</v>
      </c>
      <c r="I203" s="253">
        <v>162</v>
      </c>
      <c r="J203" s="253">
        <f>ROUND(I203*H203,2)</f>
        <v>24379.380000000001</v>
      </c>
      <c r="K203" s="250" t="s">
        <v>289</v>
      </c>
      <c r="L203" s="254"/>
      <c r="M203" s="255" t="s">
        <v>1</v>
      </c>
      <c r="N203" s="256" t="s">
        <v>50</v>
      </c>
      <c r="O203" s="205">
        <v>0</v>
      </c>
      <c r="P203" s="205">
        <f>O203*H203</f>
        <v>0</v>
      </c>
      <c r="Q203" s="205">
        <v>0.081000000000000003</v>
      </c>
      <c r="R203" s="205">
        <f>Q203*H203</f>
        <v>12.189690000000001</v>
      </c>
      <c r="S203" s="205">
        <v>0</v>
      </c>
      <c r="T203" s="206">
        <f>S203*H203</f>
        <v>0</v>
      </c>
      <c r="AR203" s="17" t="s">
        <v>331</v>
      </c>
      <c r="AT203" s="17" t="s">
        <v>328</v>
      </c>
      <c r="AU203" s="17" t="s">
        <v>88</v>
      </c>
      <c r="AY203" s="17" t="s">
        <v>282</v>
      </c>
      <c r="BE203" s="207">
        <f>IF(N203="základní",J203,0)</f>
        <v>24379.380000000001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7" t="s">
        <v>86</v>
      </c>
      <c r="BK203" s="207">
        <f>ROUND(I203*H203,2)</f>
        <v>24379.380000000001</v>
      </c>
      <c r="BL203" s="17" t="s">
        <v>290</v>
      </c>
      <c r="BM203" s="17" t="s">
        <v>1980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1632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1981</v>
      </c>
      <c r="G205" s="219"/>
      <c r="H205" s="222">
        <v>150.49000000000001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88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5" customFormat="1">
      <c r="B206" s="238"/>
      <c r="C206" s="239"/>
      <c r="D206" s="210" t="s">
        <v>292</v>
      </c>
      <c r="E206" s="240" t="s">
        <v>1</v>
      </c>
      <c r="F206" s="241" t="s">
        <v>306</v>
      </c>
      <c r="G206" s="239"/>
      <c r="H206" s="242">
        <v>150.49000000000001</v>
      </c>
      <c r="I206" s="239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292</v>
      </c>
      <c r="AU206" s="247" t="s">
        <v>88</v>
      </c>
      <c r="AV206" s="15" t="s">
        <v>290</v>
      </c>
      <c r="AW206" s="15" t="s">
        <v>40</v>
      </c>
      <c r="AX206" s="15" t="s">
        <v>86</v>
      </c>
      <c r="AY206" s="247" t="s">
        <v>282</v>
      </c>
    </row>
    <row r="207" s="1" customFormat="1" ht="16.5" customHeight="1">
      <c r="B207" s="33"/>
      <c r="C207" s="248" t="s">
        <v>399</v>
      </c>
      <c r="D207" s="248" t="s">
        <v>328</v>
      </c>
      <c r="E207" s="249" t="s">
        <v>1634</v>
      </c>
      <c r="F207" s="250" t="s">
        <v>1635</v>
      </c>
      <c r="G207" s="251" t="s">
        <v>392</v>
      </c>
      <c r="H207" s="252">
        <v>6.0599999999999996</v>
      </c>
      <c r="I207" s="253">
        <v>123</v>
      </c>
      <c r="J207" s="253">
        <f>ROUND(I207*H207,2)</f>
        <v>745.38</v>
      </c>
      <c r="K207" s="250" t="s">
        <v>289</v>
      </c>
      <c r="L207" s="254"/>
      <c r="M207" s="255" t="s">
        <v>1</v>
      </c>
      <c r="N207" s="256" t="s">
        <v>50</v>
      </c>
      <c r="O207" s="205">
        <v>0</v>
      </c>
      <c r="P207" s="205">
        <f>O207*H207</f>
        <v>0</v>
      </c>
      <c r="Q207" s="205">
        <v>0.048300000000000003</v>
      </c>
      <c r="R207" s="205">
        <f>Q207*H207</f>
        <v>0.29269800000000001</v>
      </c>
      <c r="S207" s="205">
        <v>0</v>
      </c>
      <c r="T207" s="206">
        <f>S207*H207</f>
        <v>0</v>
      </c>
      <c r="AR207" s="17" t="s">
        <v>331</v>
      </c>
      <c r="AT207" s="17" t="s">
        <v>328</v>
      </c>
      <c r="AU207" s="17" t="s">
        <v>88</v>
      </c>
      <c r="AY207" s="17" t="s">
        <v>282</v>
      </c>
      <c r="BE207" s="207">
        <f>IF(N207="základní",J207,0)</f>
        <v>745.38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745.38</v>
      </c>
      <c r="BL207" s="17" t="s">
        <v>290</v>
      </c>
      <c r="BM207" s="17" t="s">
        <v>1982</v>
      </c>
    </row>
    <row r="208" s="12" customFormat="1">
      <c r="B208" s="208"/>
      <c r="C208" s="209"/>
      <c r="D208" s="210" t="s">
        <v>292</v>
      </c>
      <c r="E208" s="211" t="s">
        <v>1</v>
      </c>
      <c r="F208" s="212" t="s">
        <v>1637</v>
      </c>
      <c r="G208" s="209"/>
      <c r="H208" s="211" t="s">
        <v>1</v>
      </c>
      <c r="I208" s="209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292</v>
      </c>
      <c r="AU208" s="217" t="s">
        <v>88</v>
      </c>
      <c r="AV208" s="12" t="s">
        <v>86</v>
      </c>
      <c r="AW208" s="12" t="s">
        <v>40</v>
      </c>
      <c r="AX208" s="12" t="s">
        <v>79</v>
      </c>
      <c r="AY208" s="21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1983</v>
      </c>
      <c r="G209" s="219"/>
      <c r="H209" s="222">
        <v>6.0599999999999996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88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5" customFormat="1">
      <c r="B210" s="238"/>
      <c r="C210" s="239"/>
      <c r="D210" s="210" t="s">
        <v>292</v>
      </c>
      <c r="E210" s="240" t="s">
        <v>1</v>
      </c>
      <c r="F210" s="241" t="s">
        <v>306</v>
      </c>
      <c r="G210" s="239"/>
      <c r="H210" s="242">
        <v>6.0599999999999996</v>
      </c>
      <c r="I210" s="239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292</v>
      </c>
      <c r="AU210" s="247" t="s">
        <v>88</v>
      </c>
      <c r="AV210" s="15" t="s">
        <v>290</v>
      </c>
      <c r="AW210" s="15" t="s">
        <v>40</v>
      </c>
      <c r="AX210" s="15" t="s">
        <v>86</v>
      </c>
      <c r="AY210" s="247" t="s">
        <v>282</v>
      </c>
    </row>
    <row r="211" s="1" customFormat="1" ht="16.5" customHeight="1">
      <c r="B211" s="33"/>
      <c r="C211" s="248" t="s">
        <v>7</v>
      </c>
      <c r="D211" s="248" t="s">
        <v>328</v>
      </c>
      <c r="E211" s="249" t="s">
        <v>1639</v>
      </c>
      <c r="F211" s="250" t="s">
        <v>1640</v>
      </c>
      <c r="G211" s="251" t="s">
        <v>392</v>
      </c>
      <c r="H211" s="252">
        <v>2.02</v>
      </c>
      <c r="I211" s="253">
        <v>343</v>
      </c>
      <c r="J211" s="253">
        <f>ROUND(I211*H211,2)</f>
        <v>692.86000000000001</v>
      </c>
      <c r="K211" s="250" t="s">
        <v>289</v>
      </c>
      <c r="L211" s="254"/>
      <c r="M211" s="255" t="s">
        <v>1</v>
      </c>
      <c r="N211" s="256" t="s">
        <v>50</v>
      </c>
      <c r="O211" s="205">
        <v>0</v>
      </c>
      <c r="P211" s="205">
        <f>O211*H211</f>
        <v>0</v>
      </c>
      <c r="Q211" s="205">
        <v>0.064000000000000001</v>
      </c>
      <c r="R211" s="205">
        <f>Q211*H211</f>
        <v>0.12928000000000001</v>
      </c>
      <c r="S211" s="205">
        <v>0</v>
      </c>
      <c r="T211" s="206">
        <f>S211*H211</f>
        <v>0</v>
      </c>
      <c r="AR211" s="17" t="s">
        <v>331</v>
      </c>
      <c r="AT211" s="17" t="s">
        <v>328</v>
      </c>
      <c r="AU211" s="17" t="s">
        <v>88</v>
      </c>
      <c r="AY211" s="17" t="s">
        <v>282</v>
      </c>
      <c r="BE211" s="207">
        <f>IF(N211="základní",J211,0)</f>
        <v>692.86000000000001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7" t="s">
        <v>86</v>
      </c>
      <c r="BK211" s="207">
        <f>ROUND(I211*H211,2)</f>
        <v>692.86000000000001</v>
      </c>
      <c r="BL211" s="17" t="s">
        <v>290</v>
      </c>
      <c r="BM211" s="17" t="s">
        <v>1984</v>
      </c>
    </row>
    <row r="212" s="12" customFormat="1">
      <c r="B212" s="208"/>
      <c r="C212" s="209"/>
      <c r="D212" s="210" t="s">
        <v>292</v>
      </c>
      <c r="E212" s="211" t="s">
        <v>1</v>
      </c>
      <c r="F212" s="212" t="s">
        <v>1642</v>
      </c>
      <c r="G212" s="209"/>
      <c r="H212" s="211" t="s">
        <v>1</v>
      </c>
      <c r="I212" s="209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292</v>
      </c>
      <c r="AU212" s="217" t="s">
        <v>88</v>
      </c>
      <c r="AV212" s="12" t="s">
        <v>86</v>
      </c>
      <c r="AW212" s="12" t="s">
        <v>40</v>
      </c>
      <c r="AX212" s="12" t="s">
        <v>79</v>
      </c>
      <c r="AY212" s="217" t="s">
        <v>282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1985</v>
      </c>
      <c r="G213" s="219"/>
      <c r="H213" s="222">
        <v>2.02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88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5" customFormat="1">
      <c r="B214" s="238"/>
      <c r="C214" s="239"/>
      <c r="D214" s="210" t="s">
        <v>292</v>
      </c>
      <c r="E214" s="240" t="s">
        <v>1</v>
      </c>
      <c r="F214" s="241" t="s">
        <v>306</v>
      </c>
      <c r="G214" s="239"/>
      <c r="H214" s="242">
        <v>2.02</v>
      </c>
      <c r="I214" s="239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292</v>
      </c>
      <c r="AU214" s="247" t="s">
        <v>88</v>
      </c>
      <c r="AV214" s="15" t="s">
        <v>290</v>
      </c>
      <c r="AW214" s="15" t="s">
        <v>40</v>
      </c>
      <c r="AX214" s="15" t="s">
        <v>86</v>
      </c>
      <c r="AY214" s="247" t="s">
        <v>282</v>
      </c>
    </row>
    <row r="215" s="1" customFormat="1" ht="16.5" customHeight="1">
      <c r="B215" s="33"/>
      <c r="C215" s="198" t="s">
        <v>410</v>
      </c>
      <c r="D215" s="198" t="s">
        <v>285</v>
      </c>
      <c r="E215" s="199" t="s">
        <v>1468</v>
      </c>
      <c r="F215" s="200" t="s">
        <v>1469</v>
      </c>
      <c r="G215" s="201" t="s">
        <v>1463</v>
      </c>
      <c r="H215" s="202">
        <v>15.699999999999999</v>
      </c>
      <c r="I215" s="203">
        <v>85</v>
      </c>
      <c r="J215" s="203">
        <f>ROUND(I215*H215,2)</f>
        <v>1334.5</v>
      </c>
      <c r="K215" s="200" t="s">
        <v>377</v>
      </c>
      <c r="L215" s="38"/>
      <c r="M215" s="72" t="s">
        <v>1</v>
      </c>
      <c r="N215" s="204" t="s">
        <v>50</v>
      </c>
      <c r="O215" s="205">
        <v>0</v>
      </c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AR215" s="17" t="s">
        <v>1452</v>
      </c>
      <c r="AT215" s="17" t="s">
        <v>285</v>
      </c>
      <c r="AU215" s="17" t="s">
        <v>88</v>
      </c>
      <c r="AY215" s="17" t="s">
        <v>282</v>
      </c>
      <c r="BE215" s="207">
        <f>IF(N215="základní",J215,0)</f>
        <v>1334.5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7" t="s">
        <v>86</v>
      </c>
      <c r="BK215" s="207">
        <f>ROUND(I215*H215,2)</f>
        <v>1334.5</v>
      </c>
      <c r="BL215" s="17" t="s">
        <v>1452</v>
      </c>
      <c r="BM215" s="17" t="s">
        <v>1986</v>
      </c>
    </row>
    <row r="216" s="1" customFormat="1">
      <c r="B216" s="33"/>
      <c r="C216" s="34"/>
      <c r="D216" s="210" t="s">
        <v>1154</v>
      </c>
      <c r="E216" s="34"/>
      <c r="F216" s="261" t="s">
        <v>1471</v>
      </c>
      <c r="G216" s="34"/>
      <c r="H216" s="34"/>
      <c r="I216" s="34"/>
      <c r="J216" s="34"/>
      <c r="K216" s="34"/>
      <c r="L216" s="38"/>
      <c r="M216" s="262"/>
      <c r="N216" s="74"/>
      <c r="O216" s="74"/>
      <c r="P216" s="74"/>
      <c r="Q216" s="74"/>
      <c r="R216" s="74"/>
      <c r="S216" s="74"/>
      <c r="T216" s="75"/>
      <c r="AT216" s="17" t="s">
        <v>1154</v>
      </c>
      <c r="AU216" s="17" t="s">
        <v>88</v>
      </c>
    </row>
    <row r="217" s="12" customFormat="1">
      <c r="B217" s="208"/>
      <c r="C217" s="209"/>
      <c r="D217" s="210" t="s">
        <v>292</v>
      </c>
      <c r="E217" s="211" t="s">
        <v>1</v>
      </c>
      <c r="F217" s="212" t="s">
        <v>1466</v>
      </c>
      <c r="G217" s="209"/>
      <c r="H217" s="211" t="s">
        <v>1</v>
      </c>
      <c r="I217" s="209"/>
      <c r="J217" s="209"/>
      <c r="K217" s="209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292</v>
      </c>
      <c r="AU217" s="217" t="s">
        <v>88</v>
      </c>
      <c r="AV217" s="12" t="s">
        <v>86</v>
      </c>
      <c r="AW217" s="12" t="s">
        <v>40</v>
      </c>
      <c r="AX217" s="12" t="s">
        <v>79</v>
      </c>
      <c r="AY217" s="217" t="s">
        <v>282</v>
      </c>
    </row>
    <row r="218" s="13" customFormat="1">
      <c r="B218" s="218"/>
      <c r="C218" s="219"/>
      <c r="D218" s="210" t="s">
        <v>292</v>
      </c>
      <c r="E218" s="220" t="s">
        <v>1</v>
      </c>
      <c r="F218" s="221" t="s">
        <v>1987</v>
      </c>
      <c r="G218" s="219"/>
      <c r="H218" s="222">
        <v>15.699999999999999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292</v>
      </c>
      <c r="AU218" s="227" t="s">
        <v>88</v>
      </c>
      <c r="AV218" s="13" t="s">
        <v>88</v>
      </c>
      <c r="AW218" s="13" t="s">
        <v>40</v>
      </c>
      <c r="AX218" s="13" t="s">
        <v>79</v>
      </c>
      <c r="AY218" s="227" t="s">
        <v>282</v>
      </c>
    </row>
    <row r="219" s="15" customFormat="1">
      <c r="B219" s="238"/>
      <c r="C219" s="239"/>
      <c r="D219" s="210" t="s">
        <v>292</v>
      </c>
      <c r="E219" s="240" t="s">
        <v>1</v>
      </c>
      <c r="F219" s="241" t="s">
        <v>306</v>
      </c>
      <c r="G219" s="239"/>
      <c r="H219" s="242">
        <v>15.699999999999999</v>
      </c>
      <c r="I219" s="239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292</v>
      </c>
      <c r="AU219" s="247" t="s">
        <v>88</v>
      </c>
      <c r="AV219" s="15" t="s">
        <v>290</v>
      </c>
      <c r="AW219" s="15" t="s">
        <v>40</v>
      </c>
      <c r="AX219" s="15" t="s">
        <v>86</v>
      </c>
      <c r="AY219" s="247" t="s">
        <v>282</v>
      </c>
    </row>
    <row r="220" s="11" customFormat="1" ht="22.8" customHeight="1">
      <c r="B220" s="183"/>
      <c r="C220" s="184"/>
      <c r="D220" s="185" t="s">
        <v>78</v>
      </c>
      <c r="E220" s="196" t="s">
        <v>1224</v>
      </c>
      <c r="F220" s="196" t="s">
        <v>1225</v>
      </c>
      <c r="G220" s="184"/>
      <c r="H220" s="184"/>
      <c r="I220" s="184"/>
      <c r="J220" s="197">
        <f>BK220</f>
        <v>248711.57000000001</v>
      </c>
      <c r="K220" s="184"/>
      <c r="L220" s="188"/>
      <c r="M220" s="189"/>
      <c r="N220" s="190"/>
      <c r="O220" s="190"/>
      <c r="P220" s="191">
        <f>P221</f>
        <v>554.71063200000003</v>
      </c>
      <c r="Q220" s="190"/>
      <c r="R220" s="191">
        <f>R221</f>
        <v>0</v>
      </c>
      <c r="S220" s="190"/>
      <c r="T220" s="192">
        <f>T221</f>
        <v>0</v>
      </c>
      <c r="AR220" s="193" t="s">
        <v>86</v>
      </c>
      <c r="AT220" s="194" t="s">
        <v>78</v>
      </c>
      <c r="AU220" s="194" t="s">
        <v>86</v>
      </c>
      <c r="AY220" s="193" t="s">
        <v>282</v>
      </c>
      <c r="BK220" s="195">
        <f>BK221</f>
        <v>248711.57000000001</v>
      </c>
    </row>
    <row r="221" s="1" customFormat="1" ht="16.5" customHeight="1">
      <c r="B221" s="33"/>
      <c r="C221" s="198" t="s">
        <v>415</v>
      </c>
      <c r="D221" s="198" t="s">
        <v>285</v>
      </c>
      <c r="E221" s="199" t="s">
        <v>1646</v>
      </c>
      <c r="F221" s="200" t="s">
        <v>1647</v>
      </c>
      <c r="G221" s="201" t="s">
        <v>316</v>
      </c>
      <c r="H221" s="202">
        <v>1397.2560000000001</v>
      </c>
      <c r="I221" s="203">
        <v>178</v>
      </c>
      <c r="J221" s="203">
        <f>ROUND(I221*H221,2)</f>
        <v>248711.57000000001</v>
      </c>
      <c r="K221" s="200" t="s">
        <v>289</v>
      </c>
      <c r="L221" s="38"/>
      <c r="M221" s="257" t="s">
        <v>1</v>
      </c>
      <c r="N221" s="258" t="s">
        <v>50</v>
      </c>
      <c r="O221" s="259">
        <v>0.39700000000000002</v>
      </c>
      <c r="P221" s="259">
        <f>O221*H221</f>
        <v>554.71063200000003</v>
      </c>
      <c r="Q221" s="259">
        <v>0</v>
      </c>
      <c r="R221" s="259">
        <f>Q221*H221</f>
        <v>0</v>
      </c>
      <c r="S221" s="259">
        <v>0</v>
      </c>
      <c r="T221" s="260">
        <f>S221*H221</f>
        <v>0</v>
      </c>
      <c r="AR221" s="17" t="s">
        <v>290</v>
      </c>
      <c r="AT221" s="17" t="s">
        <v>285</v>
      </c>
      <c r="AU221" s="17" t="s">
        <v>88</v>
      </c>
      <c r="AY221" s="17" t="s">
        <v>282</v>
      </c>
      <c r="BE221" s="207">
        <f>IF(N221="základní",J221,0)</f>
        <v>248711.57000000001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248711.57000000001</v>
      </c>
      <c r="BL221" s="17" t="s">
        <v>290</v>
      </c>
      <c r="BM221" s="17" t="s">
        <v>1988</v>
      </c>
    </row>
    <row r="222" s="1" customFormat="1" ht="6.96" customHeight="1">
      <c r="B222" s="52"/>
      <c r="C222" s="53"/>
      <c r="D222" s="53"/>
      <c r="E222" s="53"/>
      <c r="F222" s="53"/>
      <c r="G222" s="53"/>
      <c r="H222" s="53"/>
      <c r="I222" s="53"/>
      <c r="J222" s="53"/>
      <c r="K222" s="53"/>
      <c r="L222" s="38"/>
    </row>
  </sheetData>
  <sheetProtection sheet="1" autoFilter="0" formatColumns="0" formatRows="0" objects="1" scenarios="1" spinCount="100000" saltValue="YilKOELBnSRsV44vvYyVSwdvusNf6i3G2ihNch0OyT8GF41kjSN2cFDFao8Zp+N0wU5cZ3eWcqXoIOf1DTDtFw==" hashValue="a79Ah2Vg21txzLA+sXDb2WqfrIByxF52+A9w2ivKRnNbQyZb7/CQh8dQlRg8ACH+a690i/MjUWoqds0x+fffww==" algorithmName="SHA-512" password="CC35"/>
  <autoFilter ref="C96:K221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142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1227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1989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1990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ROUND(J97, 2)</f>
        <v>120339.81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ROUND((SUM(BE97:BE180)),  2)</f>
        <v>120339.81</v>
      </c>
      <c r="I37" s="145">
        <v>0.20999999999999999</v>
      </c>
      <c r="J37" s="144">
        <f>ROUND(((SUM(BE97:BE180))*I37),  2)</f>
        <v>25271.360000000001</v>
      </c>
      <c r="L37" s="38"/>
    </row>
    <row r="38" s="1" customFormat="1" ht="14.4" customHeight="1">
      <c r="B38" s="38"/>
      <c r="E38" s="135" t="s">
        <v>51</v>
      </c>
      <c r="F38" s="144">
        <f>ROUND((SUM(BF97:BF180)),  2)</f>
        <v>0</v>
      </c>
      <c r="I38" s="145">
        <v>0.14999999999999999</v>
      </c>
      <c r="J38" s="144">
        <f>ROUND(((SUM(BF97:BF180))*I38),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ROUND((SUM(BG97:BG180)),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ROUND((SUM(BH97:BH180)),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ROUND((SUM(BI97:BI180)),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145611.16999999998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1227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1989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121.N - Parkoviště P1 - nezpůsobilé výdaje (p.Švéda)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J97</f>
        <v>120339.81000000001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J98</f>
        <v>120339.81000000001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J99</f>
        <v>44378.840000000004</v>
      </c>
      <c r="K69" s="117"/>
      <c r="L69" s="172"/>
    </row>
    <row r="70" s="9" customFormat="1" ht="19.92" customHeight="1">
      <c r="B70" s="168"/>
      <c r="C70" s="117"/>
      <c r="D70" s="169" t="s">
        <v>1500</v>
      </c>
      <c r="E70" s="170"/>
      <c r="F70" s="170"/>
      <c r="G70" s="170"/>
      <c r="H70" s="170"/>
      <c r="I70" s="170"/>
      <c r="J70" s="171">
        <f>J130</f>
        <v>3393.3299999999999</v>
      </c>
      <c r="K70" s="117"/>
      <c r="L70" s="172"/>
    </row>
    <row r="71" s="9" customFormat="1" ht="19.92" customHeight="1">
      <c r="B71" s="168"/>
      <c r="C71" s="117"/>
      <c r="D71" s="169" t="s">
        <v>1229</v>
      </c>
      <c r="E71" s="170"/>
      <c r="F71" s="170"/>
      <c r="G71" s="170"/>
      <c r="H71" s="170"/>
      <c r="I71" s="170"/>
      <c r="J71" s="171">
        <f>J140</f>
        <v>46893</v>
      </c>
      <c r="K71" s="117"/>
      <c r="L71" s="172"/>
    </row>
    <row r="72" s="9" customFormat="1" ht="19.92" customHeight="1">
      <c r="B72" s="168"/>
      <c r="C72" s="117"/>
      <c r="D72" s="169" t="s">
        <v>1041</v>
      </c>
      <c r="E72" s="170"/>
      <c r="F72" s="170"/>
      <c r="G72" s="170"/>
      <c r="H72" s="170"/>
      <c r="I72" s="170"/>
      <c r="J72" s="171">
        <f>J157</f>
        <v>11738.84</v>
      </c>
      <c r="K72" s="117"/>
      <c r="L72" s="172"/>
    </row>
    <row r="73" s="9" customFormat="1" ht="19.92" customHeight="1">
      <c r="B73" s="168"/>
      <c r="C73" s="117"/>
      <c r="D73" s="169" t="s">
        <v>1043</v>
      </c>
      <c r="E73" s="170"/>
      <c r="F73" s="170"/>
      <c r="G73" s="170"/>
      <c r="H73" s="170"/>
      <c r="I73" s="170"/>
      <c r="J73" s="171">
        <f>J179</f>
        <v>13935.799999999999</v>
      </c>
      <c r="K73" s="117"/>
      <c r="L73" s="172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38"/>
    </row>
    <row r="80" s="1" customFormat="1" ht="24.96" customHeight="1">
      <c r="B80" s="33"/>
      <c r="C80" s="23" t="s">
        <v>268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14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157" t="str">
        <f>E7</f>
        <v>Přestupní terminál Šumperk</v>
      </c>
      <c r="F83" s="29"/>
      <c r="G83" s="29"/>
      <c r="H83" s="29"/>
      <c r="I83" s="34"/>
      <c r="J83" s="34"/>
      <c r="K83" s="34"/>
      <c r="L83" s="38"/>
    </row>
    <row r="84" ht="12" customHeight="1">
      <c r="B84" s="21"/>
      <c r="C84" s="29" t="s">
        <v>244</v>
      </c>
      <c r="D84" s="22"/>
      <c r="E84" s="22"/>
      <c r="F84" s="22"/>
      <c r="G84" s="22"/>
      <c r="H84" s="22"/>
      <c r="I84" s="22"/>
      <c r="J84" s="22"/>
      <c r="K84" s="22"/>
      <c r="L84" s="20"/>
    </row>
    <row r="85" ht="16.5" customHeight="1">
      <c r="B85" s="21"/>
      <c r="C85" s="22"/>
      <c r="D85" s="22"/>
      <c r="E85" s="157" t="s">
        <v>1227</v>
      </c>
      <c r="F85" s="22"/>
      <c r="G85" s="22"/>
      <c r="H85" s="22"/>
      <c r="I85" s="22"/>
      <c r="J85" s="22"/>
      <c r="K85" s="22"/>
      <c r="L85" s="20"/>
    </row>
    <row r="86" ht="12" customHeight="1">
      <c r="B86" s="21"/>
      <c r="C86" s="29" t="s">
        <v>246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33"/>
      <c r="C87" s="34"/>
      <c r="D87" s="34"/>
      <c r="E87" s="29" t="s">
        <v>1989</v>
      </c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1829</v>
      </c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6.5" customHeight="1">
      <c r="B89" s="33"/>
      <c r="C89" s="34"/>
      <c r="D89" s="34"/>
      <c r="E89" s="59" t="str">
        <f>E13</f>
        <v>SO 121.N - Parkoviště P1 - nezpůsobilé výdaje (p.Švéda)</v>
      </c>
      <c r="F89" s="34"/>
      <c r="G89" s="34"/>
      <c r="H89" s="34"/>
      <c r="I89" s="34"/>
      <c r="J89" s="34"/>
      <c r="K89" s="34"/>
      <c r="L89" s="38"/>
    </row>
    <row r="90" s="1" customFormat="1" ht="6.96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" customFormat="1" ht="12" customHeight="1">
      <c r="B91" s="33"/>
      <c r="C91" s="29" t="s">
        <v>20</v>
      </c>
      <c r="D91" s="34"/>
      <c r="E91" s="34"/>
      <c r="F91" s="26" t="str">
        <f>F16</f>
        <v>Šumperk</v>
      </c>
      <c r="G91" s="34"/>
      <c r="H91" s="34"/>
      <c r="I91" s="29" t="s">
        <v>22</v>
      </c>
      <c r="J91" s="62" t="str">
        <f>IF(J16="","",J16)</f>
        <v>20. 11. 2018</v>
      </c>
      <c r="K91" s="34"/>
      <c r="L91" s="38"/>
    </row>
    <row r="92" s="1" customFormat="1" ht="6.96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" customFormat="1" ht="13.65" customHeight="1">
      <c r="B93" s="33"/>
      <c r="C93" s="29" t="s">
        <v>28</v>
      </c>
      <c r="D93" s="34"/>
      <c r="E93" s="34"/>
      <c r="F93" s="26" t="str">
        <f>E19</f>
        <v>Město Šumperk</v>
      </c>
      <c r="G93" s="34"/>
      <c r="H93" s="34"/>
      <c r="I93" s="29" t="s">
        <v>36</v>
      </c>
      <c r="J93" s="31" t="str">
        <f>E25</f>
        <v>Cekr CZ s.r.o.</v>
      </c>
      <c r="K93" s="34"/>
      <c r="L93" s="38"/>
    </row>
    <row r="94" s="1" customFormat="1" ht="24.9" customHeight="1">
      <c r="B94" s="33"/>
      <c r="C94" s="29" t="s">
        <v>34</v>
      </c>
      <c r="D94" s="34"/>
      <c r="E94" s="34"/>
      <c r="F94" s="26" t="str">
        <f>IF(E22="","",E22)</f>
        <v>Na základě VŘ</v>
      </c>
      <c r="G94" s="34"/>
      <c r="H94" s="34"/>
      <c r="I94" s="29" t="s">
        <v>41</v>
      </c>
      <c r="J94" s="31" t="str">
        <f>E28</f>
        <v>Jan Zamykal, CS ÚRS 2018 02</v>
      </c>
      <c r="K94" s="34"/>
      <c r="L94" s="38"/>
    </row>
    <row r="95" s="1" customFormat="1" ht="10.32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8"/>
    </row>
    <row r="96" s="10" customFormat="1" ht="29.28" customHeight="1">
      <c r="B96" s="173"/>
      <c r="C96" s="174" t="s">
        <v>269</v>
      </c>
      <c r="D96" s="175" t="s">
        <v>64</v>
      </c>
      <c r="E96" s="175" t="s">
        <v>60</v>
      </c>
      <c r="F96" s="175" t="s">
        <v>61</v>
      </c>
      <c r="G96" s="175" t="s">
        <v>270</v>
      </c>
      <c r="H96" s="175" t="s">
        <v>271</v>
      </c>
      <c r="I96" s="175" t="s">
        <v>272</v>
      </c>
      <c r="J96" s="176" t="s">
        <v>250</v>
      </c>
      <c r="K96" s="177" t="s">
        <v>273</v>
      </c>
      <c r="L96" s="178"/>
      <c r="M96" s="83" t="s">
        <v>1</v>
      </c>
      <c r="N96" s="84" t="s">
        <v>49</v>
      </c>
      <c r="O96" s="84" t="s">
        <v>274</v>
      </c>
      <c r="P96" s="84" t="s">
        <v>275</v>
      </c>
      <c r="Q96" s="84" t="s">
        <v>276</v>
      </c>
      <c r="R96" s="84" t="s">
        <v>277</v>
      </c>
      <c r="S96" s="84" t="s">
        <v>278</v>
      </c>
      <c r="T96" s="85" t="s">
        <v>279</v>
      </c>
    </row>
    <row r="97" s="1" customFormat="1" ht="22.8" customHeight="1">
      <c r="B97" s="33"/>
      <c r="C97" s="90" t="s">
        <v>280</v>
      </c>
      <c r="D97" s="34"/>
      <c r="E97" s="34"/>
      <c r="F97" s="34"/>
      <c r="G97" s="34"/>
      <c r="H97" s="34"/>
      <c r="I97" s="34"/>
      <c r="J97" s="179">
        <f>BK97</f>
        <v>120339.81000000001</v>
      </c>
      <c r="K97" s="34"/>
      <c r="L97" s="38"/>
      <c r="M97" s="86"/>
      <c r="N97" s="87"/>
      <c r="O97" s="87"/>
      <c r="P97" s="180">
        <f>P98</f>
        <v>105.857227</v>
      </c>
      <c r="Q97" s="87"/>
      <c r="R97" s="180">
        <f>R98</f>
        <v>78.291211200000006</v>
      </c>
      <c r="S97" s="87"/>
      <c r="T97" s="181">
        <f>T98</f>
        <v>0</v>
      </c>
      <c r="AT97" s="17" t="s">
        <v>78</v>
      </c>
      <c r="AU97" s="17" t="s">
        <v>252</v>
      </c>
      <c r="BK97" s="182">
        <f>BK98</f>
        <v>120339.81000000001</v>
      </c>
    </row>
    <row r="98" s="11" customFormat="1" ht="25.92" customHeight="1">
      <c r="B98" s="183"/>
      <c r="C98" s="184"/>
      <c r="D98" s="185" t="s">
        <v>78</v>
      </c>
      <c r="E98" s="186" t="s">
        <v>1044</v>
      </c>
      <c r="F98" s="186" t="s">
        <v>1045</v>
      </c>
      <c r="G98" s="184"/>
      <c r="H98" s="184"/>
      <c r="I98" s="184"/>
      <c r="J98" s="187">
        <f>BK98</f>
        <v>120339.81000000001</v>
      </c>
      <c r="K98" s="184"/>
      <c r="L98" s="188"/>
      <c r="M98" s="189"/>
      <c r="N98" s="190"/>
      <c r="O98" s="190"/>
      <c r="P98" s="191">
        <f>P99+P130+P140+P157+P179</f>
        <v>105.857227</v>
      </c>
      <c r="Q98" s="190"/>
      <c r="R98" s="191">
        <f>R99+R130+R140+R157+R179</f>
        <v>78.291211200000006</v>
      </c>
      <c r="S98" s="190"/>
      <c r="T98" s="192">
        <f>T99+T130+T140+T157+T179</f>
        <v>0</v>
      </c>
      <c r="AR98" s="193" t="s">
        <v>86</v>
      </c>
      <c r="AT98" s="194" t="s">
        <v>78</v>
      </c>
      <c r="AU98" s="194" t="s">
        <v>79</v>
      </c>
      <c r="AY98" s="193" t="s">
        <v>282</v>
      </c>
      <c r="BK98" s="195">
        <f>BK99+BK130+BK140+BK157+BK179</f>
        <v>120339.81000000001</v>
      </c>
    </row>
    <row r="99" s="11" customFormat="1" ht="22.8" customHeight="1">
      <c r="B99" s="183"/>
      <c r="C99" s="184"/>
      <c r="D99" s="185" t="s">
        <v>78</v>
      </c>
      <c r="E99" s="196" t="s">
        <v>86</v>
      </c>
      <c r="F99" s="196" t="s">
        <v>284</v>
      </c>
      <c r="G99" s="184"/>
      <c r="H99" s="184"/>
      <c r="I99" s="184"/>
      <c r="J99" s="197">
        <f>BK99</f>
        <v>44378.840000000004</v>
      </c>
      <c r="K99" s="184"/>
      <c r="L99" s="188"/>
      <c r="M99" s="189"/>
      <c r="N99" s="190"/>
      <c r="O99" s="190"/>
      <c r="P99" s="191">
        <f>SUM(P100:P129)</f>
        <v>24.7698</v>
      </c>
      <c r="Q99" s="190"/>
      <c r="R99" s="191">
        <f>SUM(R100:R129)</f>
        <v>55.770000000000003</v>
      </c>
      <c r="S99" s="190"/>
      <c r="T99" s="192">
        <f>SUM(T100:T129)</f>
        <v>0</v>
      </c>
      <c r="AR99" s="193" t="s">
        <v>86</v>
      </c>
      <c r="AT99" s="194" t="s">
        <v>78</v>
      </c>
      <c r="AU99" s="194" t="s">
        <v>86</v>
      </c>
      <c r="AY99" s="193" t="s">
        <v>282</v>
      </c>
      <c r="BK99" s="195">
        <f>SUM(BK100:BK129)</f>
        <v>44378.840000000004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1286</v>
      </c>
      <c r="F100" s="200" t="s">
        <v>1287</v>
      </c>
      <c r="G100" s="201" t="s">
        <v>288</v>
      </c>
      <c r="H100" s="202">
        <v>39.600000000000001</v>
      </c>
      <c r="I100" s="203">
        <v>137</v>
      </c>
      <c r="J100" s="203">
        <f>ROUND(I100*H100,2)</f>
        <v>5425.1999999999998</v>
      </c>
      <c r="K100" s="200" t="s">
        <v>289</v>
      </c>
      <c r="L100" s="38"/>
      <c r="M100" s="72" t="s">
        <v>1</v>
      </c>
      <c r="N100" s="204" t="s">
        <v>50</v>
      </c>
      <c r="O100" s="205">
        <v>0.43099999999999999</v>
      </c>
      <c r="P100" s="205">
        <f>O100*H100</f>
        <v>17.067599999999999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5425.1999999999998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5425.1999999999998</v>
      </c>
      <c r="BL100" s="17" t="s">
        <v>290</v>
      </c>
      <c r="BM100" s="17" t="s">
        <v>1991</v>
      </c>
    </row>
    <row r="101" s="12" customFormat="1">
      <c r="B101" s="208"/>
      <c r="C101" s="209"/>
      <c r="D101" s="210" t="s">
        <v>292</v>
      </c>
      <c r="E101" s="211" t="s">
        <v>1</v>
      </c>
      <c r="F101" s="212" t="s">
        <v>1580</v>
      </c>
      <c r="G101" s="209"/>
      <c r="H101" s="211" t="s">
        <v>1</v>
      </c>
      <c r="I101" s="209"/>
      <c r="J101" s="209"/>
      <c r="K101" s="209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292</v>
      </c>
      <c r="AU101" s="217" t="s">
        <v>88</v>
      </c>
      <c r="AV101" s="12" t="s">
        <v>86</v>
      </c>
      <c r="AW101" s="12" t="s">
        <v>40</v>
      </c>
      <c r="AX101" s="12" t="s">
        <v>79</v>
      </c>
      <c r="AY101" s="21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356</v>
      </c>
      <c r="G102" s="219"/>
      <c r="H102" s="222">
        <v>11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1992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1993</v>
      </c>
      <c r="G104" s="219"/>
      <c r="H104" s="222">
        <v>28.600000000000001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39.600000000000001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88</v>
      </c>
      <c r="D106" s="198" t="s">
        <v>285</v>
      </c>
      <c r="E106" s="199" t="s">
        <v>1291</v>
      </c>
      <c r="F106" s="200" t="s">
        <v>1292</v>
      </c>
      <c r="G106" s="201" t="s">
        <v>288</v>
      </c>
      <c r="H106" s="202">
        <v>19.800000000000001</v>
      </c>
      <c r="I106" s="203">
        <v>23.699999999999999</v>
      </c>
      <c r="J106" s="203">
        <f>ROUND(I106*H106,2)</f>
        <v>469.25999999999999</v>
      </c>
      <c r="K106" s="200" t="s">
        <v>289</v>
      </c>
      <c r="L106" s="38"/>
      <c r="M106" s="72" t="s">
        <v>1</v>
      </c>
      <c r="N106" s="204" t="s">
        <v>50</v>
      </c>
      <c r="O106" s="205">
        <v>0.083000000000000004</v>
      </c>
      <c r="P106" s="205">
        <f>O106*H106</f>
        <v>1.6434000000000002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469.25999999999999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469.25999999999999</v>
      </c>
      <c r="BL106" s="17" t="s">
        <v>290</v>
      </c>
      <c r="BM106" s="17" t="s">
        <v>1994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1294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1995</v>
      </c>
      <c r="G108" s="219"/>
      <c r="H108" s="222">
        <v>19.800000000000001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19.800000000000001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129</v>
      </c>
      <c r="D110" s="198" t="s">
        <v>285</v>
      </c>
      <c r="E110" s="199" t="s">
        <v>307</v>
      </c>
      <c r="F110" s="200" t="s">
        <v>308</v>
      </c>
      <c r="G110" s="201" t="s">
        <v>288</v>
      </c>
      <c r="H110" s="202">
        <v>39.600000000000001</v>
      </c>
      <c r="I110" s="203">
        <v>144</v>
      </c>
      <c r="J110" s="203">
        <f>ROUND(I110*H110,2)</f>
        <v>5702.3999999999996</v>
      </c>
      <c r="K110" s="200" t="s">
        <v>289</v>
      </c>
      <c r="L110" s="38"/>
      <c r="M110" s="72" t="s">
        <v>1</v>
      </c>
      <c r="N110" s="204" t="s">
        <v>50</v>
      </c>
      <c r="O110" s="205">
        <v>0.062</v>
      </c>
      <c r="P110" s="205">
        <f>O110*H110</f>
        <v>2.4552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5702.3999999999996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5702.3999999999996</v>
      </c>
      <c r="BL110" s="17" t="s">
        <v>290</v>
      </c>
      <c r="BM110" s="17" t="s">
        <v>1996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1297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1997</v>
      </c>
      <c r="G112" s="219"/>
      <c r="H112" s="222">
        <v>39.600000000000001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39.600000000000001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88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198" t="s">
        <v>290</v>
      </c>
      <c r="D114" s="198" t="s">
        <v>285</v>
      </c>
      <c r="E114" s="199" t="s">
        <v>1298</v>
      </c>
      <c r="F114" s="200" t="s">
        <v>1299</v>
      </c>
      <c r="G114" s="201" t="s">
        <v>288</v>
      </c>
      <c r="H114" s="202">
        <v>28.600000000000001</v>
      </c>
      <c r="I114" s="203">
        <v>94.599999999999994</v>
      </c>
      <c r="J114" s="203">
        <f>ROUND(I114*H114,2)</f>
        <v>2705.5599999999999</v>
      </c>
      <c r="K114" s="200" t="s">
        <v>289</v>
      </c>
      <c r="L114" s="38"/>
      <c r="M114" s="72" t="s">
        <v>1</v>
      </c>
      <c r="N114" s="204" t="s">
        <v>50</v>
      </c>
      <c r="O114" s="205">
        <v>0.056000000000000001</v>
      </c>
      <c r="P114" s="205">
        <f>O114*H114</f>
        <v>1.6016000000000001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88</v>
      </c>
      <c r="AY114" s="17" t="s">
        <v>282</v>
      </c>
      <c r="BE114" s="207">
        <f>IF(N114="základní",J114,0)</f>
        <v>2705.5599999999999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2705.5599999999999</v>
      </c>
      <c r="BL114" s="17" t="s">
        <v>290</v>
      </c>
      <c r="BM114" s="17" t="s">
        <v>1998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1301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1999</v>
      </c>
      <c r="G116" s="219"/>
      <c r="H116" s="222">
        <v>28.600000000000001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28.600000000000001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248" t="s">
        <v>319</v>
      </c>
      <c r="D118" s="248" t="s">
        <v>328</v>
      </c>
      <c r="E118" s="249" t="s">
        <v>1304</v>
      </c>
      <c r="F118" s="250" t="s">
        <v>1305</v>
      </c>
      <c r="G118" s="251" t="s">
        <v>316</v>
      </c>
      <c r="H118" s="252">
        <v>55.770000000000003</v>
      </c>
      <c r="I118" s="253">
        <v>338</v>
      </c>
      <c r="J118" s="253">
        <f>ROUND(I118*H118,2)</f>
        <v>18850.259999999998</v>
      </c>
      <c r="K118" s="250" t="s">
        <v>289</v>
      </c>
      <c r="L118" s="254"/>
      <c r="M118" s="255" t="s">
        <v>1</v>
      </c>
      <c r="N118" s="256" t="s">
        <v>50</v>
      </c>
      <c r="O118" s="205">
        <v>0</v>
      </c>
      <c r="P118" s="205">
        <f>O118*H118</f>
        <v>0</v>
      </c>
      <c r="Q118" s="205">
        <v>1</v>
      </c>
      <c r="R118" s="205">
        <f>Q118*H118</f>
        <v>55.770000000000003</v>
      </c>
      <c r="S118" s="205">
        <v>0</v>
      </c>
      <c r="T118" s="206">
        <f>S118*H118</f>
        <v>0</v>
      </c>
      <c r="AR118" s="17" t="s">
        <v>331</v>
      </c>
      <c r="AT118" s="17" t="s">
        <v>328</v>
      </c>
      <c r="AU118" s="17" t="s">
        <v>88</v>
      </c>
      <c r="AY118" s="17" t="s">
        <v>282</v>
      </c>
      <c r="BE118" s="207">
        <f>IF(N118="základní",J118,0)</f>
        <v>18850.259999999998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18850.259999999998</v>
      </c>
      <c r="BL118" s="17" t="s">
        <v>290</v>
      </c>
      <c r="BM118" s="17" t="s">
        <v>2000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1307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2001</v>
      </c>
      <c r="G120" s="219"/>
      <c r="H120" s="222">
        <v>55.770000000000003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55.770000000000003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327</v>
      </c>
      <c r="D122" s="198" t="s">
        <v>285</v>
      </c>
      <c r="E122" s="199" t="s">
        <v>314</v>
      </c>
      <c r="F122" s="200" t="s">
        <v>315</v>
      </c>
      <c r="G122" s="201" t="s">
        <v>316</v>
      </c>
      <c r="H122" s="202">
        <v>71.280000000000001</v>
      </c>
      <c r="I122" s="203">
        <v>140</v>
      </c>
      <c r="J122" s="203">
        <f>ROUND(I122*H122,2)</f>
        <v>9979.2000000000007</v>
      </c>
      <c r="K122" s="200" t="s">
        <v>289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9979.2000000000007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9979.2000000000007</v>
      </c>
      <c r="BL122" s="17" t="s">
        <v>290</v>
      </c>
      <c r="BM122" s="17" t="s">
        <v>2002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1310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2003</v>
      </c>
      <c r="G124" s="219"/>
      <c r="H124" s="222">
        <v>71.280000000000001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71.280000000000001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" customFormat="1" ht="16.5" customHeight="1">
      <c r="B126" s="33"/>
      <c r="C126" s="198" t="s">
        <v>334</v>
      </c>
      <c r="D126" s="198" t="s">
        <v>285</v>
      </c>
      <c r="E126" s="199" t="s">
        <v>1312</v>
      </c>
      <c r="F126" s="200" t="s">
        <v>1313</v>
      </c>
      <c r="G126" s="201" t="s">
        <v>343</v>
      </c>
      <c r="H126" s="202">
        <v>57.200000000000003</v>
      </c>
      <c r="I126" s="203">
        <v>21.800000000000001</v>
      </c>
      <c r="J126" s="203">
        <f>ROUND(I126*H126,2)</f>
        <v>1246.96</v>
      </c>
      <c r="K126" s="200" t="s">
        <v>289</v>
      </c>
      <c r="L126" s="38"/>
      <c r="M126" s="72" t="s">
        <v>1</v>
      </c>
      <c r="N126" s="204" t="s">
        <v>50</v>
      </c>
      <c r="O126" s="205">
        <v>0.035000000000000003</v>
      </c>
      <c r="P126" s="205">
        <f>O126*H126</f>
        <v>2.0020000000000002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88</v>
      </c>
      <c r="AY126" s="17" t="s">
        <v>282</v>
      </c>
      <c r="BE126" s="207">
        <f>IF(N126="základní",J126,0)</f>
        <v>1246.96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1246.96</v>
      </c>
      <c r="BL126" s="17" t="s">
        <v>290</v>
      </c>
      <c r="BM126" s="17" t="s">
        <v>2004</v>
      </c>
    </row>
    <row r="127" s="12" customFormat="1">
      <c r="B127" s="208"/>
      <c r="C127" s="209"/>
      <c r="D127" s="210" t="s">
        <v>292</v>
      </c>
      <c r="E127" s="211" t="s">
        <v>1</v>
      </c>
      <c r="F127" s="212" t="s">
        <v>1596</v>
      </c>
      <c r="G127" s="209"/>
      <c r="H127" s="211" t="s">
        <v>1</v>
      </c>
      <c r="I127" s="209"/>
      <c r="J127" s="209"/>
      <c r="K127" s="209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292</v>
      </c>
      <c r="AU127" s="217" t="s">
        <v>88</v>
      </c>
      <c r="AV127" s="12" t="s">
        <v>86</v>
      </c>
      <c r="AW127" s="12" t="s">
        <v>40</v>
      </c>
      <c r="AX127" s="12" t="s">
        <v>79</v>
      </c>
      <c r="AY127" s="21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2005</v>
      </c>
      <c r="G128" s="219"/>
      <c r="H128" s="222">
        <v>57.200000000000003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5" customFormat="1">
      <c r="B129" s="238"/>
      <c r="C129" s="239"/>
      <c r="D129" s="210" t="s">
        <v>292</v>
      </c>
      <c r="E129" s="240" t="s">
        <v>1</v>
      </c>
      <c r="F129" s="241" t="s">
        <v>306</v>
      </c>
      <c r="G129" s="239"/>
      <c r="H129" s="242">
        <v>57.200000000000003</v>
      </c>
      <c r="I129" s="239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292</v>
      </c>
      <c r="AU129" s="247" t="s">
        <v>88</v>
      </c>
      <c r="AV129" s="15" t="s">
        <v>290</v>
      </c>
      <c r="AW129" s="15" t="s">
        <v>40</v>
      </c>
      <c r="AX129" s="15" t="s">
        <v>86</v>
      </c>
      <c r="AY129" s="247" t="s">
        <v>282</v>
      </c>
    </row>
    <row r="130" s="11" customFormat="1" ht="22.8" customHeight="1">
      <c r="B130" s="183"/>
      <c r="C130" s="184"/>
      <c r="D130" s="185" t="s">
        <v>78</v>
      </c>
      <c r="E130" s="196" t="s">
        <v>290</v>
      </c>
      <c r="F130" s="196" t="s">
        <v>1526</v>
      </c>
      <c r="G130" s="184"/>
      <c r="H130" s="184"/>
      <c r="I130" s="184"/>
      <c r="J130" s="197">
        <f>BK130</f>
        <v>3393.3299999999999</v>
      </c>
      <c r="K130" s="184"/>
      <c r="L130" s="188"/>
      <c r="M130" s="189"/>
      <c r="N130" s="190"/>
      <c r="O130" s="190"/>
      <c r="P130" s="191">
        <f>SUM(P131:P139)</f>
        <v>4.9763999999999999</v>
      </c>
      <c r="Q130" s="190"/>
      <c r="R130" s="191">
        <f>SUM(R131:R139)</f>
        <v>0.031231199999999997</v>
      </c>
      <c r="S130" s="190"/>
      <c r="T130" s="192">
        <f>SUM(T131:T139)</f>
        <v>0</v>
      </c>
      <c r="AR130" s="193" t="s">
        <v>86</v>
      </c>
      <c r="AT130" s="194" t="s">
        <v>78</v>
      </c>
      <c r="AU130" s="194" t="s">
        <v>86</v>
      </c>
      <c r="AY130" s="193" t="s">
        <v>282</v>
      </c>
      <c r="BK130" s="195">
        <f>SUM(BK131:BK139)</f>
        <v>3393.3299999999999</v>
      </c>
    </row>
    <row r="131" s="1" customFormat="1" ht="16.5" customHeight="1">
      <c r="B131" s="33"/>
      <c r="C131" s="198" t="s">
        <v>331</v>
      </c>
      <c r="D131" s="198" t="s">
        <v>285</v>
      </c>
      <c r="E131" s="199" t="s">
        <v>1527</v>
      </c>
      <c r="F131" s="200" t="s">
        <v>1528</v>
      </c>
      <c r="G131" s="201" t="s">
        <v>343</v>
      </c>
      <c r="H131" s="202">
        <v>57.200000000000003</v>
      </c>
      <c r="I131" s="203">
        <v>33.899999999999999</v>
      </c>
      <c r="J131" s="203">
        <f>ROUND(I131*H131,2)</f>
        <v>1939.0799999999999</v>
      </c>
      <c r="K131" s="200" t="s">
        <v>289</v>
      </c>
      <c r="L131" s="38"/>
      <c r="M131" s="72" t="s">
        <v>1</v>
      </c>
      <c r="N131" s="204" t="s">
        <v>50</v>
      </c>
      <c r="O131" s="205">
        <v>0.086999999999999994</v>
      </c>
      <c r="P131" s="205">
        <f>O131*H131</f>
        <v>4.9763999999999999</v>
      </c>
      <c r="Q131" s="205">
        <v>0.00021000000000000001</v>
      </c>
      <c r="R131" s="205">
        <f>Q131*H131</f>
        <v>0.012012000000000002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1939.0799999999999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1939.0799999999999</v>
      </c>
      <c r="BL131" s="17" t="s">
        <v>290</v>
      </c>
      <c r="BM131" s="17" t="s">
        <v>2006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1530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1600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2007</v>
      </c>
      <c r="G134" s="219"/>
      <c r="H134" s="222">
        <v>57.200000000000003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57.200000000000003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248" t="s">
        <v>346</v>
      </c>
      <c r="D136" s="248" t="s">
        <v>328</v>
      </c>
      <c r="E136" s="249" t="s">
        <v>1534</v>
      </c>
      <c r="F136" s="250" t="s">
        <v>1535</v>
      </c>
      <c r="G136" s="251" t="s">
        <v>343</v>
      </c>
      <c r="H136" s="252">
        <v>64.063999999999993</v>
      </c>
      <c r="I136" s="253">
        <v>22.699999999999999</v>
      </c>
      <c r="J136" s="253">
        <f>ROUND(I136*H136,2)</f>
        <v>1454.25</v>
      </c>
      <c r="K136" s="250" t="s">
        <v>289</v>
      </c>
      <c r="L136" s="254"/>
      <c r="M136" s="255" t="s">
        <v>1</v>
      </c>
      <c r="N136" s="256" t="s">
        <v>50</v>
      </c>
      <c r="O136" s="205">
        <v>0</v>
      </c>
      <c r="P136" s="205">
        <f>O136*H136</f>
        <v>0</v>
      </c>
      <c r="Q136" s="205">
        <v>0.00029999999999999997</v>
      </c>
      <c r="R136" s="205">
        <f>Q136*H136</f>
        <v>0.019219199999999995</v>
      </c>
      <c r="S136" s="205">
        <v>0</v>
      </c>
      <c r="T136" s="206">
        <f>S136*H136</f>
        <v>0</v>
      </c>
      <c r="AR136" s="17" t="s">
        <v>331</v>
      </c>
      <c r="AT136" s="17" t="s">
        <v>328</v>
      </c>
      <c r="AU136" s="17" t="s">
        <v>88</v>
      </c>
      <c r="AY136" s="17" t="s">
        <v>282</v>
      </c>
      <c r="BE136" s="207">
        <f>IF(N136="základní",J136,0)</f>
        <v>1454.25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1454.25</v>
      </c>
      <c r="BL136" s="17" t="s">
        <v>290</v>
      </c>
      <c r="BM136" s="17" t="s">
        <v>2008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1537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2009</v>
      </c>
      <c r="G138" s="219"/>
      <c r="H138" s="222">
        <v>64.063999999999993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64.063999999999993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88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1" customFormat="1" ht="22.8" customHeight="1">
      <c r="B140" s="183"/>
      <c r="C140" s="184"/>
      <c r="D140" s="185" t="s">
        <v>78</v>
      </c>
      <c r="E140" s="196" t="s">
        <v>319</v>
      </c>
      <c r="F140" s="196" t="s">
        <v>1319</v>
      </c>
      <c r="G140" s="184"/>
      <c r="H140" s="184"/>
      <c r="I140" s="184"/>
      <c r="J140" s="197">
        <f>BK140</f>
        <v>46893</v>
      </c>
      <c r="K140" s="184"/>
      <c r="L140" s="188"/>
      <c r="M140" s="189"/>
      <c r="N140" s="190"/>
      <c r="O140" s="190"/>
      <c r="P140" s="191">
        <f>SUM(P141:P156)</f>
        <v>37.416499999999999</v>
      </c>
      <c r="Q140" s="190"/>
      <c r="R140" s="191">
        <f>SUM(R141:R156)</f>
        <v>15.669499999999999</v>
      </c>
      <c r="S140" s="190"/>
      <c r="T140" s="192">
        <f>SUM(T141:T156)</f>
        <v>0</v>
      </c>
      <c r="AR140" s="193" t="s">
        <v>86</v>
      </c>
      <c r="AT140" s="194" t="s">
        <v>78</v>
      </c>
      <c r="AU140" s="194" t="s">
        <v>86</v>
      </c>
      <c r="AY140" s="193" t="s">
        <v>282</v>
      </c>
      <c r="BK140" s="195">
        <f>SUM(BK141:BK156)</f>
        <v>46893</v>
      </c>
    </row>
    <row r="141" s="1" customFormat="1" ht="16.5" customHeight="1">
      <c r="B141" s="33"/>
      <c r="C141" s="198" t="s">
        <v>352</v>
      </c>
      <c r="D141" s="198" t="s">
        <v>285</v>
      </c>
      <c r="E141" s="199" t="s">
        <v>1320</v>
      </c>
      <c r="F141" s="200" t="s">
        <v>1321</v>
      </c>
      <c r="G141" s="201" t="s">
        <v>343</v>
      </c>
      <c r="H141" s="202">
        <v>56.649999999999999</v>
      </c>
      <c r="I141" s="203">
        <v>108</v>
      </c>
      <c r="J141" s="203">
        <f>ROUND(I141*H141,2)</f>
        <v>6118.1999999999998</v>
      </c>
      <c r="K141" s="200" t="s">
        <v>289</v>
      </c>
      <c r="L141" s="38"/>
      <c r="M141" s="72" t="s">
        <v>1</v>
      </c>
      <c r="N141" s="204" t="s">
        <v>50</v>
      </c>
      <c r="O141" s="205">
        <v>0.025999999999999999</v>
      </c>
      <c r="P141" s="205">
        <f>O141*H141</f>
        <v>1.4728999999999999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88</v>
      </c>
      <c r="AY141" s="17" t="s">
        <v>282</v>
      </c>
      <c r="BE141" s="207">
        <f>IF(N141="základní",J141,0)</f>
        <v>6118.1999999999998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6118.1999999999998</v>
      </c>
      <c r="BL141" s="17" t="s">
        <v>290</v>
      </c>
      <c r="BM141" s="17" t="s">
        <v>2010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2011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2012</v>
      </c>
      <c r="G143" s="219"/>
      <c r="H143" s="222">
        <v>56.649999999999999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56.649999999999999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356</v>
      </c>
      <c r="D145" s="198" t="s">
        <v>285</v>
      </c>
      <c r="E145" s="199" t="s">
        <v>1671</v>
      </c>
      <c r="F145" s="200" t="s">
        <v>1672</v>
      </c>
      <c r="G145" s="201" t="s">
        <v>343</v>
      </c>
      <c r="H145" s="202">
        <v>56.100000000000001</v>
      </c>
      <c r="I145" s="203">
        <v>126</v>
      </c>
      <c r="J145" s="203">
        <f>ROUND(I145*H145,2)</f>
        <v>7068.6000000000004</v>
      </c>
      <c r="K145" s="200" t="s">
        <v>289</v>
      </c>
      <c r="L145" s="38"/>
      <c r="M145" s="72" t="s">
        <v>1</v>
      </c>
      <c r="N145" s="204" t="s">
        <v>50</v>
      </c>
      <c r="O145" s="205">
        <v>0.025999999999999999</v>
      </c>
      <c r="P145" s="205">
        <f>O145*H145</f>
        <v>1.4585999999999999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7068.6000000000004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7068.6000000000004</v>
      </c>
      <c r="BL145" s="17" t="s">
        <v>290</v>
      </c>
      <c r="BM145" s="17" t="s">
        <v>2013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2014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2015</v>
      </c>
      <c r="G147" s="219"/>
      <c r="H147" s="222">
        <v>56.100000000000001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56.100000000000001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88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198" t="s">
        <v>360</v>
      </c>
      <c r="D149" s="198" t="s">
        <v>285</v>
      </c>
      <c r="E149" s="199" t="s">
        <v>2016</v>
      </c>
      <c r="F149" s="200" t="s">
        <v>2017</v>
      </c>
      <c r="G149" s="201" t="s">
        <v>343</v>
      </c>
      <c r="H149" s="202">
        <v>55</v>
      </c>
      <c r="I149" s="203">
        <v>275</v>
      </c>
      <c r="J149" s="203">
        <f>ROUND(I149*H149,2)</f>
        <v>15125</v>
      </c>
      <c r="K149" s="200" t="s">
        <v>289</v>
      </c>
      <c r="L149" s="38"/>
      <c r="M149" s="72" t="s">
        <v>1</v>
      </c>
      <c r="N149" s="204" t="s">
        <v>50</v>
      </c>
      <c r="O149" s="205">
        <v>0.627</v>
      </c>
      <c r="P149" s="205">
        <f>O149*H149</f>
        <v>34.484999999999999</v>
      </c>
      <c r="Q149" s="205">
        <v>0.10362</v>
      </c>
      <c r="R149" s="205">
        <f>Q149*H149</f>
        <v>5.6991000000000005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88</v>
      </c>
      <c r="AY149" s="17" t="s">
        <v>282</v>
      </c>
      <c r="BE149" s="207">
        <f>IF(N149="základní",J149,0)</f>
        <v>15125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15125</v>
      </c>
      <c r="BL149" s="17" t="s">
        <v>290</v>
      </c>
      <c r="BM149" s="17" t="s">
        <v>2018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2019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2020</v>
      </c>
      <c r="G151" s="219"/>
      <c r="H151" s="222">
        <v>55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88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5" customFormat="1">
      <c r="B152" s="238"/>
      <c r="C152" s="239"/>
      <c r="D152" s="210" t="s">
        <v>292</v>
      </c>
      <c r="E152" s="240" t="s">
        <v>1</v>
      </c>
      <c r="F152" s="241" t="s">
        <v>306</v>
      </c>
      <c r="G152" s="239"/>
      <c r="H152" s="242">
        <v>55</v>
      </c>
      <c r="I152" s="239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292</v>
      </c>
      <c r="AU152" s="247" t="s">
        <v>88</v>
      </c>
      <c r="AV152" s="15" t="s">
        <v>290</v>
      </c>
      <c r="AW152" s="15" t="s">
        <v>40</v>
      </c>
      <c r="AX152" s="15" t="s">
        <v>86</v>
      </c>
      <c r="AY152" s="247" t="s">
        <v>282</v>
      </c>
    </row>
    <row r="153" s="1" customFormat="1" ht="16.5" customHeight="1">
      <c r="B153" s="33"/>
      <c r="C153" s="248" t="s">
        <v>365</v>
      </c>
      <c r="D153" s="248" t="s">
        <v>328</v>
      </c>
      <c r="E153" s="249" t="s">
        <v>1870</v>
      </c>
      <c r="F153" s="250" t="s">
        <v>1871</v>
      </c>
      <c r="G153" s="251" t="s">
        <v>343</v>
      </c>
      <c r="H153" s="252">
        <v>56.649999999999999</v>
      </c>
      <c r="I153" s="253">
        <v>328</v>
      </c>
      <c r="J153" s="253">
        <f>ROUND(I153*H153,2)</f>
        <v>18581.200000000001</v>
      </c>
      <c r="K153" s="250" t="s">
        <v>289</v>
      </c>
      <c r="L153" s="254"/>
      <c r="M153" s="255" t="s">
        <v>1</v>
      </c>
      <c r="N153" s="256" t="s">
        <v>50</v>
      </c>
      <c r="O153" s="205">
        <v>0</v>
      </c>
      <c r="P153" s="205">
        <f>O153*H153</f>
        <v>0</v>
      </c>
      <c r="Q153" s="205">
        <v>0.17599999999999999</v>
      </c>
      <c r="R153" s="205">
        <f>Q153*H153</f>
        <v>9.9703999999999997</v>
      </c>
      <c r="S153" s="205">
        <v>0</v>
      </c>
      <c r="T153" s="206">
        <f>S153*H153</f>
        <v>0</v>
      </c>
      <c r="AR153" s="17" t="s">
        <v>331</v>
      </c>
      <c r="AT153" s="17" t="s">
        <v>328</v>
      </c>
      <c r="AU153" s="17" t="s">
        <v>88</v>
      </c>
      <c r="AY153" s="17" t="s">
        <v>282</v>
      </c>
      <c r="BE153" s="207">
        <f>IF(N153="základní",J153,0)</f>
        <v>18581.200000000001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18581.200000000001</v>
      </c>
      <c r="BL153" s="17" t="s">
        <v>290</v>
      </c>
      <c r="BM153" s="17" t="s">
        <v>2021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2022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2023</v>
      </c>
      <c r="G155" s="219"/>
      <c r="H155" s="222">
        <v>56.649999999999999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5" customFormat="1">
      <c r="B156" s="238"/>
      <c r="C156" s="239"/>
      <c r="D156" s="210" t="s">
        <v>292</v>
      </c>
      <c r="E156" s="240" t="s">
        <v>1</v>
      </c>
      <c r="F156" s="241" t="s">
        <v>306</v>
      </c>
      <c r="G156" s="239"/>
      <c r="H156" s="242">
        <v>56.649999999999999</v>
      </c>
      <c r="I156" s="239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292</v>
      </c>
      <c r="AU156" s="247" t="s">
        <v>88</v>
      </c>
      <c r="AV156" s="15" t="s">
        <v>290</v>
      </c>
      <c r="AW156" s="15" t="s">
        <v>40</v>
      </c>
      <c r="AX156" s="15" t="s">
        <v>86</v>
      </c>
      <c r="AY156" s="247" t="s">
        <v>282</v>
      </c>
    </row>
    <row r="157" s="11" customFormat="1" ht="22.8" customHeight="1">
      <c r="B157" s="183"/>
      <c r="C157" s="184"/>
      <c r="D157" s="185" t="s">
        <v>78</v>
      </c>
      <c r="E157" s="196" t="s">
        <v>346</v>
      </c>
      <c r="F157" s="196" t="s">
        <v>1125</v>
      </c>
      <c r="G157" s="184"/>
      <c r="H157" s="184"/>
      <c r="I157" s="184"/>
      <c r="J157" s="197">
        <f>BK157</f>
        <v>11738.84</v>
      </c>
      <c r="K157" s="184"/>
      <c r="L157" s="188"/>
      <c r="M157" s="189"/>
      <c r="N157" s="190"/>
      <c r="O157" s="190"/>
      <c r="P157" s="191">
        <f>SUM(P158:P178)</f>
        <v>7.6130000000000013</v>
      </c>
      <c r="Q157" s="190"/>
      <c r="R157" s="191">
        <f>SUM(R158:R178)</f>
        <v>6.8204799999999999</v>
      </c>
      <c r="S157" s="190"/>
      <c r="T157" s="192">
        <f>SUM(T158:T178)</f>
        <v>0</v>
      </c>
      <c r="AR157" s="193" t="s">
        <v>86</v>
      </c>
      <c r="AT157" s="194" t="s">
        <v>78</v>
      </c>
      <c r="AU157" s="194" t="s">
        <v>86</v>
      </c>
      <c r="AY157" s="193" t="s">
        <v>282</v>
      </c>
      <c r="BK157" s="195">
        <f>SUM(BK158:BK178)</f>
        <v>11738.84</v>
      </c>
    </row>
    <row r="158" s="1" customFormat="1" ht="16.5" customHeight="1">
      <c r="B158" s="33"/>
      <c r="C158" s="198" t="s">
        <v>370</v>
      </c>
      <c r="D158" s="198" t="s">
        <v>285</v>
      </c>
      <c r="E158" s="199" t="s">
        <v>1878</v>
      </c>
      <c r="F158" s="200" t="s">
        <v>1879</v>
      </c>
      <c r="G158" s="201" t="s">
        <v>392</v>
      </c>
      <c r="H158" s="202">
        <v>12.625</v>
      </c>
      <c r="I158" s="203">
        <v>97.599999999999994</v>
      </c>
      <c r="J158" s="203">
        <f>ROUND(I158*H158,2)</f>
        <v>1232.2000000000001</v>
      </c>
      <c r="K158" s="200" t="s">
        <v>289</v>
      </c>
      <c r="L158" s="38"/>
      <c r="M158" s="72" t="s">
        <v>1</v>
      </c>
      <c r="N158" s="204" t="s">
        <v>50</v>
      </c>
      <c r="O158" s="205">
        <v>0.13600000000000001</v>
      </c>
      <c r="P158" s="205">
        <f>O158*H158</f>
        <v>1.7170000000000001</v>
      </c>
      <c r="Q158" s="205">
        <v>0.080879999999999994</v>
      </c>
      <c r="R158" s="205">
        <f>Q158*H158</f>
        <v>1.02111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88</v>
      </c>
      <c r="AY158" s="17" t="s">
        <v>282</v>
      </c>
      <c r="BE158" s="207">
        <f>IF(N158="základní",J158,0)</f>
        <v>1232.2000000000001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1232.2000000000001</v>
      </c>
      <c r="BL158" s="17" t="s">
        <v>290</v>
      </c>
      <c r="BM158" s="17" t="s">
        <v>2024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1881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2025</v>
      </c>
      <c r="G160" s="219"/>
      <c r="H160" s="222">
        <v>12.625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5" customFormat="1">
      <c r="B161" s="238"/>
      <c r="C161" s="239"/>
      <c r="D161" s="210" t="s">
        <v>292</v>
      </c>
      <c r="E161" s="240" t="s">
        <v>1</v>
      </c>
      <c r="F161" s="241" t="s">
        <v>306</v>
      </c>
      <c r="G161" s="239"/>
      <c r="H161" s="242">
        <v>12.625</v>
      </c>
      <c r="I161" s="239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292</v>
      </c>
      <c r="AU161" s="247" t="s">
        <v>88</v>
      </c>
      <c r="AV161" s="15" t="s">
        <v>290</v>
      </c>
      <c r="AW161" s="15" t="s">
        <v>40</v>
      </c>
      <c r="AX161" s="15" t="s">
        <v>86</v>
      </c>
      <c r="AY161" s="247" t="s">
        <v>282</v>
      </c>
    </row>
    <row r="162" s="1" customFormat="1" ht="16.5" customHeight="1">
      <c r="B162" s="33"/>
      <c r="C162" s="248" t="s">
        <v>8</v>
      </c>
      <c r="D162" s="248" t="s">
        <v>328</v>
      </c>
      <c r="E162" s="249" t="s">
        <v>1883</v>
      </c>
      <c r="F162" s="250" t="s">
        <v>1884</v>
      </c>
      <c r="G162" s="251" t="s">
        <v>392</v>
      </c>
      <c r="H162" s="252">
        <v>12.625</v>
      </c>
      <c r="I162" s="253">
        <v>128</v>
      </c>
      <c r="J162" s="253">
        <f>ROUND(I162*H162,2)</f>
        <v>1616</v>
      </c>
      <c r="K162" s="250" t="s">
        <v>289</v>
      </c>
      <c r="L162" s="254"/>
      <c r="M162" s="255" t="s">
        <v>1</v>
      </c>
      <c r="N162" s="256" t="s">
        <v>50</v>
      </c>
      <c r="O162" s="205">
        <v>0</v>
      </c>
      <c r="P162" s="205">
        <f>O162*H162</f>
        <v>0</v>
      </c>
      <c r="Q162" s="205">
        <v>0.045999999999999999</v>
      </c>
      <c r="R162" s="205">
        <f>Q162*H162</f>
        <v>0.58074999999999999</v>
      </c>
      <c r="S162" s="205">
        <v>0</v>
      </c>
      <c r="T162" s="206">
        <f>S162*H162</f>
        <v>0</v>
      </c>
      <c r="AR162" s="17" t="s">
        <v>331</v>
      </c>
      <c r="AT162" s="17" t="s">
        <v>328</v>
      </c>
      <c r="AU162" s="17" t="s">
        <v>88</v>
      </c>
      <c r="AY162" s="17" t="s">
        <v>282</v>
      </c>
      <c r="BE162" s="207">
        <f>IF(N162="základní",J162,0)</f>
        <v>1616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1616</v>
      </c>
      <c r="BL162" s="17" t="s">
        <v>290</v>
      </c>
      <c r="BM162" s="17" t="s">
        <v>2026</v>
      </c>
    </row>
    <row r="163" s="12" customFormat="1">
      <c r="B163" s="208"/>
      <c r="C163" s="209"/>
      <c r="D163" s="210" t="s">
        <v>292</v>
      </c>
      <c r="E163" s="211" t="s">
        <v>1</v>
      </c>
      <c r="F163" s="212" t="s">
        <v>1886</v>
      </c>
      <c r="G163" s="209"/>
      <c r="H163" s="211" t="s">
        <v>1</v>
      </c>
      <c r="I163" s="209"/>
      <c r="J163" s="209"/>
      <c r="K163" s="209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292</v>
      </c>
      <c r="AU163" s="217" t="s">
        <v>88</v>
      </c>
      <c r="AV163" s="12" t="s">
        <v>86</v>
      </c>
      <c r="AW163" s="12" t="s">
        <v>40</v>
      </c>
      <c r="AX163" s="12" t="s">
        <v>79</v>
      </c>
      <c r="AY163" s="217" t="s">
        <v>282</v>
      </c>
    </row>
    <row r="164" s="13" customFormat="1">
      <c r="B164" s="218"/>
      <c r="C164" s="219"/>
      <c r="D164" s="210" t="s">
        <v>292</v>
      </c>
      <c r="E164" s="220" t="s">
        <v>1</v>
      </c>
      <c r="F164" s="221" t="s">
        <v>2025</v>
      </c>
      <c r="G164" s="219"/>
      <c r="H164" s="222">
        <v>12.625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292</v>
      </c>
      <c r="AU164" s="227" t="s">
        <v>88</v>
      </c>
      <c r="AV164" s="13" t="s">
        <v>88</v>
      </c>
      <c r="AW164" s="13" t="s">
        <v>40</v>
      </c>
      <c r="AX164" s="13" t="s">
        <v>79</v>
      </c>
      <c r="AY164" s="227" t="s">
        <v>282</v>
      </c>
    </row>
    <row r="165" s="15" customFormat="1">
      <c r="B165" s="238"/>
      <c r="C165" s="239"/>
      <c r="D165" s="210" t="s">
        <v>292</v>
      </c>
      <c r="E165" s="240" t="s">
        <v>1</v>
      </c>
      <c r="F165" s="241" t="s">
        <v>306</v>
      </c>
      <c r="G165" s="239"/>
      <c r="H165" s="242">
        <v>12.625</v>
      </c>
      <c r="I165" s="239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292</v>
      </c>
      <c r="AU165" s="247" t="s">
        <v>88</v>
      </c>
      <c r="AV165" s="15" t="s">
        <v>290</v>
      </c>
      <c r="AW165" s="15" t="s">
        <v>40</v>
      </c>
      <c r="AX165" s="15" t="s">
        <v>86</v>
      </c>
      <c r="AY165" s="247" t="s">
        <v>282</v>
      </c>
    </row>
    <row r="166" s="1" customFormat="1" ht="16.5" customHeight="1">
      <c r="B166" s="33"/>
      <c r="C166" s="198" t="s">
        <v>381</v>
      </c>
      <c r="D166" s="198" t="s">
        <v>285</v>
      </c>
      <c r="E166" s="199" t="s">
        <v>1398</v>
      </c>
      <c r="F166" s="200" t="s">
        <v>1399</v>
      </c>
      <c r="G166" s="201" t="s">
        <v>392</v>
      </c>
      <c r="H166" s="202">
        <v>22</v>
      </c>
      <c r="I166" s="203">
        <v>232</v>
      </c>
      <c r="J166" s="203">
        <f>ROUND(I166*H166,2)</f>
        <v>5104</v>
      </c>
      <c r="K166" s="200" t="s">
        <v>289</v>
      </c>
      <c r="L166" s="38"/>
      <c r="M166" s="72" t="s">
        <v>1</v>
      </c>
      <c r="N166" s="204" t="s">
        <v>50</v>
      </c>
      <c r="O166" s="205">
        <v>0.26800000000000002</v>
      </c>
      <c r="P166" s="205">
        <f>O166*H166</f>
        <v>5.8960000000000008</v>
      </c>
      <c r="Q166" s="205">
        <v>0.15540000000000001</v>
      </c>
      <c r="R166" s="205">
        <f>Q166*H166</f>
        <v>3.4188000000000001</v>
      </c>
      <c r="S166" s="205">
        <v>0</v>
      </c>
      <c r="T166" s="206">
        <f>S166*H166</f>
        <v>0</v>
      </c>
      <c r="AR166" s="17" t="s">
        <v>290</v>
      </c>
      <c r="AT166" s="17" t="s">
        <v>285</v>
      </c>
      <c r="AU166" s="17" t="s">
        <v>88</v>
      </c>
      <c r="AY166" s="17" t="s">
        <v>282</v>
      </c>
      <c r="BE166" s="207">
        <f>IF(N166="základní",J166,0)</f>
        <v>5104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7" t="s">
        <v>86</v>
      </c>
      <c r="BK166" s="207">
        <f>ROUND(I166*H166,2)</f>
        <v>5104</v>
      </c>
      <c r="BL166" s="17" t="s">
        <v>290</v>
      </c>
      <c r="BM166" s="17" t="s">
        <v>2027</v>
      </c>
    </row>
    <row r="167" s="12" customFormat="1">
      <c r="B167" s="208"/>
      <c r="C167" s="209"/>
      <c r="D167" s="210" t="s">
        <v>292</v>
      </c>
      <c r="E167" s="211" t="s">
        <v>1</v>
      </c>
      <c r="F167" s="212" t="s">
        <v>1889</v>
      </c>
      <c r="G167" s="209"/>
      <c r="H167" s="211" t="s">
        <v>1</v>
      </c>
      <c r="I167" s="209"/>
      <c r="J167" s="209"/>
      <c r="K167" s="209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292</v>
      </c>
      <c r="AU167" s="217" t="s">
        <v>88</v>
      </c>
      <c r="AV167" s="12" t="s">
        <v>86</v>
      </c>
      <c r="AW167" s="12" t="s">
        <v>40</v>
      </c>
      <c r="AX167" s="12" t="s">
        <v>79</v>
      </c>
      <c r="AY167" s="217" t="s">
        <v>282</v>
      </c>
    </row>
    <row r="168" s="13" customFormat="1">
      <c r="B168" s="218"/>
      <c r="C168" s="219"/>
      <c r="D168" s="210" t="s">
        <v>292</v>
      </c>
      <c r="E168" s="220" t="s">
        <v>1</v>
      </c>
      <c r="F168" s="221" t="s">
        <v>410</v>
      </c>
      <c r="G168" s="219"/>
      <c r="H168" s="222">
        <v>22</v>
      </c>
      <c r="I168" s="219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292</v>
      </c>
      <c r="AU168" s="227" t="s">
        <v>88</v>
      </c>
      <c r="AV168" s="13" t="s">
        <v>88</v>
      </c>
      <c r="AW168" s="13" t="s">
        <v>40</v>
      </c>
      <c r="AX168" s="13" t="s">
        <v>79</v>
      </c>
      <c r="AY168" s="227" t="s">
        <v>282</v>
      </c>
    </row>
    <row r="169" s="15" customFormat="1">
      <c r="B169" s="238"/>
      <c r="C169" s="239"/>
      <c r="D169" s="210" t="s">
        <v>292</v>
      </c>
      <c r="E169" s="240" t="s">
        <v>1</v>
      </c>
      <c r="F169" s="241" t="s">
        <v>306</v>
      </c>
      <c r="G169" s="239"/>
      <c r="H169" s="242">
        <v>22</v>
      </c>
      <c r="I169" s="239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292</v>
      </c>
      <c r="AU169" s="247" t="s">
        <v>88</v>
      </c>
      <c r="AV169" s="15" t="s">
        <v>290</v>
      </c>
      <c r="AW169" s="15" t="s">
        <v>40</v>
      </c>
      <c r="AX169" s="15" t="s">
        <v>86</v>
      </c>
      <c r="AY169" s="247" t="s">
        <v>282</v>
      </c>
    </row>
    <row r="170" s="1" customFormat="1" ht="16.5" customHeight="1">
      <c r="B170" s="33"/>
      <c r="C170" s="248" t="s">
        <v>385</v>
      </c>
      <c r="D170" s="248" t="s">
        <v>328</v>
      </c>
      <c r="E170" s="249" t="s">
        <v>1629</v>
      </c>
      <c r="F170" s="250" t="s">
        <v>1630</v>
      </c>
      <c r="G170" s="251" t="s">
        <v>392</v>
      </c>
      <c r="H170" s="252">
        <v>22.219999999999999</v>
      </c>
      <c r="I170" s="253">
        <v>162</v>
      </c>
      <c r="J170" s="253">
        <f>ROUND(I170*H170,2)</f>
        <v>3599.6399999999999</v>
      </c>
      <c r="K170" s="250" t="s">
        <v>289</v>
      </c>
      <c r="L170" s="254"/>
      <c r="M170" s="255" t="s">
        <v>1</v>
      </c>
      <c r="N170" s="256" t="s">
        <v>50</v>
      </c>
      <c r="O170" s="205">
        <v>0</v>
      </c>
      <c r="P170" s="205">
        <f>O170*H170</f>
        <v>0</v>
      </c>
      <c r="Q170" s="205">
        <v>0.081000000000000003</v>
      </c>
      <c r="R170" s="205">
        <f>Q170*H170</f>
        <v>1.79982</v>
      </c>
      <c r="S170" s="205">
        <v>0</v>
      </c>
      <c r="T170" s="206">
        <f>S170*H170</f>
        <v>0</v>
      </c>
      <c r="AR170" s="17" t="s">
        <v>331</v>
      </c>
      <c r="AT170" s="17" t="s">
        <v>328</v>
      </c>
      <c r="AU170" s="17" t="s">
        <v>88</v>
      </c>
      <c r="AY170" s="17" t="s">
        <v>282</v>
      </c>
      <c r="BE170" s="207">
        <f>IF(N170="základní",J170,0)</f>
        <v>3599.6399999999999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86</v>
      </c>
      <c r="BK170" s="207">
        <f>ROUND(I170*H170,2)</f>
        <v>3599.6399999999999</v>
      </c>
      <c r="BL170" s="17" t="s">
        <v>290</v>
      </c>
      <c r="BM170" s="17" t="s">
        <v>2028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1632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2029</v>
      </c>
      <c r="G172" s="219"/>
      <c r="H172" s="222">
        <v>22.219999999999999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5" customFormat="1">
      <c r="B173" s="238"/>
      <c r="C173" s="239"/>
      <c r="D173" s="210" t="s">
        <v>292</v>
      </c>
      <c r="E173" s="240" t="s">
        <v>1</v>
      </c>
      <c r="F173" s="241" t="s">
        <v>306</v>
      </c>
      <c r="G173" s="239"/>
      <c r="H173" s="242">
        <v>22.219999999999999</v>
      </c>
      <c r="I173" s="239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292</v>
      </c>
      <c r="AU173" s="247" t="s">
        <v>88</v>
      </c>
      <c r="AV173" s="15" t="s">
        <v>290</v>
      </c>
      <c r="AW173" s="15" t="s">
        <v>40</v>
      </c>
      <c r="AX173" s="15" t="s">
        <v>86</v>
      </c>
      <c r="AY173" s="247" t="s">
        <v>282</v>
      </c>
    </row>
    <row r="174" s="1" customFormat="1" ht="16.5" customHeight="1">
      <c r="B174" s="33"/>
      <c r="C174" s="198" t="s">
        <v>389</v>
      </c>
      <c r="D174" s="198" t="s">
        <v>285</v>
      </c>
      <c r="E174" s="199" t="s">
        <v>1468</v>
      </c>
      <c r="F174" s="200" t="s">
        <v>1469</v>
      </c>
      <c r="G174" s="201" t="s">
        <v>1463</v>
      </c>
      <c r="H174" s="202">
        <v>2.2000000000000002</v>
      </c>
      <c r="I174" s="203">
        <v>85</v>
      </c>
      <c r="J174" s="203">
        <f>ROUND(I174*H174,2)</f>
        <v>187</v>
      </c>
      <c r="K174" s="200" t="s">
        <v>377</v>
      </c>
      <c r="L174" s="38"/>
      <c r="M174" s="72" t="s">
        <v>1</v>
      </c>
      <c r="N174" s="204" t="s">
        <v>50</v>
      </c>
      <c r="O174" s="205">
        <v>0</v>
      </c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17" t="s">
        <v>1452</v>
      </c>
      <c r="AT174" s="17" t="s">
        <v>285</v>
      </c>
      <c r="AU174" s="17" t="s">
        <v>88</v>
      </c>
      <c r="AY174" s="17" t="s">
        <v>282</v>
      </c>
      <c r="BE174" s="207">
        <f>IF(N174="základní",J174,0)</f>
        <v>187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187</v>
      </c>
      <c r="BL174" s="17" t="s">
        <v>1452</v>
      </c>
      <c r="BM174" s="17" t="s">
        <v>2030</v>
      </c>
    </row>
    <row r="175" s="1" customFormat="1">
      <c r="B175" s="33"/>
      <c r="C175" s="34"/>
      <c r="D175" s="210" t="s">
        <v>1154</v>
      </c>
      <c r="E175" s="34"/>
      <c r="F175" s="261" t="s">
        <v>1471</v>
      </c>
      <c r="G175" s="34"/>
      <c r="H175" s="34"/>
      <c r="I175" s="34"/>
      <c r="J175" s="34"/>
      <c r="K175" s="34"/>
      <c r="L175" s="38"/>
      <c r="M175" s="262"/>
      <c r="N175" s="74"/>
      <c r="O175" s="74"/>
      <c r="P175" s="74"/>
      <c r="Q175" s="74"/>
      <c r="R175" s="74"/>
      <c r="S175" s="74"/>
      <c r="T175" s="75"/>
      <c r="AT175" s="17" t="s">
        <v>1154</v>
      </c>
      <c r="AU175" s="17" t="s">
        <v>88</v>
      </c>
    </row>
    <row r="176" s="12" customFormat="1">
      <c r="B176" s="208"/>
      <c r="C176" s="209"/>
      <c r="D176" s="210" t="s">
        <v>292</v>
      </c>
      <c r="E176" s="211" t="s">
        <v>1</v>
      </c>
      <c r="F176" s="212" t="s">
        <v>1466</v>
      </c>
      <c r="G176" s="209"/>
      <c r="H176" s="211" t="s">
        <v>1</v>
      </c>
      <c r="I176" s="209"/>
      <c r="J176" s="209"/>
      <c r="K176" s="209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292</v>
      </c>
      <c r="AU176" s="217" t="s">
        <v>88</v>
      </c>
      <c r="AV176" s="12" t="s">
        <v>86</v>
      </c>
      <c r="AW176" s="12" t="s">
        <v>40</v>
      </c>
      <c r="AX176" s="12" t="s">
        <v>79</v>
      </c>
      <c r="AY176" s="217" t="s">
        <v>282</v>
      </c>
    </row>
    <row r="177" s="13" customFormat="1">
      <c r="B177" s="218"/>
      <c r="C177" s="219"/>
      <c r="D177" s="210" t="s">
        <v>292</v>
      </c>
      <c r="E177" s="220" t="s">
        <v>1</v>
      </c>
      <c r="F177" s="221" t="s">
        <v>2031</v>
      </c>
      <c r="G177" s="219"/>
      <c r="H177" s="222">
        <v>2.2000000000000002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292</v>
      </c>
      <c r="AU177" s="227" t="s">
        <v>88</v>
      </c>
      <c r="AV177" s="13" t="s">
        <v>88</v>
      </c>
      <c r="AW177" s="13" t="s">
        <v>40</v>
      </c>
      <c r="AX177" s="13" t="s">
        <v>79</v>
      </c>
      <c r="AY177" s="227" t="s">
        <v>282</v>
      </c>
    </row>
    <row r="178" s="15" customFormat="1">
      <c r="B178" s="238"/>
      <c r="C178" s="239"/>
      <c r="D178" s="210" t="s">
        <v>292</v>
      </c>
      <c r="E178" s="240" t="s">
        <v>1</v>
      </c>
      <c r="F178" s="241" t="s">
        <v>306</v>
      </c>
      <c r="G178" s="239"/>
      <c r="H178" s="242">
        <v>2.2000000000000002</v>
      </c>
      <c r="I178" s="239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292</v>
      </c>
      <c r="AU178" s="247" t="s">
        <v>88</v>
      </c>
      <c r="AV178" s="15" t="s">
        <v>290</v>
      </c>
      <c r="AW178" s="15" t="s">
        <v>40</v>
      </c>
      <c r="AX178" s="15" t="s">
        <v>86</v>
      </c>
      <c r="AY178" s="247" t="s">
        <v>282</v>
      </c>
    </row>
    <row r="179" s="11" customFormat="1" ht="22.8" customHeight="1">
      <c r="B179" s="183"/>
      <c r="C179" s="184"/>
      <c r="D179" s="185" t="s">
        <v>78</v>
      </c>
      <c r="E179" s="196" t="s">
        <v>1224</v>
      </c>
      <c r="F179" s="196" t="s">
        <v>1225</v>
      </c>
      <c r="G179" s="184"/>
      <c r="H179" s="184"/>
      <c r="I179" s="184"/>
      <c r="J179" s="197">
        <f>BK179</f>
        <v>13935.799999999999</v>
      </c>
      <c r="K179" s="184"/>
      <c r="L179" s="188"/>
      <c r="M179" s="189"/>
      <c r="N179" s="190"/>
      <c r="O179" s="190"/>
      <c r="P179" s="191">
        <f>P180</f>
        <v>31.081527000000001</v>
      </c>
      <c r="Q179" s="190"/>
      <c r="R179" s="191">
        <f>R180</f>
        <v>0</v>
      </c>
      <c r="S179" s="190"/>
      <c r="T179" s="192">
        <f>T180</f>
        <v>0</v>
      </c>
      <c r="AR179" s="193" t="s">
        <v>86</v>
      </c>
      <c r="AT179" s="194" t="s">
        <v>78</v>
      </c>
      <c r="AU179" s="194" t="s">
        <v>86</v>
      </c>
      <c r="AY179" s="193" t="s">
        <v>282</v>
      </c>
      <c r="BK179" s="195">
        <f>BK180</f>
        <v>13935.799999999999</v>
      </c>
    </row>
    <row r="180" s="1" customFormat="1" ht="16.5" customHeight="1">
      <c r="B180" s="33"/>
      <c r="C180" s="198" t="s">
        <v>395</v>
      </c>
      <c r="D180" s="198" t="s">
        <v>285</v>
      </c>
      <c r="E180" s="199" t="s">
        <v>1646</v>
      </c>
      <c r="F180" s="200" t="s">
        <v>1647</v>
      </c>
      <c r="G180" s="201" t="s">
        <v>316</v>
      </c>
      <c r="H180" s="202">
        <v>78.290999999999997</v>
      </c>
      <c r="I180" s="203">
        <v>178</v>
      </c>
      <c r="J180" s="203">
        <f>ROUND(I180*H180,2)</f>
        <v>13935.799999999999</v>
      </c>
      <c r="K180" s="200" t="s">
        <v>289</v>
      </c>
      <c r="L180" s="38"/>
      <c r="M180" s="257" t="s">
        <v>1</v>
      </c>
      <c r="N180" s="258" t="s">
        <v>50</v>
      </c>
      <c r="O180" s="259">
        <v>0.39700000000000002</v>
      </c>
      <c r="P180" s="259">
        <f>O180*H180</f>
        <v>31.081527000000001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AR180" s="17" t="s">
        <v>290</v>
      </c>
      <c r="AT180" s="17" t="s">
        <v>285</v>
      </c>
      <c r="AU180" s="17" t="s">
        <v>88</v>
      </c>
      <c r="AY180" s="17" t="s">
        <v>282</v>
      </c>
      <c r="BE180" s="207">
        <f>IF(N180="základní",J180,0)</f>
        <v>13935.799999999999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13935.799999999999</v>
      </c>
      <c r="BL180" s="17" t="s">
        <v>290</v>
      </c>
      <c r="BM180" s="17" t="s">
        <v>2032</v>
      </c>
    </row>
    <row r="181" s="1" customFormat="1" ht="6.96" customHeight="1">
      <c r="B181" s="52"/>
      <c r="C181" s="53"/>
      <c r="D181" s="53"/>
      <c r="E181" s="53"/>
      <c r="F181" s="53"/>
      <c r="G181" s="53"/>
      <c r="H181" s="53"/>
      <c r="I181" s="53"/>
      <c r="J181" s="53"/>
      <c r="K181" s="53"/>
      <c r="L181" s="38"/>
    </row>
  </sheetData>
  <sheetProtection sheet="1" autoFilter="0" formatColumns="0" formatRows="0" objects="1" scenarios="1" spinCount="100000" saltValue="Jln+Mx0sJoAd4zWo61tDJ1EK+uVMei3fCamcx25L7OKvHArCTJAICjMYjT82z0yf7NqKu362yAJBVRKGtVEfuw==" hashValue="dx8GsneixgI7shgRWRQiYC60dFnbnBx2EjMTXCix1dPCUkUoRm1y3dEoqLYrhsQaaE/fWUgMQUWTcFwwdi+hdg==" algorithmName="SHA-512" password="CC35"/>
  <autoFilter ref="C96:K180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148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2033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2034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ROUND(J89, 2)</f>
        <v>190939.88000000001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ROUND((SUM(BE89:BE342)),  2)</f>
        <v>190939.88000000001</v>
      </c>
      <c r="I35" s="145">
        <v>0.20999999999999999</v>
      </c>
      <c r="J35" s="144">
        <f>ROUND(((SUM(BE89:BE342))*I35),  2)</f>
        <v>40097.370000000003</v>
      </c>
      <c r="L35" s="38"/>
    </row>
    <row r="36" s="1" customFormat="1" ht="14.4" customHeight="1">
      <c r="B36" s="38"/>
      <c r="E36" s="135" t="s">
        <v>51</v>
      </c>
      <c r="F36" s="144">
        <f>ROUND((SUM(BF89:BF342)),  2)</f>
        <v>0</v>
      </c>
      <c r="I36" s="145">
        <v>0.14999999999999999</v>
      </c>
      <c r="J36" s="144">
        <f>ROUND(((SUM(BF89:BF342))*I36),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ROUND((SUM(BG89:BG342)),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ROUND((SUM(BH89:BH342)),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ROUND((SUM(BI89:BI342)),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231037.25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2033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191 - Dopravní značení - konečné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J89</f>
        <v>190939.88000000001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J90</f>
        <v>190939.88000000001</v>
      </c>
      <c r="K64" s="163"/>
      <c r="L64" s="167"/>
    </row>
    <row r="65" s="9" customFormat="1" ht="19.92" customHeight="1">
      <c r="B65" s="168"/>
      <c r="C65" s="117"/>
      <c r="D65" s="169" t="s">
        <v>1041</v>
      </c>
      <c r="E65" s="170"/>
      <c r="F65" s="170"/>
      <c r="G65" s="170"/>
      <c r="H65" s="170"/>
      <c r="I65" s="170"/>
      <c r="J65" s="171">
        <f>J91</f>
        <v>188895.21000000002</v>
      </c>
      <c r="K65" s="117"/>
      <c r="L65" s="172"/>
    </row>
    <row r="66" s="9" customFormat="1" ht="19.92" customHeight="1">
      <c r="B66" s="168"/>
      <c r="C66" s="117"/>
      <c r="D66" s="169" t="s">
        <v>1042</v>
      </c>
      <c r="E66" s="170"/>
      <c r="F66" s="170"/>
      <c r="G66" s="170"/>
      <c r="H66" s="170"/>
      <c r="I66" s="170"/>
      <c r="J66" s="171">
        <f>J329</f>
        <v>1840.0800000000002</v>
      </c>
      <c r="K66" s="117"/>
      <c r="L66" s="172"/>
    </row>
    <row r="67" s="9" customFormat="1" ht="19.92" customHeight="1">
      <c r="B67" s="168"/>
      <c r="C67" s="117"/>
      <c r="D67" s="169" t="s">
        <v>1043</v>
      </c>
      <c r="E67" s="170"/>
      <c r="F67" s="170"/>
      <c r="G67" s="170"/>
      <c r="H67" s="170"/>
      <c r="I67" s="170"/>
      <c r="J67" s="171">
        <f>J341</f>
        <v>204.59</v>
      </c>
      <c r="K67" s="117"/>
      <c r="L67" s="172"/>
    </row>
    <row r="68" s="1" customFormat="1" ht="21.84" customHeight="1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8"/>
    </row>
    <row r="69" s="1" customFormat="1" ht="6.96" customHeight="1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38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38"/>
    </row>
    <row r="74" s="1" customFormat="1" ht="24.96" customHeight="1">
      <c r="B74" s="33"/>
      <c r="C74" s="23" t="s">
        <v>268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12" customHeight="1">
      <c r="B76" s="33"/>
      <c r="C76" s="29" t="s">
        <v>14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6.5" customHeight="1">
      <c r="B77" s="33"/>
      <c r="C77" s="34"/>
      <c r="D77" s="34"/>
      <c r="E77" s="157" t="str">
        <f>E7</f>
        <v>Přestupní terminál Šumperk</v>
      </c>
      <c r="F77" s="29"/>
      <c r="G77" s="29"/>
      <c r="H77" s="29"/>
      <c r="I77" s="34"/>
      <c r="J77" s="34"/>
      <c r="K77" s="34"/>
      <c r="L77" s="38"/>
    </row>
    <row r="78" ht="12" customHeight="1">
      <c r="B78" s="21"/>
      <c r="C78" s="29" t="s">
        <v>244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1" customFormat="1" ht="16.5" customHeight="1">
      <c r="B79" s="33"/>
      <c r="C79" s="34"/>
      <c r="D79" s="34"/>
      <c r="E79" s="157" t="s">
        <v>2033</v>
      </c>
      <c r="F79" s="34"/>
      <c r="G79" s="34"/>
      <c r="H79" s="34"/>
      <c r="I79" s="34"/>
      <c r="J79" s="34"/>
      <c r="K79" s="34"/>
      <c r="L79" s="38"/>
    </row>
    <row r="80" s="1" customFormat="1" ht="12" customHeight="1">
      <c r="B80" s="33"/>
      <c r="C80" s="29" t="s">
        <v>246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6.5" customHeight="1">
      <c r="B81" s="33"/>
      <c r="C81" s="34"/>
      <c r="D81" s="34"/>
      <c r="E81" s="59" t="str">
        <f>E11</f>
        <v>SO 191 - Dopravní značení - konečné</v>
      </c>
      <c r="F81" s="34"/>
      <c r="G81" s="34"/>
      <c r="H81" s="34"/>
      <c r="I81" s="34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20</v>
      </c>
      <c r="D83" s="34"/>
      <c r="E83" s="34"/>
      <c r="F83" s="26" t="str">
        <f>F14</f>
        <v>Šumperk</v>
      </c>
      <c r="G83" s="34"/>
      <c r="H83" s="34"/>
      <c r="I83" s="29" t="s">
        <v>22</v>
      </c>
      <c r="J83" s="62" t="str">
        <f>IF(J14="","",J14)</f>
        <v>20. 11. 2018</v>
      </c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3.65" customHeight="1">
      <c r="B85" s="33"/>
      <c r="C85" s="29" t="s">
        <v>28</v>
      </c>
      <c r="D85" s="34"/>
      <c r="E85" s="34"/>
      <c r="F85" s="26" t="str">
        <f>E17</f>
        <v>Město Šumperk</v>
      </c>
      <c r="G85" s="34"/>
      <c r="H85" s="34"/>
      <c r="I85" s="29" t="s">
        <v>36</v>
      </c>
      <c r="J85" s="31" t="str">
        <f>E23</f>
        <v>Cekr CZ s.r.o.</v>
      </c>
      <c r="K85" s="34"/>
      <c r="L85" s="38"/>
    </row>
    <row r="86" s="1" customFormat="1" ht="24.9" customHeight="1">
      <c r="B86" s="33"/>
      <c r="C86" s="29" t="s">
        <v>34</v>
      </c>
      <c r="D86" s="34"/>
      <c r="E86" s="34"/>
      <c r="F86" s="26" t="str">
        <f>IF(E20="","",E20)</f>
        <v>Na základě VŘ</v>
      </c>
      <c r="G86" s="34"/>
      <c r="H86" s="34"/>
      <c r="I86" s="29" t="s">
        <v>41</v>
      </c>
      <c r="J86" s="31" t="str">
        <f>E26</f>
        <v>Jan Zamykal, CS ÚRS 2018 02</v>
      </c>
      <c r="K86" s="34"/>
      <c r="L86" s="38"/>
    </row>
    <row r="87" s="1" customFormat="1" ht="10.32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0" customFormat="1" ht="29.28" customHeight="1">
      <c r="B88" s="173"/>
      <c r="C88" s="174" t="s">
        <v>269</v>
      </c>
      <c r="D88" s="175" t="s">
        <v>64</v>
      </c>
      <c r="E88" s="175" t="s">
        <v>60</v>
      </c>
      <c r="F88" s="175" t="s">
        <v>61</v>
      </c>
      <c r="G88" s="175" t="s">
        <v>270</v>
      </c>
      <c r="H88" s="175" t="s">
        <v>271</v>
      </c>
      <c r="I88" s="175" t="s">
        <v>272</v>
      </c>
      <c r="J88" s="176" t="s">
        <v>250</v>
      </c>
      <c r="K88" s="177" t="s">
        <v>273</v>
      </c>
      <c r="L88" s="178"/>
      <c r="M88" s="83" t="s">
        <v>1</v>
      </c>
      <c r="N88" s="84" t="s">
        <v>49</v>
      </c>
      <c r="O88" s="84" t="s">
        <v>274</v>
      </c>
      <c r="P88" s="84" t="s">
        <v>275</v>
      </c>
      <c r="Q88" s="84" t="s">
        <v>276</v>
      </c>
      <c r="R88" s="84" t="s">
        <v>277</v>
      </c>
      <c r="S88" s="84" t="s">
        <v>278</v>
      </c>
      <c r="T88" s="85" t="s">
        <v>279</v>
      </c>
    </row>
    <row r="89" s="1" customFormat="1" ht="22.8" customHeight="1">
      <c r="B89" s="33"/>
      <c r="C89" s="90" t="s">
        <v>280</v>
      </c>
      <c r="D89" s="34"/>
      <c r="E89" s="34"/>
      <c r="F89" s="34"/>
      <c r="G89" s="34"/>
      <c r="H89" s="34"/>
      <c r="I89" s="34"/>
      <c r="J89" s="179">
        <f>BK89</f>
        <v>190939.88000000001</v>
      </c>
      <c r="K89" s="34"/>
      <c r="L89" s="38"/>
      <c r="M89" s="86"/>
      <c r="N89" s="87"/>
      <c r="O89" s="87"/>
      <c r="P89" s="180">
        <f>P90</f>
        <v>170.64239800000001</v>
      </c>
      <c r="Q89" s="87"/>
      <c r="R89" s="180">
        <f>R90</f>
        <v>3.3762529999999997</v>
      </c>
      <c r="S89" s="87"/>
      <c r="T89" s="181">
        <f>T90</f>
        <v>2.8580000000000001</v>
      </c>
      <c r="AT89" s="17" t="s">
        <v>78</v>
      </c>
      <c r="AU89" s="17" t="s">
        <v>252</v>
      </c>
      <c r="BK89" s="182">
        <f>BK90</f>
        <v>190939.88000000001</v>
      </c>
    </row>
    <row r="90" s="11" customFormat="1" ht="25.92" customHeight="1">
      <c r="B90" s="183"/>
      <c r="C90" s="184"/>
      <c r="D90" s="185" t="s">
        <v>78</v>
      </c>
      <c r="E90" s="186" t="s">
        <v>1044</v>
      </c>
      <c r="F90" s="186" t="s">
        <v>1045</v>
      </c>
      <c r="G90" s="184"/>
      <c r="H90" s="184"/>
      <c r="I90" s="184"/>
      <c r="J90" s="187">
        <f>BK90</f>
        <v>190939.88000000001</v>
      </c>
      <c r="K90" s="184"/>
      <c r="L90" s="188"/>
      <c r="M90" s="189"/>
      <c r="N90" s="190"/>
      <c r="O90" s="190"/>
      <c r="P90" s="191">
        <f>P91+P329+P341</f>
        <v>170.64239800000001</v>
      </c>
      <c r="Q90" s="190"/>
      <c r="R90" s="191">
        <f>R91+R329+R341</f>
        <v>3.3762529999999997</v>
      </c>
      <c r="S90" s="190"/>
      <c r="T90" s="192">
        <f>T91+T329+T341</f>
        <v>2.8580000000000001</v>
      </c>
      <c r="AR90" s="193" t="s">
        <v>86</v>
      </c>
      <c r="AT90" s="194" t="s">
        <v>78</v>
      </c>
      <c r="AU90" s="194" t="s">
        <v>79</v>
      </c>
      <c r="AY90" s="193" t="s">
        <v>282</v>
      </c>
      <c r="BK90" s="195">
        <f>BK91+BK329+BK341</f>
        <v>190939.88000000001</v>
      </c>
    </row>
    <row r="91" s="11" customFormat="1" ht="22.8" customHeight="1">
      <c r="B91" s="183"/>
      <c r="C91" s="184"/>
      <c r="D91" s="185" t="s">
        <v>78</v>
      </c>
      <c r="E91" s="196" t="s">
        <v>346</v>
      </c>
      <c r="F91" s="196" t="s">
        <v>1125</v>
      </c>
      <c r="G91" s="184"/>
      <c r="H91" s="184"/>
      <c r="I91" s="184"/>
      <c r="J91" s="197">
        <f>BK91</f>
        <v>188895.21000000002</v>
      </c>
      <c r="K91" s="184"/>
      <c r="L91" s="188"/>
      <c r="M91" s="189"/>
      <c r="N91" s="190"/>
      <c r="O91" s="190"/>
      <c r="P91" s="191">
        <f>SUM(P92:P328)</f>
        <v>170.27600000000001</v>
      </c>
      <c r="Q91" s="190"/>
      <c r="R91" s="191">
        <f>SUM(R92:R328)</f>
        <v>3.3762529999999997</v>
      </c>
      <c r="S91" s="190"/>
      <c r="T91" s="192">
        <f>SUM(T92:T328)</f>
        <v>2.8580000000000001</v>
      </c>
      <c r="AR91" s="193" t="s">
        <v>86</v>
      </c>
      <c r="AT91" s="194" t="s">
        <v>78</v>
      </c>
      <c r="AU91" s="194" t="s">
        <v>86</v>
      </c>
      <c r="AY91" s="193" t="s">
        <v>282</v>
      </c>
      <c r="BK91" s="195">
        <f>SUM(BK92:BK328)</f>
        <v>188895.21000000002</v>
      </c>
    </row>
    <row r="92" s="1" customFormat="1" ht="16.5" customHeight="1">
      <c r="B92" s="33"/>
      <c r="C92" s="198" t="s">
        <v>86</v>
      </c>
      <c r="D92" s="198" t="s">
        <v>285</v>
      </c>
      <c r="E92" s="199" t="s">
        <v>2035</v>
      </c>
      <c r="F92" s="200" t="s">
        <v>2036</v>
      </c>
      <c r="G92" s="201" t="s">
        <v>376</v>
      </c>
      <c r="H92" s="202">
        <v>38</v>
      </c>
      <c r="I92" s="203">
        <v>181</v>
      </c>
      <c r="J92" s="203">
        <f>ROUND(I92*H92,2)</f>
        <v>6878</v>
      </c>
      <c r="K92" s="200" t="s">
        <v>289</v>
      </c>
      <c r="L92" s="38"/>
      <c r="M92" s="72" t="s">
        <v>1</v>
      </c>
      <c r="N92" s="204" t="s">
        <v>50</v>
      </c>
      <c r="O92" s="205">
        <v>0.20000000000000001</v>
      </c>
      <c r="P92" s="205">
        <f>O92*H92</f>
        <v>7.6000000000000005</v>
      </c>
      <c r="Q92" s="205">
        <v>0.00069999999999999999</v>
      </c>
      <c r="R92" s="205">
        <f>Q92*H92</f>
        <v>0.026599999999999999</v>
      </c>
      <c r="S92" s="205">
        <v>0</v>
      </c>
      <c r="T92" s="206">
        <f>S92*H92</f>
        <v>0</v>
      </c>
      <c r="AR92" s="17" t="s">
        <v>290</v>
      </c>
      <c r="AT92" s="17" t="s">
        <v>285</v>
      </c>
      <c r="AU92" s="17" t="s">
        <v>88</v>
      </c>
      <c r="AY92" s="17" t="s">
        <v>282</v>
      </c>
      <c r="BE92" s="207">
        <f>IF(N92="základní",J92,0)</f>
        <v>6878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86</v>
      </c>
      <c r="BK92" s="207">
        <f>ROUND(I92*H92,2)</f>
        <v>6878</v>
      </c>
      <c r="BL92" s="17" t="s">
        <v>290</v>
      </c>
      <c r="BM92" s="17" t="s">
        <v>2037</v>
      </c>
    </row>
    <row r="93" s="12" customFormat="1">
      <c r="B93" s="208"/>
      <c r="C93" s="209"/>
      <c r="D93" s="210" t="s">
        <v>292</v>
      </c>
      <c r="E93" s="211" t="s">
        <v>1</v>
      </c>
      <c r="F93" s="212" t="s">
        <v>2038</v>
      </c>
      <c r="G93" s="209"/>
      <c r="H93" s="211" t="s">
        <v>1</v>
      </c>
      <c r="I93" s="209"/>
      <c r="J93" s="209"/>
      <c r="K93" s="209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292</v>
      </c>
      <c r="AU93" s="217" t="s">
        <v>88</v>
      </c>
      <c r="AV93" s="12" t="s">
        <v>86</v>
      </c>
      <c r="AW93" s="12" t="s">
        <v>40</v>
      </c>
      <c r="AX93" s="12" t="s">
        <v>79</v>
      </c>
      <c r="AY93" s="217" t="s">
        <v>282</v>
      </c>
    </row>
    <row r="94" s="12" customFormat="1">
      <c r="B94" s="208"/>
      <c r="C94" s="209"/>
      <c r="D94" s="210" t="s">
        <v>292</v>
      </c>
      <c r="E94" s="211" t="s">
        <v>1</v>
      </c>
      <c r="F94" s="212" t="s">
        <v>2039</v>
      </c>
      <c r="G94" s="209"/>
      <c r="H94" s="211" t="s">
        <v>1</v>
      </c>
      <c r="I94" s="209"/>
      <c r="J94" s="209"/>
      <c r="K94" s="209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292</v>
      </c>
      <c r="AU94" s="217" t="s">
        <v>88</v>
      </c>
      <c r="AV94" s="12" t="s">
        <v>86</v>
      </c>
      <c r="AW94" s="12" t="s">
        <v>40</v>
      </c>
      <c r="AX94" s="12" t="s">
        <v>79</v>
      </c>
      <c r="AY94" s="217" t="s">
        <v>282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2040</v>
      </c>
      <c r="G95" s="219"/>
      <c r="H95" s="222">
        <v>2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2041</v>
      </c>
      <c r="G96" s="219"/>
      <c r="H96" s="222">
        <v>2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2042</v>
      </c>
      <c r="G97" s="219"/>
      <c r="H97" s="222">
        <v>2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3" customFormat="1">
      <c r="B98" s="218"/>
      <c r="C98" s="219"/>
      <c r="D98" s="210" t="s">
        <v>292</v>
      </c>
      <c r="E98" s="220" t="s">
        <v>1</v>
      </c>
      <c r="F98" s="221" t="s">
        <v>2043</v>
      </c>
      <c r="G98" s="219"/>
      <c r="H98" s="222">
        <v>2</v>
      </c>
      <c r="I98" s="219"/>
      <c r="J98" s="219"/>
      <c r="K98" s="219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292</v>
      </c>
      <c r="AU98" s="227" t="s">
        <v>88</v>
      </c>
      <c r="AV98" s="13" t="s">
        <v>88</v>
      </c>
      <c r="AW98" s="13" t="s">
        <v>40</v>
      </c>
      <c r="AX98" s="13" t="s">
        <v>79</v>
      </c>
      <c r="AY98" s="22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2044</v>
      </c>
      <c r="G99" s="219"/>
      <c r="H99" s="222">
        <v>2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2045</v>
      </c>
      <c r="G100" s="219"/>
      <c r="H100" s="222">
        <v>2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4" customFormat="1">
      <c r="B101" s="228"/>
      <c r="C101" s="229"/>
      <c r="D101" s="210" t="s">
        <v>292</v>
      </c>
      <c r="E101" s="230" t="s">
        <v>1</v>
      </c>
      <c r="F101" s="231" t="s">
        <v>299</v>
      </c>
      <c r="G101" s="229"/>
      <c r="H101" s="232">
        <v>12</v>
      </c>
      <c r="I101" s="229"/>
      <c r="J101" s="229"/>
      <c r="K101" s="229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292</v>
      </c>
      <c r="AU101" s="237" t="s">
        <v>88</v>
      </c>
      <c r="AV101" s="14" t="s">
        <v>129</v>
      </c>
      <c r="AW101" s="14" t="s">
        <v>40</v>
      </c>
      <c r="AX101" s="14" t="s">
        <v>79</v>
      </c>
      <c r="AY101" s="237" t="s">
        <v>282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2046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2047</v>
      </c>
      <c r="G103" s="219"/>
      <c r="H103" s="222">
        <v>2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2048</v>
      </c>
      <c r="G104" s="219"/>
      <c r="H104" s="222">
        <v>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2049</v>
      </c>
      <c r="G105" s="219"/>
      <c r="H105" s="222">
        <v>1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4" customFormat="1">
      <c r="B106" s="228"/>
      <c r="C106" s="229"/>
      <c r="D106" s="210" t="s">
        <v>292</v>
      </c>
      <c r="E106" s="230" t="s">
        <v>1</v>
      </c>
      <c r="F106" s="231" t="s">
        <v>299</v>
      </c>
      <c r="G106" s="229"/>
      <c r="H106" s="232">
        <v>4</v>
      </c>
      <c r="I106" s="229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292</v>
      </c>
      <c r="AU106" s="237" t="s">
        <v>88</v>
      </c>
      <c r="AV106" s="14" t="s">
        <v>129</v>
      </c>
      <c r="AW106" s="14" t="s">
        <v>40</v>
      </c>
      <c r="AX106" s="14" t="s">
        <v>79</v>
      </c>
      <c r="AY106" s="237" t="s">
        <v>282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2050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2051</v>
      </c>
      <c r="G108" s="219"/>
      <c r="H108" s="222">
        <v>2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2052</v>
      </c>
      <c r="G109" s="219"/>
      <c r="H109" s="222">
        <v>2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88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2053</v>
      </c>
      <c r="G110" s="219"/>
      <c r="H110" s="222">
        <v>2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2054</v>
      </c>
      <c r="G111" s="219"/>
      <c r="H111" s="222">
        <v>3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2045</v>
      </c>
      <c r="G112" s="219"/>
      <c r="H112" s="222">
        <v>2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2055</v>
      </c>
      <c r="G113" s="219"/>
      <c r="H113" s="222">
        <v>6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88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2056</v>
      </c>
      <c r="G114" s="219"/>
      <c r="H114" s="222">
        <v>4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2057</v>
      </c>
      <c r="G115" s="219"/>
      <c r="H115" s="222">
        <v>1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4" customFormat="1">
      <c r="B116" s="228"/>
      <c r="C116" s="229"/>
      <c r="D116" s="210" t="s">
        <v>292</v>
      </c>
      <c r="E116" s="230" t="s">
        <v>1</v>
      </c>
      <c r="F116" s="231" t="s">
        <v>299</v>
      </c>
      <c r="G116" s="229"/>
      <c r="H116" s="232">
        <v>22</v>
      </c>
      <c r="I116" s="229"/>
      <c r="J116" s="229"/>
      <c r="K116" s="229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292</v>
      </c>
      <c r="AU116" s="237" t="s">
        <v>88</v>
      </c>
      <c r="AV116" s="14" t="s">
        <v>129</v>
      </c>
      <c r="AW116" s="14" t="s">
        <v>40</v>
      </c>
      <c r="AX116" s="14" t="s">
        <v>79</v>
      </c>
      <c r="AY116" s="23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38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248" t="s">
        <v>88</v>
      </c>
      <c r="D118" s="248" t="s">
        <v>328</v>
      </c>
      <c r="E118" s="249" t="s">
        <v>2058</v>
      </c>
      <c r="F118" s="250" t="s">
        <v>2059</v>
      </c>
      <c r="G118" s="251" t="s">
        <v>376</v>
      </c>
      <c r="H118" s="252">
        <v>2</v>
      </c>
      <c r="I118" s="253">
        <v>1310</v>
      </c>
      <c r="J118" s="253">
        <f>ROUND(I118*H118,2)</f>
        <v>2620</v>
      </c>
      <c r="K118" s="250" t="s">
        <v>289</v>
      </c>
      <c r="L118" s="254"/>
      <c r="M118" s="255" t="s">
        <v>1</v>
      </c>
      <c r="N118" s="256" t="s">
        <v>50</v>
      </c>
      <c r="O118" s="205">
        <v>0</v>
      </c>
      <c r="P118" s="205">
        <f>O118*H118</f>
        <v>0</v>
      </c>
      <c r="Q118" s="205">
        <v>0.0041000000000000003</v>
      </c>
      <c r="R118" s="205">
        <f>Q118*H118</f>
        <v>0.0082000000000000007</v>
      </c>
      <c r="S118" s="205">
        <v>0</v>
      </c>
      <c r="T118" s="206">
        <f>S118*H118</f>
        <v>0</v>
      </c>
      <c r="AR118" s="17" t="s">
        <v>331</v>
      </c>
      <c r="AT118" s="17" t="s">
        <v>328</v>
      </c>
      <c r="AU118" s="17" t="s">
        <v>88</v>
      </c>
      <c r="AY118" s="17" t="s">
        <v>282</v>
      </c>
      <c r="BE118" s="207">
        <f>IF(N118="základní",J118,0)</f>
        <v>2620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2620</v>
      </c>
      <c r="BL118" s="17" t="s">
        <v>290</v>
      </c>
      <c r="BM118" s="17" t="s">
        <v>2060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2061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2" customFormat="1">
      <c r="B120" s="208"/>
      <c r="C120" s="209"/>
      <c r="D120" s="210" t="s">
        <v>292</v>
      </c>
      <c r="E120" s="211" t="s">
        <v>1</v>
      </c>
      <c r="F120" s="212" t="s">
        <v>2039</v>
      </c>
      <c r="G120" s="209"/>
      <c r="H120" s="211" t="s">
        <v>1</v>
      </c>
      <c r="I120" s="209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292</v>
      </c>
      <c r="AU120" s="217" t="s">
        <v>88</v>
      </c>
      <c r="AV120" s="12" t="s">
        <v>86</v>
      </c>
      <c r="AW120" s="12" t="s">
        <v>40</v>
      </c>
      <c r="AX120" s="12" t="s">
        <v>79</v>
      </c>
      <c r="AY120" s="21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2049</v>
      </c>
      <c r="G121" s="219"/>
      <c r="H121" s="222">
        <v>1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4" customFormat="1">
      <c r="B122" s="228"/>
      <c r="C122" s="229"/>
      <c r="D122" s="210" t="s">
        <v>292</v>
      </c>
      <c r="E122" s="230" t="s">
        <v>1</v>
      </c>
      <c r="F122" s="231" t="s">
        <v>299</v>
      </c>
      <c r="G122" s="229"/>
      <c r="H122" s="232">
        <v>1</v>
      </c>
      <c r="I122" s="229"/>
      <c r="J122" s="229"/>
      <c r="K122" s="229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292</v>
      </c>
      <c r="AU122" s="237" t="s">
        <v>88</v>
      </c>
      <c r="AV122" s="14" t="s">
        <v>129</v>
      </c>
      <c r="AW122" s="14" t="s">
        <v>40</v>
      </c>
      <c r="AX122" s="14" t="s">
        <v>79</v>
      </c>
      <c r="AY122" s="237" t="s">
        <v>282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2046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2049</v>
      </c>
      <c r="G124" s="219"/>
      <c r="H124" s="222">
        <v>1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4" customFormat="1">
      <c r="B125" s="228"/>
      <c r="C125" s="229"/>
      <c r="D125" s="210" t="s">
        <v>292</v>
      </c>
      <c r="E125" s="230" t="s">
        <v>1</v>
      </c>
      <c r="F125" s="231" t="s">
        <v>299</v>
      </c>
      <c r="G125" s="229"/>
      <c r="H125" s="232">
        <v>1</v>
      </c>
      <c r="I125" s="229"/>
      <c r="J125" s="229"/>
      <c r="K125" s="229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292</v>
      </c>
      <c r="AU125" s="237" t="s">
        <v>88</v>
      </c>
      <c r="AV125" s="14" t="s">
        <v>129</v>
      </c>
      <c r="AW125" s="14" t="s">
        <v>40</v>
      </c>
      <c r="AX125" s="14" t="s">
        <v>79</v>
      </c>
      <c r="AY125" s="237" t="s">
        <v>282</v>
      </c>
    </row>
    <row r="126" s="15" customFormat="1">
      <c r="B126" s="238"/>
      <c r="C126" s="239"/>
      <c r="D126" s="210" t="s">
        <v>292</v>
      </c>
      <c r="E126" s="240" t="s">
        <v>1</v>
      </c>
      <c r="F126" s="241" t="s">
        <v>306</v>
      </c>
      <c r="G126" s="239"/>
      <c r="H126" s="242">
        <v>2</v>
      </c>
      <c r="I126" s="239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292</v>
      </c>
      <c r="AU126" s="247" t="s">
        <v>88</v>
      </c>
      <c r="AV126" s="15" t="s">
        <v>290</v>
      </c>
      <c r="AW126" s="15" t="s">
        <v>40</v>
      </c>
      <c r="AX126" s="15" t="s">
        <v>86</v>
      </c>
      <c r="AY126" s="247" t="s">
        <v>282</v>
      </c>
    </row>
    <row r="127" s="1" customFormat="1" ht="16.5" customHeight="1">
      <c r="B127" s="33"/>
      <c r="C127" s="248" t="s">
        <v>129</v>
      </c>
      <c r="D127" s="248" t="s">
        <v>328</v>
      </c>
      <c r="E127" s="249" t="s">
        <v>2062</v>
      </c>
      <c r="F127" s="250" t="s">
        <v>2063</v>
      </c>
      <c r="G127" s="251" t="s">
        <v>376</v>
      </c>
      <c r="H127" s="252">
        <v>3</v>
      </c>
      <c r="I127" s="253">
        <v>875</v>
      </c>
      <c r="J127" s="253">
        <f>ROUND(I127*H127,2)</f>
        <v>2625</v>
      </c>
      <c r="K127" s="250" t="s">
        <v>289</v>
      </c>
      <c r="L127" s="254"/>
      <c r="M127" s="255" t="s">
        <v>1</v>
      </c>
      <c r="N127" s="256" t="s">
        <v>50</v>
      </c>
      <c r="O127" s="205">
        <v>0</v>
      </c>
      <c r="P127" s="205">
        <f>O127*H127</f>
        <v>0</v>
      </c>
      <c r="Q127" s="205">
        <v>0.0025000000000000001</v>
      </c>
      <c r="R127" s="205">
        <f>Q127*H127</f>
        <v>0.0074999999999999997</v>
      </c>
      <c r="S127" s="205">
        <v>0</v>
      </c>
      <c r="T127" s="206">
        <f>S127*H127</f>
        <v>0</v>
      </c>
      <c r="AR127" s="17" t="s">
        <v>331</v>
      </c>
      <c r="AT127" s="17" t="s">
        <v>328</v>
      </c>
      <c r="AU127" s="17" t="s">
        <v>88</v>
      </c>
      <c r="AY127" s="17" t="s">
        <v>282</v>
      </c>
      <c r="BE127" s="207">
        <f>IF(N127="základní",J127,0)</f>
        <v>2625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2625</v>
      </c>
      <c r="BL127" s="17" t="s">
        <v>290</v>
      </c>
      <c r="BM127" s="17" t="s">
        <v>2064</v>
      </c>
    </row>
    <row r="128" s="12" customFormat="1">
      <c r="B128" s="208"/>
      <c r="C128" s="209"/>
      <c r="D128" s="210" t="s">
        <v>292</v>
      </c>
      <c r="E128" s="211" t="s">
        <v>1</v>
      </c>
      <c r="F128" s="212" t="s">
        <v>2061</v>
      </c>
      <c r="G128" s="209"/>
      <c r="H128" s="211" t="s">
        <v>1</v>
      </c>
      <c r="I128" s="209"/>
      <c r="J128" s="209"/>
      <c r="K128" s="209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292</v>
      </c>
      <c r="AU128" s="217" t="s">
        <v>88</v>
      </c>
      <c r="AV128" s="12" t="s">
        <v>86</v>
      </c>
      <c r="AW128" s="12" t="s">
        <v>40</v>
      </c>
      <c r="AX128" s="12" t="s">
        <v>79</v>
      </c>
      <c r="AY128" s="217" t="s">
        <v>282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2039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2041</v>
      </c>
      <c r="G130" s="219"/>
      <c r="H130" s="222">
        <v>2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4" customFormat="1">
      <c r="B131" s="228"/>
      <c r="C131" s="229"/>
      <c r="D131" s="210" t="s">
        <v>292</v>
      </c>
      <c r="E131" s="230" t="s">
        <v>1</v>
      </c>
      <c r="F131" s="231" t="s">
        <v>299</v>
      </c>
      <c r="G131" s="229"/>
      <c r="H131" s="232">
        <v>2</v>
      </c>
      <c r="I131" s="229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292</v>
      </c>
      <c r="AU131" s="237" t="s">
        <v>88</v>
      </c>
      <c r="AV131" s="14" t="s">
        <v>129</v>
      </c>
      <c r="AW131" s="14" t="s">
        <v>40</v>
      </c>
      <c r="AX131" s="14" t="s">
        <v>79</v>
      </c>
      <c r="AY131" s="237" t="s">
        <v>282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2046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2048</v>
      </c>
      <c r="G133" s="219"/>
      <c r="H133" s="222">
        <v>1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4" customFormat="1">
      <c r="B134" s="228"/>
      <c r="C134" s="229"/>
      <c r="D134" s="210" t="s">
        <v>292</v>
      </c>
      <c r="E134" s="230" t="s">
        <v>1</v>
      </c>
      <c r="F134" s="231" t="s">
        <v>299</v>
      </c>
      <c r="G134" s="229"/>
      <c r="H134" s="232">
        <v>1</v>
      </c>
      <c r="I134" s="229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292</v>
      </c>
      <c r="AU134" s="237" t="s">
        <v>88</v>
      </c>
      <c r="AV134" s="14" t="s">
        <v>129</v>
      </c>
      <c r="AW134" s="14" t="s">
        <v>40</v>
      </c>
      <c r="AX134" s="14" t="s">
        <v>79</v>
      </c>
      <c r="AY134" s="23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3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248" t="s">
        <v>290</v>
      </c>
      <c r="D136" s="248" t="s">
        <v>328</v>
      </c>
      <c r="E136" s="249" t="s">
        <v>2065</v>
      </c>
      <c r="F136" s="250" t="s">
        <v>2066</v>
      </c>
      <c r="G136" s="251" t="s">
        <v>376</v>
      </c>
      <c r="H136" s="252">
        <v>3</v>
      </c>
      <c r="I136" s="253">
        <v>1350</v>
      </c>
      <c r="J136" s="253">
        <f>ROUND(I136*H136,2)</f>
        <v>4050</v>
      </c>
      <c r="K136" s="250" t="s">
        <v>289</v>
      </c>
      <c r="L136" s="254"/>
      <c r="M136" s="255" t="s">
        <v>1</v>
      </c>
      <c r="N136" s="256" t="s">
        <v>50</v>
      </c>
      <c r="O136" s="205">
        <v>0</v>
      </c>
      <c r="P136" s="205">
        <f>O136*H136</f>
        <v>0</v>
      </c>
      <c r="Q136" s="205">
        <v>0.0023999999999999998</v>
      </c>
      <c r="R136" s="205">
        <f>Q136*H136</f>
        <v>0.0071999999999999998</v>
      </c>
      <c r="S136" s="205">
        <v>0</v>
      </c>
      <c r="T136" s="206">
        <f>S136*H136</f>
        <v>0</v>
      </c>
      <c r="AR136" s="17" t="s">
        <v>331</v>
      </c>
      <c r="AT136" s="17" t="s">
        <v>328</v>
      </c>
      <c r="AU136" s="17" t="s">
        <v>88</v>
      </c>
      <c r="AY136" s="17" t="s">
        <v>282</v>
      </c>
      <c r="BE136" s="207">
        <f>IF(N136="základní",J136,0)</f>
        <v>4050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4050</v>
      </c>
      <c r="BL136" s="17" t="s">
        <v>290</v>
      </c>
      <c r="BM136" s="17" t="s">
        <v>2067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2061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2039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2068</v>
      </c>
      <c r="G139" s="219"/>
      <c r="H139" s="222">
        <v>1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3" customFormat="1">
      <c r="B140" s="218"/>
      <c r="C140" s="219"/>
      <c r="D140" s="210" t="s">
        <v>292</v>
      </c>
      <c r="E140" s="220" t="s">
        <v>1</v>
      </c>
      <c r="F140" s="221" t="s">
        <v>2069</v>
      </c>
      <c r="G140" s="219"/>
      <c r="H140" s="222">
        <v>1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292</v>
      </c>
      <c r="AU140" s="227" t="s">
        <v>88</v>
      </c>
      <c r="AV140" s="13" t="s">
        <v>88</v>
      </c>
      <c r="AW140" s="13" t="s">
        <v>40</v>
      </c>
      <c r="AX140" s="13" t="s">
        <v>79</v>
      </c>
      <c r="AY140" s="227" t="s">
        <v>282</v>
      </c>
    </row>
    <row r="141" s="14" customFormat="1">
      <c r="B141" s="228"/>
      <c r="C141" s="229"/>
      <c r="D141" s="210" t="s">
        <v>292</v>
      </c>
      <c r="E141" s="230" t="s">
        <v>1</v>
      </c>
      <c r="F141" s="231" t="s">
        <v>299</v>
      </c>
      <c r="G141" s="229"/>
      <c r="H141" s="232">
        <v>2</v>
      </c>
      <c r="I141" s="229"/>
      <c r="J141" s="229"/>
      <c r="K141" s="229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292</v>
      </c>
      <c r="AU141" s="237" t="s">
        <v>88</v>
      </c>
      <c r="AV141" s="14" t="s">
        <v>129</v>
      </c>
      <c r="AW141" s="14" t="s">
        <v>40</v>
      </c>
      <c r="AX141" s="14" t="s">
        <v>79</v>
      </c>
      <c r="AY141" s="237" t="s">
        <v>282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2046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2070</v>
      </c>
      <c r="G143" s="219"/>
      <c r="H143" s="222">
        <v>1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4" customFormat="1">
      <c r="B144" s="228"/>
      <c r="C144" s="229"/>
      <c r="D144" s="210" t="s">
        <v>292</v>
      </c>
      <c r="E144" s="230" t="s">
        <v>1</v>
      </c>
      <c r="F144" s="231" t="s">
        <v>299</v>
      </c>
      <c r="G144" s="229"/>
      <c r="H144" s="232">
        <v>1</v>
      </c>
      <c r="I144" s="229"/>
      <c r="J144" s="229"/>
      <c r="K144" s="229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292</v>
      </c>
      <c r="AU144" s="237" t="s">
        <v>88</v>
      </c>
      <c r="AV144" s="14" t="s">
        <v>129</v>
      </c>
      <c r="AW144" s="14" t="s">
        <v>40</v>
      </c>
      <c r="AX144" s="14" t="s">
        <v>79</v>
      </c>
      <c r="AY144" s="23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3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88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248" t="s">
        <v>319</v>
      </c>
      <c r="D146" s="248" t="s">
        <v>328</v>
      </c>
      <c r="E146" s="249" t="s">
        <v>2071</v>
      </c>
      <c r="F146" s="250" t="s">
        <v>2072</v>
      </c>
      <c r="G146" s="251" t="s">
        <v>376</v>
      </c>
      <c r="H146" s="252">
        <v>12</v>
      </c>
      <c r="I146" s="253">
        <v>1120</v>
      </c>
      <c r="J146" s="253">
        <f>ROUND(I146*H146,2)</f>
        <v>13440</v>
      </c>
      <c r="K146" s="250" t="s">
        <v>289</v>
      </c>
      <c r="L146" s="254"/>
      <c r="M146" s="255" t="s">
        <v>1</v>
      </c>
      <c r="N146" s="256" t="s">
        <v>50</v>
      </c>
      <c r="O146" s="205">
        <v>0</v>
      </c>
      <c r="P146" s="205">
        <f>O146*H146</f>
        <v>0</v>
      </c>
      <c r="Q146" s="205">
        <v>0.0035000000000000001</v>
      </c>
      <c r="R146" s="205">
        <f>Q146*H146</f>
        <v>0.042000000000000003</v>
      </c>
      <c r="S146" s="205">
        <v>0</v>
      </c>
      <c r="T146" s="206">
        <f>S146*H146</f>
        <v>0</v>
      </c>
      <c r="AR146" s="17" t="s">
        <v>331</v>
      </c>
      <c r="AT146" s="17" t="s">
        <v>328</v>
      </c>
      <c r="AU146" s="17" t="s">
        <v>88</v>
      </c>
      <c r="AY146" s="17" t="s">
        <v>282</v>
      </c>
      <c r="BE146" s="207">
        <f>IF(N146="základní",J146,0)</f>
        <v>13440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13440</v>
      </c>
      <c r="BL146" s="17" t="s">
        <v>290</v>
      </c>
      <c r="BM146" s="17" t="s">
        <v>2073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2061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2" customFormat="1">
      <c r="B148" s="208"/>
      <c r="C148" s="209"/>
      <c r="D148" s="210" t="s">
        <v>292</v>
      </c>
      <c r="E148" s="211" t="s">
        <v>1</v>
      </c>
      <c r="F148" s="212" t="s">
        <v>2039</v>
      </c>
      <c r="G148" s="209"/>
      <c r="H148" s="211" t="s">
        <v>1</v>
      </c>
      <c r="I148" s="209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292</v>
      </c>
      <c r="AU148" s="217" t="s">
        <v>88</v>
      </c>
      <c r="AV148" s="12" t="s">
        <v>86</v>
      </c>
      <c r="AW148" s="12" t="s">
        <v>40</v>
      </c>
      <c r="AX148" s="12" t="s">
        <v>79</v>
      </c>
      <c r="AY148" s="21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2074</v>
      </c>
      <c r="G149" s="219"/>
      <c r="H149" s="222">
        <v>1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4" customFormat="1">
      <c r="B150" s="228"/>
      <c r="C150" s="229"/>
      <c r="D150" s="210" t="s">
        <v>292</v>
      </c>
      <c r="E150" s="230" t="s">
        <v>1</v>
      </c>
      <c r="F150" s="231" t="s">
        <v>299</v>
      </c>
      <c r="G150" s="229"/>
      <c r="H150" s="232">
        <v>1</v>
      </c>
      <c r="I150" s="229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292</v>
      </c>
      <c r="AU150" s="237" t="s">
        <v>88</v>
      </c>
      <c r="AV150" s="14" t="s">
        <v>129</v>
      </c>
      <c r="AW150" s="14" t="s">
        <v>40</v>
      </c>
      <c r="AX150" s="14" t="s">
        <v>79</v>
      </c>
      <c r="AY150" s="237" t="s">
        <v>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2050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2075</v>
      </c>
      <c r="G152" s="219"/>
      <c r="H152" s="222">
        <v>3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2053</v>
      </c>
      <c r="G153" s="219"/>
      <c r="H153" s="222">
        <v>2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2076</v>
      </c>
      <c r="G154" s="219"/>
      <c r="H154" s="222">
        <v>1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2077</v>
      </c>
      <c r="G155" s="219"/>
      <c r="H155" s="222">
        <v>3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2078</v>
      </c>
      <c r="G156" s="219"/>
      <c r="H156" s="222">
        <v>2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4" customFormat="1">
      <c r="B157" s="228"/>
      <c r="C157" s="229"/>
      <c r="D157" s="210" t="s">
        <v>292</v>
      </c>
      <c r="E157" s="230" t="s">
        <v>1</v>
      </c>
      <c r="F157" s="231" t="s">
        <v>299</v>
      </c>
      <c r="G157" s="229"/>
      <c r="H157" s="232">
        <v>11</v>
      </c>
      <c r="I157" s="229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292</v>
      </c>
      <c r="AU157" s="237" t="s">
        <v>88</v>
      </c>
      <c r="AV157" s="14" t="s">
        <v>129</v>
      </c>
      <c r="AW157" s="14" t="s">
        <v>40</v>
      </c>
      <c r="AX157" s="14" t="s">
        <v>79</v>
      </c>
      <c r="AY157" s="23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12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88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248" t="s">
        <v>327</v>
      </c>
      <c r="D159" s="248" t="s">
        <v>328</v>
      </c>
      <c r="E159" s="249" t="s">
        <v>2079</v>
      </c>
      <c r="F159" s="250" t="s">
        <v>2080</v>
      </c>
      <c r="G159" s="251" t="s">
        <v>376</v>
      </c>
      <c r="H159" s="252">
        <v>2</v>
      </c>
      <c r="I159" s="253">
        <v>4440</v>
      </c>
      <c r="J159" s="253">
        <f>ROUND(I159*H159,2)</f>
        <v>8880</v>
      </c>
      <c r="K159" s="250" t="s">
        <v>289</v>
      </c>
      <c r="L159" s="254"/>
      <c r="M159" s="255" t="s">
        <v>1</v>
      </c>
      <c r="N159" s="256" t="s">
        <v>50</v>
      </c>
      <c r="O159" s="205">
        <v>0</v>
      </c>
      <c r="P159" s="205">
        <f>O159*H159</f>
        <v>0</v>
      </c>
      <c r="Q159" s="205">
        <v>0.0155</v>
      </c>
      <c r="R159" s="205">
        <f>Q159*H159</f>
        <v>0.031</v>
      </c>
      <c r="S159" s="205">
        <v>0</v>
      </c>
      <c r="T159" s="206">
        <f>S159*H159</f>
        <v>0</v>
      </c>
      <c r="AR159" s="17" t="s">
        <v>331</v>
      </c>
      <c r="AT159" s="17" t="s">
        <v>328</v>
      </c>
      <c r="AU159" s="17" t="s">
        <v>88</v>
      </c>
      <c r="AY159" s="17" t="s">
        <v>282</v>
      </c>
      <c r="BE159" s="207">
        <f>IF(N159="základní",J159,0)</f>
        <v>8880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8880</v>
      </c>
      <c r="BL159" s="17" t="s">
        <v>290</v>
      </c>
      <c r="BM159" s="17" t="s">
        <v>2081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2061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2039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2040</v>
      </c>
      <c r="G162" s="219"/>
      <c r="H162" s="222">
        <v>2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2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248" t="s">
        <v>334</v>
      </c>
      <c r="D164" s="248" t="s">
        <v>328</v>
      </c>
      <c r="E164" s="249" t="s">
        <v>2082</v>
      </c>
      <c r="F164" s="250" t="s">
        <v>2083</v>
      </c>
      <c r="G164" s="251" t="s">
        <v>376</v>
      </c>
      <c r="H164" s="252">
        <v>2</v>
      </c>
      <c r="I164" s="253">
        <v>1480</v>
      </c>
      <c r="J164" s="253">
        <f>ROUND(I164*H164,2)</f>
        <v>2960</v>
      </c>
      <c r="K164" s="250" t="s">
        <v>289</v>
      </c>
      <c r="L164" s="254"/>
      <c r="M164" s="255" t="s">
        <v>1</v>
      </c>
      <c r="N164" s="256" t="s">
        <v>50</v>
      </c>
      <c r="O164" s="205">
        <v>0</v>
      </c>
      <c r="P164" s="205">
        <f>O164*H164</f>
        <v>0</v>
      </c>
      <c r="Q164" s="205">
        <v>0.0035999999999999999</v>
      </c>
      <c r="R164" s="205">
        <f>Q164*H164</f>
        <v>0.0071999999999999998</v>
      </c>
      <c r="S164" s="205">
        <v>0</v>
      </c>
      <c r="T164" s="206">
        <f>S164*H164</f>
        <v>0</v>
      </c>
      <c r="AR164" s="17" t="s">
        <v>331</v>
      </c>
      <c r="AT164" s="17" t="s">
        <v>328</v>
      </c>
      <c r="AU164" s="17" t="s">
        <v>88</v>
      </c>
      <c r="AY164" s="17" t="s">
        <v>282</v>
      </c>
      <c r="BE164" s="207">
        <f>IF(N164="základní",J164,0)</f>
        <v>2960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2960</v>
      </c>
      <c r="BL164" s="17" t="s">
        <v>290</v>
      </c>
      <c r="BM164" s="17" t="s">
        <v>2084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2061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2039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2044</v>
      </c>
      <c r="G167" s="219"/>
      <c r="H167" s="222">
        <v>2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2</v>
      </c>
      <c r="I168" s="239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292</v>
      </c>
      <c r="AU168" s="247" t="s">
        <v>88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" customFormat="1" ht="16.5" customHeight="1">
      <c r="B169" s="33"/>
      <c r="C169" s="248" t="s">
        <v>331</v>
      </c>
      <c r="D169" s="248" t="s">
        <v>328</v>
      </c>
      <c r="E169" s="249" t="s">
        <v>2085</v>
      </c>
      <c r="F169" s="250" t="s">
        <v>2086</v>
      </c>
      <c r="G169" s="251" t="s">
        <v>376</v>
      </c>
      <c r="H169" s="252">
        <v>9</v>
      </c>
      <c r="I169" s="253">
        <v>595</v>
      </c>
      <c r="J169" s="253">
        <f>ROUND(I169*H169,2)</f>
        <v>5355</v>
      </c>
      <c r="K169" s="250" t="s">
        <v>289</v>
      </c>
      <c r="L169" s="254"/>
      <c r="M169" s="255" t="s">
        <v>1</v>
      </c>
      <c r="N169" s="256" t="s">
        <v>50</v>
      </c>
      <c r="O169" s="205">
        <v>0</v>
      </c>
      <c r="P169" s="205">
        <f>O169*H169</f>
        <v>0</v>
      </c>
      <c r="Q169" s="205">
        <v>0.0014</v>
      </c>
      <c r="R169" s="205">
        <f>Q169*H169</f>
        <v>0.0126</v>
      </c>
      <c r="S169" s="205">
        <v>0</v>
      </c>
      <c r="T169" s="206">
        <f>S169*H169</f>
        <v>0</v>
      </c>
      <c r="AR169" s="17" t="s">
        <v>331</v>
      </c>
      <c r="AT169" s="17" t="s">
        <v>328</v>
      </c>
      <c r="AU169" s="17" t="s">
        <v>88</v>
      </c>
      <c r="AY169" s="17" t="s">
        <v>282</v>
      </c>
      <c r="BE169" s="207">
        <f>IF(N169="základní",J169,0)</f>
        <v>5355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5355</v>
      </c>
      <c r="BL169" s="17" t="s">
        <v>290</v>
      </c>
      <c r="BM169" s="17" t="s">
        <v>2087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2061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2088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2089</v>
      </c>
      <c r="G172" s="219"/>
      <c r="H172" s="222">
        <v>3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2090</v>
      </c>
      <c r="G173" s="219"/>
      <c r="H173" s="222">
        <v>1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2091</v>
      </c>
      <c r="G174" s="219"/>
      <c r="H174" s="222">
        <v>5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88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5" customFormat="1">
      <c r="B175" s="238"/>
      <c r="C175" s="239"/>
      <c r="D175" s="210" t="s">
        <v>292</v>
      </c>
      <c r="E175" s="240" t="s">
        <v>1</v>
      </c>
      <c r="F175" s="241" t="s">
        <v>306</v>
      </c>
      <c r="G175" s="239"/>
      <c r="H175" s="242">
        <v>9</v>
      </c>
      <c r="I175" s="239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292</v>
      </c>
      <c r="AU175" s="247" t="s">
        <v>88</v>
      </c>
      <c r="AV175" s="15" t="s">
        <v>290</v>
      </c>
      <c r="AW175" s="15" t="s">
        <v>40</v>
      </c>
      <c r="AX175" s="15" t="s">
        <v>86</v>
      </c>
      <c r="AY175" s="247" t="s">
        <v>282</v>
      </c>
    </row>
    <row r="176" s="1" customFormat="1" ht="16.5" customHeight="1">
      <c r="B176" s="33"/>
      <c r="C176" s="248" t="s">
        <v>346</v>
      </c>
      <c r="D176" s="248" t="s">
        <v>328</v>
      </c>
      <c r="E176" s="249" t="s">
        <v>2092</v>
      </c>
      <c r="F176" s="250" t="s">
        <v>2093</v>
      </c>
      <c r="G176" s="251" t="s">
        <v>376</v>
      </c>
      <c r="H176" s="252">
        <v>5</v>
      </c>
      <c r="I176" s="253">
        <v>319</v>
      </c>
      <c r="J176" s="253">
        <f>ROUND(I176*H176,2)</f>
        <v>1595</v>
      </c>
      <c r="K176" s="250" t="s">
        <v>289</v>
      </c>
      <c r="L176" s="254"/>
      <c r="M176" s="255" t="s">
        <v>1</v>
      </c>
      <c r="N176" s="256" t="s">
        <v>50</v>
      </c>
      <c r="O176" s="205">
        <v>0</v>
      </c>
      <c r="P176" s="205">
        <f>O176*H176</f>
        <v>0</v>
      </c>
      <c r="Q176" s="205">
        <v>0.00059999999999999995</v>
      </c>
      <c r="R176" s="205">
        <f>Q176*H176</f>
        <v>0.0029999999999999996</v>
      </c>
      <c r="S176" s="205">
        <v>0</v>
      </c>
      <c r="T176" s="206">
        <f>S176*H176</f>
        <v>0</v>
      </c>
      <c r="AR176" s="17" t="s">
        <v>331</v>
      </c>
      <c r="AT176" s="17" t="s">
        <v>328</v>
      </c>
      <c r="AU176" s="17" t="s">
        <v>88</v>
      </c>
      <c r="AY176" s="17" t="s">
        <v>282</v>
      </c>
      <c r="BE176" s="207">
        <f>IF(N176="základní",J176,0)</f>
        <v>1595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1595</v>
      </c>
      <c r="BL176" s="17" t="s">
        <v>290</v>
      </c>
      <c r="BM176" s="17" t="s">
        <v>2094</v>
      </c>
    </row>
    <row r="177" s="12" customFormat="1">
      <c r="B177" s="208"/>
      <c r="C177" s="209"/>
      <c r="D177" s="210" t="s">
        <v>292</v>
      </c>
      <c r="E177" s="211" t="s">
        <v>1</v>
      </c>
      <c r="F177" s="212" t="s">
        <v>2061</v>
      </c>
      <c r="G177" s="209"/>
      <c r="H177" s="211" t="s">
        <v>1</v>
      </c>
      <c r="I177" s="209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292</v>
      </c>
      <c r="AU177" s="217" t="s">
        <v>88</v>
      </c>
      <c r="AV177" s="12" t="s">
        <v>86</v>
      </c>
      <c r="AW177" s="12" t="s">
        <v>40</v>
      </c>
      <c r="AX177" s="12" t="s">
        <v>79</v>
      </c>
      <c r="AY177" s="217" t="s">
        <v>282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2095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2091</v>
      </c>
      <c r="G179" s="219"/>
      <c r="H179" s="222">
        <v>5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5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88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" customFormat="1" ht="16.5" customHeight="1">
      <c r="B181" s="33"/>
      <c r="C181" s="198" t="s">
        <v>352</v>
      </c>
      <c r="D181" s="198" t="s">
        <v>285</v>
      </c>
      <c r="E181" s="199" t="s">
        <v>2096</v>
      </c>
      <c r="F181" s="200" t="s">
        <v>2097</v>
      </c>
      <c r="G181" s="201" t="s">
        <v>376</v>
      </c>
      <c r="H181" s="202">
        <v>24</v>
      </c>
      <c r="I181" s="203">
        <v>818</v>
      </c>
      <c r="J181" s="203">
        <f>ROUND(I181*H181,2)</f>
        <v>19632</v>
      </c>
      <c r="K181" s="200" t="s">
        <v>289</v>
      </c>
      <c r="L181" s="38"/>
      <c r="M181" s="72" t="s">
        <v>1</v>
      </c>
      <c r="N181" s="204" t="s">
        <v>50</v>
      </c>
      <c r="O181" s="205">
        <v>0.54900000000000004</v>
      </c>
      <c r="P181" s="205">
        <f>O181*H181</f>
        <v>13.176000000000002</v>
      </c>
      <c r="Q181" s="205">
        <v>0.11241</v>
      </c>
      <c r="R181" s="205">
        <f>Q181*H181</f>
        <v>2.6978399999999998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19632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19632</v>
      </c>
      <c r="BL181" s="17" t="s">
        <v>290</v>
      </c>
      <c r="BM181" s="17" t="s">
        <v>2098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2099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2039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2040</v>
      </c>
      <c r="G184" s="219"/>
      <c r="H184" s="222">
        <v>2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2041</v>
      </c>
      <c r="G185" s="219"/>
      <c r="H185" s="222">
        <v>2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88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2100</v>
      </c>
      <c r="G186" s="219"/>
      <c r="H186" s="222">
        <v>1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3" customFormat="1">
      <c r="B187" s="218"/>
      <c r="C187" s="219"/>
      <c r="D187" s="210" t="s">
        <v>292</v>
      </c>
      <c r="E187" s="220" t="s">
        <v>1</v>
      </c>
      <c r="F187" s="221" t="s">
        <v>2101</v>
      </c>
      <c r="G187" s="219"/>
      <c r="H187" s="222">
        <v>1</v>
      </c>
      <c r="I187" s="219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292</v>
      </c>
      <c r="AU187" s="227" t="s">
        <v>88</v>
      </c>
      <c r="AV187" s="13" t="s">
        <v>88</v>
      </c>
      <c r="AW187" s="13" t="s">
        <v>40</v>
      </c>
      <c r="AX187" s="13" t="s">
        <v>79</v>
      </c>
      <c r="AY187" s="22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2044</v>
      </c>
      <c r="G188" s="219"/>
      <c r="H188" s="222">
        <v>2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2102</v>
      </c>
      <c r="G189" s="219"/>
      <c r="H189" s="222">
        <v>1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88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4" customFormat="1">
      <c r="B190" s="228"/>
      <c r="C190" s="229"/>
      <c r="D190" s="210" t="s">
        <v>292</v>
      </c>
      <c r="E190" s="230" t="s">
        <v>1</v>
      </c>
      <c r="F190" s="231" t="s">
        <v>299</v>
      </c>
      <c r="G190" s="229"/>
      <c r="H190" s="232">
        <v>9</v>
      </c>
      <c r="I190" s="229"/>
      <c r="J190" s="229"/>
      <c r="K190" s="229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292</v>
      </c>
      <c r="AU190" s="237" t="s">
        <v>88</v>
      </c>
      <c r="AV190" s="14" t="s">
        <v>129</v>
      </c>
      <c r="AW190" s="14" t="s">
        <v>40</v>
      </c>
      <c r="AX190" s="14" t="s">
        <v>79</v>
      </c>
      <c r="AY190" s="237" t="s">
        <v>282</v>
      </c>
    </row>
    <row r="191" s="12" customFormat="1">
      <c r="B191" s="208"/>
      <c r="C191" s="209"/>
      <c r="D191" s="210" t="s">
        <v>292</v>
      </c>
      <c r="E191" s="211" t="s">
        <v>1</v>
      </c>
      <c r="F191" s="212" t="s">
        <v>2046</v>
      </c>
      <c r="G191" s="209"/>
      <c r="H191" s="211" t="s">
        <v>1</v>
      </c>
      <c r="I191" s="209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292</v>
      </c>
      <c r="AU191" s="217" t="s">
        <v>88</v>
      </c>
      <c r="AV191" s="12" t="s">
        <v>86</v>
      </c>
      <c r="AW191" s="12" t="s">
        <v>40</v>
      </c>
      <c r="AX191" s="12" t="s">
        <v>79</v>
      </c>
      <c r="AY191" s="217" t="s">
        <v>282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2103</v>
      </c>
      <c r="G192" s="219"/>
      <c r="H192" s="222">
        <v>1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88</v>
      </c>
      <c r="AV192" s="13" t="s">
        <v>88</v>
      </c>
      <c r="AW192" s="13" t="s">
        <v>40</v>
      </c>
      <c r="AX192" s="13" t="s">
        <v>79</v>
      </c>
      <c r="AY192" s="22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2048</v>
      </c>
      <c r="G193" s="219"/>
      <c r="H193" s="222">
        <v>1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2049</v>
      </c>
      <c r="G194" s="219"/>
      <c r="H194" s="222">
        <v>1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4" customFormat="1">
      <c r="B195" s="228"/>
      <c r="C195" s="229"/>
      <c r="D195" s="210" t="s">
        <v>292</v>
      </c>
      <c r="E195" s="230" t="s">
        <v>1</v>
      </c>
      <c r="F195" s="231" t="s">
        <v>299</v>
      </c>
      <c r="G195" s="229"/>
      <c r="H195" s="232">
        <v>3</v>
      </c>
      <c r="I195" s="229"/>
      <c r="J195" s="229"/>
      <c r="K195" s="229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292</v>
      </c>
      <c r="AU195" s="237" t="s">
        <v>88</v>
      </c>
      <c r="AV195" s="14" t="s">
        <v>129</v>
      </c>
      <c r="AW195" s="14" t="s">
        <v>40</v>
      </c>
      <c r="AX195" s="14" t="s">
        <v>79</v>
      </c>
      <c r="AY195" s="237" t="s">
        <v>282</v>
      </c>
    </row>
    <row r="196" s="12" customFormat="1">
      <c r="B196" s="208"/>
      <c r="C196" s="209"/>
      <c r="D196" s="210" t="s">
        <v>292</v>
      </c>
      <c r="E196" s="211" t="s">
        <v>1</v>
      </c>
      <c r="F196" s="212" t="s">
        <v>2050</v>
      </c>
      <c r="G196" s="209"/>
      <c r="H196" s="211" t="s">
        <v>1</v>
      </c>
      <c r="I196" s="209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292</v>
      </c>
      <c r="AU196" s="217" t="s">
        <v>88</v>
      </c>
      <c r="AV196" s="12" t="s">
        <v>86</v>
      </c>
      <c r="AW196" s="12" t="s">
        <v>40</v>
      </c>
      <c r="AX196" s="12" t="s">
        <v>79</v>
      </c>
      <c r="AY196" s="217" t="s">
        <v>282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2104</v>
      </c>
      <c r="G197" s="219"/>
      <c r="H197" s="222">
        <v>1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88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2052</v>
      </c>
      <c r="G198" s="219"/>
      <c r="H198" s="222">
        <v>2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3" customFormat="1">
      <c r="B199" s="218"/>
      <c r="C199" s="219"/>
      <c r="D199" s="210" t="s">
        <v>292</v>
      </c>
      <c r="E199" s="220" t="s">
        <v>1</v>
      </c>
      <c r="F199" s="221" t="s">
        <v>2053</v>
      </c>
      <c r="G199" s="219"/>
      <c r="H199" s="222">
        <v>2</v>
      </c>
      <c r="I199" s="219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292</v>
      </c>
      <c r="AU199" s="227" t="s">
        <v>88</v>
      </c>
      <c r="AV199" s="13" t="s">
        <v>88</v>
      </c>
      <c r="AW199" s="13" t="s">
        <v>40</v>
      </c>
      <c r="AX199" s="13" t="s">
        <v>79</v>
      </c>
      <c r="AY199" s="227" t="s">
        <v>282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2105</v>
      </c>
      <c r="G200" s="219"/>
      <c r="H200" s="222">
        <v>1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88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2102</v>
      </c>
      <c r="G201" s="219"/>
      <c r="H201" s="222">
        <v>1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2106</v>
      </c>
      <c r="G202" s="219"/>
      <c r="H202" s="222">
        <v>2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88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2107</v>
      </c>
      <c r="G203" s="219"/>
      <c r="H203" s="222">
        <v>2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2057</v>
      </c>
      <c r="G204" s="219"/>
      <c r="H204" s="222">
        <v>1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88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4" customFormat="1">
      <c r="B205" s="228"/>
      <c r="C205" s="229"/>
      <c r="D205" s="210" t="s">
        <v>292</v>
      </c>
      <c r="E205" s="230" t="s">
        <v>1</v>
      </c>
      <c r="F205" s="231" t="s">
        <v>299</v>
      </c>
      <c r="G205" s="229"/>
      <c r="H205" s="232">
        <v>12</v>
      </c>
      <c r="I205" s="229"/>
      <c r="J205" s="229"/>
      <c r="K205" s="229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292</v>
      </c>
      <c r="AU205" s="237" t="s">
        <v>88</v>
      </c>
      <c r="AV205" s="14" t="s">
        <v>129</v>
      </c>
      <c r="AW205" s="14" t="s">
        <v>40</v>
      </c>
      <c r="AX205" s="14" t="s">
        <v>79</v>
      </c>
      <c r="AY205" s="237" t="s">
        <v>282</v>
      </c>
    </row>
    <row r="206" s="15" customFormat="1">
      <c r="B206" s="238"/>
      <c r="C206" s="239"/>
      <c r="D206" s="210" t="s">
        <v>292</v>
      </c>
      <c r="E206" s="240" t="s">
        <v>1</v>
      </c>
      <c r="F206" s="241" t="s">
        <v>306</v>
      </c>
      <c r="G206" s="239"/>
      <c r="H206" s="242">
        <v>24</v>
      </c>
      <c r="I206" s="239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292</v>
      </c>
      <c r="AU206" s="247" t="s">
        <v>88</v>
      </c>
      <c r="AV206" s="15" t="s">
        <v>290</v>
      </c>
      <c r="AW206" s="15" t="s">
        <v>40</v>
      </c>
      <c r="AX206" s="15" t="s">
        <v>86</v>
      </c>
      <c r="AY206" s="247" t="s">
        <v>282</v>
      </c>
    </row>
    <row r="207" s="1" customFormat="1" ht="16.5" customHeight="1">
      <c r="B207" s="33"/>
      <c r="C207" s="248" t="s">
        <v>356</v>
      </c>
      <c r="D207" s="248" t="s">
        <v>328</v>
      </c>
      <c r="E207" s="249" t="s">
        <v>2108</v>
      </c>
      <c r="F207" s="250" t="s">
        <v>2109</v>
      </c>
      <c r="G207" s="251" t="s">
        <v>376</v>
      </c>
      <c r="H207" s="252">
        <v>24</v>
      </c>
      <c r="I207" s="253">
        <v>1180</v>
      </c>
      <c r="J207" s="253">
        <f>ROUND(I207*H207,2)</f>
        <v>28320</v>
      </c>
      <c r="K207" s="250" t="s">
        <v>289</v>
      </c>
      <c r="L207" s="254"/>
      <c r="M207" s="255" t="s">
        <v>1</v>
      </c>
      <c r="N207" s="256" t="s">
        <v>50</v>
      </c>
      <c r="O207" s="205">
        <v>0</v>
      </c>
      <c r="P207" s="205">
        <f>O207*H207</f>
        <v>0</v>
      </c>
      <c r="Q207" s="205">
        <v>0.0025000000000000001</v>
      </c>
      <c r="R207" s="205">
        <f>Q207*H207</f>
        <v>0.059999999999999998</v>
      </c>
      <c r="S207" s="205">
        <v>0</v>
      </c>
      <c r="T207" s="206">
        <f>S207*H207</f>
        <v>0</v>
      </c>
      <c r="AR207" s="17" t="s">
        <v>331</v>
      </c>
      <c r="AT207" s="17" t="s">
        <v>328</v>
      </c>
      <c r="AU207" s="17" t="s">
        <v>88</v>
      </c>
      <c r="AY207" s="17" t="s">
        <v>282</v>
      </c>
      <c r="BE207" s="207">
        <f>IF(N207="základní",J207,0)</f>
        <v>28320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28320</v>
      </c>
      <c r="BL207" s="17" t="s">
        <v>290</v>
      </c>
      <c r="BM207" s="17" t="s">
        <v>2110</v>
      </c>
    </row>
    <row r="208" s="12" customFormat="1">
      <c r="B208" s="208"/>
      <c r="C208" s="209"/>
      <c r="D208" s="210" t="s">
        <v>292</v>
      </c>
      <c r="E208" s="211" t="s">
        <v>1</v>
      </c>
      <c r="F208" s="212" t="s">
        <v>2111</v>
      </c>
      <c r="G208" s="209"/>
      <c r="H208" s="211" t="s">
        <v>1</v>
      </c>
      <c r="I208" s="209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292</v>
      </c>
      <c r="AU208" s="217" t="s">
        <v>88</v>
      </c>
      <c r="AV208" s="12" t="s">
        <v>86</v>
      </c>
      <c r="AW208" s="12" t="s">
        <v>40</v>
      </c>
      <c r="AX208" s="12" t="s">
        <v>79</v>
      </c>
      <c r="AY208" s="21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2112</v>
      </c>
      <c r="G209" s="219"/>
      <c r="H209" s="222">
        <v>9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88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2113</v>
      </c>
      <c r="G210" s="219"/>
      <c r="H210" s="222">
        <v>3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88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2114</v>
      </c>
      <c r="G211" s="219"/>
      <c r="H211" s="222">
        <v>12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88</v>
      </c>
      <c r="AV211" s="13" t="s">
        <v>88</v>
      </c>
      <c r="AW211" s="13" t="s">
        <v>40</v>
      </c>
      <c r="AX211" s="13" t="s">
        <v>79</v>
      </c>
      <c r="AY211" s="227" t="s">
        <v>282</v>
      </c>
    </row>
    <row r="212" s="15" customFormat="1">
      <c r="B212" s="238"/>
      <c r="C212" s="239"/>
      <c r="D212" s="210" t="s">
        <v>292</v>
      </c>
      <c r="E212" s="240" t="s">
        <v>1</v>
      </c>
      <c r="F212" s="241" t="s">
        <v>306</v>
      </c>
      <c r="G212" s="239"/>
      <c r="H212" s="242">
        <v>24</v>
      </c>
      <c r="I212" s="239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292</v>
      </c>
      <c r="AU212" s="247" t="s">
        <v>88</v>
      </c>
      <c r="AV212" s="15" t="s">
        <v>290</v>
      </c>
      <c r="AW212" s="15" t="s">
        <v>40</v>
      </c>
      <c r="AX212" s="15" t="s">
        <v>86</v>
      </c>
      <c r="AY212" s="247" t="s">
        <v>282</v>
      </c>
    </row>
    <row r="213" s="1" customFormat="1" ht="16.5" customHeight="1">
      <c r="B213" s="33"/>
      <c r="C213" s="198" t="s">
        <v>360</v>
      </c>
      <c r="D213" s="198" t="s">
        <v>285</v>
      </c>
      <c r="E213" s="199" t="s">
        <v>2115</v>
      </c>
      <c r="F213" s="200" t="s">
        <v>2116</v>
      </c>
      <c r="G213" s="201" t="s">
        <v>392</v>
      </c>
      <c r="H213" s="202">
        <v>1739.5</v>
      </c>
      <c r="I213" s="203">
        <v>6.7999999999999998</v>
      </c>
      <c r="J213" s="203">
        <f>ROUND(I213*H213,2)</f>
        <v>11828.6</v>
      </c>
      <c r="K213" s="200" t="s">
        <v>289</v>
      </c>
      <c r="L213" s="38"/>
      <c r="M213" s="72" t="s">
        <v>1</v>
      </c>
      <c r="N213" s="204" t="s">
        <v>50</v>
      </c>
      <c r="O213" s="205">
        <v>0.0030000000000000001</v>
      </c>
      <c r="P213" s="205">
        <f>O213*H213</f>
        <v>5.2184999999999997</v>
      </c>
      <c r="Q213" s="205">
        <v>8.0000000000000007E-05</v>
      </c>
      <c r="R213" s="205">
        <f>Q213*H213</f>
        <v>0.13916000000000001</v>
      </c>
      <c r="S213" s="205">
        <v>0</v>
      </c>
      <c r="T213" s="206">
        <f>S213*H213</f>
        <v>0</v>
      </c>
      <c r="AR213" s="17" t="s">
        <v>290</v>
      </c>
      <c r="AT213" s="17" t="s">
        <v>285</v>
      </c>
      <c r="AU213" s="17" t="s">
        <v>88</v>
      </c>
      <c r="AY213" s="17" t="s">
        <v>282</v>
      </c>
      <c r="BE213" s="207">
        <f>IF(N213="základní",J213,0)</f>
        <v>11828.6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7" t="s">
        <v>86</v>
      </c>
      <c r="BK213" s="207">
        <f>ROUND(I213*H213,2)</f>
        <v>11828.6</v>
      </c>
      <c r="BL213" s="17" t="s">
        <v>290</v>
      </c>
      <c r="BM213" s="17" t="s">
        <v>2117</v>
      </c>
    </row>
    <row r="214" s="12" customFormat="1">
      <c r="B214" s="208"/>
      <c r="C214" s="209"/>
      <c r="D214" s="210" t="s">
        <v>292</v>
      </c>
      <c r="E214" s="211" t="s">
        <v>1</v>
      </c>
      <c r="F214" s="212" t="s">
        <v>2118</v>
      </c>
      <c r="G214" s="209"/>
      <c r="H214" s="211" t="s">
        <v>1</v>
      </c>
      <c r="I214" s="209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292</v>
      </c>
      <c r="AU214" s="217" t="s">
        <v>88</v>
      </c>
      <c r="AV214" s="12" t="s">
        <v>86</v>
      </c>
      <c r="AW214" s="12" t="s">
        <v>40</v>
      </c>
      <c r="AX214" s="12" t="s">
        <v>79</v>
      </c>
      <c r="AY214" s="217" t="s">
        <v>282</v>
      </c>
    </row>
    <row r="215" s="13" customFormat="1">
      <c r="B215" s="218"/>
      <c r="C215" s="219"/>
      <c r="D215" s="210" t="s">
        <v>292</v>
      </c>
      <c r="E215" s="220" t="s">
        <v>1</v>
      </c>
      <c r="F215" s="221" t="s">
        <v>2119</v>
      </c>
      <c r="G215" s="219"/>
      <c r="H215" s="222">
        <v>226</v>
      </c>
      <c r="I215" s="219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292</v>
      </c>
      <c r="AU215" s="227" t="s">
        <v>88</v>
      </c>
      <c r="AV215" s="13" t="s">
        <v>88</v>
      </c>
      <c r="AW215" s="13" t="s">
        <v>40</v>
      </c>
      <c r="AX215" s="13" t="s">
        <v>79</v>
      </c>
      <c r="AY215" s="227" t="s">
        <v>282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2120</v>
      </c>
      <c r="G216" s="219"/>
      <c r="H216" s="222">
        <v>11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88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4" customFormat="1">
      <c r="B217" s="228"/>
      <c r="C217" s="229"/>
      <c r="D217" s="210" t="s">
        <v>292</v>
      </c>
      <c r="E217" s="230" t="s">
        <v>1</v>
      </c>
      <c r="F217" s="231" t="s">
        <v>299</v>
      </c>
      <c r="G217" s="229"/>
      <c r="H217" s="232">
        <v>237</v>
      </c>
      <c r="I217" s="229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292</v>
      </c>
      <c r="AU217" s="237" t="s">
        <v>88</v>
      </c>
      <c r="AV217" s="14" t="s">
        <v>129</v>
      </c>
      <c r="AW217" s="14" t="s">
        <v>40</v>
      </c>
      <c r="AX217" s="14" t="s">
        <v>79</v>
      </c>
      <c r="AY217" s="237" t="s">
        <v>282</v>
      </c>
    </row>
    <row r="218" s="12" customFormat="1">
      <c r="B218" s="208"/>
      <c r="C218" s="209"/>
      <c r="D218" s="210" t="s">
        <v>292</v>
      </c>
      <c r="E218" s="211" t="s">
        <v>1</v>
      </c>
      <c r="F218" s="212" t="s">
        <v>2121</v>
      </c>
      <c r="G218" s="209"/>
      <c r="H218" s="211" t="s">
        <v>1</v>
      </c>
      <c r="I218" s="209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292</v>
      </c>
      <c r="AU218" s="217" t="s">
        <v>88</v>
      </c>
      <c r="AV218" s="12" t="s">
        <v>86</v>
      </c>
      <c r="AW218" s="12" t="s">
        <v>40</v>
      </c>
      <c r="AX218" s="12" t="s">
        <v>79</v>
      </c>
      <c r="AY218" s="21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2122</v>
      </c>
      <c r="G219" s="219"/>
      <c r="H219" s="222">
        <v>640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4" customFormat="1">
      <c r="B220" s="228"/>
      <c r="C220" s="229"/>
      <c r="D220" s="210" t="s">
        <v>292</v>
      </c>
      <c r="E220" s="230" t="s">
        <v>1</v>
      </c>
      <c r="F220" s="231" t="s">
        <v>299</v>
      </c>
      <c r="G220" s="229"/>
      <c r="H220" s="232">
        <v>640</v>
      </c>
      <c r="I220" s="229"/>
      <c r="J220" s="229"/>
      <c r="K220" s="229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292</v>
      </c>
      <c r="AU220" s="237" t="s">
        <v>88</v>
      </c>
      <c r="AV220" s="14" t="s">
        <v>129</v>
      </c>
      <c r="AW220" s="14" t="s">
        <v>40</v>
      </c>
      <c r="AX220" s="14" t="s">
        <v>79</v>
      </c>
      <c r="AY220" s="237" t="s">
        <v>282</v>
      </c>
    </row>
    <row r="221" s="12" customFormat="1">
      <c r="B221" s="208"/>
      <c r="C221" s="209"/>
      <c r="D221" s="210" t="s">
        <v>292</v>
      </c>
      <c r="E221" s="211" t="s">
        <v>1</v>
      </c>
      <c r="F221" s="212" t="s">
        <v>2123</v>
      </c>
      <c r="G221" s="209"/>
      <c r="H221" s="211" t="s">
        <v>1</v>
      </c>
      <c r="I221" s="209"/>
      <c r="J221" s="209"/>
      <c r="K221" s="209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292</v>
      </c>
      <c r="AU221" s="217" t="s">
        <v>88</v>
      </c>
      <c r="AV221" s="12" t="s">
        <v>86</v>
      </c>
      <c r="AW221" s="12" t="s">
        <v>40</v>
      </c>
      <c r="AX221" s="12" t="s">
        <v>79</v>
      </c>
      <c r="AY221" s="21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2124</v>
      </c>
      <c r="G222" s="219"/>
      <c r="H222" s="222">
        <v>862.5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88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4" customFormat="1">
      <c r="B223" s="228"/>
      <c r="C223" s="229"/>
      <c r="D223" s="210" t="s">
        <v>292</v>
      </c>
      <c r="E223" s="230" t="s">
        <v>1</v>
      </c>
      <c r="F223" s="231" t="s">
        <v>299</v>
      </c>
      <c r="G223" s="229"/>
      <c r="H223" s="232">
        <v>862.5</v>
      </c>
      <c r="I223" s="229"/>
      <c r="J223" s="229"/>
      <c r="K223" s="229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292</v>
      </c>
      <c r="AU223" s="237" t="s">
        <v>88</v>
      </c>
      <c r="AV223" s="14" t="s">
        <v>129</v>
      </c>
      <c r="AW223" s="14" t="s">
        <v>40</v>
      </c>
      <c r="AX223" s="14" t="s">
        <v>79</v>
      </c>
      <c r="AY223" s="237" t="s">
        <v>282</v>
      </c>
    </row>
    <row r="224" s="15" customFormat="1">
      <c r="B224" s="238"/>
      <c r="C224" s="239"/>
      <c r="D224" s="210" t="s">
        <v>292</v>
      </c>
      <c r="E224" s="240" t="s">
        <v>1</v>
      </c>
      <c r="F224" s="241" t="s">
        <v>306</v>
      </c>
      <c r="G224" s="239"/>
      <c r="H224" s="242">
        <v>1739.5</v>
      </c>
      <c r="I224" s="239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292</v>
      </c>
      <c r="AU224" s="247" t="s">
        <v>88</v>
      </c>
      <c r="AV224" s="15" t="s">
        <v>290</v>
      </c>
      <c r="AW224" s="15" t="s">
        <v>40</v>
      </c>
      <c r="AX224" s="15" t="s">
        <v>86</v>
      </c>
      <c r="AY224" s="247" t="s">
        <v>282</v>
      </c>
    </row>
    <row r="225" s="1" customFormat="1" ht="16.5" customHeight="1">
      <c r="B225" s="33"/>
      <c r="C225" s="198" t="s">
        <v>365</v>
      </c>
      <c r="D225" s="198" t="s">
        <v>285</v>
      </c>
      <c r="E225" s="199" t="s">
        <v>2125</v>
      </c>
      <c r="F225" s="200" t="s">
        <v>2126</v>
      </c>
      <c r="G225" s="201" t="s">
        <v>392</v>
      </c>
      <c r="H225" s="202">
        <v>85</v>
      </c>
      <c r="I225" s="203">
        <v>3.4500000000000002</v>
      </c>
      <c r="J225" s="203">
        <f>ROUND(I225*H225,2)</f>
        <v>293.25</v>
      </c>
      <c r="K225" s="200" t="s">
        <v>289</v>
      </c>
      <c r="L225" s="38"/>
      <c r="M225" s="72" t="s">
        <v>1</v>
      </c>
      <c r="N225" s="204" t="s">
        <v>50</v>
      </c>
      <c r="O225" s="205">
        <v>0.0030000000000000001</v>
      </c>
      <c r="P225" s="205">
        <f>O225*H225</f>
        <v>0.255</v>
      </c>
      <c r="Q225" s="205">
        <v>3.0000000000000001E-05</v>
      </c>
      <c r="R225" s="205">
        <f>Q225*H225</f>
        <v>0.0025500000000000002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88</v>
      </c>
      <c r="AY225" s="17" t="s">
        <v>282</v>
      </c>
      <c r="BE225" s="207">
        <f>IF(N225="základní",J225,0)</f>
        <v>293.25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293.25</v>
      </c>
      <c r="BL225" s="17" t="s">
        <v>290</v>
      </c>
      <c r="BM225" s="17" t="s">
        <v>2127</v>
      </c>
    </row>
    <row r="226" s="12" customFormat="1">
      <c r="B226" s="208"/>
      <c r="C226" s="209"/>
      <c r="D226" s="210" t="s">
        <v>292</v>
      </c>
      <c r="E226" s="211" t="s">
        <v>1</v>
      </c>
      <c r="F226" s="212" t="s">
        <v>2128</v>
      </c>
      <c r="G226" s="209"/>
      <c r="H226" s="211" t="s">
        <v>1</v>
      </c>
      <c r="I226" s="209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292</v>
      </c>
      <c r="AU226" s="217" t="s">
        <v>88</v>
      </c>
      <c r="AV226" s="12" t="s">
        <v>86</v>
      </c>
      <c r="AW226" s="12" t="s">
        <v>40</v>
      </c>
      <c r="AX226" s="12" t="s">
        <v>79</v>
      </c>
      <c r="AY226" s="217" t="s">
        <v>282</v>
      </c>
    </row>
    <row r="227" s="13" customFormat="1">
      <c r="B227" s="218"/>
      <c r="C227" s="219"/>
      <c r="D227" s="210" t="s">
        <v>292</v>
      </c>
      <c r="E227" s="220" t="s">
        <v>1</v>
      </c>
      <c r="F227" s="221" t="s">
        <v>2129</v>
      </c>
      <c r="G227" s="219"/>
      <c r="H227" s="222">
        <v>85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292</v>
      </c>
      <c r="AU227" s="227" t="s">
        <v>88</v>
      </c>
      <c r="AV227" s="13" t="s">
        <v>88</v>
      </c>
      <c r="AW227" s="13" t="s">
        <v>40</v>
      </c>
      <c r="AX227" s="13" t="s">
        <v>79</v>
      </c>
      <c r="AY227" s="227" t="s">
        <v>282</v>
      </c>
    </row>
    <row r="228" s="15" customFormat="1">
      <c r="B228" s="238"/>
      <c r="C228" s="239"/>
      <c r="D228" s="210" t="s">
        <v>292</v>
      </c>
      <c r="E228" s="240" t="s">
        <v>1</v>
      </c>
      <c r="F228" s="241" t="s">
        <v>306</v>
      </c>
      <c r="G228" s="239"/>
      <c r="H228" s="242">
        <v>85</v>
      </c>
      <c r="I228" s="239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292</v>
      </c>
      <c r="AU228" s="247" t="s">
        <v>88</v>
      </c>
      <c r="AV228" s="15" t="s">
        <v>290</v>
      </c>
      <c r="AW228" s="15" t="s">
        <v>40</v>
      </c>
      <c r="AX228" s="15" t="s">
        <v>86</v>
      </c>
      <c r="AY228" s="247" t="s">
        <v>282</v>
      </c>
    </row>
    <row r="229" s="1" customFormat="1" ht="16.5" customHeight="1">
      <c r="B229" s="33"/>
      <c r="C229" s="198" t="s">
        <v>370</v>
      </c>
      <c r="D229" s="198" t="s">
        <v>285</v>
      </c>
      <c r="E229" s="199" t="s">
        <v>2130</v>
      </c>
      <c r="F229" s="200" t="s">
        <v>2131</v>
      </c>
      <c r="G229" s="201" t="s">
        <v>392</v>
      </c>
      <c r="H229" s="202">
        <v>625</v>
      </c>
      <c r="I229" s="203">
        <v>11.800000000000001</v>
      </c>
      <c r="J229" s="203">
        <f>ROUND(I229*H229,2)</f>
        <v>7375</v>
      </c>
      <c r="K229" s="200" t="s">
        <v>289</v>
      </c>
      <c r="L229" s="38"/>
      <c r="M229" s="72" t="s">
        <v>1</v>
      </c>
      <c r="N229" s="204" t="s">
        <v>50</v>
      </c>
      <c r="O229" s="205">
        <v>0.0030000000000000001</v>
      </c>
      <c r="P229" s="205">
        <f>O229*H229</f>
        <v>1.875</v>
      </c>
      <c r="Q229" s="205">
        <v>0.00014999999999999999</v>
      </c>
      <c r="R229" s="205">
        <f>Q229*H229</f>
        <v>0.093749999999999986</v>
      </c>
      <c r="S229" s="205">
        <v>0</v>
      </c>
      <c r="T229" s="206">
        <f>S229*H229</f>
        <v>0</v>
      </c>
      <c r="AR229" s="17" t="s">
        <v>290</v>
      </c>
      <c r="AT229" s="17" t="s">
        <v>285</v>
      </c>
      <c r="AU229" s="17" t="s">
        <v>88</v>
      </c>
      <c r="AY229" s="17" t="s">
        <v>282</v>
      </c>
      <c r="BE229" s="207">
        <f>IF(N229="základní",J229,0)</f>
        <v>7375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7" t="s">
        <v>86</v>
      </c>
      <c r="BK229" s="207">
        <f>ROUND(I229*H229,2)</f>
        <v>7375</v>
      </c>
      <c r="BL229" s="17" t="s">
        <v>290</v>
      </c>
      <c r="BM229" s="17" t="s">
        <v>2132</v>
      </c>
    </row>
    <row r="230" s="12" customFormat="1">
      <c r="B230" s="208"/>
      <c r="C230" s="209"/>
      <c r="D230" s="210" t="s">
        <v>292</v>
      </c>
      <c r="E230" s="211" t="s">
        <v>1</v>
      </c>
      <c r="F230" s="212" t="s">
        <v>2133</v>
      </c>
      <c r="G230" s="209"/>
      <c r="H230" s="211" t="s">
        <v>1</v>
      </c>
      <c r="I230" s="209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292</v>
      </c>
      <c r="AU230" s="217" t="s">
        <v>88</v>
      </c>
      <c r="AV230" s="12" t="s">
        <v>86</v>
      </c>
      <c r="AW230" s="12" t="s">
        <v>40</v>
      </c>
      <c r="AX230" s="12" t="s">
        <v>79</v>
      </c>
      <c r="AY230" s="217" t="s">
        <v>282</v>
      </c>
    </row>
    <row r="231" s="13" customFormat="1">
      <c r="B231" s="218"/>
      <c r="C231" s="219"/>
      <c r="D231" s="210" t="s">
        <v>292</v>
      </c>
      <c r="E231" s="220" t="s">
        <v>1</v>
      </c>
      <c r="F231" s="221" t="s">
        <v>2134</v>
      </c>
      <c r="G231" s="219"/>
      <c r="H231" s="222">
        <v>388</v>
      </c>
      <c r="I231" s="219"/>
      <c r="J231" s="219"/>
      <c r="K231" s="219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292</v>
      </c>
      <c r="AU231" s="227" t="s">
        <v>88</v>
      </c>
      <c r="AV231" s="13" t="s">
        <v>88</v>
      </c>
      <c r="AW231" s="13" t="s">
        <v>40</v>
      </c>
      <c r="AX231" s="13" t="s">
        <v>79</v>
      </c>
      <c r="AY231" s="227" t="s">
        <v>282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2135</v>
      </c>
      <c r="G232" s="219"/>
      <c r="H232" s="222">
        <v>224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88</v>
      </c>
      <c r="AV232" s="13" t="s">
        <v>88</v>
      </c>
      <c r="AW232" s="13" t="s">
        <v>40</v>
      </c>
      <c r="AX232" s="13" t="s">
        <v>79</v>
      </c>
      <c r="AY232" s="227" t="s">
        <v>282</v>
      </c>
    </row>
    <row r="233" s="13" customFormat="1">
      <c r="B233" s="218"/>
      <c r="C233" s="219"/>
      <c r="D233" s="210" t="s">
        <v>292</v>
      </c>
      <c r="E233" s="220" t="s">
        <v>1</v>
      </c>
      <c r="F233" s="221" t="s">
        <v>2136</v>
      </c>
      <c r="G233" s="219"/>
      <c r="H233" s="222">
        <v>13</v>
      </c>
      <c r="I233" s="219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292</v>
      </c>
      <c r="AU233" s="227" t="s">
        <v>88</v>
      </c>
      <c r="AV233" s="13" t="s">
        <v>88</v>
      </c>
      <c r="AW233" s="13" t="s">
        <v>40</v>
      </c>
      <c r="AX233" s="13" t="s">
        <v>79</v>
      </c>
      <c r="AY233" s="227" t="s">
        <v>282</v>
      </c>
    </row>
    <row r="234" s="15" customFormat="1">
      <c r="B234" s="238"/>
      <c r="C234" s="239"/>
      <c r="D234" s="210" t="s">
        <v>292</v>
      </c>
      <c r="E234" s="240" t="s">
        <v>1</v>
      </c>
      <c r="F234" s="241" t="s">
        <v>306</v>
      </c>
      <c r="G234" s="239"/>
      <c r="H234" s="242">
        <v>625</v>
      </c>
      <c r="I234" s="239"/>
      <c r="J234" s="239"/>
      <c r="K234" s="239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292</v>
      </c>
      <c r="AU234" s="247" t="s">
        <v>88</v>
      </c>
      <c r="AV234" s="15" t="s">
        <v>290</v>
      </c>
      <c r="AW234" s="15" t="s">
        <v>40</v>
      </c>
      <c r="AX234" s="15" t="s">
        <v>86</v>
      </c>
      <c r="AY234" s="247" t="s">
        <v>282</v>
      </c>
    </row>
    <row r="235" s="1" customFormat="1" ht="16.5" customHeight="1">
      <c r="B235" s="33"/>
      <c r="C235" s="198" t="s">
        <v>8</v>
      </c>
      <c r="D235" s="198" t="s">
        <v>285</v>
      </c>
      <c r="E235" s="199" t="s">
        <v>2137</v>
      </c>
      <c r="F235" s="200" t="s">
        <v>2138</v>
      </c>
      <c r="G235" s="201" t="s">
        <v>392</v>
      </c>
      <c r="H235" s="202">
        <v>228</v>
      </c>
      <c r="I235" s="203">
        <v>5.1200000000000001</v>
      </c>
      <c r="J235" s="203">
        <f>ROUND(I235*H235,2)</f>
        <v>1167.3599999999999</v>
      </c>
      <c r="K235" s="200" t="s">
        <v>289</v>
      </c>
      <c r="L235" s="38"/>
      <c r="M235" s="72" t="s">
        <v>1</v>
      </c>
      <c r="N235" s="204" t="s">
        <v>50</v>
      </c>
      <c r="O235" s="205">
        <v>0.0030000000000000001</v>
      </c>
      <c r="P235" s="205">
        <f>O235*H235</f>
        <v>0.68400000000000005</v>
      </c>
      <c r="Q235" s="205">
        <v>5.0000000000000002E-05</v>
      </c>
      <c r="R235" s="205">
        <f>Q235*H235</f>
        <v>0.0114</v>
      </c>
      <c r="S235" s="205">
        <v>0</v>
      </c>
      <c r="T235" s="206">
        <f>S235*H235</f>
        <v>0</v>
      </c>
      <c r="AR235" s="17" t="s">
        <v>290</v>
      </c>
      <c r="AT235" s="17" t="s">
        <v>285</v>
      </c>
      <c r="AU235" s="17" t="s">
        <v>88</v>
      </c>
      <c r="AY235" s="17" t="s">
        <v>282</v>
      </c>
      <c r="BE235" s="207">
        <f>IF(N235="základní",J235,0)</f>
        <v>1167.3599999999999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7" t="s">
        <v>86</v>
      </c>
      <c r="BK235" s="207">
        <f>ROUND(I235*H235,2)</f>
        <v>1167.3599999999999</v>
      </c>
      <c r="BL235" s="17" t="s">
        <v>290</v>
      </c>
      <c r="BM235" s="17" t="s">
        <v>2139</v>
      </c>
    </row>
    <row r="236" s="12" customFormat="1">
      <c r="B236" s="208"/>
      <c r="C236" s="209"/>
      <c r="D236" s="210" t="s">
        <v>292</v>
      </c>
      <c r="E236" s="211" t="s">
        <v>1</v>
      </c>
      <c r="F236" s="212" t="s">
        <v>2140</v>
      </c>
      <c r="G236" s="209"/>
      <c r="H236" s="211" t="s">
        <v>1</v>
      </c>
      <c r="I236" s="209"/>
      <c r="J236" s="209"/>
      <c r="K236" s="209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292</v>
      </c>
      <c r="AU236" s="217" t="s">
        <v>88</v>
      </c>
      <c r="AV236" s="12" t="s">
        <v>86</v>
      </c>
      <c r="AW236" s="12" t="s">
        <v>40</v>
      </c>
      <c r="AX236" s="12" t="s">
        <v>79</v>
      </c>
      <c r="AY236" s="217" t="s">
        <v>282</v>
      </c>
    </row>
    <row r="237" s="13" customFormat="1">
      <c r="B237" s="218"/>
      <c r="C237" s="219"/>
      <c r="D237" s="210" t="s">
        <v>292</v>
      </c>
      <c r="E237" s="220" t="s">
        <v>1</v>
      </c>
      <c r="F237" s="221" t="s">
        <v>2141</v>
      </c>
      <c r="G237" s="219"/>
      <c r="H237" s="222">
        <v>202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292</v>
      </c>
      <c r="AU237" s="227" t="s">
        <v>88</v>
      </c>
      <c r="AV237" s="13" t="s">
        <v>88</v>
      </c>
      <c r="AW237" s="13" t="s">
        <v>40</v>
      </c>
      <c r="AX237" s="13" t="s">
        <v>79</v>
      </c>
      <c r="AY237" s="227" t="s">
        <v>282</v>
      </c>
    </row>
    <row r="238" s="12" customFormat="1">
      <c r="B238" s="208"/>
      <c r="C238" s="209"/>
      <c r="D238" s="210" t="s">
        <v>292</v>
      </c>
      <c r="E238" s="211" t="s">
        <v>1</v>
      </c>
      <c r="F238" s="212" t="s">
        <v>2142</v>
      </c>
      <c r="G238" s="209"/>
      <c r="H238" s="211" t="s">
        <v>1</v>
      </c>
      <c r="I238" s="209"/>
      <c r="J238" s="209"/>
      <c r="K238" s="209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292</v>
      </c>
      <c r="AU238" s="217" t="s">
        <v>88</v>
      </c>
      <c r="AV238" s="12" t="s">
        <v>86</v>
      </c>
      <c r="AW238" s="12" t="s">
        <v>40</v>
      </c>
      <c r="AX238" s="12" t="s">
        <v>79</v>
      </c>
      <c r="AY238" s="217" t="s">
        <v>282</v>
      </c>
    </row>
    <row r="239" s="13" customFormat="1">
      <c r="B239" s="218"/>
      <c r="C239" s="219"/>
      <c r="D239" s="210" t="s">
        <v>292</v>
      </c>
      <c r="E239" s="220" t="s">
        <v>1</v>
      </c>
      <c r="F239" s="221" t="s">
        <v>2143</v>
      </c>
      <c r="G239" s="219"/>
      <c r="H239" s="222">
        <v>26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292</v>
      </c>
      <c r="AU239" s="227" t="s">
        <v>88</v>
      </c>
      <c r="AV239" s="13" t="s">
        <v>88</v>
      </c>
      <c r="AW239" s="13" t="s">
        <v>40</v>
      </c>
      <c r="AX239" s="13" t="s">
        <v>79</v>
      </c>
      <c r="AY239" s="227" t="s">
        <v>282</v>
      </c>
    </row>
    <row r="240" s="15" customFormat="1">
      <c r="B240" s="238"/>
      <c r="C240" s="239"/>
      <c r="D240" s="210" t="s">
        <v>292</v>
      </c>
      <c r="E240" s="240" t="s">
        <v>1</v>
      </c>
      <c r="F240" s="241" t="s">
        <v>306</v>
      </c>
      <c r="G240" s="239"/>
      <c r="H240" s="242">
        <v>228</v>
      </c>
      <c r="I240" s="239"/>
      <c r="J240" s="239"/>
      <c r="K240" s="239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292</v>
      </c>
      <c r="AU240" s="247" t="s">
        <v>88</v>
      </c>
      <c r="AV240" s="15" t="s">
        <v>290</v>
      </c>
      <c r="AW240" s="15" t="s">
        <v>40</v>
      </c>
      <c r="AX240" s="15" t="s">
        <v>86</v>
      </c>
      <c r="AY240" s="247" t="s">
        <v>282</v>
      </c>
    </row>
    <row r="241" s="1" customFormat="1" ht="16.5" customHeight="1">
      <c r="B241" s="33"/>
      <c r="C241" s="198" t="s">
        <v>381</v>
      </c>
      <c r="D241" s="198" t="s">
        <v>285</v>
      </c>
      <c r="E241" s="199" t="s">
        <v>2144</v>
      </c>
      <c r="F241" s="200" t="s">
        <v>2145</v>
      </c>
      <c r="G241" s="201" t="s">
        <v>343</v>
      </c>
      <c r="H241" s="202">
        <v>359.5</v>
      </c>
      <c r="I241" s="203">
        <v>80</v>
      </c>
      <c r="J241" s="203">
        <f>ROUND(I241*H241,2)</f>
        <v>28760</v>
      </c>
      <c r="K241" s="200" t="s">
        <v>289</v>
      </c>
      <c r="L241" s="38"/>
      <c r="M241" s="72" t="s">
        <v>1</v>
      </c>
      <c r="N241" s="204" t="s">
        <v>50</v>
      </c>
      <c r="O241" s="205">
        <v>0.108</v>
      </c>
      <c r="P241" s="205">
        <f>O241*H241</f>
        <v>38.826000000000001</v>
      </c>
      <c r="Q241" s="205">
        <v>0.00059999999999999995</v>
      </c>
      <c r="R241" s="205">
        <f>Q241*H241</f>
        <v>0.21569999999999998</v>
      </c>
      <c r="S241" s="205">
        <v>0</v>
      </c>
      <c r="T241" s="206">
        <f>S241*H241</f>
        <v>0</v>
      </c>
      <c r="AR241" s="17" t="s">
        <v>290</v>
      </c>
      <c r="AT241" s="17" t="s">
        <v>285</v>
      </c>
      <c r="AU241" s="17" t="s">
        <v>88</v>
      </c>
      <c r="AY241" s="17" t="s">
        <v>282</v>
      </c>
      <c r="BE241" s="207">
        <f>IF(N241="základní",J241,0)</f>
        <v>28760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7" t="s">
        <v>86</v>
      </c>
      <c r="BK241" s="207">
        <f>ROUND(I241*H241,2)</f>
        <v>28760</v>
      </c>
      <c r="BL241" s="17" t="s">
        <v>290</v>
      </c>
      <c r="BM241" s="17" t="s">
        <v>2146</v>
      </c>
    </row>
    <row r="242" s="12" customFormat="1">
      <c r="B242" s="208"/>
      <c r="C242" s="209"/>
      <c r="D242" s="210" t="s">
        <v>292</v>
      </c>
      <c r="E242" s="211" t="s">
        <v>1</v>
      </c>
      <c r="F242" s="212" t="s">
        <v>2147</v>
      </c>
      <c r="G242" s="209"/>
      <c r="H242" s="211" t="s">
        <v>1</v>
      </c>
      <c r="I242" s="209"/>
      <c r="J242" s="209"/>
      <c r="K242" s="209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292</v>
      </c>
      <c r="AU242" s="217" t="s">
        <v>88</v>
      </c>
      <c r="AV242" s="12" t="s">
        <v>86</v>
      </c>
      <c r="AW242" s="12" t="s">
        <v>40</v>
      </c>
      <c r="AX242" s="12" t="s">
        <v>79</v>
      </c>
      <c r="AY242" s="217" t="s">
        <v>282</v>
      </c>
    </row>
    <row r="243" s="13" customFormat="1">
      <c r="B243" s="218"/>
      <c r="C243" s="219"/>
      <c r="D243" s="210" t="s">
        <v>292</v>
      </c>
      <c r="E243" s="220" t="s">
        <v>1</v>
      </c>
      <c r="F243" s="221" t="s">
        <v>2148</v>
      </c>
      <c r="G243" s="219"/>
      <c r="H243" s="222">
        <v>5.5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292</v>
      </c>
      <c r="AU243" s="227" t="s">
        <v>88</v>
      </c>
      <c r="AV243" s="13" t="s">
        <v>88</v>
      </c>
      <c r="AW243" s="13" t="s">
        <v>40</v>
      </c>
      <c r="AX243" s="13" t="s">
        <v>79</v>
      </c>
      <c r="AY243" s="227" t="s">
        <v>282</v>
      </c>
    </row>
    <row r="244" s="13" customFormat="1">
      <c r="B244" s="218"/>
      <c r="C244" s="219"/>
      <c r="D244" s="210" t="s">
        <v>292</v>
      </c>
      <c r="E244" s="220" t="s">
        <v>1</v>
      </c>
      <c r="F244" s="221" t="s">
        <v>2149</v>
      </c>
      <c r="G244" s="219"/>
      <c r="H244" s="222">
        <v>3</v>
      </c>
      <c r="I244" s="219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292</v>
      </c>
      <c r="AU244" s="227" t="s">
        <v>88</v>
      </c>
      <c r="AV244" s="13" t="s">
        <v>88</v>
      </c>
      <c r="AW244" s="13" t="s">
        <v>40</v>
      </c>
      <c r="AX244" s="13" t="s">
        <v>79</v>
      </c>
      <c r="AY244" s="227" t="s">
        <v>282</v>
      </c>
    </row>
    <row r="245" s="14" customFormat="1">
      <c r="B245" s="228"/>
      <c r="C245" s="229"/>
      <c r="D245" s="210" t="s">
        <v>292</v>
      </c>
      <c r="E245" s="230" t="s">
        <v>1</v>
      </c>
      <c r="F245" s="231" t="s">
        <v>299</v>
      </c>
      <c r="G245" s="229"/>
      <c r="H245" s="232">
        <v>8.5</v>
      </c>
      <c r="I245" s="229"/>
      <c r="J245" s="229"/>
      <c r="K245" s="229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292</v>
      </c>
      <c r="AU245" s="237" t="s">
        <v>88</v>
      </c>
      <c r="AV245" s="14" t="s">
        <v>129</v>
      </c>
      <c r="AW245" s="14" t="s">
        <v>40</v>
      </c>
      <c r="AX245" s="14" t="s">
        <v>79</v>
      </c>
      <c r="AY245" s="237" t="s">
        <v>282</v>
      </c>
    </row>
    <row r="246" s="12" customFormat="1">
      <c r="B246" s="208"/>
      <c r="C246" s="209"/>
      <c r="D246" s="210" t="s">
        <v>292</v>
      </c>
      <c r="E246" s="211" t="s">
        <v>1</v>
      </c>
      <c r="F246" s="212" t="s">
        <v>2150</v>
      </c>
      <c r="G246" s="209"/>
      <c r="H246" s="211" t="s">
        <v>1</v>
      </c>
      <c r="I246" s="209"/>
      <c r="J246" s="209"/>
      <c r="K246" s="209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292</v>
      </c>
      <c r="AU246" s="217" t="s">
        <v>88</v>
      </c>
      <c r="AV246" s="12" t="s">
        <v>86</v>
      </c>
      <c r="AW246" s="12" t="s">
        <v>40</v>
      </c>
      <c r="AX246" s="12" t="s">
        <v>79</v>
      </c>
      <c r="AY246" s="217" t="s">
        <v>282</v>
      </c>
    </row>
    <row r="247" s="13" customFormat="1">
      <c r="B247" s="218"/>
      <c r="C247" s="219"/>
      <c r="D247" s="210" t="s">
        <v>292</v>
      </c>
      <c r="E247" s="220" t="s">
        <v>1</v>
      </c>
      <c r="F247" s="221" t="s">
        <v>2151</v>
      </c>
      <c r="G247" s="219"/>
      <c r="H247" s="222">
        <v>37.5</v>
      </c>
      <c r="I247" s="219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292</v>
      </c>
      <c r="AU247" s="227" t="s">
        <v>88</v>
      </c>
      <c r="AV247" s="13" t="s">
        <v>88</v>
      </c>
      <c r="AW247" s="13" t="s">
        <v>40</v>
      </c>
      <c r="AX247" s="13" t="s">
        <v>79</v>
      </c>
      <c r="AY247" s="227" t="s">
        <v>282</v>
      </c>
    </row>
    <row r="248" s="13" customFormat="1">
      <c r="B248" s="218"/>
      <c r="C248" s="219"/>
      <c r="D248" s="210" t="s">
        <v>292</v>
      </c>
      <c r="E248" s="220" t="s">
        <v>1</v>
      </c>
      <c r="F248" s="221" t="s">
        <v>2152</v>
      </c>
      <c r="G248" s="219"/>
      <c r="H248" s="222">
        <v>25.5</v>
      </c>
      <c r="I248" s="219"/>
      <c r="J248" s="219"/>
      <c r="K248" s="219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292</v>
      </c>
      <c r="AU248" s="227" t="s">
        <v>88</v>
      </c>
      <c r="AV248" s="13" t="s">
        <v>88</v>
      </c>
      <c r="AW248" s="13" t="s">
        <v>40</v>
      </c>
      <c r="AX248" s="13" t="s">
        <v>79</v>
      </c>
      <c r="AY248" s="227" t="s">
        <v>282</v>
      </c>
    </row>
    <row r="249" s="14" customFormat="1">
      <c r="B249" s="228"/>
      <c r="C249" s="229"/>
      <c r="D249" s="210" t="s">
        <v>292</v>
      </c>
      <c r="E249" s="230" t="s">
        <v>1</v>
      </c>
      <c r="F249" s="231" t="s">
        <v>299</v>
      </c>
      <c r="G249" s="229"/>
      <c r="H249" s="232">
        <v>63</v>
      </c>
      <c r="I249" s="229"/>
      <c r="J249" s="229"/>
      <c r="K249" s="229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292</v>
      </c>
      <c r="AU249" s="237" t="s">
        <v>88</v>
      </c>
      <c r="AV249" s="14" t="s">
        <v>129</v>
      </c>
      <c r="AW249" s="14" t="s">
        <v>40</v>
      </c>
      <c r="AX249" s="14" t="s">
        <v>79</v>
      </c>
      <c r="AY249" s="237" t="s">
        <v>282</v>
      </c>
    </row>
    <row r="250" s="12" customFormat="1">
      <c r="B250" s="208"/>
      <c r="C250" s="209"/>
      <c r="D250" s="210" t="s">
        <v>292</v>
      </c>
      <c r="E250" s="211" t="s">
        <v>1</v>
      </c>
      <c r="F250" s="212" t="s">
        <v>2153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292</v>
      </c>
      <c r="AU250" s="217" t="s">
        <v>88</v>
      </c>
      <c r="AV250" s="12" t="s">
        <v>86</v>
      </c>
      <c r="AW250" s="12" t="s">
        <v>40</v>
      </c>
      <c r="AX250" s="12" t="s">
        <v>79</v>
      </c>
      <c r="AY250" s="217" t="s">
        <v>282</v>
      </c>
    </row>
    <row r="251" s="13" customFormat="1">
      <c r="B251" s="218"/>
      <c r="C251" s="219"/>
      <c r="D251" s="210" t="s">
        <v>292</v>
      </c>
      <c r="E251" s="220" t="s">
        <v>1</v>
      </c>
      <c r="F251" s="221" t="s">
        <v>2154</v>
      </c>
      <c r="G251" s="219"/>
      <c r="H251" s="222">
        <v>30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292</v>
      </c>
      <c r="AU251" s="227" t="s">
        <v>88</v>
      </c>
      <c r="AV251" s="13" t="s">
        <v>88</v>
      </c>
      <c r="AW251" s="13" t="s">
        <v>40</v>
      </c>
      <c r="AX251" s="13" t="s">
        <v>79</v>
      </c>
      <c r="AY251" s="227" t="s">
        <v>282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2155</v>
      </c>
      <c r="G252" s="219"/>
      <c r="H252" s="222">
        <v>5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88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4" customFormat="1">
      <c r="B253" s="228"/>
      <c r="C253" s="229"/>
      <c r="D253" s="210" t="s">
        <v>292</v>
      </c>
      <c r="E253" s="230" t="s">
        <v>1</v>
      </c>
      <c r="F253" s="231" t="s">
        <v>299</v>
      </c>
      <c r="G253" s="229"/>
      <c r="H253" s="232">
        <v>35</v>
      </c>
      <c r="I253" s="229"/>
      <c r="J253" s="229"/>
      <c r="K253" s="229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292</v>
      </c>
      <c r="AU253" s="237" t="s">
        <v>88</v>
      </c>
      <c r="AV253" s="14" t="s">
        <v>129</v>
      </c>
      <c r="AW253" s="14" t="s">
        <v>40</v>
      </c>
      <c r="AX253" s="14" t="s">
        <v>79</v>
      </c>
      <c r="AY253" s="237" t="s">
        <v>282</v>
      </c>
    </row>
    <row r="254" s="12" customFormat="1">
      <c r="B254" s="208"/>
      <c r="C254" s="209"/>
      <c r="D254" s="210" t="s">
        <v>292</v>
      </c>
      <c r="E254" s="211" t="s">
        <v>1</v>
      </c>
      <c r="F254" s="212" t="s">
        <v>2156</v>
      </c>
      <c r="G254" s="209"/>
      <c r="H254" s="211" t="s">
        <v>1</v>
      </c>
      <c r="I254" s="209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292</v>
      </c>
      <c r="AU254" s="217" t="s">
        <v>88</v>
      </c>
      <c r="AV254" s="12" t="s">
        <v>86</v>
      </c>
      <c r="AW254" s="12" t="s">
        <v>40</v>
      </c>
      <c r="AX254" s="12" t="s">
        <v>79</v>
      </c>
      <c r="AY254" s="21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2157</v>
      </c>
      <c r="G255" s="219"/>
      <c r="H255" s="222">
        <v>18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4" customFormat="1">
      <c r="B256" s="228"/>
      <c r="C256" s="229"/>
      <c r="D256" s="210" t="s">
        <v>292</v>
      </c>
      <c r="E256" s="230" t="s">
        <v>1</v>
      </c>
      <c r="F256" s="231" t="s">
        <v>299</v>
      </c>
      <c r="G256" s="229"/>
      <c r="H256" s="232">
        <v>18</v>
      </c>
      <c r="I256" s="229"/>
      <c r="J256" s="229"/>
      <c r="K256" s="229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292</v>
      </c>
      <c r="AU256" s="237" t="s">
        <v>88</v>
      </c>
      <c r="AV256" s="14" t="s">
        <v>129</v>
      </c>
      <c r="AW256" s="14" t="s">
        <v>40</v>
      </c>
      <c r="AX256" s="14" t="s">
        <v>79</v>
      </c>
      <c r="AY256" s="237" t="s">
        <v>282</v>
      </c>
    </row>
    <row r="257" s="12" customFormat="1">
      <c r="B257" s="208"/>
      <c r="C257" s="209"/>
      <c r="D257" s="210" t="s">
        <v>292</v>
      </c>
      <c r="E257" s="211" t="s">
        <v>1</v>
      </c>
      <c r="F257" s="212" t="s">
        <v>2158</v>
      </c>
      <c r="G257" s="209"/>
      <c r="H257" s="211" t="s">
        <v>1</v>
      </c>
      <c r="I257" s="209"/>
      <c r="J257" s="209"/>
      <c r="K257" s="209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292</v>
      </c>
      <c r="AU257" s="217" t="s">
        <v>88</v>
      </c>
      <c r="AV257" s="12" t="s">
        <v>86</v>
      </c>
      <c r="AW257" s="12" t="s">
        <v>40</v>
      </c>
      <c r="AX257" s="12" t="s">
        <v>79</v>
      </c>
      <c r="AY257" s="217" t="s">
        <v>282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2159</v>
      </c>
      <c r="G258" s="219"/>
      <c r="H258" s="222">
        <v>15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88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4" customFormat="1">
      <c r="B259" s="228"/>
      <c r="C259" s="229"/>
      <c r="D259" s="210" t="s">
        <v>292</v>
      </c>
      <c r="E259" s="230" t="s">
        <v>1</v>
      </c>
      <c r="F259" s="231" t="s">
        <v>299</v>
      </c>
      <c r="G259" s="229"/>
      <c r="H259" s="232">
        <v>15</v>
      </c>
      <c r="I259" s="229"/>
      <c r="J259" s="229"/>
      <c r="K259" s="229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292</v>
      </c>
      <c r="AU259" s="237" t="s">
        <v>88</v>
      </c>
      <c r="AV259" s="14" t="s">
        <v>129</v>
      </c>
      <c r="AW259" s="14" t="s">
        <v>40</v>
      </c>
      <c r="AX259" s="14" t="s">
        <v>79</v>
      </c>
      <c r="AY259" s="237" t="s">
        <v>282</v>
      </c>
    </row>
    <row r="260" s="12" customFormat="1">
      <c r="B260" s="208"/>
      <c r="C260" s="209"/>
      <c r="D260" s="210" t="s">
        <v>292</v>
      </c>
      <c r="E260" s="211" t="s">
        <v>1</v>
      </c>
      <c r="F260" s="212" t="s">
        <v>2160</v>
      </c>
      <c r="G260" s="209"/>
      <c r="H260" s="211" t="s">
        <v>1</v>
      </c>
      <c r="I260" s="209"/>
      <c r="J260" s="209"/>
      <c r="K260" s="209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292</v>
      </c>
      <c r="AU260" s="217" t="s">
        <v>88</v>
      </c>
      <c r="AV260" s="12" t="s">
        <v>86</v>
      </c>
      <c r="AW260" s="12" t="s">
        <v>40</v>
      </c>
      <c r="AX260" s="12" t="s">
        <v>79</v>
      </c>
      <c r="AY260" s="21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2161</v>
      </c>
      <c r="G261" s="219"/>
      <c r="H261" s="222">
        <v>90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88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4" customFormat="1">
      <c r="B262" s="228"/>
      <c r="C262" s="229"/>
      <c r="D262" s="210" t="s">
        <v>292</v>
      </c>
      <c r="E262" s="230" t="s">
        <v>1</v>
      </c>
      <c r="F262" s="231" t="s">
        <v>299</v>
      </c>
      <c r="G262" s="229"/>
      <c r="H262" s="232">
        <v>90</v>
      </c>
      <c r="I262" s="229"/>
      <c r="J262" s="229"/>
      <c r="K262" s="229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292</v>
      </c>
      <c r="AU262" s="237" t="s">
        <v>88</v>
      </c>
      <c r="AV262" s="14" t="s">
        <v>129</v>
      </c>
      <c r="AW262" s="14" t="s">
        <v>40</v>
      </c>
      <c r="AX262" s="14" t="s">
        <v>79</v>
      </c>
      <c r="AY262" s="237" t="s">
        <v>282</v>
      </c>
    </row>
    <row r="263" s="12" customFormat="1">
      <c r="B263" s="208"/>
      <c r="C263" s="209"/>
      <c r="D263" s="210" t="s">
        <v>292</v>
      </c>
      <c r="E263" s="211" t="s">
        <v>1</v>
      </c>
      <c r="F263" s="212" t="s">
        <v>2162</v>
      </c>
      <c r="G263" s="209"/>
      <c r="H263" s="211" t="s">
        <v>1</v>
      </c>
      <c r="I263" s="209"/>
      <c r="J263" s="209"/>
      <c r="K263" s="209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292</v>
      </c>
      <c r="AU263" s="217" t="s">
        <v>88</v>
      </c>
      <c r="AV263" s="12" t="s">
        <v>86</v>
      </c>
      <c r="AW263" s="12" t="s">
        <v>40</v>
      </c>
      <c r="AX263" s="12" t="s">
        <v>79</v>
      </c>
      <c r="AY263" s="217" t="s">
        <v>282</v>
      </c>
    </row>
    <row r="264" s="13" customFormat="1">
      <c r="B264" s="218"/>
      <c r="C264" s="219"/>
      <c r="D264" s="210" t="s">
        <v>292</v>
      </c>
      <c r="E264" s="220" t="s">
        <v>1</v>
      </c>
      <c r="F264" s="221" t="s">
        <v>2163</v>
      </c>
      <c r="G264" s="219"/>
      <c r="H264" s="222">
        <v>33</v>
      </c>
      <c r="I264" s="219"/>
      <c r="J264" s="219"/>
      <c r="K264" s="219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292</v>
      </c>
      <c r="AU264" s="227" t="s">
        <v>88</v>
      </c>
      <c r="AV264" s="13" t="s">
        <v>88</v>
      </c>
      <c r="AW264" s="13" t="s">
        <v>40</v>
      </c>
      <c r="AX264" s="13" t="s">
        <v>79</v>
      </c>
      <c r="AY264" s="227" t="s">
        <v>282</v>
      </c>
    </row>
    <row r="265" s="14" customFormat="1">
      <c r="B265" s="228"/>
      <c r="C265" s="229"/>
      <c r="D265" s="210" t="s">
        <v>292</v>
      </c>
      <c r="E265" s="230" t="s">
        <v>1</v>
      </c>
      <c r="F265" s="231" t="s">
        <v>299</v>
      </c>
      <c r="G265" s="229"/>
      <c r="H265" s="232">
        <v>33</v>
      </c>
      <c r="I265" s="229"/>
      <c r="J265" s="229"/>
      <c r="K265" s="229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292</v>
      </c>
      <c r="AU265" s="237" t="s">
        <v>88</v>
      </c>
      <c r="AV265" s="14" t="s">
        <v>129</v>
      </c>
      <c r="AW265" s="14" t="s">
        <v>40</v>
      </c>
      <c r="AX265" s="14" t="s">
        <v>79</v>
      </c>
      <c r="AY265" s="237" t="s">
        <v>282</v>
      </c>
    </row>
    <row r="266" s="12" customFormat="1">
      <c r="B266" s="208"/>
      <c r="C266" s="209"/>
      <c r="D266" s="210" t="s">
        <v>292</v>
      </c>
      <c r="E266" s="211" t="s">
        <v>1</v>
      </c>
      <c r="F266" s="212" t="s">
        <v>2164</v>
      </c>
      <c r="G266" s="209"/>
      <c r="H266" s="211" t="s">
        <v>1</v>
      </c>
      <c r="I266" s="209"/>
      <c r="J266" s="209"/>
      <c r="K266" s="209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292</v>
      </c>
      <c r="AU266" s="217" t="s">
        <v>88</v>
      </c>
      <c r="AV266" s="12" t="s">
        <v>86</v>
      </c>
      <c r="AW266" s="12" t="s">
        <v>40</v>
      </c>
      <c r="AX266" s="12" t="s">
        <v>79</v>
      </c>
      <c r="AY266" s="21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2165</v>
      </c>
      <c r="G267" s="219"/>
      <c r="H267" s="222">
        <v>64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88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3" customFormat="1">
      <c r="B268" s="218"/>
      <c r="C268" s="219"/>
      <c r="D268" s="210" t="s">
        <v>292</v>
      </c>
      <c r="E268" s="220" t="s">
        <v>1</v>
      </c>
      <c r="F268" s="221" t="s">
        <v>2166</v>
      </c>
      <c r="G268" s="219"/>
      <c r="H268" s="222">
        <v>18</v>
      </c>
      <c r="I268" s="219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292</v>
      </c>
      <c r="AU268" s="227" t="s">
        <v>88</v>
      </c>
      <c r="AV268" s="13" t="s">
        <v>88</v>
      </c>
      <c r="AW268" s="13" t="s">
        <v>40</v>
      </c>
      <c r="AX268" s="13" t="s">
        <v>79</v>
      </c>
      <c r="AY268" s="227" t="s">
        <v>282</v>
      </c>
    </row>
    <row r="269" s="14" customFormat="1">
      <c r="B269" s="228"/>
      <c r="C269" s="229"/>
      <c r="D269" s="210" t="s">
        <v>292</v>
      </c>
      <c r="E269" s="230" t="s">
        <v>1</v>
      </c>
      <c r="F269" s="231" t="s">
        <v>299</v>
      </c>
      <c r="G269" s="229"/>
      <c r="H269" s="232">
        <v>82</v>
      </c>
      <c r="I269" s="229"/>
      <c r="J269" s="229"/>
      <c r="K269" s="229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292</v>
      </c>
      <c r="AU269" s="237" t="s">
        <v>88</v>
      </c>
      <c r="AV269" s="14" t="s">
        <v>129</v>
      </c>
      <c r="AW269" s="14" t="s">
        <v>40</v>
      </c>
      <c r="AX269" s="14" t="s">
        <v>79</v>
      </c>
      <c r="AY269" s="237" t="s">
        <v>282</v>
      </c>
    </row>
    <row r="270" s="12" customFormat="1">
      <c r="B270" s="208"/>
      <c r="C270" s="209"/>
      <c r="D270" s="210" t="s">
        <v>292</v>
      </c>
      <c r="E270" s="211" t="s">
        <v>1</v>
      </c>
      <c r="F270" s="212" t="s">
        <v>2167</v>
      </c>
      <c r="G270" s="209"/>
      <c r="H270" s="211" t="s">
        <v>1</v>
      </c>
      <c r="I270" s="209"/>
      <c r="J270" s="209"/>
      <c r="K270" s="209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292</v>
      </c>
      <c r="AU270" s="217" t="s">
        <v>88</v>
      </c>
      <c r="AV270" s="12" t="s">
        <v>86</v>
      </c>
      <c r="AW270" s="12" t="s">
        <v>40</v>
      </c>
      <c r="AX270" s="12" t="s">
        <v>79</v>
      </c>
      <c r="AY270" s="217" t="s">
        <v>282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2168</v>
      </c>
      <c r="G271" s="219"/>
      <c r="H271" s="222">
        <v>15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88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4" customFormat="1">
      <c r="B272" s="228"/>
      <c r="C272" s="229"/>
      <c r="D272" s="210" t="s">
        <v>292</v>
      </c>
      <c r="E272" s="230" t="s">
        <v>1</v>
      </c>
      <c r="F272" s="231" t="s">
        <v>299</v>
      </c>
      <c r="G272" s="229"/>
      <c r="H272" s="232">
        <v>15</v>
      </c>
      <c r="I272" s="229"/>
      <c r="J272" s="229"/>
      <c r="K272" s="229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292</v>
      </c>
      <c r="AU272" s="237" t="s">
        <v>88</v>
      </c>
      <c r="AV272" s="14" t="s">
        <v>129</v>
      </c>
      <c r="AW272" s="14" t="s">
        <v>40</v>
      </c>
      <c r="AX272" s="14" t="s">
        <v>79</v>
      </c>
      <c r="AY272" s="237" t="s">
        <v>282</v>
      </c>
    </row>
    <row r="273" s="15" customFormat="1">
      <c r="B273" s="238"/>
      <c r="C273" s="239"/>
      <c r="D273" s="210" t="s">
        <v>292</v>
      </c>
      <c r="E273" s="240" t="s">
        <v>1</v>
      </c>
      <c r="F273" s="241" t="s">
        <v>306</v>
      </c>
      <c r="G273" s="239"/>
      <c r="H273" s="242">
        <v>359.5</v>
      </c>
      <c r="I273" s="239"/>
      <c r="J273" s="239"/>
      <c r="K273" s="239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292</v>
      </c>
      <c r="AU273" s="247" t="s">
        <v>88</v>
      </c>
      <c r="AV273" s="15" t="s">
        <v>290</v>
      </c>
      <c r="AW273" s="15" t="s">
        <v>40</v>
      </c>
      <c r="AX273" s="15" t="s">
        <v>86</v>
      </c>
      <c r="AY273" s="247" t="s">
        <v>282</v>
      </c>
    </row>
    <row r="274" s="1" customFormat="1" ht="16.5" customHeight="1">
      <c r="B274" s="33"/>
      <c r="C274" s="198" t="s">
        <v>385</v>
      </c>
      <c r="D274" s="198" t="s">
        <v>285</v>
      </c>
      <c r="E274" s="199" t="s">
        <v>2169</v>
      </c>
      <c r="F274" s="200" t="s">
        <v>2170</v>
      </c>
      <c r="G274" s="201" t="s">
        <v>392</v>
      </c>
      <c r="H274" s="202">
        <v>49.700000000000003</v>
      </c>
      <c r="I274" s="203">
        <v>172</v>
      </c>
      <c r="J274" s="203">
        <f>ROUND(I274*H274,2)</f>
        <v>8548.3999999999996</v>
      </c>
      <c r="K274" s="200" t="s">
        <v>289</v>
      </c>
      <c r="L274" s="38"/>
      <c r="M274" s="72" t="s">
        <v>1</v>
      </c>
      <c r="N274" s="204" t="s">
        <v>50</v>
      </c>
      <c r="O274" s="205">
        <v>0.10000000000000001</v>
      </c>
      <c r="P274" s="205">
        <f>O274*H274</f>
        <v>4.9700000000000006</v>
      </c>
      <c r="Q274" s="205">
        <v>0.00013999999999999999</v>
      </c>
      <c r="R274" s="205">
        <f>Q274*H274</f>
        <v>0.0069579999999999998</v>
      </c>
      <c r="S274" s="205">
        <v>0</v>
      </c>
      <c r="T274" s="206">
        <f>S274*H274</f>
        <v>0</v>
      </c>
      <c r="AR274" s="17" t="s">
        <v>290</v>
      </c>
      <c r="AT274" s="17" t="s">
        <v>285</v>
      </c>
      <c r="AU274" s="17" t="s">
        <v>88</v>
      </c>
      <c r="AY274" s="17" t="s">
        <v>282</v>
      </c>
      <c r="BE274" s="207">
        <f>IF(N274="základní",J274,0)</f>
        <v>8548.3999999999996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7" t="s">
        <v>86</v>
      </c>
      <c r="BK274" s="207">
        <f>ROUND(I274*H274,2)</f>
        <v>8548.3999999999996</v>
      </c>
      <c r="BL274" s="17" t="s">
        <v>290</v>
      </c>
      <c r="BM274" s="17" t="s">
        <v>2171</v>
      </c>
    </row>
    <row r="275" s="12" customFormat="1">
      <c r="B275" s="208"/>
      <c r="C275" s="209"/>
      <c r="D275" s="210" t="s">
        <v>292</v>
      </c>
      <c r="E275" s="211" t="s">
        <v>1</v>
      </c>
      <c r="F275" s="212" t="s">
        <v>2172</v>
      </c>
      <c r="G275" s="209"/>
      <c r="H275" s="211" t="s">
        <v>1</v>
      </c>
      <c r="I275" s="209"/>
      <c r="J275" s="209"/>
      <c r="K275" s="209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292</v>
      </c>
      <c r="AU275" s="217" t="s">
        <v>88</v>
      </c>
      <c r="AV275" s="12" t="s">
        <v>86</v>
      </c>
      <c r="AW275" s="12" t="s">
        <v>40</v>
      </c>
      <c r="AX275" s="12" t="s">
        <v>79</v>
      </c>
      <c r="AY275" s="217" t="s">
        <v>282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2173</v>
      </c>
      <c r="G276" s="219"/>
      <c r="H276" s="222">
        <v>22.800000000000001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88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2174</v>
      </c>
      <c r="G277" s="219"/>
      <c r="H277" s="222">
        <v>15.300000000000001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88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4" customFormat="1">
      <c r="B278" s="228"/>
      <c r="C278" s="229"/>
      <c r="D278" s="210" t="s">
        <v>292</v>
      </c>
      <c r="E278" s="230" t="s">
        <v>1</v>
      </c>
      <c r="F278" s="231" t="s">
        <v>299</v>
      </c>
      <c r="G278" s="229"/>
      <c r="H278" s="232">
        <v>38.100000000000001</v>
      </c>
      <c r="I278" s="229"/>
      <c r="J278" s="229"/>
      <c r="K278" s="229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292</v>
      </c>
      <c r="AU278" s="237" t="s">
        <v>88</v>
      </c>
      <c r="AV278" s="14" t="s">
        <v>129</v>
      </c>
      <c r="AW278" s="14" t="s">
        <v>40</v>
      </c>
      <c r="AX278" s="14" t="s">
        <v>79</v>
      </c>
      <c r="AY278" s="237" t="s">
        <v>282</v>
      </c>
    </row>
    <row r="279" s="12" customFormat="1">
      <c r="B279" s="208"/>
      <c r="C279" s="209"/>
      <c r="D279" s="210" t="s">
        <v>292</v>
      </c>
      <c r="E279" s="211" t="s">
        <v>1</v>
      </c>
      <c r="F279" s="212" t="s">
        <v>2175</v>
      </c>
      <c r="G279" s="209"/>
      <c r="H279" s="211" t="s">
        <v>1</v>
      </c>
      <c r="I279" s="209"/>
      <c r="J279" s="209"/>
      <c r="K279" s="209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292</v>
      </c>
      <c r="AU279" s="217" t="s">
        <v>88</v>
      </c>
      <c r="AV279" s="12" t="s">
        <v>86</v>
      </c>
      <c r="AW279" s="12" t="s">
        <v>40</v>
      </c>
      <c r="AX279" s="12" t="s">
        <v>79</v>
      </c>
      <c r="AY279" s="217" t="s">
        <v>282</v>
      </c>
    </row>
    <row r="280" s="13" customFormat="1">
      <c r="B280" s="218"/>
      <c r="C280" s="219"/>
      <c r="D280" s="210" t="s">
        <v>292</v>
      </c>
      <c r="E280" s="220" t="s">
        <v>1</v>
      </c>
      <c r="F280" s="221" t="s">
        <v>2176</v>
      </c>
      <c r="G280" s="219"/>
      <c r="H280" s="222">
        <v>11.6</v>
      </c>
      <c r="I280" s="219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292</v>
      </c>
      <c r="AU280" s="227" t="s">
        <v>88</v>
      </c>
      <c r="AV280" s="13" t="s">
        <v>88</v>
      </c>
      <c r="AW280" s="13" t="s">
        <v>40</v>
      </c>
      <c r="AX280" s="13" t="s">
        <v>79</v>
      </c>
      <c r="AY280" s="227" t="s">
        <v>282</v>
      </c>
    </row>
    <row r="281" s="14" customFormat="1">
      <c r="B281" s="228"/>
      <c r="C281" s="229"/>
      <c r="D281" s="210" t="s">
        <v>292</v>
      </c>
      <c r="E281" s="230" t="s">
        <v>1</v>
      </c>
      <c r="F281" s="231" t="s">
        <v>299</v>
      </c>
      <c r="G281" s="229"/>
      <c r="H281" s="232">
        <v>11.6</v>
      </c>
      <c r="I281" s="229"/>
      <c r="J281" s="229"/>
      <c r="K281" s="229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292</v>
      </c>
      <c r="AU281" s="237" t="s">
        <v>88</v>
      </c>
      <c r="AV281" s="14" t="s">
        <v>129</v>
      </c>
      <c r="AW281" s="14" t="s">
        <v>40</v>
      </c>
      <c r="AX281" s="14" t="s">
        <v>79</v>
      </c>
      <c r="AY281" s="237" t="s">
        <v>282</v>
      </c>
    </row>
    <row r="282" s="15" customFormat="1">
      <c r="B282" s="238"/>
      <c r="C282" s="239"/>
      <c r="D282" s="210" t="s">
        <v>292</v>
      </c>
      <c r="E282" s="240" t="s">
        <v>1</v>
      </c>
      <c r="F282" s="241" t="s">
        <v>306</v>
      </c>
      <c r="G282" s="239"/>
      <c r="H282" s="242">
        <v>49.700000000000003</v>
      </c>
      <c r="I282" s="239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292</v>
      </c>
      <c r="AU282" s="247" t="s">
        <v>88</v>
      </c>
      <c r="AV282" s="15" t="s">
        <v>290</v>
      </c>
      <c r="AW282" s="15" t="s">
        <v>40</v>
      </c>
      <c r="AX282" s="15" t="s">
        <v>86</v>
      </c>
      <c r="AY282" s="247" t="s">
        <v>282</v>
      </c>
    </row>
    <row r="283" s="1" customFormat="1" ht="16.5" customHeight="1">
      <c r="B283" s="33"/>
      <c r="C283" s="198" t="s">
        <v>389</v>
      </c>
      <c r="D283" s="198" t="s">
        <v>285</v>
      </c>
      <c r="E283" s="199" t="s">
        <v>2177</v>
      </c>
      <c r="F283" s="200" t="s">
        <v>2178</v>
      </c>
      <c r="G283" s="201" t="s">
        <v>392</v>
      </c>
      <c r="H283" s="202">
        <v>2677.5</v>
      </c>
      <c r="I283" s="203">
        <v>4.8600000000000003</v>
      </c>
      <c r="J283" s="203">
        <f>ROUND(I283*H283,2)</f>
        <v>13012.65</v>
      </c>
      <c r="K283" s="200" t="s">
        <v>289</v>
      </c>
      <c r="L283" s="38"/>
      <c r="M283" s="72" t="s">
        <v>1</v>
      </c>
      <c r="N283" s="204" t="s">
        <v>50</v>
      </c>
      <c r="O283" s="205">
        <v>0.016</v>
      </c>
      <c r="P283" s="205">
        <f>O283*H283</f>
        <v>42.840000000000003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88</v>
      </c>
      <c r="AY283" s="17" t="s">
        <v>282</v>
      </c>
      <c r="BE283" s="207">
        <f>IF(N283="základní",J283,0)</f>
        <v>13012.65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13012.65</v>
      </c>
      <c r="BL283" s="17" t="s">
        <v>290</v>
      </c>
      <c r="BM283" s="17" t="s">
        <v>2179</v>
      </c>
    </row>
    <row r="284" s="13" customFormat="1">
      <c r="B284" s="218"/>
      <c r="C284" s="219"/>
      <c r="D284" s="210" t="s">
        <v>292</v>
      </c>
      <c r="E284" s="220" t="s">
        <v>1</v>
      </c>
      <c r="F284" s="221" t="s">
        <v>2180</v>
      </c>
      <c r="G284" s="219"/>
      <c r="H284" s="222">
        <v>2677.5</v>
      </c>
      <c r="I284" s="219"/>
      <c r="J284" s="219"/>
      <c r="K284" s="219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292</v>
      </c>
      <c r="AU284" s="227" t="s">
        <v>88</v>
      </c>
      <c r="AV284" s="13" t="s">
        <v>88</v>
      </c>
      <c r="AW284" s="13" t="s">
        <v>40</v>
      </c>
      <c r="AX284" s="13" t="s">
        <v>79</v>
      </c>
      <c r="AY284" s="227" t="s">
        <v>282</v>
      </c>
    </row>
    <row r="285" s="15" customFormat="1">
      <c r="B285" s="238"/>
      <c r="C285" s="239"/>
      <c r="D285" s="210" t="s">
        <v>292</v>
      </c>
      <c r="E285" s="240" t="s">
        <v>1</v>
      </c>
      <c r="F285" s="241" t="s">
        <v>306</v>
      </c>
      <c r="G285" s="239"/>
      <c r="H285" s="242">
        <v>2677.5</v>
      </c>
      <c r="I285" s="239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292</v>
      </c>
      <c r="AU285" s="247" t="s">
        <v>88</v>
      </c>
      <c r="AV285" s="15" t="s">
        <v>290</v>
      </c>
      <c r="AW285" s="15" t="s">
        <v>40</v>
      </c>
      <c r="AX285" s="15" t="s">
        <v>86</v>
      </c>
      <c r="AY285" s="247" t="s">
        <v>282</v>
      </c>
    </row>
    <row r="286" s="1" customFormat="1" ht="16.5" customHeight="1">
      <c r="B286" s="33"/>
      <c r="C286" s="198" t="s">
        <v>395</v>
      </c>
      <c r="D286" s="198" t="s">
        <v>285</v>
      </c>
      <c r="E286" s="199" t="s">
        <v>2181</v>
      </c>
      <c r="F286" s="200" t="s">
        <v>2182</v>
      </c>
      <c r="G286" s="201" t="s">
        <v>343</v>
      </c>
      <c r="H286" s="202">
        <v>359.5</v>
      </c>
      <c r="I286" s="203">
        <v>24.5</v>
      </c>
      <c r="J286" s="203">
        <f>ROUND(I286*H286,2)</f>
        <v>8807.75</v>
      </c>
      <c r="K286" s="200" t="s">
        <v>289</v>
      </c>
      <c r="L286" s="38"/>
      <c r="M286" s="72" t="s">
        <v>1</v>
      </c>
      <c r="N286" s="204" t="s">
        <v>50</v>
      </c>
      <c r="O286" s="205">
        <v>0.083000000000000004</v>
      </c>
      <c r="P286" s="205">
        <f>O286*H286</f>
        <v>29.8385</v>
      </c>
      <c r="Q286" s="205">
        <v>1.0000000000000001E-05</v>
      </c>
      <c r="R286" s="205">
        <f>Q286*H286</f>
        <v>0.0035950000000000001</v>
      </c>
      <c r="S286" s="205">
        <v>0</v>
      </c>
      <c r="T286" s="206">
        <f>S286*H286</f>
        <v>0</v>
      </c>
      <c r="AR286" s="17" t="s">
        <v>290</v>
      </c>
      <c r="AT286" s="17" t="s">
        <v>285</v>
      </c>
      <c r="AU286" s="17" t="s">
        <v>88</v>
      </c>
      <c r="AY286" s="17" t="s">
        <v>282</v>
      </c>
      <c r="BE286" s="207">
        <f>IF(N286="základní",J286,0)</f>
        <v>8807.75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7" t="s">
        <v>86</v>
      </c>
      <c r="BK286" s="207">
        <f>ROUND(I286*H286,2)</f>
        <v>8807.75</v>
      </c>
      <c r="BL286" s="17" t="s">
        <v>290</v>
      </c>
      <c r="BM286" s="17" t="s">
        <v>2183</v>
      </c>
    </row>
    <row r="287" s="13" customFormat="1">
      <c r="B287" s="218"/>
      <c r="C287" s="219"/>
      <c r="D287" s="210" t="s">
        <v>292</v>
      </c>
      <c r="E287" s="220" t="s">
        <v>1</v>
      </c>
      <c r="F287" s="221" t="s">
        <v>2184</v>
      </c>
      <c r="G287" s="219"/>
      <c r="H287" s="222">
        <v>359.5</v>
      </c>
      <c r="I287" s="219"/>
      <c r="J287" s="219"/>
      <c r="K287" s="219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292</v>
      </c>
      <c r="AU287" s="227" t="s">
        <v>88</v>
      </c>
      <c r="AV287" s="13" t="s">
        <v>88</v>
      </c>
      <c r="AW287" s="13" t="s">
        <v>40</v>
      </c>
      <c r="AX287" s="13" t="s">
        <v>79</v>
      </c>
      <c r="AY287" s="227" t="s">
        <v>282</v>
      </c>
    </row>
    <row r="288" s="15" customFormat="1">
      <c r="B288" s="238"/>
      <c r="C288" s="239"/>
      <c r="D288" s="210" t="s">
        <v>292</v>
      </c>
      <c r="E288" s="240" t="s">
        <v>1</v>
      </c>
      <c r="F288" s="241" t="s">
        <v>306</v>
      </c>
      <c r="G288" s="239"/>
      <c r="H288" s="242">
        <v>359.5</v>
      </c>
      <c r="I288" s="239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292</v>
      </c>
      <c r="AU288" s="247" t="s">
        <v>88</v>
      </c>
      <c r="AV288" s="15" t="s">
        <v>290</v>
      </c>
      <c r="AW288" s="15" t="s">
        <v>40</v>
      </c>
      <c r="AX288" s="15" t="s">
        <v>86</v>
      </c>
      <c r="AY288" s="247" t="s">
        <v>282</v>
      </c>
    </row>
    <row r="289" s="1" customFormat="1" ht="16.5" customHeight="1">
      <c r="B289" s="33"/>
      <c r="C289" s="198" t="s">
        <v>399</v>
      </c>
      <c r="D289" s="198" t="s">
        <v>285</v>
      </c>
      <c r="E289" s="199" t="s">
        <v>1021</v>
      </c>
      <c r="F289" s="200" t="s">
        <v>1022</v>
      </c>
      <c r="G289" s="201" t="s">
        <v>376</v>
      </c>
      <c r="H289" s="202">
        <v>33</v>
      </c>
      <c r="I289" s="203">
        <v>334</v>
      </c>
      <c r="J289" s="203">
        <f>ROUND(I289*H289,2)</f>
        <v>11022</v>
      </c>
      <c r="K289" s="200" t="s">
        <v>289</v>
      </c>
      <c r="L289" s="38"/>
      <c r="M289" s="72" t="s">
        <v>1</v>
      </c>
      <c r="N289" s="204" t="s">
        <v>50</v>
      </c>
      <c r="O289" s="205">
        <v>0.55700000000000005</v>
      </c>
      <c r="P289" s="205">
        <f>O289*H289</f>
        <v>18.381</v>
      </c>
      <c r="Q289" s="205">
        <v>0</v>
      </c>
      <c r="R289" s="205">
        <f>Q289*H289</f>
        <v>0</v>
      </c>
      <c r="S289" s="205">
        <v>0.082000000000000003</v>
      </c>
      <c r="T289" s="206">
        <f>S289*H289</f>
        <v>2.706</v>
      </c>
      <c r="AR289" s="17" t="s">
        <v>290</v>
      </c>
      <c r="AT289" s="17" t="s">
        <v>285</v>
      </c>
      <c r="AU289" s="17" t="s">
        <v>88</v>
      </c>
      <c r="AY289" s="17" t="s">
        <v>282</v>
      </c>
      <c r="BE289" s="207">
        <f>IF(N289="základní",J289,0)</f>
        <v>11022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86</v>
      </c>
      <c r="BK289" s="207">
        <f>ROUND(I289*H289,2)</f>
        <v>11022</v>
      </c>
      <c r="BL289" s="17" t="s">
        <v>290</v>
      </c>
      <c r="BM289" s="17" t="s">
        <v>2185</v>
      </c>
    </row>
    <row r="290" s="12" customFormat="1">
      <c r="B290" s="208"/>
      <c r="C290" s="209"/>
      <c r="D290" s="210" t="s">
        <v>292</v>
      </c>
      <c r="E290" s="211" t="s">
        <v>1</v>
      </c>
      <c r="F290" s="212" t="s">
        <v>2186</v>
      </c>
      <c r="G290" s="209"/>
      <c r="H290" s="211" t="s">
        <v>1</v>
      </c>
      <c r="I290" s="209"/>
      <c r="J290" s="209"/>
      <c r="K290" s="209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292</v>
      </c>
      <c r="AU290" s="217" t="s">
        <v>88</v>
      </c>
      <c r="AV290" s="12" t="s">
        <v>86</v>
      </c>
      <c r="AW290" s="12" t="s">
        <v>40</v>
      </c>
      <c r="AX290" s="12" t="s">
        <v>79</v>
      </c>
      <c r="AY290" s="217" t="s">
        <v>282</v>
      </c>
    </row>
    <row r="291" s="12" customFormat="1">
      <c r="B291" s="208"/>
      <c r="C291" s="209"/>
      <c r="D291" s="210" t="s">
        <v>292</v>
      </c>
      <c r="E291" s="211" t="s">
        <v>1</v>
      </c>
      <c r="F291" s="212" t="s">
        <v>2039</v>
      </c>
      <c r="G291" s="209"/>
      <c r="H291" s="211" t="s">
        <v>1</v>
      </c>
      <c r="I291" s="209"/>
      <c r="J291" s="209"/>
      <c r="K291" s="209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292</v>
      </c>
      <c r="AU291" s="217" t="s">
        <v>88</v>
      </c>
      <c r="AV291" s="12" t="s">
        <v>86</v>
      </c>
      <c r="AW291" s="12" t="s">
        <v>40</v>
      </c>
      <c r="AX291" s="12" t="s">
        <v>79</v>
      </c>
      <c r="AY291" s="217" t="s">
        <v>282</v>
      </c>
    </row>
    <row r="292" s="13" customFormat="1">
      <c r="B292" s="218"/>
      <c r="C292" s="219"/>
      <c r="D292" s="210" t="s">
        <v>292</v>
      </c>
      <c r="E292" s="220" t="s">
        <v>1</v>
      </c>
      <c r="F292" s="221" t="s">
        <v>2040</v>
      </c>
      <c r="G292" s="219"/>
      <c r="H292" s="222">
        <v>2</v>
      </c>
      <c r="I292" s="219"/>
      <c r="J292" s="219"/>
      <c r="K292" s="219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292</v>
      </c>
      <c r="AU292" s="227" t="s">
        <v>88</v>
      </c>
      <c r="AV292" s="13" t="s">
        <v>88</v>
      </c>
      <c r="AW292" s="13" t="s">
        <v>40</v>
      </c>
      <c r="AX292" s="13" t="s">
        <v>79</v>
      </c>
      <c r="AY292" s="227" t="s">
        <v>282</v>
      </c>
    </row>
    <row r="293" s="13" customFormat="1">
      <c r="B293" s="218"/>
      <c r="C293" s="219"/>
      <c r="D293" s="210" t="s">
        <v>292</v>
      </c>
      <c r="E293" s="220" t="s">
        <v>1</v>
      </c>
      <c r="F293" s="221" t="s">
        <v>2041</v>
      </c>
      <c r="G293" s="219"/>
      <c r="H293" s="222">
        <v>2</v>
      </c>
      <c r="I293" s="219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292</v>
      </c>
      <c r="AU293" s="227" t="s">
        <v>88</v>
      </c>
      <c r="AV293" s="13" t="s">
        <v>88</v>
      </c>
      <c r="AW293" s="13" t="s">
        <v>40</v>
      </c>
      <c r="AX293" s="13" t="s">
        <v>79</v>
      </c>
      <c r="AY293" s="227" t="s">
        <v>282</v>
      </c>
    </row>
    <row r="294" s="13" customFormat="1">
      <c r="B294" s="218"/>
      <c r="C294" s="219"/>
      <c r="D294" s="210" t="s">
        <v>292</v>
      </c>
      <c r="E294" s="220" t="s">
        <v>1</v>
      </c>
      <c r="F294" s="221" t="s">
        <v>2187</v>
      </c>
      <c r="G294" s="219"/>
      <c r="H294" s="222">
        <v>2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292</v>
      </c>
      <c r="AU294" s="227" t="s">
        <v>88</v>
      </c>
      <c r="AV294" s="13" t="s">
        <v>88</v>
      </c>
      <c r="AW294" s="13" t="s">
        <v>40</v>
      </c>
      <c r="AX294" s="13" t="s">
        <v>79</v>
      </c>
      <c r="AY294" s="227" t="s">
        <v>282</v>
      </c>
    </row>
    <row r="295" s="13" customFormat="1">
      <c r="B295" s="218"/>
      <c r="C295" s="219"/>
      <c r="D295" s="210" t="s">
        <v>292</v>
      </c>
      <c r="E295" s="220" t="s">
        <v>1</v>
      </c>
      <c r="F295" s="221" t="s">
        <v>2188</v>
      </c>
      <c r="G295" s="219"/>
      <c r="H295" s="222">
        <v>2</v>
      </c>
      <c r="I295" s="219"/>
      <c r="J295" s="219"/>
      <c r="K295" s="219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292</v>
      </c>
      <c r="AU295" s="227" t="s">
        <v>88</v>
      </c>
      <c r="AV295" s="13" t="s">
        <v>88</v>
      </c>
      <c r="AW295" s="13" t="s">
        <v>40</v>
      </c>
      <c r="AX295" s="13" t="s">
        <v>79</v>
      </c>
      <c r="AY295" s="227" t="s">
        <v>282</v>
      </c>
    </row>
    <row r="296" s="13" customFormat="1">
      <c r="B296" s="218"/>
      <c r="C296" s="219"/>
      <c r="D296" s="210" t="s">
        <v>292</v>
      </c>
      <c r="E296" s="220" t="s">
        <v>1</v>
      </c>
      <c r="F296" s="221" t="s">
        <v>2189</v>
      </c>
      <c r="G296" s="219"/>
      <c r="H296" s="222">
        <v>1</v>
      </c>
      <c r="I296" s="219"/>
      <c r="J296" s="219"/>
      <c r="K296" s="219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292</v>
      </c>
      <c r="AU296" s="227" t="s">
        <v>88</v>
      </c>
      <c r="AV296" s="13" t="s">
        <v>88</v>
      </c>
      <c r="AW296" s="13" t="s">
        <v>40</v>
      </c>
      <c r="AX296" s="13" t="s">
        <v>79</v>
      </c>
      <c r="AY296" s="227" t="s">
        <v>282</v>
      </c>
    </row>
    <row r="297" s="13" customFormat="1">
      <c r="B297" s="218"/>
      <c r="C297" s="219"/>
      <c r="D297" s="210" t="s">
        <v>292</v>
      </c>
      <c r="E297" s="220" t="s">
        <v>1</v>
      </c>
      <c r="F297" s="221" t="s">
        <v>2190</v>
      </c>
      <c r="G297" s="219"/>
      <c r="H297" s="222">
        <v>2</v>
      </c>
      <c r="I297" s="219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292</v>
      </c>
      <c r="AU297" s="227" t="s">
        <v>88</v>
      </c>
      <c r="AV297" s="13" t="s">
        <v>88</v>
      </c>
      <c r="AW297" s="13" t="s">
        <v>40</v>
      </c>
      <c r="AX297" s="13" t="s">
        <v>79</v>
      </c>
      <c r="AY297" s="227" t="s">
        <v>282</v>
      </c>
    </row>
    <row r="298" s="13" customFormat="1">
      <c r="B298" s="218"/>
      <c r="C298" s="219"/>
      <c r="D298" s="210" t="s">
        <v>292</v>
      </c>
      <c r="E298" s="220" t="s">
        <v>1</v>
      </c>
      <c r="F298" s="221" t="s">
        <v>2191</v>
      </c>
      <c r="G298" s="219"/>
      <c r="H298" s="222">
        <v>1</v>
      </c>
      <c r="I298" s="219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292</v>
      </c>
      <c r="AU298" s="227" t="s">
        <v>88</v>
      </c>
      <c r="AV298" s="13" t="s">
        <v>88</v>
      </c>
      <c r="AW298" s="13" t="s">
        <v>40</v>
      </c>
      <c r="AX298" s="13" t="s">
        <v>79</v>
      </c>
      <c r="AY298" s="227" t="s">
        <v>282</v>
      </c>
    </row>
    <row r="299" s="13" customFormat="1">
      <c r="B299" s="218"/>
      <c r="C299" s="219"/>
      <c r="D299" s="210" t="s">
        <v>292</v>
      </c>
      <c r="E299" s="220" t="s">
        <v>1</v>
      </c>
      <c r="F299" s="221" t="s">
        <v>2104</v>
      </c>
      <c r="G299" s="219"/>
      <c r="H299" s="222">
        <v>1</v>
      </c>
      <c r="I299" s="219"/>
      <c r="J299" s="219"/>
      <c r="K299" s="219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292</v>
      </c>
      <c r="AU299" s="227" t="s">
        <v>88</v>
      </c>
      <c r="AV299" s="13" t="s">
        <v>88</v>
      </c>
      <c r="AW299" s="13" t="s">
        <v>40</v>
      </c>
      <c r="AX299" s="13" t="s">
        <v>79</v>
      </c>
      <c r="AY299" s="227" t="s">
        <v>282</v>
      </c>
    </row>
    <row r="300" s="13" customFormat="1">
      <c r="B300" s="218"/>
      <c r="C300" s="219"/>
      <c r="D300" s="210" t="s">
        <v>292</v>
      </c>
      <c r="E300" s="220" t="s">
        <v>1</v>
      </c>
      <c r="F300" s="221" t="s">
        <v>2192</v>
      </c>
      <c r="G300" s="219"/>
      <c r="H300" s="222">
        <v>1</v>
      </c>
      <c r="I300" s="219"/>
      <c r="J300" s="219"/>
      <c r="K300" s="219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292</v>
      </c>
      <c r="AU300" s="227" t="s">
        <v>88</v>
      </c>
      <c r="AV300" s="13" t="s">
        <v>88</v>
      </c>
      <c r="AW300" s="13" t="s">
        <v>40</v>
      </c>
      <c r="AX300" s="13" t="s">
        <v>79</v>
      </c>
      <c r="AY300" s="227" t="s">
        <v>282</v>
      </c>
    </row>
    <row r="301" s="13" customFormat="1">
      <c r="B301" s="218"/>
      <c r="C301" s="219"/>
      <c r="D301" s="210" t="s">
        <v>292</v>
      </c>
      <c r="E301" s="220" t="s">
        <v>1</v>
      </c>
      <c r="F301" s="221" t="s">
        <v>2193</v>
      </c>
      <c r="G301" s="219"/>
      <c r="H301" s="222">
        <v>1</v>
      </c>
      <c r="I301" s="219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292</v>
      </c>
      <c r="AU301" s="227" t="s">
        <v>88</v>
      </c>
      <c r="AV301" s="13" t="s">
        <v>88</v>
      </c>
      <c r="AW301" s="13" t="s">
        <v>40</v>
      </c>
      <c r="AX301" s="13" t="s">
        <v>79</v>
      </c>
      <c r="AY301" s="227" t="s">
        <v>282</v>
      </c>
    </row>
    <row r="302" s="14" customFormat="1">
      <c r="B302" s="228"/>
      <c r="C302" s="229"/>
      <c r="D302" s="210" t="s">
        <v>292</v>
      </c>
      <c r="E302" s="230" t="s">
        <v>1</v>
      </c>
      <c r="F302" s="231" t="s">
        <v>299</v>
      </c>
      <c r="G302" s="229"/>
      <c r="H302" s="232">
        <v>15</v>
      </c>
      <c r="I302" s="229"/>
      <c r="J302" s="229"/>
      <c r="K302" s="229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292</v>
      </c>
      <c r="AU302" s="237" t="s">
        <v>88</v>
      </c>
      <c r="AV302" s="14" t="s">
        <v>129</v>
      </c>
      <c r="AW302" s="14" t="s">
        <v>40</v>
      </c>
      <c r="AX302" s="14" t="s">
        <v>79</v>
      </c>
      <c r="AY302" s="237" t="s">
        <v>282</v>
      </c>
    </row>
    <row r="303" s="12" customFormat="1">
      <c r="B303" s="208"/>
      <c r="C303" s="209"/>
      <c r="D303" s="210" t="s">
        <v>292</v>
      </c>
      <c r="E303" s="211" t="s">
        <v>1</v>
      </c>
      <c r="F303" s="212" t="s">
        <v>2046</v>
      </c>
      <c r="G303" s="209"/>
      <c r="H303" s="211" t="s">
        <v>1</v>
      </c>
      <c r="I303" s="209"/>
      <c r="J303" s="209"/>
      <c r="K303" s="209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292</v>
      </c>
      <c r="AU303" s="217" t="s">
        <v>88</v>
      </c>
      <c r="AV303" s="12" t="s">
        <v>86</v>
      </c>
      <c r="AW303" s="12" t="s">
        <v>40</v>
      </c>
      <c r="AX303" s="12" t="s">
        <v>79</v>
      </c>
      <c r="AY303" s="217" t="s">
        <v>282</v>
      </c>
    </row>
    <row r="304" s="13" customFormat="1">
      <c r="B304" s="218"/>
      <c r="C304" s="219"/>
      <c r="D304" s="210" t="s">
        <v>292</v>
      </c>
      <c r="E304" s="220" t="s">
        <v>1</v>
      </c>
      <c r="F304" s="221" t="s">
        <v>2049</v>
      </c>
      <c r="G304" s="219"/>
      <c r="H304" s="222">
        <v>1</v>
      </c>
      <c r="I304" s="219"/>
      <c r="J304" s="219"/>
      <c r="K304" s="219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292</v>
      </c>
      <c r="AU304" s="227" t="s">
        <v>88</v>
      </c>
      <c r="AV304" s="13" t="s">
        <v>88</v>
      </c>
      <c r="AW304" s="13" t="s">
        <v>40</v>
      </c>
      <c r="AX304" s="13" t="s">
        <v>79</v>
      </c>
      <c r="AY304" s="227" t="s">
        <v>282</v>
      </c>
    </row>
    <row r="305" s="13" customFormat="1">
      <c r="B305" s="218"/>
      <c r="C305" s="219"/>
      <c r="D305" s="210" t="s">
        <v>292</v>
      </c>
      <c r="E305" s="220" t="s">
        <v>1</v>
      </c>
      <c r="F305" s="221" t="s">
        <v>2194</v>
      </c>
      <c r="G305" s="219"/>
      <c r="H305" s="222">
        <v>1</v>
      </c>
      <c r="I305" s="219"/>
      <c r="J305" s="219"/>
      <c r="K305" s="219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292</v>
      </c>
      <c r="AU305" s="227" t="s">
        <v>88</v>
      </c>
      <c r="AV305" s="13" t="s">
        <v>88</v>
      </c>
      <c r="AW305" s="13" t="s">
        <v>40</v>
      </c>
      <c r="AX305" s="13" t="s">
        <v>79</v>
      </c>
      <c r="AY305" s="227" t="s">
        <v>282</v>
      </c>
    </row>
    <row r="306" s="13" customFormat="1">
      <c r="B306" s="218"/>
      <c r="C306" s="219"/>
      <c r="D306" s="210" t="s">
        <v>292</v>
      </c>
      <c r="E306" s="220" t="s">
        <v>1</v>
      </c>
      <c r="F306" s="221" t="s">
        <v>2195</v>
      </c>
      <c r="G306" s="219"/>
      <c r="H306" s="222">
        <v>16</v>
      </c>
      <c r="I306" s="219"/>
      <c r="J306" s="219"/>
      <c r="K306" s="219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292</v>
      </c>
      <c r="AU306" s="227" t="s">
        <v>88</v>
      </c>
      <c r="AV306" s="13" t="s">
        <v>88</v>
      </c>
      <c r="AW306" s="13" t="s">
        <v>40</v>
      </c>
      <c r="AX306" s="13" t="s">
        <v>79</v>
      </c>
      <c r="AY306" s="227" t="s">
        <v>282</v>
      </c>
    </row>
    <row r="307" s="14" customFormat="1">
      <c r="B307" s="228"/>
      <c r="C307" s="229"/>
      <c r="D307" s="210" t="s">
        <v>292</v>
      </c>
      <c r="E307" s="230" t="s">
        <v>1</v>
      </c>
      <c r="F307" s="231" t="s">
        <v>299</v>
      </c>
      <c r="G307" s="229"/>
      <c r="H307" s="232">
        <v>18</v>
      </c>
      <c r="I307" s="229"/>
      <c r="J307" s="229"/>
      <c r="K307" s="229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292</v>
      </c>
      <c r="AU307" s="237" t="s">
        <v>88</v>
      </c>
      <c r="AV307" s="14" t="s">
        <v>129</v>
      </c>
      <c r="AW307" s="14" t="s">
        <v>40</v>
      </c>
      <c r="AX307" s="14" t="s">
        <v>79</v>
      </c>
      <c r="AY307" s="237" t="s">
        <v>282</v>
      </c>
    </row>
    <row r="308" s="15" customFormat="1">
      <c r="B308" s="238"/>
      <c r="C308" s="239"/>
      <c r="D308" s="210" t="s">
        <v>292</v>
      </c>
      <c r="E308" s="240" t="s">
        <v>1</v>
      </c>
      <c r="F308" s="241" t="s">
        <v>306</v>
      </c>
      <c r="G308" s="239"/>
      <c r="H308" s="242">
        <v>33</v>
      </c>
      <c r="I308" s="239"/>
      <c r="J308" s="239"/>
      <c r="K308" s="239"/>
      <c r="L308" s="243"/>
      <c r="M308" s="244"/>
      <c r="N308" s="245"/>
      <c r="O308" s="245"/>
      <c r="P308" s="245"/>
      <c r="Q308" s="245"/>
      <c r="R308" s="245"/>
      <c r="S308" s="245"/>
      <c r="T308" s="246"/>
      <c r="AT308" s="247" t="s">
        <v>292</v>
      </c>
      <c r="AU308" s="247" t="s">
        <v>88</v>
      </c>
      <c r="AV308" s="15" t="s">
        <v>290</v>
      </c>
      <c r="AW308" s="15" t="s">
        <v>40</v>
      </c>
      <c r="AX308" s="15" t="s">
        <v>86</v>
      </c>
      <c r="AY308" s="247" t="s">
        <v>282</v>
      </c>
    </row>
    <row r="309" s="1" customFormat="1" ht="16.5" customHeight="1">
      <c r="B309" s="33"/>
      <c r="C309" s="198" t="s">
        <v>7</v>
      </c>
      <c r="D309" s="198" t="s">
        <v>285</v>
      </c>
      <c r="E309" s="199" t="s">
        <v>2196</v>
      </c>
      <c r="F309" s="200" t="s">
        <v>2197</v>
      </c>
      <c r="G309" s="201" t="s">
        <v>376</v>
      </c>
      <c r="H309" s="202">
        <v>38</v>
      </c>
      <c r="I309" s="203">
        <v>45.399999999999999</v>
      </c>
      <c r="J309" s="203">
        <f>ROUND(I309*H309,2)</f>
        <v>1725.2000000000001</v>
      </c>
      <c r="K309" s="200" t="s">
        <v>289</v>
      </c>
      <c r="L309" s="38"/>
      <c r="M309" s="72" t="s">
        <v>1</v>
      </c>
      <c r="N309" s="204" t="s">
        <v>50</v>
      </c>
      <c r="O309" s="205">
        <v>0.17399999999999999</v>
      </c>
      <c r="P309" s="205">
        <f>O309*H309</f>
        <v>6.6119999999999992</v>
      </c>
      <c r="Q309" s="205">
        <v>0</v>
      </c>
      <c r="R309" s="205">
        <f>Q309*H309</f>
        <v>0</v>
      </c>
      <c r="S309" s="205">
        <v>0.0040000000000000001</v>
      </c>
      <c r="T309" s="206">
        <f>S309*H309</f>
        <v>0.152</v>
      </c>
      <c r="AR309" s="17" t="s">
        <v>290</v>
      </c>
      <c r="AT309" s="17" t="s">
        <v>285</v>
      </c>
      <c r="AU309" s="17" t="s">
        <v>88</v>
      </c>
      <c r="AY309" s="17" t="s">
        <v>282</v>
      </c>
      <c r="BE309" s="207">
        <f>IF(N309="základní",J309,0)</f>
        <v>1725.2000000000001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7" t="s">
        <v>86</v>
      </c>
      <c r="BK309" s="207">
        <f>ROUND(I309*H309,2)</f>
        <v>1725.2000000000001</v>
      </c>
      <c r="BL309" s="17" t="s">
        <v>290</v>
      </c>
      <c r="BM309" s="17" t="s">
        <v>2198</v>
      </c>
    </row>
    <row r="310" s="12" customFormat="1">
      <c r="B310" s="208"/>
      <c r="C310" s="209"/>
      <c r="D310" s="210" t="s">
        <v>292</v>
      </c>
      <c r="E310" s="211" t="s">
        <v>1</v>
      </c>
      <c r="F310" s="212" t="s">
        <v>2199</v>
      </c>
      <c r="G310" s="209"/>
      <c r="H310" s="211" t="s">
        <v>1</v>
      </c>
      <c r="I310" s="209"/>
      <c r="J310" s="209"/>
      <c r="K310" s="209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292</v>
      </c>
      <c r="AU310" s="217" t="s">
        <v>88</v>
      </c>
      <c r="AV310" s="12" t="s">
        <v>86</v>
      </c>
      <c r="AW310" s="12" t="s">
        <v>40</v>
      </c>
      <c r="AX310" s="12" t="s">
        <v>79</v>
      </c>
      <c r="AY310" s="217" t="s">
        <v>282</v>
      </c>
    </row>
    <row r="311" s="12" customFormat="1">
      <c r="B311" s="208"/>
      <c r="C311" s="209"/>
      <c r="D311" s="210" t="s">
        <v>292</v>
      </c>
      <c r="E311" s="211" t="s">
        <v>1</v>
      </c>
      <c r="F311" s="212" t="s">
        <v>2039</v>
      </c>
      <c r="G311" s="209"/>
      <c r="H311" s="211" t="s">
        <v>1</v>
      </c>
      <c r="I311" s="209"/>
      <c r="J311" s="209"/>
      <c r="K311" s="209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292</v>
      </c>
      <c r="AU311" s="217" t="s">
        <v>88</v>
      </c>
      <c r="AV311" s="12" t="s">
        <v>86</v>
      </c>
      <c r="AW311" s="12" t="s">
        <v>40</v>
      </c>
      <c r="AX311" s="12" t="s">
        <v>79</v>
      </c>
      <c r="AY311" s="217" t="s">
        <v>282</v>
      </c>
    </row>
    <row r="312" s="13" customFormat="1">
      <c r="B312" s="218"/>
      <c r="C312" s="219"/>
      <c r="D312" s="210" t="s">
        <v>292</v>
      </c>
      <c r="E312" s="220" t="s">
        <v>1</v>
      </c>
      <c r="F312" s="221" t="s">
        <v>2040</v>
      </c>
      <c r="G312" s="219"/>
      <c r="H312" s="222">
        <v>2</v>
      </c>
      <c r="I312" s="219"/>
      <c r="J312" s="219"/>
      <c r="K312" s="219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292</v>
      </c>
      <c r="AU312" s="227" t="s">
        <v>88</v>
      </c>
      <c r="AV312" s="13" t="s">
        <v>88</v>
      </c>
      <c r="AW312" s="13" t="s">
        <v>40</v>
      </c>
      <c r="AX312" s="13" t="s">
        <v>79</v>
      </c>
      <c r="AY312" s="227" t="s">
        <v>282</v>
      </c>
    </row>
    <row r="313" s="13" customFormat="1">
      <c r="B313" s="218"/>
      <c r="C313" s="219"/>
      <c r="D313" s="210" t="s">
        <v>292</v>
      </c>
      <c r="E313" s="220" t="s">
        <v>1</v>
      </c>
      <c r="F313" s="221" t="s">
        <v>2041</v>
      </c>
      <c r="G313" s="219"/>
      <c r="H313" s="222">
        <v>2</v>
      </c>
      <c r="I313" s="219"/>
      <c r="J313" s="219"/>
      <c r="K313" s="219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292</v>
      </c>
      <c r="AU313" s="227" t="s">
        <v>88</v>
      </c>
      <c r="AV313" s="13" t="s">
        <v>88</v>
      </c>
      <c r="AW313" s="13" t="s">
        <v>40</v>
      </c>
      <c r="AX313" s="13" t="s">
        <v>79</v>
      </c>
      <c r="AY313" s="227" t="s">
        <v>282</v>
      </c>
    </row>
    <row r="314" s="13" customFormat="1">
      <c r="B314" s="218"/>
      <c r="C314" s="219"/>
      <c r="D314" s="210" t="s">
        <v>292</v>
      </c>
      <c r="E314" s="220" t="s">
        <v>1</v>
      </c>
      <c r="F314" s="221" t="s">
        <v>2187</v>
      </c>
      <c r="G314" s="219"/>
      <c r="H314" s="222">
        <v>2</v>
      </c>
      <c r="I314" s="219"/>
      <c r="J314" s="219"/>
      <c r="K314" s="219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292</v>
      </c>
      <c r="AU314" s="227" t="s">
        <v>88</v>
      </c>
      <c r="AV314" s="13" t="s">
        <v>88</v>
      </c>
      <c r="AW314" s="13" t="s">
        <v>40</v>
      </c>
      <c r="AX314" s="13" t="s">
        <v>79</v>
      </c>
      <c r="AY314" s="227" t="s">
        <v>282</v>
      </c>
    </row>
    <row r="315" s="13" customFormat="1">
      <c r="B315" s="218"/>
      <c r="C315" s="219"/>
      <c r="D315" s="210" t="s">
        <v>292</v>
      </c>
      <c r="E315" s="220" t="s">
        <v>1</v>
      </c>
      <c r="F315" s="221" t="s">
        <v>2200</v>
      </c>
      <c r="G315" s="219"/>
      <c r="H315" s="222">
        <v>4</v>
      </c>
      <c r="I315" s="219"/>
      <c r="J315" s="219"/>
      <c r="K315" s="219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292</v>
      </c>
      <c r="AU315" s="227" t="s">
        <v>88</v>
      </c>
      <c r="AV315" s="13" t="s">
        <v>88</v>
      </c>
      <c r="AW315" s="13" t="s">
        <v>40</v>
      </c>
      <c r="AX315" s="13" t="s">
        <v>79</v>
      </c>
      <c r="AY315" s="227" t="s">
        <v>282</v>
      </c>
    </row>
    <row r="316" s="13" customFormat="1">
      <c r="B316" s="218"/>
      <c r="C316" s="219"/>
      <c r="D316" s="210" t="s">
        <v>292</v>
      </c>
      <c r="E316" s="220" t="s">
        <v>1</v>
      </c>
      <c r="F316" s="221" t="s">
        <v>2189</v>
      </c>
      <c r="G316" s="219"/>
      <c r="H316" s="222">
        <v>1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292</v>
      </c>
      <c r="AU316" s="227" t="s">
        <v>88</v>
      </c>
      <c r="AV316" s="13" t="s">
        <v>88</v>
      </c>
      <c r="AW316" s="13" t="s">
        <v>40</v>
      </c>
      <c r="AX316" s="13" t="s">
        <v>79</v>
      </c>
      <c r="AY316" s="227" t="s">
        <v>282</v>
      </c>
    </row>
    <row r="317" s="13" customFormat="1">
      <c r="B317" s="218"/>
      <c r="C317" s="219"/>
      <c r="D317" s="210" t="s">
        <v>292</v>
      </c>
      <c r="E317" s="220" t="s">
        <v>1</v>
      </c>
      <c r="F317" s="221" t="s">
        <v>2190</v>
      </c>
      <c r="G317" s="219"/>
      <c r="H317" s="222">
        <v>2</v>
      </c>
      <c r="I317" s="219"/>
      <c r="J317" s="219"/>
      <c r="K317" s="219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292</v>
      </c>
      <c r="AU317" s="227" t="s">
        <v>88</v>
      </c>
      <c r="AV317" s="13" t="s">
        <v>88</v>
      </c>
      <c r="AW317" s="13" t="s">
        <v>40</v>
      </c>
      <c r="AX317" s="13" t="s">
        <v>79</v>
      </c>
      <c r="AY317" s="227" t="s">
        <v>282</v>
      </c>
    </row>
    <row r="318" s="13" customFormat="1">
      <c r="B318" s="218"/>
      <c r="C318" s="219"/>
      <c r="D318" s="210" t="s">
        <v>292</v>
      </c>
      <c r="E318" s="220" t="s">
        <v>1</v>
      </c>
      <c r="F318" s="221" t="s">
        <v>2201</v>
      </c>
      <c r="G318" s="219"/>
      <c r="H318" s="222">
        <v>2</v>
      </c>
      <c r="I318" s="219"/>
      <c r="J318" s="219"/>
      <c r="K318" s="219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292</v>
      </c>
      <c r="AU318" s="227" t="s">
        <v>88</v>
      </c>
      <c r="AV318" s="13" t="s">
        <v>88</v>
      </c>
      <c r="AW318" s="13" t="s">
        <v>40</v>
      </c>
      <c r="AX318" s="13" t="s">
        <v>79</v>
      </c>
      <c r="AY318" s="227" t="s">
        <v>282</v>
      </c>
    </row>
    <row r="319" s="13" customFormat="1">
      <c r="B319" s="218"/>
      <c r="C319" s="219"/>
      <c r="D319" s="210" t="s">
        <v>292</v>
      </c>
      <c r="E319" s="220" t="s">
        <v>1</v>
      </c>
      <c r="F319" s="221" t="s">
        <v>2051</v>
      </c>
      <c r="G319" s="219"/>
      <c r="H319" s="222">
        <v>2</v>
      </c>
      <c r="I319" s="219"/>
      <c r="J319" s="219"/>
      <c r="K319" s="219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292</v>
      </c>
      <c r="AU319" s="227" t="s">
        <v>88</v>
      </c>
      <c r="AV319" s="13" t="s">
        <v>88</v>
      </c>
      <c r="AW319" s="13" t="s">
        <v>40</v>
      </c>
      <c r="AX319" s="13" t="s">
        <v>79</v>
      </c>
      <c r="AY319" s="227" t="s">
        <v>282</v>
      </c>
    </row>
    <row r="320" s="13" customFormat="1">
      <c r="B320" s="218"/>
      <c r="C320" s="219"/>
      <c r="D320" s="210" t="s">
        <v>292</v>
      </c>
      <c r="E320" s="220" t="s">
        <v>1</v>
      </c>
      <c r="F320" s="221" t="s">
        <v>2202</v>
      </c>
      <c r="G320" s="219"/>
      <c r="H320" s="222">
        <v>2</v>
      </c>
      <c r="I320" s="219"/>
      <c r="J320" s="219"/>
      <c r="K320" s="219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292</v>
      </c>
      <c r="AU320" s="227" t="s">
        <v>88</v>
      </c>
      <c r="AV320" s="13" t="s">
        <v>88</v>
      </c>
      <c r="AW320" s="13" t="s">
        <v>40</v>
      </c>
      <c r="AX320" s="13" t="s">
        <v>79</v>
      </c>
      <c r="AY320" s="227" t="s">
        <v>282</v>
      </c>
    </row>
    <row r="321" s="13" customFormat="1">
      <c r="B321" s="218"/>
      <c r="C321" s="219"/>
      <c r="D321" s="210" t="s">
        <v>292</v>
      </c>
      <c r="E321" s="220" t="s">
        <v>1</v>
      </c>
      <c r="F321" s="221" t="s">
        <v>2193</v>
      </c>
      <c r="G321" s="219"/>
      <c r="H321" s="222">
        <v>1</v>
      </c>
      <c r="I321" s="219"/>
      <c r="J321" s="219"/>
      <c r="K321" s="219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292</v>
      </c>
      <c r="AU321" s="227" t="s">
        <v>88</v>
      </c>
      <c r="AV321" s="13" t="s">
        <v>88</v>
      </c>
      <c r="AW321" s="13" t="s">
        <v>40</v>
      </c>
      <c r="AX321" s="13" t="s">
        <v>79</v>
      </c>
      <c r="AY321" s="227" t="s">
        <v>282</v>
      </c>
    </row>
    <row r="322" s="14" customFormat="1">
      <c r="B322" s="228"/>
      <c r="C322" s="229"/>
      <c r="D322" s="210" t="s">
        <v>292</v>
      </c>
      <c r="E322" s="230" t="s">
        <v>1</v>
      </c>
      <c r="F322" s="231" t="s">
        <v>299</v>
      </c>
      <c r="G322" s="229"/>
      <c r="H322" s="232">
        <v>20</v>
      </c>
      <c r="I322" s="229"/>
      <c r="J322" s="229"/>
      <c r="K322" s="229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292</v>
      </c>
      <c r="AU322" s="237" t="s">
        <v>88</v>
      </c>
      <c r="AV322" s="14" t="s">
        <v>129</v>
      </c>
      <c r="AW322" s="14" t="s">
        <v>40</v>
      </c>
      <c r="AX322" s="14" t="s">
        <v>79</v>
      </c>
      <c r="AY322" s="237" t="s">
        <v>282</v>
      </c>
    </row>
    <row r="323" s="12" customFormat="1">
      <c r="B323" s="208"/>
      <c r="C323" s="209"/>
      <c r="D323" s="210" t="s">
        <v>292</v>
      </c>
      <c r="E323" s="211" t="s">
        <v>1</v>
      </c>
      <c r="F323" s="212" t="s">
        <v>2046</v>
      </c>
      <c r="G323" s="209"/>
      <c r="H323" s="211" t="s">
        <v>1</v>
      </c>
      <c r="I323" s="209"/>
      <c r="J323" s="209"/>
      <c r="K323" s="209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292</v>
      </c>
      <c r="AU323" s="217" t="s">
        <v>88</v>
      </c>
      <c r="AV323" s="12" t="s">
        <v>86</v>
      </c>
      <c r="AW323" s="12" t="s">
        <v>40</v>
      </c>
      <c r="AX323" s="12" t="s">
        <v>79</v>
      </c>
      <c r="AY323" s="217" t="s">
        <v>282</v>
      </c>
    </row>
    <row r="324" s="13" customFormat="1">
      <c r="B324" s="218"/>
      <c r="C324" s="219"/>
      <c r="D324" s="210" t="s">
        <v>292</v>
      </c>
      <c r="E324" s="220" t="s">
        <v>1</v>
      </c>
      <c r="F324" s="221" t="s">
        <v>2049</v>
      </c>
      <c r="G324" s="219"/>
      <c r="H324" s="222">
        <v>1</v>
      </c>
      <c r="I324" s="219"/>
      <c r="J324" s="219"/>
      <c r="K324" s="219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292</v>
      </c>
      <c r="AU324" s="227" t="s">
        <v>88</v>
      </c>
      <c r="AV324" s="13" t="s">
        <v>88</v>
      </c>
      <c r="AW324" s="13" t="s">
        <v>40</v>
      </c>
      <c r="AX324" s="13" t="s">
        <v>79</v>
      </c>
      <c r="AY324" s="227" t="s">
        <v>282</v>
      </c>
    </row>
    <row r="325" s="13" customFormat="1">
      <c r="B325" s="218"/>
      <c r="C325" s="219"/>
      <c r="D325" s="210" t="s">
        <v>292</v>
      </c>
      <c r="E325" s="220" t="s">
        <v>1</v>
      </c>
      <c r="F325" s="221" t="s">
        <v>2194</v>
      </c>
      <c r="G325" s="219"/>
      <c r="H325" s="222">
        <v>1</v>
      </c>
      <c r="I325" s="219"/>
      <c r="J325" s="219"/>
      <c r="K325" s="219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292</v>
      </c>
      <c r="AU325" s="227" t="s">
        <v>88</v>
      </c>
      <c r="AV325" s="13" t="s">
        <v>88</v>
      </c>
      <c r="AW325" s="13" t="s">
        <v>40</v>
      </c>
      <c r="AX325" s="13" t="s">
        <v>79</v>
      </c>
      <c r="AY325" s="227" t="s">
        <v>282</v>
      </c>
    </row>
    <row r="326" s="13" customFormat="1">
      <c r="B326" s="218"/>
      <c r="C326" s="219"/>
      <c r="D326" s="210" t="s">
        <v>292</v>
      </c>
      <c r="E326" s="220" t="s">
        <v>1</v>
      </c>
      <c r="F326" s="221" t="s">
        <v>2195</v>
      </c>
      <c r="G326" s="219"/>
      <c r="H326" s="222">
        <v>16</v>
      </c>
      <c r="I326" s="219"/>
      <c r="J326" s="219"/>
      <c r="K326" s="219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292</v>
      </c>
      <c r="AU326" s="227" t="s">
        <v>88</v>
      </c>
      <c r="AV326" s="13" t="s">
        <v>88</v>
      </c>
      <c r="AW326" s="13" t="s">
        <v>40</v>
      </c>
      <c r="AX326" s="13" t="s">
        <v>79</v>
      </c>
      <c r="AY326" s="227" t="s">
        <v>282</v>
      </c>
    </row>
    <row r="327" s="14" customFormat="1">
      <c r="B327" s="228"/>
      <c r="C327" s="229"/>
      <c r="D327" s="210" t="s">
        <v>292</v>
      </c>
      <c r="E327" s="230" t="s">
        <v>1</v>
      </c>
      <c r="F327" s="231" t="s">
        <v>299</v>
      </c>
      <c r="G327" s="229"/>
      <c r="H327" s="232">
        <v>18</v>
      </c>
      <c r="I327" s="229"/>
      <c r="J327" s="229"/>
      <c r="K327" s="229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292</v>
      </c>
      <c r="AU327" s="237" t="s">
        <v>88</v>
      </c>
      <c r="AV327" s="14" t="s">
        <v>129</v>
      </c>
      <c r="AW327" s="14" t="s">
        <v>40</v>
      </c>
      <c r="AX327" s="14" t="s">
        <v>79</v>
      </c>
      <c r="AY327" s="237" t="s">
        <v>282</v>
      </c>
    </row>
    <row r="328" s="15" customFormat="1">
      <c r="B328" s="238"/>
      <c r="C328" s="239"/>
      <c r="D328" s="210" t="s">
        <v>292</v>
      </c>
      <c r="E328" s="240" t="s">
        <v>1</v>
      </c>
      <c r="F328" s="241" t="s">
        <v>306</v>
      </c>
      <c r="G328" s="239"/>
      <c r="H328" s="242">
        <v>38</v>
      </c>
      <c r="I328" s="239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292</v>
      </c>
      <c r="AU328" s="247" t="s">
        <v>88</v>
      </c>
      <c r="AV328" s="15" t="s">
        <v>290</v>
      </c>
      <c r="AW328" s="15" t="s">
        <v>40</v>
      </c>
      <c r="AX328" s="15" t="s">
        <v>86</v>
      </c>
      <c r="AY328" s="247" t="s">
        <v>282</v>
      </c>
    </row>
    <row r="329" s="11" customFormat="1" ht="22.8" customHeight="1">
      <c r="B329" s="183"/>
      <c r="C329" s="184"/>
      <c r="D329" s="185" t="s">
        <v>78</v>
      </c>
      <c r="E329" s="196" t="s">
        <v>1157</v>
      </c>
      <c r="F329" s="196" t="s">
        <v>1158</v>
      </c>
      <c r="G329" s="184"/>
      <c r="H329" s="184"/>
      <c r="I329" s="184"/>
      <c r="J329" s="197">
        <f>BK329</f>
        <v>1840.0800000000002</v>
      </c>
      <c r="K329" s="184"/>
      <c r="L329" s="188"/>
      <c r="M329" s="189"/>
      <c r="N329" s="190"/>
      <c r="O329" s="190"/>
      <c r="P329" s="191">
        <f>SUM(P330:P340)</f>
        <v>0.14358199999999999</v>
      </c>
      <c r="Q329" s="190"/>
      <c r="R329" s="191">
        <f>SUM(R330:R340)</f>
        <v>0</v>
      </c>
      <c r="S329" s="190"/>
      <c r="T329" s="192">
        <f>SUM(T330:T340)</f>
        <v>0</v>
      </c>
      <c r="AR329" s="193" t="s">
        <v>86</v>
      </c>
      <c r="AT329" s="194" t="s">
        <v>78</v>
      </c>
      <c r="AU329" s="194" t="s">
        <v>86</v>
      </c>
      <c r="AY329" s="193" t="s">
        <v>282</v>
      </c>
      <c r="BK329" s="195">
        <f>SUM(BK330:BK340)</f>
        <v>1840.0800000000002</v>
      </c>
    </row>
    <row r="330" s="1" customFormat="1" ht="16.5" customHeight="1">
      <c r="B330" s="33"/>
      <c r="C330" s="198" t="s">
        <v>410</v>
      </c>
      <c r="D330" s="198" t="s">
        <v>285</v>
      </c>
      <c r="E330" s="199" t="s">
        <v>511</v>
      </c>
      <c r="F330" s="200" t="s">
        <v>512</v>
      </c>
      <c r="G330" s="201" t="s">
        <v>316</v>
      </c>
      <c r="H330" s="202">
        <v>1.3939999999999999</v>
      </c>
      <c r="I330" s="203">
        <v>134</v>
      </c>
      <c r="J330" s="203">
        <f>ROUND(I330*H330,2)</f>
        <v>186.80000000000001</v>
      </c>
      <c r="K330" s="200" t="s">
        <v>289</v>
      </c>
      <c r="L330" s="38"/>
      <c r="M330" s="72" t="s">
        <v>1</v>
      </c>
      <c r="N330" s="204" t="s">
        <v>50</v>
      </c>
      <c r="O330" s="205">
        <v>0.090999999999999998</v>
      </c>
      <c r="P330" s="205">
        <f>O330*H330</f>
        <v>0.126854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AR330" s="17" t="s">
        <v>290</v>
      </c>
      <c r="AT330" s="17" t="s">
        <v>285</v>
      </c>
      <c r="AU330" s="17" t="s">
        <v>88</v>
      </c>
      <c r="AY330" s="17" t="s">
        <v>282</v>
      </c>
      <c r="BE330" s="207">
        <f>IF(N330="základní",J330,0)</f>
        <v>186.80000000000001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7" t="s">
        <v>86</v>
      </c>
      <c r="BK330" s="207">
        <f>ROUND(I330*H330,2)</f>
        <v>186.80000000000001</v>
      </c>
      <c r="BL330" s="17" t="s">
        <v>290</v>
      </c>
      <c r="BM330" s="17" t="s">
        <v>2203</v>
      </c>
    </row>
    <row r="331" s="12" customFormat="1">
      <c r="B331" s="208"/>
      <c r="C331" s="209"/>
      <c r="D331" s="210" t="s">
        <v>292</v>
      </c>
      <c r="E331" s="211" t="s">
        <v>1</v>
      </c>
      <c r="F331" s="212" t="s">
        <v>1160</v>
      </c>
      <c r="G331" s="209"/>
      <c r="H331" s="211" t="s">
        <v>1</v>
      </c>
      <c r="I331" s="209"/>
      <c r="J331" s="209"/>
      <c r="K331" s="209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292</v>
      </c>
      <c r="AU331" s="217" t="s">
        <v>88</v>
      </c>
      <c r="AV331" s="12" t="s">
        <v>86</v>
      </c>
      <c r="AW331" s="12" t="s">
        <v>40</v>
      </c>
      <c r="AX331" s="12" t="s">
        <v>79</v>
      </c>
      <c r="AY331" s="217" t="s">
        <v>282</v>
      </c>
    </row>
    <row r="332" s="13" customFormat="1">
      <c r="B332" s="218"/>
      <c r="C332" s="219"/>
      <c r="D332" s="210" t="s">
        <v>292</v>
      </c>
      <c r="E332" s="220" t="s">
        <v>1</v>
      </c>
      <c r="F332" s="221" t="s">
        <v>2204</v>
      </c>
      <c r="G332" s="219"/>
      <c r="H332" s="222">
        <v>1.3939999999999999</v>
      </c>
      <c r="I332" s="219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292</v>
      </c>
      <c r="AU332" s="227" t="s">
        <v>88</v>
      </c>
      <c r="AV332" s="13" t="s">
        <v>88</v>
      </c>
      <c r="AW332" s="13" t="s">
        <v>40</v>
      </c>
      <c r="AX332" s="13" t="s">
        <v>79</v>
      </c>
      <c r="AY332" s="227" t="s">
        <v>282</v>
      </c>
    </row>
    <row r="333" s="15" customFormat="1">
      <c r="B333" s="238"/>
      <c r="C333" s="239"/>
      <c r="D333" s="210" t="s">
        <v>292</v>
      </c>
      <c r="E333" s="240" t="s">
        <v>1</v>
      </c>
      <c r="F333" s="241" t="s">
        <v>306</v>
      </c>
      <c r="G333" s="239"/>
      <c r="H333" s="242">
        <v>1.3939999999999999</v>
      </c>
      <c r="I333" s="239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292</v>
      </c>
      <c r="AU333" s="247" t="s">
        <v>88</v>
      </c>
      <c r="AV333" s="15" t="s">
        <v>290</v>
      </c>
      <c r="AW333" s="15" t="s">
        <v>40</v>
      </c>
      <c r="AX333" s="15" t="s">
        <v>86</v>
      </c>
      <c r="AY333" s="247" t="s">
        <v>282</v>
      </c>
    </row>
    <row r="334" s="1" customFormat="1" ht="16.5" customHeight="1">
      <c r="B334" s="33"/>
      <c r="C334" s="198" t="s">
        <v>415</v>
      </c>
      <c r="D334" s="198" t="s">
        <v>285</v>
      </c>
      <c r="E334" s="199" t="s">
        <v>518</v>
      </c>
      <c r="F334" s="200" t="s">
        <v>519</v>
      </c>
      <c r="G334" s="201" t="s">
        <v>316</v>
      </c>
      <c r="H334" s="202">
        <v>5.5759999999999996</v>
      </c>
      <c r="I334" s="203">
        <v>11.5</v>
      </c>
      <c r="J334" s="203">
        <f>ROUND(I334*H334,2)</f>
        <v>64.120000000000005</v>
      </c>
      <c r="K334" s="200" t="s">
        <v>289</v>
      </c>
      <c r="L334" s="38"/>
      <c r="M334" s="72" t="s">
        <v>1</v>
      </c>
      <c r="N334" s="204" t="s">
        <v>50</v>
      </c>
      <c r="O334" s="205">
        <v>0.0030000000000000001</v>
      </c>
      <c r="P334" s="205">
        <f>O334*H334</f>
        <v>0.016728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AR334" s="17" t="s">
        <v>290</v>
      </c>
      <c r="AT334" s="17" t="s">
        <v>285</v>
      </c>
      <c r="AU334" s="17" t="s">
        <v>88</v>
      </c>
      <c r="AY334" s="17" t="s">
        <v>282</v>
      </c>
      <c r="BE334" s="207">
        <f>IF(N334="základní",J334,0)</f>
        <v>64.120000000000005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7" t="s">
        <v>86</v>
      </c>
      <c r="BK334" s="207">
        <f>ROUND(I334*H334,2)</f>
        <v>64.120000000000005</v>
      </c>
      <c r="BL334" s="17" t="s">
        <v>290</v>
      </c>
      <c r="BM334" s="17" t="s">
        <v>2205</v>
      </c>
    </row>
    <row r="335" s="12" customFormat="1">
      <c r="B335" s="208"/>
      <c r="C335" s="209"/>
      <c r="D335" s="210" t="s">
        <v>292</v>
      </c>
      <c r="E335" s="211" t="s">
        <v>1</v>
      </c>
      <c r="F335" s="212" t="s">
        <v>1171</v>
      </c>
      <c r="G335" s="209"/>
      <c r="H335" s="211" t="s">
        <v>1</v>
      </c>
      <c r="I335" s="209"/>
      <c r="J335" s="209"/>
      <c r="K335" s="209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292</v>
      </c>
      <c r="AU335" s="217" t="s">
        <v>88</v>
      </c>
      <c r="AV335" s="12" t="s">
        <v>86</v>
      </c>
      <c r="AW335" s="12" t="s">
        <v>40</v>
      </c>
      <c r="AX335" s="12" t="s">
        <v>79</v>
      </c>
      <c r="AY335" s="217" t="s">
        <v>282</v>
      </c>
    </row>
    <row r="336" s="13" customFormat="1">
      <c r="B336" s="218"/>
      <c r="C336" s="219"/>
      <c r="D336" s="210" t="s">
        <v>292</v>
      </c>
      <c r="E336" s="220" t="s">
        <v>1</v>
      </c>
      <c r="F336" s="221" t="s">
        <v>2206</v>
      </c>
      <c r="G336" s="219"/>
      <c r="H336" s="222">
        <v>5.5759999999999996</v>
      </c>
      <c r="I336" s="219"/>
      <c r="J336" s="219"/>
      <c r="K336" s="219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292</v>
      </c>
      <c r="AU336" s="227" t="s">
        <v>88</v>
      </c>
      <c r="AV336" s="13" t="s">
        <v>88</v>
      </c>
      <c r="AW336" s="13" t="s">
        <v>40</v>
      </c>
      <c r="AX336" s="13" t="s">
        <v>79</v>
      </c>
      <c r="AY336" s="227" t="s">
        <v>282</v>
      </c>
    </row>
    <row r="337" s="15" customFormat="1">
      <c r="B337" s="238"/>
      <c r="C337" s="239"/>
      <c r="D337" s="210" t="s">
        <v>292</v>
      </c>
      <c r="E337" s="240" t="s">
        <v>1</v>
      </c>
      <c r="F337" s="241" t="s">
        <v>306</v>
      </c>
      <c r="G337" s="239"/>
      <c r="H337" s="242">
        <v>5.5759999999999996</v>
      </c>
      <c r="I337" s="239"/>
      <c r="J337" s="239"/>
      <c r="K337" s="239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292</v>
      </c>
      <c r="AU337" s="247" t="s">
        <v>88</v>
      </c>
      <c r="AV337" s="15" t="s">
        <v>290</v>
      </c>
      <c r="AW337" s="15" t="s">
        <v>40</v>
      </c>
      <c r="AX337" s="15" t="s">
        <v>86</v>
      </c>
      <c r="AY337" s="247" t="s">
        <v>282</v>
      </c>
    </row>
    <row r="338" s="1" customFormat="1" ht="16.5" customHeight="1">
      <c r="B338" s="33"/>
      <c r="C338" s="198" t="s">
        <v>420</v>
      </c>
      <c r="D338" s="198" t="s">
        <v>285</v>
      </c>
      <c r="E338" s="199" t="s">
        <v>527</v>
      </c>
      <c r="F338" s="200" t="s">
        <v>528</v>
      </c>
      <c r="G338" s="201" t="s">
        <v>316</v>
      </c>
      <c r="H338" s="202">
        <v>1.3939999999999999</v>
      </c>
      <c r="I338" s="203">
        <v>1140</v>
      </c>
      <c r="J338" s="203">
        <f>ROUND(I338*H338,2)</f>
        <v>1589.1600000000001</v>
      </c>
      <c r="K338" s="200" t="s">
        <v>289</v>
      </c>
      <c r="L338" s="38"/>
      <c r="M338" s="72" t="s">
        <v>1</v>
      </c>
      <c r="N338" s="204" t="s">
        <v>50</v>
      </c>
      <c r="O338" s="205">
        <v>0</v>
      </c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AR338" s="17" t="s">
        <v>290</v>
      </c>
      <c r="AT338" s="17" t="s">
        <v>285</v>
      </c>
      <c r="AU338" s="17" t="s">
        <v>88</v>
      </c>
      <c r="AY338" s="17" t="s">
        <v>282</v>
      </c>
      <c r="BE338" s="207">
        <f>IF(N338="základní",J338,0)</f>
        <v>1589.1600000000001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7" t="s">
        <v>86</v>
      </c>
      <c r="BK338" s="207">
        <f>ROUND(I338*H338,2)</f>
        <v>1589.1600000000001</v>
      </c>
      <c r="BL338" s="17" t="s">
        <v>290</v>
      </c>
      <c r="BM338" s="17" t="s">
        <v>2207</v>
      </c>
    </row>
    <row r="339" s="13" customFormat="1">
      <c r="B339" s="218"/>
      <c r="C339" s="219"/>
      <c r="D339" s="210" t="s">
        <v>292</v>
      </c>
      <c r="E339" s="220" t="s">
        <v>1</v>
      </c>
      <c r="F339" s="221" t="s">
        <v>2208</v>
      </c>
      <c r="G339" s="219"/>
      <c r="H339" s="222">
        <v>1.3939999999999999</v>
      </c>
      <c r="I339" s="219"/>
      <c r="J339" s="219"/>
      <c r="K339" s="219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292</v>
      </c>
      <c r="AU339" s="227" t="s">
        <v>88</v>
      </c>
      <c r="AV339" s="13" t="s">
        <v>88</v>
      </c>
      <c r="AW339" s="13" t="s">
        <v>40</v>
      </c>
      <c r="AX339" s="13" t="s">
        <v>79</v>
      </c>
      <c r="AY339" s="227" t="s">
        <v>282</v>
      </c>
    </row>
    <row r="340" s="15" customFormat="1">
      <c r="B340" s="238"/>
      <c r="C340" s="239"/>
      <c r="D340" s="210" t="s">
        <v>292</v>
      </c>
      <c r="E340" s="240" t="s">
        <v>1</v>
      </c>
      <c r="F340" s="241" t="s">
        <v>306</v>
      </c>
      <c r="G340" s="239"/>
      <c r="H340" s="242">
        <v>1.3939999999999999</v>
      </c>
      <c r="I340" s="239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292</v>
      </c>
      <c r="AU340" s="247" t="s">
        <v>88</v>
      </c>
      <c r="AV340" s="15" t="s">
        <v>290</v>
      </c>
      <c r="AW340" s="15" t="s">
        <v>40</v>
      </c>
      <c r="AX340" s="15" t="s">
        <v>86</v>
      </c>
      <c r="AY340" s="247" t="s">
        <v>282</v>
      </c>
    </row>
    <row r="341" s="11" customFormat="1" ht="22.8" customHeight="1">
      <c r="B341" s="183"/>
      <c r="C341" s="184"/>
      <c r="D341" s="185" t="s">
        <v>78</v>
      </c>
      <c r="E341" s="196" t="s">
        <v>1224</v>
      </c>
      <c r="F341" s="196" t="s">
        <v>1225</v>
      </c>
      <c r="G341" s="184"/>
      <c r="H341" s="184"/>
      <c r="I341" s="184"/>
      <c r="J341" s="197">
        <f>BK341</f>
        <v>204.59</v>
      </c>
      <c r="K341" s="184"/>
      <c r="L341" s="188"/>
      <c r="M341" s="189"/>
      <c r="N341" s="190"/>
      <c r="O341" s="190"/>
      <c r="P341" s="191">
        <f>P342</f>
        <v>0.22281600000000001</v>
      </c>
      <c r="Q341" s="190"/>
      <c r="R341" s="191">
        <f>R342</f>
        <v>0</v>
      </c>
      <c r="S341" s="190"/>
      <c r="T341" s="192">
        <f>T342</f>
        <v>0</v>
      </c>
      <c r="AR341" s="193" t="s">
        <v>86</v>
      </c>
      <c r="AT341" s="194" t="s">
        <v>78</v>
      </c>
      <c r="AU341" s="194" t="s">
        <v>86</v>
      </c>
      <c r="AY341" s="193" t="s">
        <v>282</v>
      </c>
      <c r="BK341" s="195">
        <f>BK342</f>
        <v>204.59</v>
      </c>
    </row>
    <row r="342" s="1" customFormat="1" ht="16.5" customHeight="1">
      <c r="B342" s="33"/>
      <c r="C342" s="198" t="s">
        <v>425</v>
      </c>
      <c r="D342" s="198" t="s">
        <v>285</v>
      </c>
      <c r="E342" s="199" t="s">
        <v>636</v>
      </c>
      <c r="F342" s="200" t="s">
        <v>637</v>
      </c>
      <c r="G342" s="201" t="s">
        <v>316</v>
      </c>
      <c r="H342" s="202">
        <v>3.3759999999999999</v>
      </c>
      <c r="I342" s="203">
        <v>60.600000000000001</v>
      </c>
      <c r="J342" s="203">
        <f>ROUND(I342*H342,2)</f>
        <v>204.59</v>
      </c>
      <c r="K342" s="200" t="s">
        <v>289</v>
      </c>
      <c r="L342" s="38"/>
      <c r="M342" s="257" t="s">
        <v>1</v>
      </c>
      <c r="N342" s="258" t="s">
        <v>50</v>
      </c>
      <c r="O342" s="259">
        <v>0.066000000000000003</v>
      </c>
      <c r="P342" s="259">
        <f>O342*H342</f>
        <v>0.22281600000000001</v>
      </c>
      <c r="Q342" s="259">
        <v>0</v>
      </c>
      <c r="R342" s="259">
        <f>Q342*H342</f>
        <v>0</v>
      </c>
      <c r="S342" s="259">
        <v>0</v>
      </c>
      <c r="T342" s="260">
        <f>S342*H342</f>
        <v>0</v>
      </c>
      <c r="AR342" s="17" t="s">
        <v>290</v>
      </c>
      <c r="AT342" s="17" t="s">
        <v>285</v>
      </c>
      <c r="AU342" s="17" t="s">
        <v>88</v>
      </c>
      <c r="AY342" s="17" t="s">
        <v>282</v>
      </c>
      <c r="BE342" s="207">
        <f>IF(N342="základní",J342,0)</f>
        <v>204.59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7" t="s">
        <v>86</v>
      </c>
      <c r="BK342" s="207">
        <f>ROUND(I342*H342,2)</f>
        <v>204.59</v>
      </c>
      <c r="BL342" s="17" t="s">
        <v>290</v>
      </c>
      <c r="BM342" s="17" t="s">
        <v>2209</v>
      </c>
    </row>
    <row r="343" s="1" customFormat="1" ht="6.96" customHeight="1">
      <c r="B343" s="52"/>
      <c r="C343" s="53"/>
      <c r="D343" s="53"/>
      <c r="E343" s="53"/>
      <c r="F343" s="53"/>
      <c r="G343" s="53"/>
      <c r="H343" s="53"/>
      <c r="I343" s="53"/>
      <c r="J343" s="53"/>
      <c r="K343" s="53"/>
      <c r="L343" s="38"/>
    </row>
  </sheetData>
  <sheetProtection sheet="1" autoFilter="0" formatColumns="0" formatRows="0" objects="1" scenarios="1" spinCount="100000" saltValue="+zJzYJ+ato7m3xnw4OIP85h/V/lbYqx7QDF+yfdftOiuWGpddCI9G9lpDqOHgU8XqUf3S1oObYByWCM41n9U2g==" hashValue="WV/Te87vq4SDtJfsJTE/+k1Gh/yGgKNSLkfgy9vzi4K/YAIsOrJBzAAgkewJ4/P4F+XZXltbL75/15+X2GgERQ==" algorithmName="SHA-512" password="CC35"/>
  <autoFilter ref="C88:K342"/>
  <mergeCells count="11">
    <mergeCell ref="E7:H7"/>
    <mergeCell ref="E9:H9"/>
    <mergeCell ref="E11:H11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151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2033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2210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ROUND(J87, 2)</f>
        <v>174.90000000000001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ROUND((SUM(BE87:BE96)),  2)</f>
        <v>174.90000000000001</v>
      </c>
      <c r="I35" s="145">
        <v>0.20999999999999999</v>
      </c>
      <c r="J35" s="144">
        <f>ROUND(((SUM(BE87:BE96))*I35),  2)</f>
        <v>36.729999999999997</v>
      </c>
      <c r="L35" s="38"/>
    </row>
    <row r="36" s="1" customFormat="1" ht="14.4" customHeight="1">
      <c r="B36" s="38"/>
      <c r="E36" s="135" t="s">
        <v>51</v>
      </c>
      <c r="F36" s="144">
        <f>ROUND((SUM(BF87:BF96)),  2)</f>
        <v>0</v>
      </c>
      <c r="I36" s="145">
        <v>0.14999999999999999</v>
      </c>
      <c r="J36" s="144">
        <f>ROUND(((SUM(BF87:BF96))*I36),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ROUND((SUM(BG87:BG96)),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ROUND((SUM(BH87:BH96)),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ROUND((SUM(BI87:BI96)),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211.63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2033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191.N - Dopravní značení - konečné (nezpůsobilé výdaje)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J87</f>
        <v>174.90000000000001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J88</f>
        <v>174.90000000000001</v>
      </c>
      <c r="K64" s="163"/>
      <c r="L64" s="167"/>
    </row>
    <row r="65" s="9" customFormat="1" ht="19.92" customHeight="1">
      <c r="B65" s="168"/>
      <c r="C65" s="117"/>
      <c r="D65" s="169" t="s">
        <v>1041</v>
      </c>
      <c r="E65" s="170"/>
      <c r="F65" s="170"/>
      <c r="G65" s="170"/>
      <c r="H65" s="170"/>
      <c r="I65" s="170"/>
      <c r="J65" s="171">
        <f>J89</f>
        <v>174.90000000000001</v>
      </c>
      <c r="K65" s="117"/>
      <c r="L65" s="172"/>
    </row>
    <row r="66" s="1" customFormat="1" ht="21.84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6.96" customHeight="1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38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38"/>
    </row>
    <row r="72" s="1" customFormat="1" ht="24.96" customHeight="1">
      <c r="B72" s="33"/>
      <c r="C72" s="23" t="s">
        <v>268</v>
      </c>
      <c r="D72" s="34"/>
      <c r="E72" s="34"/>
      <c r="F72" s="34"/>
      <c r="G72" s="34"/>
      <c r="H72" s="34"/>
      <c r="I72" s="34"/>
      <c r="J72" s="34"/>
      <c r="K72" s="34"/>
      <c r="L72" s="38"/>
    </row>
    <row r="73" s="1" customFormat="1" ht="6.96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12" customHeight="1">
      <c r="B74" s="33"/>
      <c r="C74" s="29" t="s">
        <v>14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6.5" customHeight="1">
      <c r="B75" s="33"/>
      <c r="C75" s="34"/>
      <c r="D75" s="34"/>
      <c r="E75" s="157" t="str">
        <f>E7</f>
        <v>Přestupní terminál Šumperk</v>
      </c>
      <c r="F75" s="29"/>
      <c r="G75" s="29"/>
      <c r="H75" s="29"/>
      <c r="I75" s="34"/>
      <c r="J75" s="34"/>
      <c r="K75" s="34"/>
      <c r="L75" s="38"/>
    </row>
    <row r="76" ht="12" customHeight="1">
      <c r="B76" s="21"/>
      <c r="C76" s="29" t="s">
        <v>244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1" customFormat="1" ht="16.5" customHeight="1">
      <c r="B77" s="33"/>
      <c r="C77" s="34"/>
      <c r="D77" s="34"/>
      <c r="E77" s="157" t="s">
        <v>2033</v>
      </c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246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E11</f>
        <v>SO 191.N - Dopravní značení - konečné (nezpůsobilé výdaje)</v>
      </c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20</v>
      </c>
      <c r="D81" s="34"/>
      <c r="E81" s="34"/>
      <c r="F81" s="26" t="str">
        <f>F14</f>
        <v>Šumperk</v>
      </c>
      <c r="G81" s="34"/>
      <c r="H81" s="34"/>
      <c r="I81" s="29" t="s">
        <v>22</v>
      </c>
      <c r="J81" s="62" t="str">
        <f>IF(J14="","",J14)</f>
        <v>20. 11. 2018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3.65" customHeight="1">
      <c r="B83" s="33"/>
      <c r="C83" s="29" t="s">
        <v>28</v>
      </c>
      <c r="D83" s="34"/>
      <c r="E83" s="34"/>
      <c r="F83" s="26" t="str">
        <f>E17</f>
        <v>Město Šumperk</v>
      </c>
      <c r="G83" s="34"/>
      <c r="H83" s="34"/>
      <c r="I83" s="29" t="s">
        <v>36</v>
      </c>
      <c r="J83" s="31" t="str">
        <f>E23</f>
        <v>Cekr CZ s.r.o.</v>
      </c>
      <c r="K83" s="34"/>
      <c r="L83" s="38"/>
    </row>
    <row r="84" s="1" customFormat="1" ht="24.9" customHeight="1">
      <c r="B84" s="33"/>
      <c r="C84" s="29" t="s">
        <v>34</v>
      </c>
      <c r="D84" s="34"/>
      <c r="E84" s="34"/>
      <c r="F84" s="26" t="str">
        <f>IF(E20="","",E20)</f>
        <v>Na základě VŘ</v>
      </c>
      <c r="G84" s="34"/>
      <c r="H84" s="34"/>
      <c r="I84" s="29" t="s">
        <v>41</v>
      </c>
      <c r="J84" s="31" t="str">
        <f>E26</f>
        <v>Jan Zamykal, CS ÚRS 2018 02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0" customFormat="1" ht="29.28" customHeight="1">
      <c r="B86" s="173"/>
      <c r="C86" s="174" t="s">
        <v>269</v>
      </c>
      <c r="D86" s="175" t="s">
        <v>64</v>
      </c>
      <c r="E86" s="175" t="s">
        <v>60</v>
      </c>
      <c r="F86" s="175" t="s">
        <v>61</v>
      </c>
      <c r="G86" s="175" t="s">
        <v>270</v>
      </c>
      <c r="H86" s="175" t="s">
        <v>271</v>
      </c>
      <c r="I86" s="175" t="s">
        <v>272</v>
      </c>
      <c r="J86" s="176" t="s">
        <v>250</v>
      </c>
      <c r="K86" s="177" t="s">
        <v>273</v>
      </c>
      <c r="L86" s="178"/>
      <c r="M86" s="83" t="s">
        <v>1</v>
      </c>
      <c r="N86" s="84" t="s">
        <v>49</v>
      </c>
      <c r="O86" s="84" t="s">
        <v>274</v>
      </c>
      <c r="P86" s="84" t="s">
        <v>275</v>
      </c>
      <c r="Q86" s="84" t="s">
        <v>276</v>
      </c>
      <c r="R86" s="84" t="s">
        <v>277</v>
      </c>
      <c r="S86" s="84" t="s">
        <v>278</v>
      </c>
      <c r="T86" s="85" t="s">
        <v>279</v>
      </c>
    </row>
    <row r="87" s="1" customFormat="1" ht="22.8" customHeight="1">
      <c r="B87" s="33"/>
      <c r="C87" s="90" t="s">
        <v>280</v>
      </c>
      <c r="D87" s="34"/>
      <c r="E87" s="34"/>
      <c r="F87" s="34"/>
      <c r="G87" s="34"/>
      <c r="H87" s="34"/>
      <c r="I87" s="34"/>
      <c r="J87" s="179">
        <f>BK87</f>
        <v>174.90000000000001</v>
      </c>
      <c r="K87" s="34"/>
      <c r="L87" s="38"/>
      <c r="M87" s="86"/>
      <c r="N87" s="87"/>
      <c r="O87" s="87"/>
      <c r="P87" s="180">
        <f>P88</f>
        <v>0.28499999999999998</v>
      </c>
      <c r="Q87" s="87"/>
      <c r="R87" s="180">
        <f>R88</f>
        <v>0.0012000000000000001</v>
      </c>
      <c r="S87" s="87"/>
      <c r="T87" s="181">
        <f>T88</f>
        <v>0</v>
      </c>
      <c r="AT87" s="17" t="s">
        <v>78</v>
      </c>
      <c r="AU87" s="17" t="s">
        <v>252</v>
      </c>
      <c r="BK87" s="182">
        <f>BK88</f>
        <v>174.90000000000001</v>
      </c>
    </row>
    <row r="88" s="11" customFormat="1" ht="25.92" customHeight="1">
      <c r="B88" s="183"/>
      <c r="C88" s="184"/>
      <c r="D88" s="185" t="s">
        <v>78</v>
      </c>
      <c r="E88" s="186" t="s">
        <v>1044</v>
      </c>
      <c r="F88" s="186" t="s">
        <v>1045</v>
      </c>
      <c r="G88" s="184"/>
      <c r="H88" s="184"/>
      <c r="I88" s="184"/>
      <c r="J88" s="187">
        <f>BK88</f>
        <v>174.90000000000001</v>
      </c>
      <c r="K88" s="184"/>
      <c r="L88" s="188"/>
      <c r="M88" s="189"/>
      <c r="N88" s="190"/>
      <c r="O88" s="190"/>
      <c r="P88" s="191">
        <f>P89</f>
        <v>0.28499999999999998</v>
      </c>
      <c r="Q88" s="190"/>
      <c r="R88" s="191">
        <f>R89</f>
        <v>0.0012000000000000001</v>
      </c>
      <c r="S88" s="190"/>
      <c r="T88" s="192">
        <f>T89</f>
        <v>0</v>
      </c>
      <c r="AR88" s="193" t="s">
        <v>86</v>
      </c>
      <c r="AT88" s="194" t="s">
        <v>78</v>
      </c>
      <c r="AU88" s="194" t="s">
        <v>79</v>
      </c>
      <c r="AY88" s="193" t="s">
        <v>282</v>
      </c>
      <c r="BK88" s="195">
        <f>BK89</f>
        <v>174.90000000000001</v>
      </c>
    </row>
    <row r="89" s="11" customFormat="1" ht="22.8" customHeight="1">
      <c r="B89" s="183"/>
      <c r="C89" s="184"/>
      <c r="D89" s="185" t="s">
        <v>78</v>
      </c>
      <c r="E89" s="196" t="s">
        <v>346</v>
      </c>
      <c r="F89" s="196" t="s">
        <v>1125</v>
      </c>
      <c r="G89" s="184"/>
      <c r="H89" s="184"/>
      <c r="I89" s="184"/>
      <c r="J89" s="197">
        <f>BK89</f>
        <v>174.90000000000001</v>
      </c>
      <c r="K89" s="184"/>
      <c r="L89" s="188"/>
      <c r="M89" s="189"/>
      <c r="N89" s="190"/>
      <c r="O89" s="190"/>
      <c r="P89" s="191">
        <f>SUM(P90:P96)</f>
        <v>0.28499999999999998</v>
      </c>
      <c r="Q89" s="190"/>
      <c r="R89" s="191">
        <f>SUM(R90:R96)</f>
        <v>0.0012000000000000001</v>
      </c>
      <c r="S89" s="190"/>
      <c r="T89" s="192">
        <f>SUM(T90:T96)</f>
        <v>0</v>
      </c>
      <c r="AR89" s="193" t="s">
        <v>86</v>
      </c>
      <c r="AT89" s="194" t="s">
        <v>78</v>
      </c>
      <c r="AU89" s="194" t="s">
        <v>86</v>
      </c>
      <c r="AY89" s="193" t="s">
        <v>282</v>
      </c>
      <c r="BK89" s="195">
        <f>SUM(BK90:BK96)</f>
        <v>174.90000000000001</v>
      </c>
    </row>
    <row r="90" s="1" customFormat="1" ht="16.5" customHeight="1">
      <c r="B90" s="33"/>
      <c r="C90" s="198" t="s">
        <v>86</v>
      </c>
      <c r="D90" s="198" t="s">
        <v>285</v>
      </c>
      <c r="E90" s="199" t="s">
        <v>2115</v>
      </c>
      <c r="F90" s="200" t="s">
        <v>2116</v>
      </c>
      <c r="G90" s="201" t="s">
        <v>392</v>
      </c>
      <c r="H90" s="202">
        <v>15</v>
      </c>
      <c r="I90" s="203">
        <v>6.7999999999999998</v>
      </c>
      <c r="J90" s="203">
        <f>ROUND(I90*H90,2)</f>
        <v>102</v>
      </c>
      <c r="K90" s="200" t="s">
        <v>289</v>
      </c>
      <c r="L90" s="38"/>
      <c r="M90" s="72" t="s">
        <v>1</v>
      </c>
      <c r="N90" s="204" t="s">
        <v>50</v>
      </c>
      <c r="O90" s="205">
        <v>0.0030000000000000001</v>
      </c>
      <c r="P90" s="205">
        <f>O90*H90</f>
        <v>0.044999999999999998</v>
      </c>
      <c r="Q90" s="205">
        <v>8.0000000000000007E-05</v>
      </c>
      <c r="R90" s="205">
        <f>Q90*H90</f>
        <v>0.0012000000000000001</v>
      </c>
      <c r="S90" s="205">
        <v>0</v>
      </c>
      <c r="T90" s="206">
        <f>S90*H90</f>
        <v>0</v>
      </c>
      <c r="AR90" s="17" t="s">
        <v>290</v>
      </c>
      <c r="AT90" s="17" t="s">
        <v>285</v>
      </c>
      <c r="AU90" s="17" t="s">
        <v>88</v>
      </c>
      <c r="AY90" s="17" t="s">
        <v>282</v>
      </c>
      <c r="BE90" s="207">
        <f>IF(N90="základní",J90,0)</f>
        <v>102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86</v>
      </c>
      <c r="BK90" s="207">
        <f>ROUND(I90*H90,2)</f>
        <v>102</v>
      </c>
      <c r="BL90" s="17" t="s">
        <v>290</v>
      </c>
      <c r="BM90" s="17" t="s">
        <v>2117</v>
      </c>
    </row>
    <row r="91" s="12" customFormat="1">
      <c r="B91" s="208"/>
      <c r="C91" s="209"/>
      <c r="D91" s="210" t="s">
        <v>292</v>
      </c>
      <c r="E91" s="211" t="s">
        <v>1</v>
      </c>
      <c r="F91" s="212" t="s">
        <v>2123</v>
      </c>
      <c r="G91" s="209"/>
      <c r="H91" s="211" t="s">
        <v>1</v>
      </c>
      <c r="I91" s="209"/>
      <c r="J91" s="209"/>
      <c r="K91" s="209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292</v>
      </c>
      <c r="AU91" s="217" t="s">
        <v>88</v>
      </c>
      <c r="AV91" s="12" t="s">
        <v>86</v>
      </c>
      <c r="AW91" s="12" t="s">
        <v>40</v>
      </c>
      <c r="AX91" s="12" t="s">
        <v>79</v>
      </c>
      <c r="AY91" s="217" t="s">
        <v>282</v>
      </c>
    </row>
    <row r="92" s="13" customFormat="1">
      <c r="B92" s="218"/>
      <c r="C92" s="219"/>
      <c r="D92" s="210" t="s">
        <v>292</v>
      </c>
      <c r="E92" s="220" t="s">
        <v>1</v>
      </c>
      <c r="F92" s="221" t="s">
        <v>2211</v>
      </c>
      <c r="G92" s="219"/>
      <c r="H92" s="222">
        <v>15</v>
      </c>
      <c r="I92" s="219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292</v>
      </c>
      <c r="AU92" s="227" t="s">
        <v>88</v>
      </c>
      <c r="AV92" s="13" t="s">
        <v>88</v>
      </c>
      <c r="AW92" s="13" t="s">
        <v>40</v>
      </c>
      <c r="AX92" s="13" t="s">
        <v>79</v>
      </c>
      <c r="AY92" s="227" t="s">
        <v>282</v>
      </c>
    </row>
    <row r="93" s="15" customFormat="1">
      <c r="B93" s="238"/>
      <c r="C93" s="239"/>
      <c r="D93" s="210" t="s">
        <v>292</v>
      </c>
      <c r="E93" s="240" t="s">
        <v>1</v>
      </c>
      <c r="F93" s="241" t="s">
        <v>306</v>
      </c>
      <c r="G93" s="239"/>
      <c r="H93" s="242">
        <v>15</v>
      </c>
      <c r="I93" s="239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292</v>
      </c>
      <c r="AU93" s="247" t="s">
        <v>88</v>
      </c>
      <c r="AV93" s="15" t="s">
        <v>290</v>
      </c>
      <c r="AW93" s="15" t="s">
        <v>40</v>
      </c>
      <c r="AX93" s="15" t="s">
        <v>86</v>
      </c>
      <c r="AY93" s="247" t="s">
        <v>282</v>
      </c>
    </row>
    <row r="94" s="1" customFormat="1" ht="16.5" customHeight="1">
      <c r="B94" s="33"/>
      <c r="C94" s="198" t="s">
        <v>88</v>
      </c>
      <c r="D94" s="198" t="s">
        <v>285</v>
      </c>
      <c r="E94" s="199" t="s">
        <v>2177</v>
      </c>
      <c r="F94" s="200" t="s">
        <v>2178</v>
      </c>
      <c r="G94" s="201" t="s">
        <v>392</v>
      </c>
      <c r="H94" s="202">
        <v>15</v>
      </c>
      <c r="I94" s="203">
        <v>4.8600000000000003</v>
      </c>
      <c r="J94" s="203">
        <f>ROUND(I94*H94,2)</f>
        <v>72.900000000000006</v>
      </c>
      <c r="K94" s="200" t="s">
        <v>289</v>
      </c>
      <c r="L94" s="38"/>
      <c r="M94" s="72" t="s">
        <v>1</v>
      </c>
      <c r="N94" s="204" t="s">
        <v>50</v>
      </c>
      <c r="O94" s="205">
        <v>0.016</v>
      </c>
      <c r="P94" s="205">
        <f>O94*H94</f>
        <v>0.23999999999999999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72.900000000000006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72.900000000000006</v>
      </c>
      <c r="BL94" s="17" t="s">
        <v>290</v>
      </c>
      <c r="BM94" s="17" t="s">
        <v>2179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8</v>
      </c>
      <c r="G95" s="219"/>
      <c r="H95" s="222">
        <v>15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5" customFormat="1">
      <c r="B96" s="238"/>
      <c r="C96" s="239"/>
      <c r="D96" s="210" t="s">
        <v>292</v>
      </c>
      <c r="E96" s="240" t="s">
        <v>1</v>
      </c>
      <c r="F96" s="241" t="s">
        <v>306</v>
      </c>
      <c r="G96" s="239"/>
      <c r="H96" s="242">
        <v>15</v>
      </c>
      <c r="I96" s="239"/>
      <c r="J96" s="239"/>
      <c r="K96" s="239"/>
      <c r="L96" s="243"/>
      <c r="M96" s="263"/>
      <c r="N96" s="264"/>
      <c r="O96" s="264"/>
      <c r="P96" s="264"/>
      <c r="Q96" s="264"/>
      <c r="R96" s="264"/>
      <c r="S96" s="264"/>
      <c r="T96" s="265"/>
      <c r="AT96" s="247" t="s">
        <v>292</v>
      </c>
      <c r="AU96" s="247" t="s">
        <v>88</v>
      </c>
      <c r="AV96" s="15" t="s">
        <v>290</v>
      </c>
      <c r="AW96" s="15" t="s">
        <v>40</v>
      </c>
      <c r="AX96" s="15" t="s">
        <v>86</v>
      </c>
      <c r="AY96" s="247" t="s">
        <v>282</v>
      </c>
    </row>
    <row r="97" s="1" customFormat="1" ht="6.96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38"/>
    </row>
  </sheetData>
  <sheetProtection sheet="1" autoFilter="0" formatColumns="0" formatRows="0" objects="1" scenarios="1" spinCount="100000" saltValue="A9zTfKzz571FQC45BbjNNA7LRNCp+BozKE2ycJUpyIjy5JR3JnsfFwfxLk/s6mVjdW6mcRtfiG3PJBXGHpp6HA==" hashValue="C1aL8SXloJO8VKFUSSmJ8mA8m/BsGMfFhO11o6/6VdgA+IgwbF7lxhvt+mHPOwlfdmhC4MEub1jdWLfY3dH2CQ==" algorithmName="SHA-512" password="CC35"/>
  <autoFilter ref="C86:K96"/>
  <mergeCells count="11">
    <mergeCell ref="E7:H7"/>
    <mergeCell ref="E9:H9"/>
    <mergeCell ref="E11:H11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154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2033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2212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ROUND(J88, 2)</f>
        <v>2885972.5499999998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ROUND((SUM(BE88:BE247)),  2)</f>
        <v>2885972.5499999998</v>
      </c>
      <c r="I35" s="145">
        <v>0.20999999999999999</v>
      </c>
      <c r="J35" s="144">
        <f>ROUND(((SUM(BE88:BE247))*I35),  2)</f>
        <v>606054.23999999999</v>
      </c>
      <c r="L35" s="38"/>
    </row>
    <row r="36" s="1" customFormat="1" ht="14.4" customHeight="1">
      <c r="B36" s="38"/>
      <c r="E36" s="135" t="s">
        <v>51</v>
      </c>
      <c r="F36" s="144">
        <f>ROUND((SUM(BF88:BF247)),  2)</f>
        <v>0</v>
      </c>
      <c r="I36" s="145">
        <v>0.14999999999999999</v>
      </c>
      <c r="J36" s="144">
        <f>ROUND(((SUM(BF88:BF247))*I36),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ROUND((SUM(BG88:BG247)),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ROUND((SUM(BH88:BH247)),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ROUND((SUM(BI88:BI247)),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3492026.79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2033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192 - Dočasné dopravní značení (DIO)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J88</f>
        <v>2885972.5500000003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J89</f>
        <v>2885972.5500000003</v>
      </c>
      <c r="K64" s="163"/>
      <c r="L64" s="167"/>
    </row>
    <row r="65" s="9" customFormat="1" ht="19.92" customHeight="1">
      <c r="B65" s="168"/>
      <c r="C65" s="117"/>
      <c r="D65" s="169" t="s">
        <v>1041</v>
      </c>
      <c r="E65" s="170"/>
      <c r="F65" s="170"/>
      <c r="G65" s="170"/>
      <c r="H65" s="170"/>
      <c r="I65" s="170"/>
      <c r="J65" s="171">
        <f>J90</f>
        <v>2885961.1600000001</v>
      </c>
      <c r="K65" s="117"/>
      <c r="L65" s="172"/>
    </row>
    <row r="66" s="9" customFormat="1" ht="19.92" customHeight="1">
      <c r="B66" s="168"/>
      <c r="C66" s="117"/>
      <c r="D66" s="169" t="s">
        <v>1043</v>
      </c>
      <c r="E66" s="170"/>
      <c r="F66" s="170"/>
      <c r="G66" s="170"/>
      <c r="H66" s="170"/>
      <c r="I66" s="170"/>
      <c r="J66" s="171">
        <f>J246</f>
        <v>11.390000000000001</v>
      </c>
      <c r="K66" s="117"/>
      <c r="L66" s="172"/>
    </row>
    <row r="67" s="1" customFormat="1" ht="21.84" customHeight="1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8"/>
    </row>
    <row r="68" s="1" customFormat="1" ht="6.96" customHeight="1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38"/>
    </row>
    <row r="72" s="1" customFormat="1" ht="6.96" customHeight="1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38"/>
    </row>
    <row r="73" s="1" customFormat="1" ht="24.96" customHeight="1">
      <c r="B73" s="33"/>
      <c r="C73" s="23" t="s">
        <v>268</v>
      </c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6.96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2" customHeight="1">
      <c r="B75" s="33"/>
      <c r="C75" s="29" t="s">
        <v>14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16.5" customHeight="1">
      <c r="B76" s="33"/>
      <c r="C76" s="34"/>
      <c r="D76" s="34"/>
      <c r="E76" s="157" t="str">
        <f>E7</f>
        <v>Přestupní terminál Šumperk</v>
      </c>
      <c r="F76" s="29"/>
      <c r="G76" s="29"/>
      <c r="H76" s="29"/>
      <c r="I76" s="34"/>
      <c r="J76" s="34"/>
      <c r="K76" s="34"/>
      <c r="L76" s="38"/>
    </row>
    <row r="77" ht="12" customHeight="1">
      <c r="B77" s="21"/>
      <c r="C77" s="29" t="s">
        <v>244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1" customFormat="1" ht="16.5" customHeight="1">
      <c r="B78" s="33"/>
      <c r="C78" s="34"/>
      <c r="D78" s="34"/>
      <c r="E78" s="157" t="s">
        <v>2033</v>
      </c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246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59" t="str">
        <f>E11</f>
        <v>SO 192 - Dočasné dopravní značení (DIO)</v>
      </c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20</v>
      </c>
      <c r="D82" s="34"/>
      <c r="E82" s="34"/>
      <c r="F82" s="26" t="str">
        <f>F14</f>
        <v>Šumperk</v>
      </c>
      <c r="G82" s="34"/>
      <c r="H82" s="34"/>
      <c r="I82" s="29" t="s">
        <v>22</v>
      </c>
      <c r="J82" s="62" t="str">
        <f>IF(J14="","",J14)</f>
        <v>20. 11. 2018</v>
      </c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3.65" customHeight="1">
      <c r="B84" s="33"/>
      <c r="C84" s="29" t="s">
        <v>28</v>
      </c>
      <c r="D84" s="34"/>
      <c r="E84" s="34"/>
      <c r="F84" s="26" t="str">
        <f>E17</f>
        <v>Město Šumperk</v>
      </c>
      <c r="G84" s="34"/>
      <c r="H84" s="34"/>
      <c r="I84" s="29" t="s">
        <v>36</v>
      </c>
      <c r="J84" s="31" t="str">
        <f>E23</f>
        <v>Cekr CZ s.r.o.</v>
      </c>
      <c r="K84" s="34"/>
      <c r="L84" s="38"/>
    </row>
    <row r="85" s="1" customFormat="1" ht="24.9" customHeight="1">
      <c r="B85" s="33"/>
      <c r="C85" s="29" t="s">
        <v>34</v>
      </c>
      <c r="D85" s="34"/>
      <c r="E85" s="34"/>
      <c r="F85" s="26" t="str">
        <f>IF(E20="","",E20)</f>
        <v>Na základě VŘ</v>
      </c>
      <c r="G85" s="34"/>
      <c r="H85" s="34"/>
      <c r="I85" s="29" t="s">
        <v>41</v>
      </c>
      <c r="J85" s="31" t="str">
        <f>E26</f>
        <v>Jan Zamykal, CS ÚRS 2018 02</v>
      </c>
      <c r="K85" s="34"/>
      <c r="L85" s="38"/>
    </row>
    <row r="86" s="1" customFormat="1" ht="10.32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0" customFormat="1" ht="29.28" customHeight="1">
      <c r="B87" s="173"/>
      <c r="C87" s="174" t="s">
        <v>269</v>
      </c>
      <c r="D87" s="175" t="s">
        <v>64</v>
      </c>
      <c r="E87" s="175" t="s">
        <v>60</v>
      </c>
      <c r="F87" s="175" t="s">
        <v>61</v>
      </c>
      <c r="G87" s="175" t="s">
        <v>270</v>
      </c>
      <c r="H87" s="175" t="s">
        <v>271</v>
      </c>
      <c r="I87" s="175" t="s">
        <v>272</v>
      </c>
      <c r="J87" s="176" t="s">
        <v>250</v>
      </c>
      <c r="K87" s="177" t="s">
        <v>273</v>
      </c>
      <c r="L87" s="178"/>
      <c r="M87" s="83" t="s">
        <v>1</v>
      </c>
      <c r="N87" s="84" t="s">
        <v>49</v>
      </c>
      <c r="O87" s="84" t="s">
        <v>274</v>
      </c>
      <c r="P87" s="84" t="s">
        <v>275</v>
      </c>
      <c r="Q87" s="84" t="s">
        <v>276</v>
      </c>
      <c r="R87" s="84" t="s">
        <v>277</v>
      </c>
      <c r="S87" s="84" t="s">
        <v>278</v>
      </c>
      <c r="T87" s="85" t="s">
        <v>279</v>
      </c>
    </row>
    <row r="88" s="1" customFormat="1" ht="22.8" customHeight="1">
      <c r="B88" s="33"/>
      <c r="C88" s="90" t="s">
        <v>280</v>
      </c>
      <c r="D88" s="34"/>
      <c r="E88" s="34"/>
      <c r="F88" s="34"/>
      <c r="G88" s="34"/>
      <c r="H88" s="34"/>
      <c r="I88" s="34"/>
      <c r="J88" s="179">
        <f>BK88</f>
        <v>2885972.5500000003</v>
      </c>
      <c r="K88" s="34"/>
      <c r="L88" s="38"/>
      <c r="M88" s="86"/>
      <c r="N88" s="87"/>
      <c r="O88" s="87"/>
      <c r="P88" s="180">
        <f>P89</f>
        <v>74.797408000000004</v>
      </c>
      <c r="Q88" s="87"/>
      <c r="R88" s="180">
        <f>R89</f>
        <v>0.18821999999999997</v>
      </c>
      <c r="S88" s="87"/>
      <c r="T88" s="181">
        <f>T89</f>
        <v>0</v>
      </c>
      <c r="AT88" s="17" t="s">
        <v>78</v>
      </c>
      <c r="AU88" s="17" t="s">
        <v>252</v>
      </c>
      <c r="BK88" s="182">
        <f>BK89</f>
        <v>2885972.5500000003</v>
      </c>
    </row>
    <row r="89" s="11" customFormat="1" ht="25.92" customHeight="1">
      <c r="B89" s="183"/>
      <c r="C89" s="184"/>
      <c r="D89" s="185" t="s">
        <v>78</v>
      </c>
      <c r="E89" s="186" t="s">
        <v>1044</v>
      </c>
      <c r="F89" s="186" t="s">
        <v>1045</v>
      </c>
      <c r="G89" s="184"/>
      <c r="H89" s="184"/>
      <c r="I89" s="184"/>
      <c r="J89" s="187">
        <f>BK89</f>
        <v>2885972.5500000003</v>
      </c>
      <c r="K89" s="184"/>
      <c r="L89" s="188"/>
      <c r="M89" s="189"/>
      <c r="N89" s="190"/>
      <c r="O89" s="190"/>
      <c r="P89" s="191">
        <f>P90+P246</f>
        <v>74.797408000000004</v>
      </c>
      <c r="Q89" s="190"/>
      <c r="R89" s="191">
        <f>R90+R246</f>
        <v>0.18821999999999997</v>
      </c>
      <c r="S89" s="190"/>
      <c r="T89" s="192">
        <f>T90+T246</f>
        <v>0</v>
      </c>
      <c r="AR89" s="193" t="s">
        <v>86</v>
      </c>
      <c r="AT89" s="194" t="s">
        <v>78</v>
      </c>
      <c r="AU89" s="194" t="s">
        <v>79</v>
      </c>
      <c r="AY89" s="193" t="s">
        <v>282</v>
      </c>
      <c r="BK89" s="195">
        <f>BK90+BK246</f>
        <v>2885972.5500000003</v>
      </c>
    </row>
    <row r="90" s="11" customFormat="1" ht="22.8" customHeight="1">
      <c r="B90" s="183"/>
      <c r="C90" s="184"/>
      <c r="D90" s="185" t="s">
        <v>78</v>
      </c>
      <c r="E90" s="196" t="s">
        <v>346</v>
      </c>
      <c r="F90" s="196" t="s">
        <v>1125</v>
      </c>
      <c r="G90" s="184"/>
      <c r="H90" s="184"/>
      <c r="I90" s="184"/>
      <c r="J90" s="197">
        <f>BK90</f>
        <v>2885961.1600000001</v>
      </c>
      <c r="K90" s="184"/>
      <c r="L90" s="188"/>
      <c r="M90" s="189"/>
      <c r="N90" s="190"/>
      <c r="O90" s="190"/>
      <c r="P90" s="191">
        <f>SUM(P91:P245)</f>
        <v>74.785000000000011</v>
      </c>
      <c r="Q90" s="190"/>
      <c r="R90" s="191">
        <f>SUM(R91:R245)</f>
        <v>0.18821999999999997</v>
      </c>
      <c r="S90" s="190"/>
      <c r="T90" s="192">
        <f>SUM(T91:T245)</f>
        <v>0</v>
      </c>
      <c r="AR90" s="193" t="s">
        <v>86</v>
      </c>
      <c r="AT90" s="194" t="s">
        <v>78</v>
      </c>
      <c r="AU90" s="194" t="s">
        <v>86</v>
      </c>
      <c r="AY90" s="193" t="s">
        <v>282</v>
      </c>
      <c r="BK90" s="195">
        <f>SUM(BK91:BK245)</f>
        <v>2885961.1600000001</v>
      </c>
    </row>
    <row r="91" s="1" customFormat="1" ht="16.5" customHeight="1">
      <c r="B91" s="33"/>
      <c r="C91" s="198" t="s">
        <v>86</v>
      </c>
      <c r="D91" s="198" t="s">
        <v>285</v>
      </c>
      <c r="E91" s="199" t="s">
        <v>2213</v>
      </c>
      <c r="F91" s="200" t="s">
        <v>2214</v>
      </c>
      <c r="G91" s="201" t="s">
        <v>376</v>
      </c>
      <c r="H91" s="202">
        <v>65</v>
      </c>
      <c r="I91" s="203">
        <v>45.399999999999999</v>
      </c>
      <c r="J91" s="203">
        <f>ROUND(I91*H91,2)</f>
        <v>2951</v>
      </c>
      <c r="K91" s="200" t="s">
        <v>289</v>
      </c>
      <c r="L91" s="38"/>
      <c r="M91" s="72" t="s">
        <v>1</v>
      </c>
      <c r="N91" s="204" t="s">
        <v>50</v>
      </c>
      <c r="O91" s="205">
        <v>0.17399999999999999</v>
      </c>
      <c r="P91" s="205">
        <f>O91*H91</f>
        <v>11.309999999999999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7" t="s">
        <v>290</v>
      </c>
      <c r="AT91" s="17" t="s">
        <v>285</v>
      </c>
      <c r="AU91" s="17" t="s">
        <v>88</v>
      </c>
      <c r="AY91" s="17" t="s">
        <v>282</v>
      </c>
      <c r="BE91" s="207">
        <f>IF(N91="základní",J91,0)</f>
        <v>2951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86</v>
      </c>
      <c r="BK91" s="207">
        <f>ROUND(I91*H91,2)</f>
        <v>2951</v>
      </c>
      <c r="BL91" s="17" t="s">
        <v>290</v>
      </c>
      <c r="BM91" s="17" t="s">
        <v>2215</v>
      </c>
    </row>
    <row r="92" s="12" customFormat="1">
      <c r="B92" s="208"/>
      <c r="C92" s="209"/>
      <c r="D92" s="210" t="s">
        <v>292</v>
      </c>
      <c r="E92" s="211" t="s">
        <v>1</v>
      </c>
      <c r="F92" s="212" t="s">
        <v>2216</v>
      </c>
      <c r="G92" s="209"/>
      <c r="H92" s="211" t="s">
        <v>1</v>
      </c>
      <c r="I92" s="209"/>
      <c r="J92" s="209"/>
      <c r="K92" s="209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292</v>
      </c>
      <c r="AU92" s="217" t="s">
        <v>88</v>
      </c>
      <c r="AV92" s="12" t="s">
        <v>86</v>
      </c>
      <c r="AW92" s="12" t="s">
        <v>40</v>
      </c>
      <c r="AX92" s="12" t="s">
        <v>79</v>
      </c>
      <c r="AY92" s="217" t="s">
        <v>282</v>
      </c>
    </row>
    <row r="93" s="12" customFormat="1">
      <c r="B93" s="208"/>
      <c r="C93" s="209"/>
      <c r="D93" s="210" t="s">
        <v>292</v>
      </c>
      <c r="E93" s="211" t="s">
        <v>1</v>
      </c>
      <c r="F93" s="212" t="s">
        <v>2217</v>
      </c>
      <c r="G93" s="209"/>
      <c r="H93" s="211" t="s">
        <v>1</v>
      </c>
      <c r="I93" s="209"/>
      <c r="J93" s="209"/>
      <c r="K93" s="209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292</v>
      </c>
      <c r="AU93" s="217" t="s">
        <v>88</v>
      </c>
      <c r="AV93" s="12" t="s">
        <v>86</v>
      </c>
      <c r="AW93" s="12" t="s">
        <v>40</v>
      </c>
      <c r="AX93" s="12" t="s">
        <v>79</v>
      </c>
      <c r="AY93" s="217" t="s">
        <v>282</v>
      </c>
    </row>
    <row r="94" s="13" customFormat="1">
      <c r="B94" s="218"/>
      <c r="C94" s="219"/>
      <c r="D94" s="210" t="s">
        <v>292</v>
      </c>
      <c r="E94" s="220" t="s">
        <v>1</v>
      </c>
      <c r="F94" s="221" t="s">
        <v>2218</v>
      </c>
      <c r="G94" s="219"/>
      <c r="H94" s="222">
        <v>3</v>
      </c>
      <c r="I94" s="219"/>
      <c r="J94" s="219"/>
      <c r="K94" s="219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292</v>
      </c>
      <c r="AU94" s="227" t="s">
        <v>88</v>
      </c>
      <c r="AV94" s="13" t="s">
        <v>88</v>
      </c>
      <c r="AW94" s="13" t="s">
        <v>40</v>
      </c>
      <c r="AX94" s="13" t="s">
        <v>79</v>
      </c>
      <c r="AY94" s="227" t="s">
        <v>282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2219</v>
      </c>
      <c r="G95" s="219"/>
      <c r="H95" s="222">
        <v>3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2220</v>
      </c>
      <c r="G96" s="219"/>
      <c r="H96" s="222">
        <v>3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2221</v>
      </c>
      <c r="G97" s="219"/>
      <c r="H97" s="222">
        <v>2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3" customFormat="1">
      <c r="B98" s="218"/>
      <c r="C98" s="219"/>
      <c r="D98" s="210" t="s">
        <v>292</v>
      </c>
      <c r="E98" s="220" t="s">
        <v>1</v>
      </c>
      <c r="F98" s="221" t="s">
        <v>2222</v>
      </c>
      <c r="G98" s="219"/>
      <c r="H98" s="222">
        <v>4</v>
      </c>
      <c r="I98" s="219"/>
      <c r="J98" s="219"/>
      <c r="K98" s="219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292</v>
      </c>
      <c r="AU98" s="227" t="s">
        <v>88</v>
      </c>
      <c r="AV98" s="13" t="s">
        <v>88</v>
      </c>
      <c r="AW98" s="13" t="s">
        <v>40</v>
      </c>
      <c r="AX98" s="13" t="s">
        <v>79</v>
      </c>
      <c r="AY98" s="22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2223</v>
      </c>
      <c r="G99" s="219"/>
      <c r="H99" s="222">
        <v>4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4" customFormat="1">
      <c r="B100" s="228"/>
      <c r="C100" s="229"/>
      <c r="D100" s="210" t="s">
        <v>292</v>
      </c>
      <c r="E100" s="230" t="s">
        <v>1</v>
      </c>
      <c r="F100" s="231" t="s">
        <v>299</v>
      </c>
      <c r="G100" s="229"/>
      <c r="H100" s="232">
        <v>19</v>
      </c>
      <c r="I100" s="229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6"/>
      <c r="AT100" s="237" t="s">
        <v>292</v>
      </c>
      <c r="AU100" s="237" t="s">
        <v>88</v>
      </c>
      <c r="AV100" s="14" t="s">
        <v>129</v>
      </c>
      <c r="AW100" s="14" t="s">
        <v>40</v>
      </c>
      <c r="AX100" s="14" t="s">
        <v>79</v>
      </c>
      <c r="AY100" s="237" t="s">
        <v>282</v>
      </c>
    </row>
    <row r="101" s="12" customFormat="1">
      <c r="B101" s="208"/>
      <c r="C101" s="209"/>
      <c r="D101" s="210" t="s">
        <v>292</v>
      </c>
      <c r="E101" s="211" t="s">
        <v>1</v>
      </c>
      <c r="F101" s="212" t="s">
        <v>2224</v>
      </c>
      <c r="G101" s="209"/>
      <c r="H101" s="211" t="s">
        <v>1</v>
      </c>
      <c r="I101" s="209"/>
      <c r="J101" s="209"/>
      <c r="K101" s="209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292</v>
      </c>
      <c r="AU101" s="217" t="s">
        <v>88</v>
      </c>
      <c r="AV101" s="12" t="s">
        <v>86</v>
      </c>
      <c r="AW101" s="12" t="s">
        <v>40</v>
      </c>
      <c r="AX101" s="12" t="s">
        <v>79</v>
      </c>
      <c r="AY101" s="21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2225</v>
      </c>
      <c r="G102" s="219"/>
      <c r="H102" s="222">
        <v>5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2226</v>
      </c>
      <c r="G103" s="219"/>
      <c r="H103" s="222">
        <v>3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2227</v>
      </c>
      <c r="G104" s="219"/>
      <c r="H104" s="222">
        <v>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2228</v>
      </c>
      <c r="G105" s="219"/>
      <c r="H105" s="222">
        <v>5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2229</v>
      </c>
      <c r="G106" s="219"/>
      <c r="H106" s="222">
        <v>2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2230</v>
      </c>
      <c r="G107" s="219"/>
      <c r="H107" s="222">
        <v>3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2231</v>
      </c>
      <c r="G108" s="219"/>
      <c r="H108" s="222">
        <v>9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2232</v>
      </c>
      <c r="G109" s="219"/>
      <c r="H109" s="222">
        <v>2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88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2233</v>
      </c>
      <c r="G110" s="219"/>
      <c r="H110" s="222">
        <v>4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2234</v>
      </c>
      <c r="G111" s="219"/>
      <c r="H111" s="222">
        <v>2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4" customFormat="1">
      <c r="B112" s="228"/>
      <c r="C112" s="229"/>
      <c r="D112" s="210" t="s">
        <v>292</v>
      </c>
      <c r="E112" s="230" t="s">
        <v>1</v>
      </c>
      <c r="F112" s="231" t="s">
        <v>299</v>
      </c>
      <c r="G112" s="229"/>
      <c r="H112" s="232">
        <v>36</v>
      </c>
      <c r="I112" s="229"/>
      <c r="J112" s="229"/>
      <c r="K112" s="229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292</v>
      </c>
      <c r="AU112" s="237" t="s">
        <v>88</v>
      </c>
      <c r="AV112" s="14" t="s">
        <v>129</v>
      </c>
      <c r="AW112" s="14" t="s">
        <v>40</v>
      </c>
      <c r="AX112" s="14" t="s">
        <v>79</v>
      </c>
      <c r="AY112" s="237" t="s">
        <v>282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2235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2236</v>
      </c>
      <c r="G114" s="219"/>
      <c r="H114" s="222">
        <v>1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2237</v>
      </c>
      <c r="G115" s="219"/>
      <c r="H115" s="222">
        <v>1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88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2238</v>
      </c>
      <c r="G116" s="219"/>
      <c r="H116" s="222">
        <v>2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2239</v>
      </c>
      <c r="G117" s="219"/>
      <c r="H117" s="222">
        <v>2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2240</v>
      </c>
      <c r="G118" s="219"/>
      <c r="H118" s="222">
        <v>1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2241</v>
      </c>
      <c r="G119" s="219"/>
      <c r="H119" s="222">
        <v>1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2076</v>
      </c>
      <c r="G120" s="219"/>
      <c r="H120" s="222">
        <v>1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2242</v>
      </c>
      <c r="G121" s="219"/>
      <c r="H121" s="222">
        <v>1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4" customFormat="1">
      <c r="B122" s="228"/>
      <c r="C122" s="229"/>
      <c r="D122" s="210" t="s">
        <v>292</v>
      </c>
      <c r="E122" s="230" t="s">
        <v>1</v>
      </c>
      <c r="F122" s="231" t="s">
        <v>299</v>
      </c>
      <c r="G122" s="229"/>
      <c r="H122" s="232">
        <v>10</v>
      </c>
      <c r="I122" s="229"/>
      <c r="J122" s="229"/>
      <c r="K122" s="229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292</v>
      </c>
      <c r="AU122" s="237" t="s">
        <v>88</v>
      </c>
      <c r="AV122" s="14" t="s">
        <v>129</v>
      </c>
      <c r="AW122" s="14" t="s">
        <v>40</v>
      </c>
      <c r="AX122" s="14" t="s">
        <v>79</v>
      </c>
      <c r="AY122" s="237" t="s">
        <v>282</v>
      </c>
    </row>
    <row r="123" s="15" customFormat="1">
      <c r="B123" s="238"/>
      <c r="C123" s="239"/>
      <c r="D123" s="210" t="s">
        <v>292</v>
      </c>
      <c r="E123" s="240" t="s">
        <v>1</v>
      </c>
      <c r="F123" s="241" t="s">
        <v>306</v>
      </c>
      <c r="G123" s="239"/>
      <c r="H123" s="242">
        <v>65</v>
      </c>
      <c r="I123" s="239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292</v>
      </c>
      <c r="AU123" s="247" t="s">
        <v>88</v>
      </c>
      <c r="AV123" s="15" t="s">
        <v>290</v>
      </c>
      <c r="AW123" s="15" t="s">
        <v>40</v>
      </c>
      <c r="AX123" s="15" t="s">
        <v>86</v>
      </c>
      <c r="AY123" s="247" t="s">
        <v>282</v>
      </c>
    </row>
    <row r="124" s="1" customFormat="1" ht="16.5" customHeight="1">
      <c r="B124" s="33"/>
      <c r="C124" s="198" t="s">
        <v>88</v>
      </c>
      <c r="D124" s="198" t="s">
        <v>285</v>
      </c>
      <c r="E124" s="199" t="s">
        <v>2243</v>
      </c>
      <c r="F124" s="200" t="s">
        <v>2244</v>
      </c>
      <c r="G124" s="201" t="s">
        <v>376</v>
      </c>
      <c r="H124" s="202">
        <v>131</v>
      </c>
      <c r="I124" s="203">
        <v>52.200000000000003</v>
      </c>
      <c r="J124" s="203">
        <f>ROUND(I124*H124,2)</f>
        <v>6838.1999999999998</v>
      </c>
      <c r="K124" s="200" t="s">
        <v>289</v>
      </c>
      <c r="L124" s="38"/>
      <c r="M124" s="72" t="s">
        <v>1</v>
      </c>
      <c r="N124" s="204" t="s">
        <v>50</v>
      </c>
      <c r="O124" s="205">
        <v>0.20000000000000001</v>
      </c>
      <c r="P124" s="205">
        <f>O124*H124</f>
        <v>26.200000000000003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88</v>
      </c>
      <c r="AY124" s="17" t="s">
        <v>282</v>
      </c>
      <c r="BE124" s="207">
        <f>IF(N124="základní",J124,0)</f>
        <v>6838.1999999999998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6838.1999999999998</v>
      </c>
      <c r="BL124" s="17" t="s">
        <v>290</v>
      </c>
      <c r="BM124" s="17" t="s">
        <v>2245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2216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2217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2246</v>
      </c>
      <c r="G127" s="219"/>
      <c r="H127" s="222">
        <v>60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2247</v>
      </c>
      <c r="G128" s="219"/>
      <c r="H128" s="222">
        <v>30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4" customFormat="1">
      <c r="B129" s="228"/>
      <c r="C129" s="229"/>
      <c r="D129" s="210" t="s">
        <v>292</v>
      </c>
      <c r="E129" s="230" t="s">
        <v>1</v>
      </c>
      <c r="F129" s="231" t="s">
        <v>299</v>
      </c>
      <c r="G129" s="229"/>
      <c r="H129" s="232">
        <v>90</v>
      </c>
      <c r="I129" s="229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292</v>
      </c>
      <c r="AU129" s="237" t="s">
        <v>88</v>
      </c>
      <c r="AV129" s="14" t="s">
        <v>129</v>
      </c>
      <c r="AW129" s="14" t="s">
        <v>40</v>
      </c>
      <c r="AX129" s="14" t="s">
        <v>79</v>
      </c>
      <c r="AY129" s="237" t="s">
        <v>282</v>
      </c>
    </row>
    <row r="130" s="12" customFormat="1">
      <c r="B130" s="208"/>
      <c r="C130" s="209"/>
      <c r="D130" s="210" t="s">
        <v>292</v>
      </c>
      <c r="E130" s="211" t="s">
        <v>1</v>
      </c>
      <c r="F130" s="212" t="s">
        <v>2224</v>
      </c>
      <c r="G130" s="209"/>
      <c r="H130" s="211" t="s">
        <v>1</v>
      </c>
      <c r="I130" s="209"/>
      <c r="J130" s="209"/>
      <c r="K130" s="209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292</v>
      </c>
      <c r="AU130" s="217" t="s">
        <v>88</v>
      </c>
      <c r="AV130" s="12" t="s">
        <v>86</v>
      </c>
      <c r="AW130" s="12" t="s">
        <v>40</v>
      </c>
      <c r="AX130" s="12" t="s">
        <v>79</v>
      </c>
      <c r="AY130" s="217" t="s">
        <v>282</v>
      </c>
    </row>
    <row r="131" s="13" customFormat="1">
      <c r="B131" s="218"/>
      <c r="C131" s="219"/>
      <c r="D131" s="210" t="s">
        <v>292</v>
      </c>
      <c r="E131" s="220" t="s">
        <v>1</v>
      </c>
      <c r="F131" s="221" t="s">
        <v>2248</v>
      </c>
      <c r="G131" s="219"/>
      <c r="H131" s="222">
        <v>2</v>
      </c>
      <c r="I131" s="219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292</v>
      </c>
      <c r="AU131" s="227" t="s">
        <v>88</v>
      </c>
      <c r="AV131" s="13" t="s">
        <v>88</v>
      </c>
      <c r="AW131" s="13" t="s">
        <v>40</v>
      </c>
      <c r="AX131" s="13" t="s">
        <v>79</v>
      </c>
      <c r="AY131" s="227" t="s">
        <v>282</v>
      </c>
    </row>
    <row r="132" s="13" customFormat="1">
      <c r="B132" s="218"/>
      <c r="C132" s="219"/>
      <c r="D132" s="210" t="s">
        <v>292</v>
      </c>
      <c r="E132" s="220" t="s">
        <v>1</v>
      </c>
      <c r="F132" s="221" t="s">
        <v>2249</v>
      </c>
      <c r="G132" s="219"/>
      <c r="H132" s="222">
        <v>7</v>
      </c>
      <c r="I132" s="219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292</v>
      </c>
      <c r="AU132" s="227" t="s">
        <v>88</v>
      </c>
      <c r="AV132" s="13" t="s">
        <v>88</v>
      </c>
      <c r="AW132" s="13" t="s">
        <v>40</v>
      </c>
      <c r="AX132" s="13" t="s">
        <v>79</v>
      </c>
      <c r="AY132" s="227" t="s">
        <v>282</v>
      </c>
    </row>
    <row r="133" s="14" customFormat="1">
      <c r="B133" s="228"/>
      <c r="C133" s="229"/>
      <c r="D133" s="210" t="s">
        <v>292</v>
      </c>
      <c r="E133" s="230" t="s">
        <v>1</v>
      </c>
      <c r="F133" s="231" t="s">
        <v>299</v>
      </c>
      <c r="G133" s="229"/>
      <c r="H133" s="232">
        <v>9</v>
      </c>
      <c r="I133" s="229"/>
      <c r="J133" s="229"/>
      <c r="K133" s="229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292</v>
      </c>
      <c r="AU133" s="237" t="s">
        <v>88</v>
      </c>
      <c r="AV133" s="14" t="s">
        <v>129</v>
      </c>
      <c r="AW133" s="14" t="s">
        <v>40</v>
      </c>
      <c r="AX133" s="14" t="s">
        <v>79</v>
      </c>
      <c r="AY133" s="237" t="s">
        <v>282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2235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2250</v>
      </c>
      <c r="G135" s="219"/>
      <c r="H135" s="222">
        <v>30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88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2251</v>
      </c>
      <c r="G136" s="219"/>
      <c r="H136" s="222">
        <v>2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4" customFormat="1">
      <c r="B137" s="228"/>
      <c r="C137" s="229"/>
      <c r="D137" s="210" t="s">
        <v>292</v>
      </c>
      <c r="E137" s="230" t="s">
        <v>1</v>
      </c>
      <c r="F137" s="231" t="s">
        <v>299</v>
      </c>
      <c r="G137" s="229"/>
      <c r="H137" s="232">
        <v>32</v>
      </c>
      <c r="I137" s="229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292</v>
      </c>
      <c r="AU137" s="237" t="s">
        <v>88</v>
      </c>
      <c r="AV137" s="14" t="s">
        <v>129</v>
      </c>
      <c r="AW137" s="14" t="s">
        <v>40</v>
      </c>
      <c r="AX137" s="14" t="s">
        <v>79</v>
      </c>
      <c r="AY137" s="237" t="s">
        <v>282</v>
      </c>
    </row>
    <row r="138" s="15" customFormat="1">
      <c r="B138" s="238"/>
      <c r="C138" s="239"/>
      <c r="D138" s="210" t="s">
        <v>292</v>
      </c>
      <c r="E138" s="240" t="s">
        <v>1</v>
      </c>
      <c r="F138" s="241" t="s">
        <v>306</v>
      </c>
      <c r="G138" s="239"/>
      <c r="H138" s="242">
        <v>131</v>
      </c>
      <c r="I138" s="239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292</v>
      </c>
      <c r="AU138" s="247" t="s">
        <v>88</v>
      </c>
      <c r="AV138" s="15" t="s">
        <v>290</v>
      </c>
      <c r="AW138" s="15" t="s">
        <v>40</v>
      </c>
      <c r="AX138" s="15" t="s">
        <v>86</v>
      </c>
      <c r="AY138" s="247" t="s">
        <v>282</v>
      </c>
    </row>
    <row r="139" s="1" customFormat="1" ht="16.5" customHeight="1">
      <c r="B139" s="33"/>
      <c r="C139" s="198" t="s">
        <v>129</v>
      </c>
      <c r="D139" s="198" t="s">
        <v>285</v>
      </c>
      <c r="E139" s="199" t="s">
        <v>2252</v>
      </c>
      <c r="F139" s="200" t="s">
        <v>2253</v>
      </c>
      <c r="G139" s="201" t="s">
        <v>376</v>
      </c>
      <c r="H139" s="202">
        <v>23370</v>
      </c>
      <c r="I139" s="203">
        <v>14.4</v>
      </c>
      <c r="J139" s="203">
        <f>ROUND(I139*H139,2)</f>
        <v>336528</v>
      </c>
      <c r="K139" s="200" t="s">
        <v>289</v>
      </c>
      <c r="L139" s="38"/>
      <c r="M139" s="72" t="s">
        <v>1</v>
      </c>
      <c r="N139" s="204" t="s">
        <v>50</v>
      </c>
      <c r="O139" s="205">
        <v>0</v>
      </c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290</v>
      </c>
      <c r="AT139" s="17" t="s">
        <v>285</v>
      </c>
      <c r="AU139" s="17" t="s">
        <v>88</v>
      </c>
      <c r="AY139" s="17" t="s">
        <v>282</v>
      </c>
      <c r="BE139" s="207">
        <f>IF(N139="základní",J139,0)</f>
        <v>336528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336528</v>
      </c>
      <c r="BL139" s="17" t="s">
        <v>290</v>
      </c>
      <c r="BM139" s="17" t="s">
        <v>2254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2255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2" customFormat="1">
      <c r="B141" s="208"/>
      <c r="C141" s="209"/>
      <c r="D141" s="210" t="s">
        <v>292</v>
      </c>
      <c r="E141" s="211" t="s">
        <v>1</v>
      </c>
      <c r="F141" s="212" t="s">
        <v>2256</v>
      </c>
      <c r="G141" s="209"/>
      <c r="H141" s="211" t="s">
        <v>1</v>
      </c>
      <c r="I141" s="209"/>
      <c r="J141" s="209"/>
      <c r="K141" s="209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292</v>
      </c>
      <c r="AU141" s="217" t="s">
        <v>88</v>
      </c>
      <c r="AV141" s="12" t="s">
        <v>86</v>
      </c>
      <c r="AW141" s="12" t="s">
        <v>40</v>
      </c>
      <c r="AX141" s="12" t="s">
        <v>79</v>
      </c>
      <c r="AY141" s="21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2257</v>
      </c>
      <c r="G142" s="219"/>
      <c r="H142" s="222">
        <v>6270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88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2258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2259</v>
      </c>
      <c r="G144" s="219"/>
      <c r="H144" s="222">
        <v>10800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2" customFormat="1">
      <c r="B145" s="208"/>
      <c r="C145" s="209"/>
      <c r="D145" s="210" t="s">
        <v>292</v>
      </c>
      <c r="E145" s="211" t="s">
        <v>1</v>
      </c>
      <c r="F145" s="212" t="s">
        <v>2260</v>
      </c>
      <c r="G145" s="209"/>
      <c r="H145" s="211" t="s">
        <v>1</v>
      </c>
      <c r="I145" s="209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292</v>
      </c>
      <c r="AU145" s="217" t="s">
        <v>88</v>
      </c>
      <c r="AV145" s="12" t="s">
        <v>86</v>
      </c>
      <c r="AW145" s="12" t="s">
        <v>40</v>
      </c>
      <c r="AX145" s="12" t="s">
        <v>79</v>
      </c>
      <c r="AY145" s="217" t="s">
        <v>282</v>
      </c>
    </row>
    <row r="146" s="13" customFormat="1">
      <c r="B146" s="218"/>
      <c r="C146" s="219"/>
      <c r="D146" s="210" t="s">
        <v>292</v>
      </c>
      <c r="E146" s="220" t="s">
        <v>1</v>
      </c>
      <c r="F146" s="221" t="s">
        <v>2261</v>
      </c>
      <c r="G146" s="219"/>
      <c r="H146" s="222">
        <v>6300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292</v>
      </c>
      <c r="AU146" s="227" t="s">
        <v>88</v>
      </c>
      <c r="AV146" s="13" t="s">
        <v>88</v>
      </c>
      <c r="AW146" s="13" t="s">
        <v>40</v>
      </c>
      <c r="AX146" s="13" t="s">
        <v>79</v>
      </c>
      <c r="AY146" s="227" t="s">
        <v>282</v>
      </c>
    </row>
    <row r="147" s="15" customFormat="1">
      <c r="B147" s="238"/>
      <c r="C147" s="239"/>
      <c r="D147" s="210" t="s">
        <v>292</v>
      </c>
      <c r="E147" s="240" t="s">
        <v>1</v>
      </c>
      <c r="F147" s="241" t="s">
        <v>306</v>
      </c>
      <c r="G147" s="239"/>
      <c r="H147" s="242">
        <v>23370</v>
      </c>
      <c r="I147" s="239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292</v>
      </c>
      <c r="AU147" s="247" t="s">
        <v>88</v>
      </c>
      <c r="AV147" s="15" t="s">
        <v>290</v>
      </c>
      <c r="AW147" s="15" t="s">
        <v>40</v>
      </c>
      <c r="AX147" s="15" t="s">
        <v>86</v>
      </c>
      <c r="AY147" s="247" t="s">
        <v>282</v>
      </c>
    </row>
    <row r="148" s="1" customFormat="1" ht="16.5" customHeight="1">
      <c r="B148" s="33"/>
      <c r="C148" s="198" t="s">
        <v>290</v>
      </c>
      <c r="D148" s="198" t="s">
        <v>285</v>
      </c>
      <c r="E148" s="199" t="s">
        <v>2262</v>
      </c>
      <c r="F148" s="200" t="s">
        <v>2263</v>
      </c>
      <c r="G148" s="201" t="s">
        <v>376</v>
      </c>
      <c r="H148" s="202">
        <v>52560</v>
      </c>
      <c r="I148" s="203">
        <v>40</v>
      </c>
      <c r="J148" s="203">
        <f>ROUND(I148*H148,2)</f>
        <v>2102400</v>
      </c>
      <c r="K148" s="200" t="s">
        <v>289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88</v>
      </c>
      <c r="AY148" s="17" t="s">
        <v>282</v>
      </c>
      <c r="BE148" s="207">
        <f>IF(N148="základní",J148,0)</f>
        <v>2102400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2102400</v>
      </c>
      <c r="BL148" s="17" t="s">
        <v>290</v>
      </c>
      <c r="BM148" s="17" t="s">
        <v>2264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2255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2256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2265</v>
      </c>
      <c r="G151" s="219"/>
      <c r="H151" s="222">
        <v>29700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88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2" customFormat="1">
      <c r="B152" s="208"/>
      <c r="C152" s="209"/>
      <c r="D152" s="210" t="s">
        <v>292</v>
      </c>
      <c r="E152" s="211" t="s">
        <v>1</v>
      </c>
      <c r="F152" s="212" t="s">
        <v>2258</v>
      </c>
      <c r="G152" s="209"/>
      <c r="H152" s="211" t="s">
        <v>1</v>
      </c>
      <c r="I152" s="209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292</v>
      </c>
      <c r="AU152" s="217" t="s">
        <v>88</v>
      </c>
      <c r="AV152" s="12" t="s">
        <v>86</v>
      </c>
      <c r="AW152" s="12" t="s">
        <v>40</v>
      </c>
      <c r="AX152" s="12" t="s">
        <v>79</v>
      </c>
      <c r="AY152" s="21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2266</v>
      </c>
      <c r="G153" s="219"/>
      <c r="H153" s="222">
        <v>2700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2260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2267</v>
      </c>
      <c r="G155" s="219"/>
      <c r="H155" s="222">
        <v>20160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5" customFormat="1">
      <c r="B156" s="238"/>
      <c r="C156" s="239"/>
      <c r="D156" s="210" t="s">
        <v>292</v>
      </c>
      <c r="E156" s="240" t="s">
        <v>1</v>
      </c>
      <c r="F156" s="241" t="s">
        <v>306</v>
      </c>
      <c r="G156" s="239"/>
      <c r="H156" s="242">
        <v>52560</v>
      </c>
      <c r="I156" s="239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292</v>
      </c>
      <c r="AU156" s="247" t="s">
        <v>88</v>
      </c>
      <c r="AV156" s="15" t="s">
        <v>290</v>
      </c>
      <c r="AW156" s="15" t="s">
        <v>40</v>
      </c>
      <c r="AX156" s="15" t="s">
        <v>86</v>
      </c>
      <c r="AY156" s="247" t="s">
        <v>282</v>
      </c>
    </row>
    <row r="157" s="1" customFormat="1" ht="16.5" customHeight="1">
      <c r="B157" s="33"/>
      <c r="C157" s="198" t="s">
        <v>319</v>
      </c>
      <c r="D157" s="198" t="s">
        <v>285</v>
      </c>
      <c r="E157" s="199" t="s">
        <v>2268</v>
      </c>
      <c r="F157" s="200" t="s">
        <v>2269</v>
      </c>
      <c r="G157" s="201" t="s">
        <v>376</v>
      </c>
      <c r="H157" s="202">
        <v>3</v>
      </c>
      <c r="I157" s="203">
        <v>151</v>
      </c>
      <c r="J157" s="203">
        <f>ROUND(I157*H157,2)</f>
        <v>453</v>
      </c>
      <c r="K157" s="200" t="s">
        <v>289</v>
      </c>
      <c r="L157" s="38"/>
      <c r="M157" s="72" t="s">
        <v>1</v>
      </c>
      <c r="N157" s="204" t="s">
        <v>50</v>
      </c>
      <c r="O157" s="205">
        <v>0.55000000000000004</v>
      </c>
      <c r="P157" s="205">
        <f>O157*H157</f>
        <v>1.6500000000000001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453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453</v>
      </c>
      <c r="BL157" s="17" t="s">
        <v>290</v>
      </c>
      <c r="BM157" s="17" t="s">
        <v>2270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2216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2224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2271</v>
      </c>
      <c r="G160" s="219"/>
      <c r="H160" s="222">
        <v>1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2235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2272</v>
      </c>
      <c r="G162" s="219"/>
      <c r="H162" s="222">
        <v>2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3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198" t="s">
        <v>327</v>
      </c>
      <c r="D164" s="198" t="s">
        <v>285</v>
      </c>
      <c r="E164" s="199" t="s">
        <v>2273</v>
      </c>
      <c r="F164" s="200" t="s">
        <v>2274</v>
      </c>
      <c r="G164" s="201" t="s">
        <v>376</v>
      </c>
      <c r="H164" s="202">
        <v>1560</v>
      </c>
      <c r="I164" s="203">
        <v>179</v>
      </c>
      <c r="J164" s="203">
        <f>ROUND(I164*H164,2)</f>
        <v>279240</v>
      </c>
      <c r="K164" s="200" t="s">
        <v>289</v>
      </c>
      <c r="L164" s="38"/>
      <c r="M164" s="72" t="s">
        <v>1</v>
      </c>
      <c r="N164" s="204" t="s">
        <v>50</v>
      </c>
      <c r="O164" s="205">
        <v>0</v>
      </c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279240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279240</v>
      </c>
      <c r="BL164" s="17" t="s">
        <v>290</v>
      </c>
      <c r="BM164" s="17" t="s">
        <v>2275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2255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2258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2276</v>
      </c>
      <c r="G167" s="219"/>
      <c r="H167" s="222">
        <v>300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2260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2277</v>
      </c>
      <c r="G169" s="219"/>
      <c r="H169" s="222">
        <v>1260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1560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88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334</v>
      </c>
      <c r="D171" s="198" t="s">
        <v>285</v>
      </c>
      <c r="E171" s="199" t="s">
        <v>2278</v>
      </c>
      <c r="F171" s="200" t="s">
        <v>2279</v>
      </c>
      <c r="G171" s="201" t="s">
        <v>376</v>
      </c>
      <c r="H171" s="202">
        <v>11</v>
      </c>
      <c r="I171" s="203">
        <v>19.600000000000001</v>
      </c>
      <c r="J171" s="203">
        <f>ROUND(I171*H171,2)</f>
        <v>215.59999999999999</v>
      </c>
      <c r="K171" s="200" t="s">
        <v>289</v>
      </c>
      <c r="L171" s="38"/>
      <c r="M171" s="72" t="s">
        <v>1</v>
      </c>
      <c r="N171" s="204" t="s">
        <v>50</v>
      </c>
      <c r="O171" s="205">
        <v>0.074999999999999997</v>
      </c>
      <c r="P171" s="205">
        <f>O171*H171</f>
        <v>0.82499999999999996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88</v>
      </c>
      <c r="AY171" s="17" t="s">
        <v>282</v>
      </c>
      <c r="BE171" s="207">
        <f>IF(N171="základní",J171,0)</f>
        <v>215.59999999999999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215.59999999999999</v>
      </c>
      <c r="BL171" s="17" t="s">
        <v>290</v>
      </c>
      <c r="BM171" s="17" t="s">
        <v>2280</v>
      </c>
    </row>
    <row r="172" s="12" customFormat="1">
      <c r="B172" s="208"/>
      <c r="C172" s="209"/>
      <c r="D172" s="210" t="s">
        <v>292</v>
      </c>
      <c r="E172" s="211" t="s">
        <v>1</v>
      </c>
      <c r="F172" s="212" t="s">
        <v>2216</v>
      </c>
      <c r="G172" s="209"/>
      <c r="H172" s="211" t="s">
        <v>1</v>
      </c>
      <c r="I172" s="209"/>
      <c r="J172" s="209"/>
      <c r="K172" s="209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292</v>
      </c>
      <c r="AU172" s="217" t="s">
        <v>88</v>
      </c>
      <c r="AV172" s="12" t="s">
        <v>86</v>
      </c>
      <c r="AW172" s="12" t="s">
        <v>40</v>
      </c>
      <c r="AX172" s="12" t="s">
        <v>79</v>
      </c>
      <c r="AY172" s="217" t="s">
        <v>282</v>
      </c>
    </row>
    <row r="173" s="12" customFormat="1">
      <c r="B173" s="208"/>
      <c r="C173" s="209"/>
      <c r="D173" s="210" t="s">
        <v>292</v>
      </c>
      <c r="E173" s="211" t="s">
        <v>1</v>
      </c>
      <c r="F173" s="212" t="s">
        <v>2224</v>
      </c>
      <c r="G173" s="209"/>
      <c r="H173" s="211" t="s">
        <v>1</v>
      </c>
      <c r="I173" s="209"/>
      <c r="J173" s="209"/>
      <c r="K173" s="209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292</v>
      </c>
      <c r="AU173" s="217" t="s">
        <v>88</v>
      </c>
      <c r="AV173" s="12" t="s">
        <v>86</v>
      </c>
      <c r="AW173" s="12" t="s">
        <v>40</v>
      </c>
      <c r="AX173" s="12" t="s">
        <v>79</v>
      </c>
      <c r="AY173" s="21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2281</v>
      </c>
      <c r="G174" s="219"/>
      <c r="H174" s="222">
        <v>11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88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5" customFormat="1">
      <c r="B175" s="238"/>
      <c r="C175" s="239"/>
      <c r="D175" s="210" t="s">
        <v>292</v>
      </c>
      <c r="E175" s="240" t="s">
        <v>1</v>
      </c>
      <c r="F175" s="241" t="s">
        <v>306</v>
      </c>
      <c r="G175" s="239"/>
      <c r="H175" s="242">
        <v>11</v>
      </c>
      <c r="I175" s="239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292</v>
      </c>
      <c r="AU175" s="247" t="s">
        <v>88</v>
      </c>
      <c r="AV175" s="15" t="s">
        <v>290</v>
      </c>
      <c r="AW175" s="15" t="s">
        <v>40</v>
      </c>
      <c r="AX175" s="15" t="s">
        <v>86</v>
      </c>
      <c r="AY175" s="247" t="s">
        <v>282</v>
      </c>
    </row>
    <row r="176" s="1" customFormat="1" ht="16.5" customHeight="1">
      <c r="B176" s="33"/>
      <c r="C176" s="198" t="s">
        <v>331</v>
      </c>
      <c r="D176" s="198" t="s">
        <v>285</v>
      </c>
      <c r="E176" s="199" t="s">
        <v>2282</v>
      </c>
      <c r="F176" s="200" t="s">
        <v>2283</v>
      </c>
      <c r="G176" s="201" t="s">
        <v>376</v>
      </c>
      <c r="H176" s="202">
        <v>3300</v>
      </c>
      <c r="I176" s="203">
        <v>11.800000000000001</v>
      </c>
      <c r="J176" s="203">
        <f>ROUND(I176*H176,2)</f>
        <v>38940</v>
      </c>
      <c r="K176" s="200" t="s">
        <v>289</v>
      </c>
      <c r="L176" s="38"/>
      <c r="M176" s="72" t="s">
        <v>1</v>
      </c>
      <c r="N176" s="204" t="s">
        <v>50</v>
      </c>
      <c r="O176" s="205">
        <v>0</v>
      </c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7" t="s">
        <v>290</v>
      </c>
      <c r="AT176" s="17" t="s">
        <v>285</v>
      </c>
      <c r="AU176" s="17" t="s">
        <v>88</v>
      </c>
      <c r="AY176" s="17" t="s">
        <v>282</v>
      </c>
      <c r="BE176" s="207">
        <f>IF(N176="základní",J176,0)</f>
        <v>38940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38940</v>
      </c>
      <c r="BL176" s="17" t="s">
        <v>290</v>
      </c>
      <c r="BM176" s="17" t="s">
        <v>2284</v>
      </c>
    </row>
    <row r="177" s="12" customFormat="1">
      <c r="B177" s="208"/>
      <c r="C177" s="209"/>
      <c r="D177" s="210" t="s">
        <v>292</v>
      </c>
      <c r="E177" s="211" t="s">
        <v>1</v>
      </c>
      <c r="F177" s="212" t="s">
        <v>2255</v>
      </c>
      <c r="G177" s="209"/>
      <c r="H177" s="211" t="s">
        <v>1</v>
      </c>
      <c r="I177" s="209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292</v>
      </c>
      <c r="AU177" s="217" t="s">
        <v>88</v>
      </c>
      <c r="AV177" s="12" t="s">
        <v>86</v>
      </c>
      <c r="AW177" s="12" t="s">
        <v>40</v>
      </c>
      <c r="AX177" s="12" t="s">
        <v>79</v>
      </c>
      <c r="AY177" s="217" t="s">
        <v>282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2258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2285</v>
      </c>
      <c r="G179" s="219"/>
      <c r="H179" s="222">
        <v>3300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3300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88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" customFormat="1" ht="16.5" customHeight="1">
      <c r="B181" s="33"/>
      <c r="C181" s="198" t="s">
        <v>346</v>
      </c>
      <c r="D181" s="198" t="s">
        <v>285</v>
      </c>
      <c r="E181" s="199" t="s">
        <v>2286</v>
      </c>
      <c r="F181" s="200" t="s">
        <v>2287</v>
      </c>
      <c r="G181" s="201" t="s">
        <v>376</v>
      </c>
      <c r="H181" s="202">
        <v>6</v>
      </c>
      <c r="I181" s="203">
        <v>19.600000000000001</v>
      </c>
      <c r="J181" s="203">
        <f>ROUND(I181*H181,2)</f>
        <v>117.59999999999999</v>
      </c>
      <c r="K181" s="200" t="s">
        <v>289</v>
      </c>
      <c r="L181" s="38"/>
      <c r="M181" s="72" t="s">
        <v>1</v>
      </c>
      <c r="N181" s="204" t="s">
        <v>50</v>
      </c>
      <c r="O181" s="205">
        <v>0.074999999999999997</v>
      </c>
      <c r="P181" s="205">
        <f>O181*H181</f>
        <v>0.44999999999999996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117.59999999999999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117.59999999999999</v>
      </c>
      <c r="BL181" s="17" t="s">
        <v>290</v>
      </c>
      <c r="BM181" s="17" t="s">
        <v>2288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2216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2217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2289</v>
      </c>
      <c r="G184" s="219"/>
      <c r="H184" s="222">
        <v>3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79</v>
      </c>
      <c r="AY184" s="227" t="s">
        <v>282</v>
      </c>
    </row>
    <row r="185" s="12" customFormat="1">
      <c r="B185" s="208"/>
      <c r="C185" s="209"/>
      <c r="D185" s="210" t="s">
        <v>292</v>
      </c>
      <c r="E185" s="211" t="s">
        <v>1</v>
      </c>
      <c r="F185" s="212" t="s">
        <v>2235</v>
      </c>
      <c r="G185" s="209"/>
      <c r="H185" s="211" t="s">
        <v>1</v>
      </c>
      <c r="I185" s="209"/>
      <c r="J185" s="209"/>
      <c r="K185" s="209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292</v>
      </c>
      <c r="AU185" s="217" t="s">
        <v>88</v>
      </c>
      <c r="AV185" s="12" t="s">
        <v>86</v>
      </c>
      <c r="AW185" s="12" t="s">
        <v>40</v>
      </c>
      <c r="AX185" s="12" t="s">
        <v>79</v>
      </c>
      <c r="AY185" s="21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2289</v>
      </c>
      <c r="G186" s="219"/>
      <c r="H186" s="222">
        <v>3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6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88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" customFormat="1" ht="16.5" customHeight="1">
      <c r="B188" s="33"/>
      <c r="C188" s="198" t="s">
        <v>352</v>
      </c>
      <c r="D188" s="198" t="s">
        <v>285</v>
      </c>
      <c r="E188" s="199" t="s">
        <v>2290</v>
      </c>
      <c r="F188" s="200" t="s">
        <v>2291</v>
      </c>
      <c r="G188" s="201" t="s">
        <v>376</v>
      </c>
      <c r="H188" s="202">
        <v>2880</v>
      </c>
      <c r="I188" s="203">
        <v>21</v>
      </c>
      <c r="J188" s="203">
        <f>ROUND(I188*H188,2)</f>
        <v>60480</v>
      </c>
      <c r="K188" s="200" t="s">
        <v>289</v>
      </c>
      <c r="L188" s="38"/>
      <c r="M188" s="72" t="s">
        <v>1</v>
      </c>
      <c r="N188" s="204" t="s">
        <v>50</v>
      </c>
      <c r="O188" s="205">
        <v>0</v>
      </c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88</v>
      </c>
      <c r="AY188" s="17" t="s">
        <v>282</v>
      </c>
      <c r="BE188" s="207">
        <f>IF(N188="základní",J188,0)</f>
        <v>60480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60480</v>
      </c>
      <c r="BL188" s="17" t="s">
        <v>290</v>
      </c>
      <c r="BM188" s="17" t="s">
        <v>2292</v>
      </c>
    </row>
    <row r="189" s="12" customFormat="1">
      <c r="B189" s="208"/>
      <c r="C189" s="209"/>
      <c r="D189" s="210" t="s">
        <v>292</v>
      </c>
      <c r="E189" s="211" t="s">
        <v>1</v>
      </c>
      <c r="F189" s="212" t="s">
        <v>2255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292</v>
      </c>
      <c r="AU189" s="217" t="s">
        <v>88</v>
      </c>
      <c r="AV189" s="12" t="s">
        <v>86</v>
      </c>
      <c r="AW189" s="12" t="s">
        <v>40</v>
      </c>
      <c r="AX189" s="12" t="s">
        <v>79</v>
      </c>
      <c r="AY189" s="217" t="s">
        <v>282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2256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2293</v>
      </c>
      <c r="G191" s="219"/>
      <c r="H191" s="222">
        <v>990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2" customFormat="1">
      <c r="B192" s="208"/>
      <c r="C192" s="209"/>
      <c r="D192" s="210" t="s">
        <v>292</v>
      </c>
      <c r="E192" s="211" t="s">
        <v>1</v>
      </c>
      <c r="F192" s="212" t="s">
        <v>2260</v>
      </c>
      <c r="G192" s="209"/>
      <c r="H192" s="211" t="s">
        <v>1</v>
      </c>
      <c r="I192" s="209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292</v>
      </c>
      <c r="AU192" s="217" t="s">
        <v>88</v>
      </c>
      <c r="AV192" s="12" t="s">
        <v>86</v>
      </c>
      <c r="AW192" s="12" t="s">
        <v>40</v>
      </c>
      <c r="AX192" s="12" t="s">
        <v>79</v>
      </c>
      <c r="AY192" s="21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2294</v>
      </c>
      <c r="G193" s="219"/>
      <c r="H193" s="222">
        <v>1890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5" customFormat="1">
      <c r="B194" s="238"/>
      <c r="C194" s="239"/>
      <c r="D194" s="210" t="s">
        <v>292</v>
      </c>
      <c r="E194" s="240" t="s">
        <v>1</v>
      </c>
      <c r="F194" s="241" t="s">
        <v>306</v>
      </c>
      <c r="G194" s="239"/>
      <c r="H194" s="242">
        <v>2880</v>
      </c>
      <c r="I194" s="239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292</v>
      </c>
      <c r="AU194" s="247" t="s">
        <v>88</v>
      </c>
      <c r="AV194" s="15" t="s">
        <v>290</v>
      </c>
      <c r="AW194" s="15" t="s">
        <v>40</v>
      </c>
      <c r="AX194" s="15" t="s">
        <v>86</v>
      </c>
      <c r="AY194" s="247" t="s">
        <v>282</v>
      </c>
    </row>
    <row r="195" s="1" customFormat="1" ht="16.5" customHeight="1">
      <c r="B195" s="33"/>
      <c r="C195" s="198" t="s">
        <v>356</v>
      </c>
      <c r="D195" s="198" t="s">
        <v>285</v>
      </c>
      <c r="E195" s="199" t="s">
        <v>2295</v>
      </c>
      <c r="F195" s="200" t="s">
        <v>2296</v>
      </c>
      <c r="G195" s="201" t="s">
        <v>376</v>
      </c>
      <c r="H195" s="202">
        <v>3</v>
      </c>
      <c r="I195" s="203">
        <v>41.200000000000003</v>
      </c>
      <c r="J195" s="203">
        <f>ROUND(I195*H195,2)</f>
        <v>123.59999999999999</v>
      </c>
      <c r="K195" s="200" t="s">
        <v>289</v>
      </c>
      <c r="L195" s="38"/>
      <c r="M195" s="72" t="s">
        <v>1</v>
      </c>
      <c r="N195" s="204" t="s">
        <v>50</v>
      </c>
      <c r="O195" s="205">
        <v>0.14999999999999999</v>
      </c>
      <c r="P195" s="205">
        <f>O195*H195</f>
        <v>0.44999999999999996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17" t="s">
        <v>290</v>
      </c>
      <c r="AT195" s="17" t="s">
        <v>285</v>
      </c>
      <c r="AU195" s="17" t="s">
        <v>88</v>
      </c>
      <c r="AY195" s="17" t="s">
        <v>282</v>
      </c>
      <c r="BE195" s="207">
        <f>IF(N195="základní",J195,0)</f>
        <v>123.59999999999999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123.59999999999999</v>
      </c>
      <c r="BL195" s="17" t="s">
        <v>290</v>
      </c>
      <c r="BM195" s="17" t="s">
        <v>2297</v>
      </c>
    </row>
    <row r="196" s="12" customFormat="1">
      <c r="B196" s="208"/>
      <c r="C196" s="209"/>
      <c r="D196" s="210" t="s">
        <v>292</v>
      </c>
      <c r="E196" s="211" t="s">
        <v>1</v>
      </c>
      <c r="F196" s="212" t="s">
        <v>2216</v>
      </c>
      <c r="G196" s="209"/>
      <c r="H196" s="211" t="s">
        <v>1</v>
      </c>
      <c r="I196" s="209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292</v>
      </c>
      <c r="AU196" s="217" t="s">
        <v>88</v>
      </c>
      <c r="AV196" s="12" t="s">
        <v>86</v>
      </c>
      <c r="AW196" s="12" t="s">
        <v>40</v>
      </c>
      <c r="AX196" s="12" t="s">
        <v>79</v>
      </c>
      <c r="AY196" s="217" t="s">
        <v>282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2224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2271</v>
      </c>
      <c r="G198" s="219"/>
      <c r="H198" s="222">
        <v>1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2235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2272</v>
      </c>
      <c r="G200" s="219"/>
      <c r="H200" s="222">
        <v>2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88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5" customFormat="1">
      <c r="B201" s="238"/>
      <c r="C201" s="239"/>
      <c r="D201" s="210" t="s">
        <v>292</v>
      </c>
      <c r="E201" s="240" t="s">
        <v>1</v>
      </c>
      <c r="F201" s="241" t="s">
        <v>306</v>
      </c>
      <c r="G201" s="239"/>
      <c r="H201" s="242">
        <v>3</v>
      </c>
      <c r="I201" s="239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292</v>
      </c>
      <c r="AU201" s="247" t="s">
        <v>88</v>
      </c>
      <c r="AV201" s="15" t="s">
        <v>290</v>
      </c>
      <c r="AW201" s="15" t="s">
        <v>40</v>
      </c>
      <c r="AX201" s="15" t="s">
        <v>86</v>
      </c>
      <c r="AY201" s="247" t="s">
        <v>282</v>
      </c>
    </row>
    <row r="202" s="1" customFormat="1" ht="16.5" customHeight="1">
      <c r="B202" s="33"/>
      <c r="C202" s="198" t="s">
        <v>360</v>
      </c>
      <c r="D202" s="198" t="s">
        <v>285</v>
      </c>
      <c r="E202" s="199" t="s">
        <v>2298</v>
      </c>
      <c r="F202" s="200" t="s">
        <v>2299</v>
      </c>
      <c r="G202" s="201" t="s">
        <v>376</v>
      </c>
      <c r="H202" s="202">
        <v>1560</v>
      </c>
      <c r="I202" s="203">
        <v>18</v>
      </c>
      <c r="J202" s="203">
        <f>ROUND(I202*H202,2)</f>
        <v>28080</v>
      </c>
      <c r="K202" s="200" t="s">
        <v>289</v>
      </c>
      <c r="L202" s="38"/>
      <c r="M202" s="72" t="s">
        <v>1</v>
      </c>
      <c r="N202" s="204" t="s">
        <v>50</v>
      </c>
      <c r="O202" s="205">
        <v>0</v>
      </c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7" t="s">
        <v>290</v>
      </c>
      <c r="AT202" s="17" t="s">
        <v>285</v>
      </c>
      <c r="AU202" s="17" t="s">
        <v>88</v>
      </c>
      <c r="AY202" s="17" t="s">
        <v>282</v>
      </c>
      <c r="BE202" s="207">
        <f>IF(N202="základní",J202,0)</f>
        <v>28080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28080</v>
      </c>
      <c r="BL202" s="17" t="s">
        <v>290</v>
      </c>
      <c r="BM202" s="17" t="s">
        <v>2300</v>
      </c>
    </row>
    <row r="203" s="12" customFormat="1">
      <c r="B203" s="208"/>
      <c r="C203" s="209"/>
      <c r="D203" s="210" t="s">
        <v>292</v>
      </c>
      <c r="E203" s="211" t="s">
        <v>1</v>
      </c>
      <c r="F203" s="212" t="s">
        <v>2255</v>
      </c>
      <c r="G203" s="209"/>
      <c r="H203" s="211" t="s">
        <v>1</v>
      </c>
      <c r="I203" s="209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292</v>
      </c>
      <c r="AU203" s="217" t="s">
        <v>88</v>
      </c>
      <c r="AV203" s="12" t="s">
        <v>86</v>
      </c>
      <c r="AW203" s="12" t="s">
        <v>40</v>
      </c>
      <c r="AX203" s="12" t="s">
        <v>79</v>
      </c>
      <c r="AY203" s="217" t="s">
        <v>282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2258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2276</v>
      </c>
      <c r="G205" s="219"/>
      <c r="H205" s="222">
        <v>300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88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2" customFormat="1">
      <c r="B206" s="208"/>
      <c r="C206" s="209"/>
      <c r="D206" s="210" t="s">
        <v>292</v>
      </c>
      <c r="E206" s="211" t="s">
        <v>1</v>
      </c>
      <c r="F206" s="212" t="s">
        <v>2260</v>
      </c>
      <c r="G206" s="209"/>
      <c r="H206" s="211" t="s">
        <v>1</v>
      </c>
      <c r="I206" s="209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292</v>
      </c>
      <c r="AU206" s="217" t="s">
        <v>88</v>
      </c>
      <c r="AV206" s="12" t="s">
        <v>86</v>
      </c>
      <c r="AW206" s="12" t="s">
        <v>40</v>
      </c>
      <c r="AX206" s="12" t="s">
        <v>79</v>
      </c>
      <c r="AY206" s="217" t="s">
        <v>282</v>
      </c>
    </row>
    <row r="207" s="13" customFormat="1">
      <c r="B207" s="218"/>
      <c r="C207" s="219"/>
      <c r="D207" s="210" t="s">
        <v>292</v>
      </c>
      <c r="E207" s="220" t="s">
        <v>1</v>
      </c>
      <c r="F207" s="221" t="s">
        <v>2277</v>
      </c>
      <c r="G207" s="219"/>
      <c r="H207" s="222">
        <v>1260</v>
      </c>
      <c r="I207" s="219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292</v>
      </c>
      <c r="AU207" s="227" t="s">
        <v>88</v>
      </c>
      <c r="AV207" s="13" t="s">
        <v>88</v>
      </c>
      <c r="AW207" s="13" t="s">
        <v>40</v>
      </c>
      <c r="AX207" s="13" t="s">
        <v>79</v>
      </c>
      <c r="AY207" s="227" t="s">
        <v>282</v>
      </c>
    </row>
    <row r="208" s="15" customFormat="1">
      <c r="B208" s="238"/>
      <c r="C208" s="239"/>
      <c r="D208" s="210" t="s">
        <v>292</v>
      </c>
      <c r="E208" s="240" t="s">
        <v>1</v>
      </c>
      <c r="F208" s="241" t="s">
        <v>306</v>
      </c>
      <c r="G208" s="239"/>
      <c r="H208" s="242">
        <v>1560</v>
      </c>
      <c r="I208" s="239"/>
      <c r="J208" s="239"/>
      <c r="K208" s="239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292</v>
      </c>
      <c r="AU208" s="247" t="s">
        <v>88</v>
      </c>
      <c r="AV208" s="15" t="s">
        <v>290</v>
      </c>
      <c r="AW208" s="15" t="s">
        <v>40</v>
      </c>
      <c r="AX208" s="15" t="s">
        <v>86</v>
      </c>
      <c r="AY208" s="247" t="s">
        <v>282</v>
      </c>
    </row>
    <row r="209" s="1" customFormat="1" ht="16.5" customHeight="1">
      <c r="B209" s="33"/>
      <c r="C209" s="198" t="s">
        <v>365</v>
      </c>
      <c r="D209" s="198" t="s">
        <v>285</v>
      </c>
      <c r="E209" s="199" t="s">
        <v>2301</v>
      </c>
      <c r="F209" s="200" t="s">
        <v>2302</v>
      </c>
      <c r="G209" s="201" t="s">
        <v>376</v>
      </c>
      <c r="H209" s="202">
        <v>9</v>
      </c>
      <c r="I209" s="203">
        <v>21.699999999999999</v>
      </c>
      <c r="J209" s="203">
        <f>ROUND(I209*H209,2)</f>
        <v>195.30000000000001</v>
      </c>
      <c r="K209" s="200" t="s">
        <v>289</v>
      </c>
      <c r="L209" s="38"/>
      <c r="M209" s="72" t="s">
        <v>1</v>
      </c>
      <c r="N209" s="204" t="s">
        <v>50</v>
      </c>
      <c r="O209" s="205">
        <v>0.083000000000000004</v>
      </c>
      <c r="P209" s="205">
        <f>O209*H209</f>
        <v>0.747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AR209" s="17" t="s">
        <v>290</v>
      </c>
      <c r="AT209" s="17" t="s">
        <v>285</v>
      </c>
      <c r="AU209" s="17" t="s">
        <v>88</v>
      </c>
      <c r="AY209" s="17" t="s">
        <v>282</v>
      </c>
      <c r="BE209" s="207">
        <f>IF(N209="základní",J209,0)</f>
        <v>195.30000000000001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7" t="s">
        <v>86</v>
      </c>
      <c r="BK209" s="207">
        <f>ROUND(I209*H209,2)</f>
        <v>195.30000000000001</v>
      </c>
      <c r="BL209" s="17" t="s">
        <v>290</v>
      </c>
      <c r="BM209" s="17" t="s">
        <v>2303</v>
      </c>
    </row>
    <row r="210" s="12" customFormat="1">
      <c r="B210" s="208"/>
      <c r="C210" s="209"/>
      <c r="D210" s="210" t="s">
        <v>292</v>
      </c>
      <c r="E210" s="211" t="s">
        <v>1</v>
      </c>
      <c r="F210" s="212" t="s">
        <v>2304</v>
      </c>
      <c r="G210" s="209"/>
      <c r="H210" s="211" t="s">
        <v>1</v>
      </c>
      <c r="I210" s="209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292</v>
      </c>
      <c r="AU210" s="217" t="s">
        <v>88</v>
      </c>
      <c r="AV210" s="12" t="s">
        <v>86</v>
      </c>
      <c r="AW210" s="12" t="s">
        <v>40</v>
      </c>
      <c r="AX210" s="12" t="s">
        <v>79</v>
      </c>
      <c r="AY210" s="21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2305</v>
      </c>
      <c r="G211" s="219"/>
      <c r="H211" s="222">
        <v>2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88</v>
      </c>
      <c r="AV211" s="13" t="s">
        <v>88</v>
      </c>
      <c r="AW211" s="13" t="s">
        <v>40</v>
      </c>
      <c r="AX211" s="13" t="s">
        <v>79</v>
      </c>
      <c r="AY211" s="227" t="s">
        <v>282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2306</v>
      </c>
      <c r="G212" s="219"/>
      <c r="H212" s="222">
        <v>2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88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2307</v>
      </c>
      <c r="G213" s="219"/>
      <c r="H213" s="222">
        <v>1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88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3" customFormat="1">
      <c r="B214" s="218"/>
      <c r="C214" s="219"/>
      <c r="D214" s="210" t="s">
        <v>292</v>
      </c>
      <c r="E214" s="220" t="s">
        <v>1</v>
      </c>
      <c r="F214" s="221" t="s">
        <v>2308</v>
      </c>
      <c r="G214" s="219"/>
      <c r="H214" s="222">
        <v>2</v>
      </c>
      <c r="I214" s="219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292</v>
      </c>
      <c r="AU214" s="227" t="s">
        <v>88</v>
      </c>
      <c r="AV214" s="13" t="s">
        <v>88</v>
      </c>
      <c r="AW214" s="13" t="s">
        <v>40</v>
      </c>
      <c r="AX214" s="13" t="s">
        <v>79</v>
      </c>
      <c r="AY214" s="227" t="s">
        <v>282</v>
      </c>
    </row>
    <row r="215" s="13" customFormat="1">
      <c r="B215" s="218"/>
      <c r="C215" s="219"/>
      <c r="D215" s="210" t="s">
        <v>292</v>
      </c>
      <c r="E215" s="220" t="s">
        <v>1</v>
      </c>
      <c r="F215" s="221" t="s">
        <v>2040</v>
      </c>
      <c r="G215" s="219"/>
      <c r="H215" s="222">
        <v>2</v>
      </c>
      <c r="I215" s="219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292</v>
      </c>
      <c r="AU215" s="227" t="s">
        <v>88</v>
      </c>
      <c r="AV215" s="13" t="s">
        <v>88</v>
      </c>
      <c r="AW215" s="13" t="s">
        <v>40</v>
      </c>
      <c r="AX215" s="13" t="s">
        <v>79</v>
      </c>
      <c r="AY215" s="227" t="s">
        <v>282</v>
      </c>
    </row>
    <row r="216" s="15" customFormat="1">
      <c r="B216" s="238"/>
      <c r="C216" s="239"/>
      <c r="D216" s="210" t="s">
        <v>292</v>
      </c>
      <c r="E216" s="240" t="s">
        <v>1</v>
      </c>
      <c r="F216" s="241" t="s">
        <v>306</v>
      </c>
      <c r="G216" s="239"/>
      <c r="H216" s="242">
        <v>9</v>
      </c>
      <c r="I216" s="239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292</v>
      </c>
      <c r="AU216" s="247" t="s">
        <v>88</v>
      </c>
      <c r="AV216" s="15" t="s">
        <v>290</v>
      </c>
      <c r="AW216" s="15" t="s">
        <v>40</v>
      </c>
      <c r="AX216" s="15" t="s">
        <v>86</v>
      </c>
      <c r="AY216" s="247" t="s">
        <v>282</v>
      </c>
    </row>
    <row r="217" s="1" customFormat="1" ht="16.5" customHeight="1">
      <c r="B217" s="33"/>
      <c r="C217" s="198" t="s">
        <v>370</v>
      </c>
      <c r="D217" s="198" t="s">
        <v>285</v>
      </c>
      <c r="E217" s="199" t="s">
        <v>2309</v>
      </c>
      <c r="F217" s="200" t="s">
        <v>2310</v>
      </c>
      <c r="G217" s="201" t="s">
        <v>376</v>
      </c>
      <c r="H217" s="202">
        <v>9</v>
      </c>
      <c r="I217" s="203">
        <v>17.199999999999999</v>
      </c>
      <c r="J217" s="203">
        <f>ROUND(I217*H217,2)</f>
        <v>154.80000000000001</v>
      </c>
      <c r="K217" s="200" t="s">
        <v>289</v>
      </c>
      <c r="L217" s="38"/>
      <c r="M217" s="72" t="s">
        <v>1</v>
      </c>
      <c r="N217" s="204" t="s">
        <v>50</v>
      </c>
      <c r="O217" s="205">
        <v>0.066000000000000003</v>
      </c>
      <c r="P217" s="205">
        <f>O217*H217</f>
        <v>0.59400000000000008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AR217" s="17" t="s">
        <v>290</v>
      </c>
      <c r="AT217" s="17" t="s">
        <v>285</v>
      </c>
      <c r="AU217" s="17" t="s">
        <v>88</v>
      </c>
      <c r="AY217" s="17" t="s">
        <v>282</v>
      </c>
      <c r="BE217" s="207">
        <f>IF(N217="základní",J217,0)</f>
        <v>154.80000000000001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7" t="s">
        <v>86</v>
      </c>
      <c r="BK217" s="207">
        <f>ROUND(I217*H217,2)</f>
        <v>154.80000000000001</v>
      </c>
      <c r="BL217" s="17" t="s">
        <v>290</v>
      </c>
      <c r="BM217" s="17" t="s">
        <v>2311</v>
      </c>
    </row>
    <row r="218" s="12" customFormat="1">
      <c r="B218" s="208"/>
      <c r="C218" s="209"/>
      <c r="D218" s="210" t="s">
        <v>292</v>
      </c>
      <c r="E218" s="211" t="s">
        <v>1</v>
      </c>
      <c r="F218" s="212" t="s">
        <v>2312</v>
      </c>
      <c r="G218" s="209"/>
      <c r="H218" s="211" t="s">
        <v>1</v>
      </c>
      <c r="I218" s="209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292</v>
      </c>
      <c r="AU218" s="217" t="s">
        <v>88</v>
      </c>
      <c r="AV218" s="12" t="s">
        <v>86</v>
      </c>
      <c r="AW218" s="12" t="s">
        <v>40</v>
      </c>
      <c r="AX218" s="12" t="s">
        <v>79</v>
      </c>
      <c r="AY218" s="21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2305</v>
      </c>
      <c r="G219" s="219"/>
      <c r="H219" s="222">
        <v>2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2306</v>
      </c>
      <c r="G220" s="219"/>
      <c r="H220" s="222">
        <v>2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88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3" customFormat="1">
      <c r="B221" s="218"/>
      <c r="C221" s="219"/>
      <c r="D221" s="210" t="s">
        <v>292</v>
      </c>
      <c r="E221" s="220" t="s">
        <v>1</v>
      </c>
      <c r="F221" s="221" t="s">
        <v>2307</v>
      </c>
      <c r="G221" s="219"/>
      <c r="H221" s="222">
        <v>1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292</v>
      </c>
      <c r="AU221" s="227" t="s">
        <v>88</v>
      </c>
      <c r="AV221" s="13" t="s">
        <v>88</v>
      </c>
      <c r="AW221" s="13" t="s">
        <v>40</v>
      </c>
      <c r="AX221" s="13" t="s">
        <v>79</v>
      </c>
      <c r="AY221" s="22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2308</v>
      </c>
      <c r="G222" s="219"/>
      <c r="H222" s="222">
        <v>2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88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2040</v>
      </c>
      <c r="G223" s="219"/>
      <c r="H223" s="222">
        <v>2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5" customFormat="1">
      <c r="B224" s="238"/>
      <c r="C224" s="239"/>
      <c r="D224" s="210" t="s">
        <v>292</v>
      </c>
      <c r="E224" s="240" t="s">
        <v>1</v>
      </c>
      <c r="F224" s="241" t="s">
        <v>306</v>
      </c>
      <c r="G224" s="239"/>
      <c r="H224" s="242">
        <v>9</v>
      </c>
      <c r="I224" s="239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292</v>
      </c>
      <c r="AU224" s="247" t="s">
        <v>88</v>
      </c>
      <c r="AV224" s="15" t="s">
        <v>290</v>
      </c>
      <c r="AW224" s="15" t="s">
        <v>40</v>
      </c>
      <c r="AX224" s="15" t="s">
        <v>86</v>
      </c>
      <c r="AY224" s="247" t="s">
        <v>282</v>
      </c>
    </row>
    <row r="225" s="1" customFormat="1" ht="16.5" customHeight="1">
      <c r="B225" s="33"/>
      <c r="C225" s="198" t="s">
        <v>8</v>
      </c>
      <c r="D225" s="198" t="s">
        <v>285</v>
      </c>
      <c r="E225" s="199" t="s">
        <v>2313</v>
      </c>
      <c r="F225" s="200" t="s">
        <v>2314</v>
      </c>
      <c r="G225" s="201" t="s">
        <v>392</v>
      </c>
      <c r="H225" s="202">
        <v>447</v>
      </c>
      <c r="I225" s="203">
        <v>9.1199999999999992</v>
      </c>
      <c r="J225" s="203">
        <f>ROUND(I225*H225,2)</f>
        <v>4076.6399999999999</v>
      </c>
      <c r="K225" s="200" t="s">
        <v>289</v>
      </c>
      <c r="L225" s="38"/>
      <c r="M225" s="72" t="s">
        <v>1</v>
      </c>
      <c r="N225" s="204" t="s">
        <v>50</v>
      </c>
      <c r="O225" s="205">
        <v>0.0030000000000000001</v>
      </c>
      <c r="P225" s="205">
        <f>O225*H225</f>
        <v>1.341</v>
      </c>
      <c r="Q225" s="205">
        <v>8.0000000000000007E-05</v>
      </c>
      <c r="R225" s="205">
        <f>Q225*H225</f>
        <v>0.03576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88</v>
      </c>
      <c r="AY225" s="17" t="s">
        <v>282</v>
      </c>
      <c r="BE225" s="207">
        <f>IF(N225="základní",J225,0)</f>
        <v>4076.6399999999999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4076.6399999999999</v>
      </c>
      <c r="BL225" s="17" t="s">
        <v>290</v>
      </c>
      <c r="BM225" s="17" t="s">
        <v>2315</v>
      </c>
    </row>
    <row r="226" s="12" customFormat="1">
      <c r="B226" s="208"/>
      <c r="C226" s="209"/>
      <c r="D226" s="210" t="s">
        <v>292</v>
      </c>
      <c r="E226" s="211" t="s">
        <v>1</v>
      </c>
      <c r="F226" s="212" t="s">
        <v>2121</v>
      </c>
      <c r="G226" s="209"/>
      <c r="H226" s="211" t="s">
        <v>1</v>
      </c>
      <c r="I226" s="209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292</v>
      </c>
      <c r="AU226" s="217" t="s">
        <v>88</v>
      </c>
      <c r="AV226" s="12" t="s">
        <v>86</v>
      </c>
      <c r="AW226" s="12" t="s">
        <v>40</v>
      </c>
      <c r="AX226" s="12" t="s">
        <v>79</v>
      </c>
      <c r="AY226" s="217" t="s">
        <v>282</v>
      </c>
    </row>
    <row r="227" s="13" customFormat="1">
      <c r="B227" s="218"/>
      <c r="C227" s="219"/>
      <c r="D227" s="210" t="s">
        <v>292</v>
      </c>
      <c r="E227" s="220" t="s">
        <v>1</v>
      </c>
      <c r="F227" s="221" t="s">
        <v>2316</v>
      </c>
      <c r="G227" s="219"/>
      <c r="H227" s="222">
        <v>378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292</v>
      </c>
      <c r="AU227" s="227" t="s">
        <v>88</v>
      </c>
      <c r="AV227" s="13" t="s">
        <v>88</v>
      </c>
      <c r="AW227" s="13" t="s">
        <v>40</v>
      </c>
      <c r="AX227" s="13" t="s">
        <v>79</v>
      </c>
      <c r="AY227" s="227" t="s">
        <v>282</v>
      </c>
    </row>
    <row r="228" s="12" customFormat="1">
      <c r="B228" s="208"/>
      <c r="C228" s="209"/>
      <c r="D228" s="210" t="s">
        <v>292</v>
      </c>
      <c r="E228" s="211" t="s">
        <v>1</v>
      </c>
      <c r="F228" s="212" t="s">
        <v>2317</v>
      </c>
      <c r="G228" s="209"/>
      <c r="H228" s="211" t="s">
        <v>1</v>
      </c>
      <c r="I228" s="209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292</v>
      </c>
      <c r="AU228" s="217" t="s">
        <v>88</v>
      </c>
      <c r="AV228" s="12" t="s">
        <v>86</v>
      </c>
      <c r="AW228" s="12" t="s">
        <v>40</v>
      </c>
      <c r="AX228" s="12" t="s">
        <v>79</v>
      </c>
      <c r="AY228" s="21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2318</v>
      </c>
      <c r="G229" s="219"/>
      <c r="H229" s="222">
        <v>57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3" customFormat="1">
      <c r="B230" s="218"/>
      <c r="C230" s="219"/>
      <c r="D230" s="210" t="s">
        <v>292</v>
      </c>
      <c r="E230" s="220" t="s">
        <v>1</v>
      </c>
      <c r="F230" s="221" t="s">
        <v>2319</v>
      </c>
      <c r="G230" s="219"/>
      <c r="H230" s="222">
        <v>12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292</v>
      </c>
      <c r="AU230" s="227" t="s">
        <v>88</v>
      </c>
      <c r="AV230" s="13" t="s">
        <v>88</v>
      </c>
      <c r="AW230" s="13" t="s">
        <v>40</v>
      </c>
      <c r="AX230" s="13" t="s">
        <v>79</v>
      </c>
      <c r="AY230" s="227" t="s">
        <v>282</v>
      </c>
    </row>
    <row r="231" s="15" customFormat="1">
      <c r="B231" s="238"/>
      <c r="C231" s="239"/>
      <c r="D231" s="210" t="s">
        <v>292</v>
      </c>
      <c r="E231" s="240" t="s">
        <v>1</v>
      </c>
      <c r="F231" s="241" t="s">
        <v>306</v>
      </c>
      <c r="G231" s="239"/>
      <c r="H231" s="242">
        <v>447</v>
      </c>
      <c r="I231" s="239"/>
      <c r="J231" s="239"/>
      <c r="K231" s="239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292</v>
      </c>
      <c r="AU231" s="247" t="s">
        <v>88</v>
      </c>
      <c r="AV231" s="15" t="s">
        <v>290</v>
      </c>
      <c r="AW231" s="15" t="s">
        <v>40</v>
      </c>
      <c r="AX231" s="15" t="s">
        <v>86</v>
      </c>
      <c r="AY231" s="247" t="s">
        <v>282</v>
      </c>
    </row>
    <row r="232" s="1" customFormat="1" ht="16.5" customHeight="1">
      <c r="B232" s="33"/>
      <c r="C232" s="198" t="s">
        <v>381</v>
      </c>
      <c r="D232" s="198" t="s">
        <v>285</v>
      </c>
      <c r="E232" s="199" t="s">
        <v>2320</v>
      </c>
      <c r="F232" s="200" t="s">
        <v>2321</v>
      </c>
      <c r="G232" s="201" t="s">
        <v>343</v>
      </c>
      <c r="H232" s="202">
        <v>126</v>
      </c>
      <c r="I232" s="203">
        <v>158</v>
      </c>
      <c r="J232" s="203">
        <f>ROUND(I232*H232,2)</f>
        <v>19908</v>
      </c>
      <c r="K232" s="200" t="s">
        <v>289</v>
      </c>
      <c r="L232" s="38"/>
      <c r="M232" s="72" t="s">
        <v>1</v>
      </c>
      <c r="N232" s="204" t="s">
        <v>50</v>
      </c>
      <c r="O232" s="205">
        <v>0.108</v>
      </c>
      <c r="P232" s="205">
        <f>O232*H232</f>
        <v>13.608000000000001</v>
      </c>
      <c r="Q232" s="205">
        <v>0.0011999999999999999</v>
      </c>
      <c r="R232" s="205">
        <f>Q232*H232</f>
        <v>0.15119999999999997</v>
      </c>
      <c r="S232" s="205">
        <v>0</v>
      </c>
      <c r="T232" s="206">
        <f>S232*H232</f>
        <v>0</v>
      </c>
      <c r="AR232" s="17" t="s">
        <v>290</v>
      </c>
      <c r="AT232" s="17" t="s">
        <v>285</v>
      </c>
      <c r="AU232" s="17" t="s">
        <v>88</v>
      </c>
      <c r="AY232" s="17" t="s">
        <v>282</v>
      </c>
      <c r="BE232" s="207">
        <f>IF(N232="základní",J232,0)</f>
        <v>19908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86</v>
      </c>
      <c r="BK232" s="207">
        <f>ROUND(I232*H232,2)</f>
        <v>19908</v>
      </c>
      <c r="BL232" s="17" t="s">
        <v>290</v>
      </c>
      <c r="BM232" s="17" t="s">
        <v>2322</v>
      </c>
    </row>
    <row r="233" s="12" customFormat="1">
      <c r="B233" s="208"/>
      <c r="C233" s="209"/>
      <c r="D233" s="210" t="s">
        <v>292</v>
      </c>
      <c r="E233" s="211" t="s">
        <v>1</v>
      </c>
      <c r="F233" s="212" t="s">
        <v>2164</v>
      </c>
      <c r="G233" s="209"/>
      <c r="H233" s="211" t="s">
        <v>1</v>
      </c>
      <c r="I233" s="209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292</v>
      </c>
      <c r="AU233" s="217" t="s">
        <v>88</v>
      </c>
      <c r="AV233" s="12" t="s">
        <v>86</v>
      </c>
      <c r="AW233" s="12" t="s">
        <v>40</v>
      </c>
      <c r="AX233" s="12" t="s">
        <v>79</v>
      </c>
      <c r="AY233" s="21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2323</v>
      </c>
      <c r="G234" s="219"/>
      <c r="H234" s="222">
        <v>36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2" customFormat="1">
      <c r="B235" s="208"/>
      <c r="C235" s="209"/>
      <c r="D235" s="210" t="s">
        <v>292</v>
      </c>
      <c r="E235" s="211" t="s">
        <v>1</v>
      </c>
      <c r="F235" s="212" t="s">
        <v>2324</v>
      </c>
      <c r="G235" s="209"/>
      <c r="H235" s="211" t="s">
        <v>1</v>
      </c>
      <c r="I235" s="209"/>
      <c r="J235" s="209"/>
      <c r="K235" s="209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292</v>
      </c>
      <c r="AU235" s="217" t="s">
        <v>88</v>
      </c>
      <c r="AV235" s="12" t="s">
        <v>86</v>
      </c>
      <c r="AW235" s="12" t="s">
        <v>40</v>
      </c>
      <c r="AX235" s="12" t="s">
        <v>79</v>
      </c>
      <c r="AY235" s="217" t="s">
        <v>282</v>
      </c>
    </row>
    <row r="236" s="13" customFormat="1">
      <c r="B236" s="218"/>
      <c r="C236" s="219"/>
      <c r="D236" s="210" t="s">
        <v>292</v>
      </c>
      <c r="E236" s="220" t="s">
        <v>1</v>
      </c>
      <c r="F236" s="221" t="s">
        <v>2325</v>
      </c>
      <c r="G236" s="219"/>
      <c r="H236" s="222">
        <v>4</v>
      </c>
      <c r="I236" s="219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292</v>
      </c>
      <c r="AU236" s="227" t="s">
        <v>88</v>
      </c>
      <c r="AV236" s="13" t="s">
        <v>88</v>
      </c>
      <c r="AW236" s="13" t="s">
        <v>40</v>
      </c>
      <c r="AX236" s="13" t="s">
        <v>79</v>
      </c>
      <c r="AY236" s="227" t="s">
        <v>282</v>
      </c>
    </row>
    <row r="237" s="12" customFormat="1">
      <c r="B237" s="208"/>
      <c r="C237" s="209"/>
      <c r="D237" s="210" t="s">
        <v>292</v>
      </c>
      <c r="E237" s="211" t="s">
        <v>1</v>
      </c>
      <c r="F237" s="212" t="s">
        <v>2326</v>
      </c>
      <c r="G237" s="209"/>
      <c r="H237" s="211" t="s">
        <v>1</v>
      </c>
      <c r="I237" s="209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292</v>
      </c>
      <c r="AU237" s="217" t="s">
        <v>88</v>
      </c>
      <c r="AV237" s="12" t="s">
        <v>86</v>
      </c>
      <c r="AW237" s="12" t="s">
        <v>40</v>
      </c>
      <c r="AX237" s="12" t="s">
        <v>79</v>
      </c>
      <c r="AY237" s="21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2327</v>
      </c>
      <c r="G238" s="219"/>
      <c r="H238" s="222">
        <v>86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88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5" customFormat="1">
      <c r="B239" s="238"/>
      <c r="C239" s="239"/>
      <c r="D239" s="210" t="s">
        <v>292</v>
      </c>
      <c r="E239" s="240" t="s">
        <v>1</v>
      </c>
      <c r="F239" s="241" t="s">
        <v>306</v>
      </c>
      <c r="G239" s="239"/>
      <c r="H239" s="242">
        <v>126</v>
      </c>
      <c r="I239" s="239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292</v>
      </c>
      <c r="AU239" s="247" t="s">
        <v>88</v>
      </c>
      <c r="AV239" s="15" t="s">
        <v>290</v>
      </c>
      <c r="AW239" s="15" t="s">
        <v>40</v>
      </c>
      <c r="AX239" s="15" t="s">
        <v>86</v>
      </c>
      <c r="AY239" s="247" t="s">
        <v>282</v>
      </c>
    </row>
    <row r="240" s="1" customFormat="1" ht="16.5" customHeight="1">
      <c r="B240" s="33"/>
      <c r="C240" s="198" t="s">
        <v>385</v>
      </c>
      <c r="D240" s="198" t="s">
        <v>285</v>
      </c>
      <c r="E240" s="199" t="s">
        <v>2177</v>
      </c>
      <c r="F240" s="200" t="s">
        <v>2178</v>
      </c>
      <c r="G240" s="201" t="s">
        <v>392</v>
      </c>
      <c r="H240" s="202">
        <v>447</v>
      </c>
      <c r="I240" s="203">
        <v>4.8600000000000003</v>
      </c>
      <c r="J240" s="203">
        <f>ROUND(I240*H240,2)</f>
        <v>2172.4200000000001</v>
      </c>
      <c r="K240" s="200" t="s">
        <v>289</v>
      </c>
      <c r="L240" s="38"/>
      <c r="M240" s="72" t="s">
        <v>1</v>
      </c>
      <c r="N240" s="204" t="s">
        <v>50</v>
      </c>
      <c r="O240" s="205">
        <v>0.016</v>
      </c>
      <c r="P240" s="205">
        <f>O240*H240</f>
        <v>7.1520000000000001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AR240" s="17" t="s">
        <v>290</v>
      </c>
      <c r="AT240" s="17" t="s">
        <v>285</v>
      </c>
      <c r="AU240" s="17" t="s">
        <v>88</v>
      </c>
      <c r="AY240" s="17" t="s">
        <v>282</v>
      </c>
      <c r="BE240" s="207">
        <f>IF(N240="základní",J240,0)</f>
        <v>2172.4200000000001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86</v>
      </c>
      <c r="BK240" s="207">
        <f>ROUND(I240*H240,2)</f>
        <v>2172.4200000000001</v>
      </c>
      <c r="BL240" s="17" t="s">
        <v>290</v>
      </c>
      <c r="BM240" s="17" t="s">
        <v>2328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2329</v>
      </c>
      <c r="G241" s="219"/>
      <c r="H241" s="222">
        <v>447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5" customFormat="1">
      <c r="B242" s="238"/>
      <c r="C242" s="239"/>
      <c r="D242" s="210" t="s">
        <v>292</v>
      </c>
      <c r="E242" s="240" t="s">
        <v>1</v>
      </c>
      <c r="F242" s="241" t="s">
        <v>306</v>
      </c>
      <c r="G242" s="239"/>
      <c r="H242" s="242">
        <v>447</v>
      </c>
      <c r="I242" s="239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292</v>
      </c>
      <c r="AU242" s="247" t="s">
        <v>88</v>
      </c>
      <c r="AV242" s="15" t="s">
        <v>290</v>
      </c>
      <c r="AW242" s="15" t="s">
        <v>40</v>
      </c>
      <c r="AX242" s="15" t="s">
        <v>86</v>
      </c>
      <c r="AY242" s="247" t="s">
        <v>282</v>
      </c>
    </row>
    <row r="243" s="1" customFormat="1" ht="16.5" customHeight="1">
      <c r="B243" s="33"/>
      <c r="C243" s="198" t="s">
        <v>389</v>
      </c>
      <c r="D243" s="198" t="s">
        <v>285</v>
      </c>
      <c r="E243" s="199" t="s">
        <v>2181</v>
      </c>
      <c r="F243" s="200" t="s">
        <v>2182</v>
      </c>
      <c r="G243" s="201" t="s">
        <v>343</v>
      </c>
      <c r="H243" s="202">
        <v>126</v>
      </c>
      <c r="I243" s="203">
        <v>24.5</v>
      </c>
      <c r="J243" s="203">
        <f>ROUND(I243*H243,2)</f>
        <v>3087</v>
      </c>
      <c r="K243" s="200" t="s">
        <v>289</v>
      </c>
      <c r="L243" s="38"/>
      <c r="M243" s="72" t="s">
        <v>1</v>
      </c>
      <c r="N243" s="204" t="s">
        <v>50</v>
      </c>
      <c r="O243" s="205">
        <v>0.083000000000000004</v>
      </c>
      <c r="P243" s="205">
        <f>O243*H243</f>
        <v>10.458</v>
      </c>
      <c r="Q243" s="205">
        <v>1.0000000000000001E-05</v>
      </c>
      <c r="R243" s="205">
        <f>Q243*H243</f>
        <v>0.0012600000000000001</v>
      </c>
      <c r="S243" s="205">
        <v>0</v>
      </c>
      <c r="T243" s="206">
        <f>S243*H243</f>
        <v>0</v>
      </c>
      <c r="AR243" s="17" t="s">
        <v>290</v>
      </c>
      <c r="AT243" s="17" t="s">
        <v>285</v>
      </c>
      <c r="AU243" s="17" t="s">
        <v>88</v>
      </c>
      <c r="AY243" s="17" t="s">
        <v>282</v>
      </c>
      <c r="BE243" s="207">
        <f>IF(N243="základní",J243,0)</f>
        <v>3087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7" t="s">
        <v>86</v>
      </c>
      <c r="BK243" s="207">
        <f>ROUND(I243*H243,2)</f>
        <v>3087</v>
      </c>
      <c r="BL243" s="17" t="s">
        <v>290</v>
      </c>
      <c r="BM243" s="17" t="s">
        <v>2330</v>
      </c>
    </row>
    <row r="244" s="13" customFormat="1">
      <c r="B244" s="218"/>
      <c r="C244" s="219"/>
      <c r="D244" s="210" t="s">
        <v>292</v>
      </c>
      <c r="E244" s="220" t="s">
        <v>1</v>
      </c>
      <c r="F244" s="221" t="s">
        <v>2331</v>
      </c>
      <c r="G244" s="219"/>
      <c r="H244" s="222">
        <v>126</v>
      </c>
      <c r="I244" s="219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292</v>
      </c>
      <c r="AU244" s="227" t="s">
        <v>88</v>
      </c>
      <c r="AV244" s="13" t="s">
        <v>88</v>
      </c>
      <c r="AW244" s="13" t="s">
        <v>40</v>
      </c>
      <c r="AX244" s="13" t="s">
        <v>79</v>
      </c>
      <c r="AY244" s="227" t="s">
        <v>282</v>
      </c>
    </row>
    <row r="245" s="15" customFormat="1">
      <c r="B245" s="238"/>
      <c r="C245" s="239"/>
      <c r="D245" s="210" t="s">
        <v>292</v>
      </c>
      <c r="E245" s="240" t="s">
        <v>1</v>
      </c>
      <c r="F245" s="241" t="s">
        <v>306</v>
      </c>
      <c r="G245" s="239"/>
      <c r="H245" s="242">
        <v>126</v>
      </c>
      <c r="I245" s="239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292</v>
      </c>
      <c r="AU245" s="247" t="s">
        <v>88</v>
      </c>
      <c r="AV245" s="15" t="s">
        <v>290</v>
      </c>
      <c r="AW245" s="15" t="s">
        <v>40</v>
      </c>
      <c r="AX245" s="15" t="s">
        <v>86</v>
      </c>
      <c r="AY245" s="247" t="s">
        <v>282</v>
      </c>
    </row>
    <row r="246" s="11" customFormat="1" ht="22.8" customHeight="1">
      <c r="B246" s="183"/>
      <c r="C246" s="184"/>
      <c r="D246" s="185" t="s">
        <v>78</v>
      </c>
      <c r="E246" s="196" t="s">
        <v>1224</v>
      </c>
      <c r="F246" s="196" t="s">
        <v>1225</v>
      </c>
      <c r="G246" s="184"/>
      <c r="H246" s="184"/>
      <c r="I246" s="184"/>
      <c r="J246" s="197">
        <f>BK246</f>
        <v>11.390000000000001</v>
      </c>
      <c r="K246" s="184"/>
      <c r="L246" s="188"/>
      <c r="M246" s="189"/>
      <c r="N246" s="190"/>
      <c r="O246" s="190"/>
      <c r="P246" s="191">
        <f>P247</f>
        <v>0.012408000000000001</v>
      </c>
      <c r="Q246" s="190"/>
      <c r="R246" s="191">
        <f>R247</f>
        <v>0</v>
      </c>
      <c r="S246" s="190"/>
      <c r="T246" s="192">
        <f>T247</f>
        <v>0</v>
      </c>
      <c r="AR246" s="193" t="s">
        <v>86</v>
      </c>
      <c r="AT246" s="194" t="s">
        <v>78</v>
      </c>
      <c r="AU246" s="194" t="s">
        <v>86</v>
      </c>
      <c r="AY246" s="193" t="s">
        <v>282</v>
      </c>
      <c r="BK246" s="195">
        <f>BK247</f>
        <v>11.390000000000001</v>
      </c>
    </row>
    <row r="247" s="1" customFormat="1" ht="16.5" customHeight="1">
      <c r="B247" s="33"/>
      <c r="C247" s="198" t="s">
        <v>395</v>
      </c>
      <c r="D247" s="198" t="s">
        <v>285</v>
      </c>
      <c r="E247" s="199" t="s">
        <v>636</v>
      </c>
      <c r="F247" s="200" t="s">
        <v>637</v>
      </c>
      <c r="G247" s="201" t="s">
        <v>316</v>
      </c>
      <c r="H247" s="202">
        <v>0.188</v>
      </c>
      <c r="I247" s="203">
        <v>60.600000000000001</v>
      </c>
      <c r="J247" s="203">
        <f>ROUND(I247*H247,2)</f>
        <v>11.390000000000001</v>
      </c>
      <c r="K247" s="200" t="s">
        <v>289</v>
      </c>
      <c r="L247" s="38"/>
      <c r="M247" s="257" t="s">
        <v>1</v>
      </c>
      <c r="N247" s="258" t="s">
        <v>50</v>
      </c>
      <c r="O247" s="259">
        <v>0.066000000000000003</v>
      </c>
      <c r="P247" s="259">
        <f>O247*H247</f>
        <v>0.012408000000000001</v>
      </c>
      <c r="Q247" s="259">
        <v>0</v>
      </c>
      <c r="R247" s="259">
        <f>Q247*H247</f>
        <v>0</v>
      </c>
      <c r="S247" s="259">
        <v>0</v>
      </c>
      <c r="T247" s="260">
        <f>S247*H247</f>
        <v>0</v>
      </c>
      <c r="AR247" s="17" t="s">
        <v>290</v>
      </c>
      <c r="AT247" s="17" t="s">
        <v>285</v>
      </c>
      <c r="AU247" s="17" t="s">
        <v>88</v>
      </c>
      <c r="AY247" s="17" t="s">
        <v>282</v>
      </c>
      <c r="BE247" s="207">
        <f>IF(N247="základní",J247,0)</f>
        <v>11.390000000000001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7" t="s">
        <v>86</v>
      </c>
      <c r="BK247" s="207">
        <f>ROUND(I247*H247,2)</f>
        <v>11.390000000000001</v>
      </c>
      <c r="BL247" s="17" t="s">
        <v>290</v>
      </c>
      <c r="BM247" s="17" t="s">
        <v>2332</v>
      </c>
    </row>
    <row r="248" s="1" customFormat="1" ht="6.96" customHeight="1"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38"/>
    </row>
  </sheetData>
  <sheetProtection sheet="1" autoFilter="0" formatColumns="0" formatRows="0" objects="1" scenarios="1" spinCount="100000" saltValue="OB48yKZqmPOELGYGStGxa5lRzAUV84UYvE+ZEVoK3wKJLZWny2x2jfFJkgNeSJFC1danUstaFQWQD9L2yxpLwA==" hashValue="gz/S+Na9bETBSW6LDtY4ZKgEbpN0onZdldfwPU3eMMiQ//omotAqaaaXYATUu7zXsjAdjRDfPt8B/8IHysaLBQ==" algorithmName="SHA-512" password="CC35"/>
  <autoFilter ref="C87:K247"/>
  <mergeCells count="11">
    <mergeCell ref="E7:H7"/>
    <mergeCell ref="E9:H9"/>
    <mergeCell ref="E11:H11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160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2333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2334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ROUND(J92, 2)</f>
        <v>4376301.4500000002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ROUND((SUM(BE92:BE460)),  2)</f>
        <v>4376301.4500000002</v>
      </c>
      <c r="I35" s="145">
        <v>0.20999999999999999</v>
      </c>
      <c r="J35" s="144">
        <f>ROUND(((SUM(BE92:BE460))*I35),  2)</f>
        <v>919023.30000000005</v>
      </c>
      <c r="L35" s="38"/>
    </row>
    <row r="36" s="1" customFormat="1" ht="14.4" customHeight="1">
      <c r="B36" s="38"/>
      <c r="E36" s="135" t="s">
        <v>51</v>
      </c>
      <c r="F36" s="144">
        <f>ROUND((SUM(BF92:BF460)),  2)</f>
        <v>0</v>
      </c>
      <c r="I36" s="145">
        <v>0.14999999999999999</v>
      </c>
      <c r="J36" s="144">
        <f>ROUND(((SUM(BF92:BF460))*I36),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ROUND((SUM(BG92:BG460)),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ROUND((SUM(BH92:BH460)),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ROUND((SUM(BI92:BI460)),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5295324.75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2333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301.1 - Dešťová kanalizace parkoviště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J92</f>
        <v>4376301.4500000002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J93</f>
        <v>4376301.4500000002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J94</f>
        <v>1503397.9399999999</v>
      </c>
      <c r="K65" s="117"/>
      <c r="L65" s="172"/>
    </row>
    <row r="66" s="9" customFormat="1" ht="19.92" customHeight="1">
      <c r="B66" s="168"/>
      <c r="C66" s="117"/>
      <c r="D66" s="169" t="s">
        <v>2335</v>
      </c>
      <c r="E66" s="170"/>
      <c r="F66" s="170"/>
      <c r="G66" s="170"/>
      <c r="H66" s="170"/>
      <c r="I66" s="170"/>
      <c r="J66" s="171">
        <f>J284</f>
        <v>21780.860000000001</v>
      </c>
      <c r="K66" s="117"/>
      <c r="L66" s="172"/>
    </row>
    <row r="67" s="9" customFormat="1" ht="19.92" customHeight="1">
      <c r="B67" s="168"/>
      <c r="C67" s="117"/>
      <c r="D67" s="169" t="s">
        <v>1500</v>
      </c>
      <c r="E67" s="170"/>
      <c r="F67" s="170"/>
      <c r="G67" s="170"/>
      <c r="H67" s="170"/>
      <c r="I67" s="170"/>
      <c r="J67" s="171">
        <f>J293</f>
        <v>69506.399999999994</v>
      </c>
      <c r="K67" s="117"/>
      <c r="L67" s="172"/>
    </row>
    <row r="68" s="9" customFormat="1" ht="19.92" customHeight="1">
      <c r="B68" s="168"/>
      <c r="C68" s="117"/>
      <c r="D68" s="169" t="s">
        <v>1230</v>
      </c>
      <c r="E68" s="170"/>
      <c r="F68" s="170"/>
      <c r="G68" s="170"/>
      <c r="H68" s="170"/>
      <c r="I68" s="170"/>
      <c r="J68" s="171">
        <f>J310</f>
        <v>2399371.2999999998</v>
      </c>
      <c r="K68" s="117"/>
      <c r="L68" s="172"/>
    </row>
    <row r="69" s="9" customFormat="1" ht="19.92" customHeight="1">
      <c r="B69" s="168"/>
      <c r="C69" s="117"/>
      <c r="D69" s="169" t="s">
        <v>2336</v>
      </c>
      <c r="E69" s="170"/>
      <c r="F69" s="170"/>
      <c r="G69" s="170"/>
      <c r="H69" s="170"/>
      <c r="I69" s="170"/>
      <c r="J69" s="171">
        <f>J425</f>
        <v>146970</v>
      </c>
      <c r="K69" s="117"/>
      <c r="L69" s="172"/>
    </row>
    <row r="70" s="9" customFormat="1" ht="19.92" customHeight="1">
      <c r="B70" s="168"/>
      <c r="C70" s="117"/>
      <c r="D70" s="169" t="s">
        <v>1043</v>
      </c>
      <c r="E70" s="170"/>
      <c r="F70" s="170"/>
      <c r="G70" s="170"/>
      <c r="H70" s="170"/>
      <c r="I70" s="170"/>
      <c r="J70" s="171">
        <f>J459</f>
        <v>235274.95000000001</v>
      </c>
      <c r="K70" s="117"/>
      <c r="L70" s="172"/>
    </row>
    <row r="71" s="1" customFormat="1" ht="21.84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8"/>
    </row>
    <row r="72" s="1" customFormat="1" ht="6.96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8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38"/>
    </row>
    <row r="77" s="1" customFormat="1" ht="24.96" customHeight="1">
      <c r="B77" s="33"/>
      <c r="C77" s="23" t="s">
        <v>268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14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157" t="str">
        <f>E7</f>
        <v>Přestupní terminál Šumperk</v>
      </c>
      <c r="F80" s="29"/>
      <c r="G80" s="29"/>
      <c r="H80" s="29"/>
      <c r="I80" s="34"/>
      <c r="J80" s="34"/>
      <c r="K80" s="34"/>
      <c r="L80" s="38"/>
    </row>
    <row r="81" ht="12" customHeight="1">
      <c r="B81" s="21"/>
      <c r="C81" s="29" t="s">
        <v>244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1" customFormat="1" ht="16.5" customHeight="1">
      <c r="B82" s="33"/>
      <c r="C82" s="34"/>
      <c r="D82" s="34"/>
      <c r="E82" s="157" t="s">
        <v>2333</v>
      </c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246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E11</f>
        <v>SO 301.1 - Dešťová kanalizace parkoviště</v>
      </c>
      <c r="F84" s="34"/>
      <c r="G84" s="34"/>
      <c r="H84" s="34"/>
      <c r="I84" s="34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20</v>
      </c>
      <c r="D86" s="34"/>
      <c r="E86" s="34"/>
      <c r="F86" s="26" t="str">
        <f>F14</f>
        <v>Šumperk</v>
      </c>
      <c r="G86" s="34"/>
      <c r="H86" s="34"/>
      <c r="I86" s="29" t="s">
        <v>22</v>
      </c>
      <c r="J86" s="62" t="str">
        <f>IF(J14="","",J14)</f>
        <v>20. 11. 2018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3.65" customHeight="1">
      <c r="B88" s="33"/>
      <c r="C88" s="29" t="s">
        <v>28</v>
      </c>
      <c r="D88" s="34"/>
      <c r="E88" s="34"/>
      <c r="F88" s="26" t="str">
        <f>E17</f>
        <v>Město Šumperk</v>
      </c>
      <c r="G88" s="34"/>
      <c r="H88" s="34"/>
      <c r="I88" s="29" t="s">
        <v>36</v>
      </c>
      <c r="J88" s="31" t="str">
        <f>E23</f>
        <v>Cekr CZ s.r.o.</v>
      </c>
      <c r="K88" s="34"/>
      <c r="L88" s="38"/>
    </row>
    <row r="89" s="1" customFormat="1" ht="24.9" customHeight="1">
      <c r="B89" s="33"/>
      <c r="C89" s="29" t="s">
        <v>34</v>
      </c>
      <c r="D89" s="34"/>
      <c r="E89" s="34"/>
      <c r="F89" s="26" t="str">
        <f>IF(E20="","",E20)</f>
        <v>Na základě VŘ</v>
      </c>
      <c r="G89" s="34"/>
      <c r="H89" s="34"/>
      <c r="I89" s="29" t="s">
        <v>41</v>
      </c>
      <c r="J89" s="31" t="str">
        <f>E26</f>
        <v>Jan Zamykal, CS ÚRS 2018 02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0" customFormat="1" ht="29.28" customHeight="1">
      <c r="B91" s="173"/>
      <c r="C91" s="174" t="s">
        <v>269</v>
      </c>
      <c r="D91" s="175" t="s">
        <v>64</v>
      </c>
      <c r="E91" s="175" t="s">
        <v>60</v>
      </c>
      <c r="F91" s="175" t="s">
        <v>61</v>
      </c>
      <c r="G91" s="175" t="s">
        <v>270</v>
      </c>
      <c r="H91" s="175" t="s">
        <v>271</v>
      </c>
      <c r="I91" s="175" t="s">
        <v>272</v>
      </c>
      <c r="J91" s="176" t="s">
        <v>250</v>
      </c>
      <c r="K91" s="177" t="s">
        <v>273</v>
      </c>
      <c r="L91" s="178"/>
      <c r="M91" s="83" t="s">
        <v>1</v>
      </c>
      <c r="N91" s="84" t="s">
        <v>49</v>
      </c>
      <c r="O91" s="84" t="s">
        <v>274</v>
      </c>
      <c r="P91" s="84" t="s">
        <v>275</v>
      </c>
      <c r="Q91" s="84" t="s">
        <v>276</v>
      </c>
      <c r="R91" s="84" t="s">
        <v>277</v>
      </c>
      <c r="S91" s="84" t="s">
        <v>278</v>
      </c>
      <c r="T91" s="85" t="s">
        <v>279</v>
      </c>
    </row>
    <row r="92" s="1" customFormat="1" ht="22.8" customHeight="1">
      <c r="B92" s="33"/>
      <c r="C92" s="90" t="s">
        <v>280</v>
      </c>
      <c r="D92" s="34"/>
      <c r="E92" s="34"/>
      <c r="F92" s="34"/>
      <c r="G92" s="34"/>
      <c r="H92" s="34"/>
      <c r="I92" s="34"/>
      <c r="J92" s="179">
        <f>BK92</f>
        <v>4376301.4500000002</v>
      </c>
      <c r="K92" s="34"/>
      <c r="L92" s="38"/>
      <c r="M92" s="86"/>
      <c r="N92" s="87"/>
      <c r="O92" s="87"/>
      <c r="P92" s="180">
        <f>P93</f>
        <v>3979.6602889999999</v>
      </c>
      <c r="Q92" s="87"/>
      <c r="R92" s="180">
        <f>R93</f>
        <v>285.92256170000002</v>
      </c>
      <c r="S92" s="87"/>
      <c r="T92" s="181">
        <f>T93</f>
        <v>0</v>
      </c>
      <c r="AT92" s="17" t="s">
        <v>78</v>
      </c>
      <c r="AU92" s="17" t="s">
        <v>252</v>
      </c>
      <c r="BK92" s="182">
        <f>BK93</f>
        <v>4376301.4500000002</v>
      </c>
    </row>
    <row r="93" s="11" customFormat="1" ht="25.92" customHeight="1">
      <c r="B93" s="183"/>
      <c r="C93" s="184"/>
      <c r="D93" s="185" t="s">
        <v>78</v>
      </c>
      <c r="E93" s="186" t="s">
        <v>1044</v>
      </c>
      <c r="F93" s="186" t="s">
        <v>1045</v>
      </c>
      <c r="G93" s="184"/>
      <c r="H93" s="184"/>
      <c r="I93" s="184"/>
      <c r="J93" s="187">
        <f>BK93</f>
        <v>4376301.4500000002</v>
      </c>
      <c r="K93" s="184"/>
      <c r="L93" s="188"/>
      <c r="M93" s="189"/>
      <c r="N93" s="190"/>
      <c r="O93" s="190"/>
      <c r="P93" s="191">
        <f>P94+P284+P293+P310+P425+P459</f>
        <v>3979.6602889999999</v>
      </c>
      <c r="Q93" s="190"/>
      <c r="R93" s="191">
        <f>R94+R284+R293+R310+R425+R459</f>
        <v>285.92256170000002</v>
      </c>
      <c r="S93" s="190"/>
      <c r="T93" s="192">
        <f>T94+T284+T293+T310+T425+T459</f>
        <v>0</v>
      </c>
      <c r="AR93" s="193" t="s">
        <v>86</v>
      </c>
      <c r="AT93" s="194" t="s">
        <v>78</v>
      </c>
      <c r="AU93" s="194" t="s">
        <v>79</v>
      </c>
      <c r="AY93" s="193" t="s">
        <v>282</v>
      </c>
      <c r="BK93" s="195">
        <f>BK94+BK284+BK293+BK310+BK425+BK459</f>
        <v>4376301.4500000002</v>
      </c>
    </row>
    <row r="94" s="11" customFormat="1" ht="22.8" customHeight="1">
      <c r="B94" s="183"/>
      <c r="C94" s="184"/>
      <c r="D94" s="185" t="s">
        <v>78</v>
      </c>
      <c r="E94" s="196" t="s">
        <v>86</v>
      </c>
      <c r="F94" s="196" t="s">
        <v>284</v>
      </c>
      <c r="G94" s="184"/>
      <c r="H94" s="184"/>
      <c r="I94" s="184"/>
      <c r="J94" s="197">
        <f>BK94</f>
        <v>1503397.9399999999</v>
      </c>
      <c r="K94" s="184"/>
      <c r="L94" s="188"/>
      <c r="M94" s="189"/>
      <c r="N94" s="190"/>
      <c r="O94" s="190"/>
      <c r="P94" s="191">
        <f>SUM(P95:P283)</f>
        <v>2513.2155090000001</v>
      </c>
      <c r="Q94" s="190"/>
      <c r="R94" s="191">
        <f>SUM(R95:R283)</f>
        <v>0.45902880000000001</v>
      </c>
      <c r="S94" s="190"/>
      <c r="T94" s="192">
        <f>SUM(T95:T283)</f>
        <v>0</v>
      </c>
      <c r="AR94" s="193" t="s">
        <v>86</v>
      </c>
      <c r="AT94" s="194" t="s">
        <v>78</v>
      </c>
      <c r="AU94" s="194" t="s">
        <v>86</v>
      </c>
      <c r="AY94" s="193" t="s">
        <v>282</v>
      </c>
      <c r="BK94" s="195">
        <f>SUM(BK95:BK283)</f>
        <v>1503397.9399999999</v>
      </c>
    </row>
    <row r="95" s="1" customFormat="1" ht="16.5" customHeight="1">
      <c r="B95" s="33"/>
      <c r="C95" s="198" t="s">
        <v>86</v>
      </c>
      <c r="D95" s="198" t="s">
        <v>285</v>
      </c>
      <c r="E95" s="199" t="s">
        <v>2337</v>
      </c>
      <c r="F95" s="200" t="s">
        <v>2338</v>
      </c>
      <c r="G95" s="201" t="s">
        <v>588</v>
      </c>
      <c r="H95" s="202">
        <v>320</v>
      </c>
      <c r="I95" s="203">
        <v>62.700000000000003</v>
      </c>
      <c r="J95" s="203">
        <f>ROUND(I95*H95,2)</f>
        <v>20064</v>
      </c>
      <c r="K95" s="200" t="s">
        <v>289</v>
      </c>
      <c r="L95" s="38"/>
      <c r="M95" s="72" t="s">
        <v>1</v>
      </c>
      <c r="N95" s="204" t="s">
        <v>50</v>
      </c>
      <c r="O95" s="205">
        <v>0.20000000000000001</v>
      </c>
      <c r="P95" s="205">
        <f>O95*H95</f>
        <v>64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88</v>
      </c>
      <c r="AY95" s="17" t="s">
        <v>282</v>
      </c>
      <c r="BE95" s="207">
        <f>IF(N95="základní",J95,0)</f>
        <v>20064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20064</v>
      </c>
      <c r="BL95" s="17" t="s">
        <v>290</v>
      </c>
      <c r="BM95" s="17" t="s">
        <v>2339</v>
      </c>
    </row>
    <row r="96" s="12" customFormat="1">
      <c r="B96" s="208"/>
      <c r="C96" s="209"/>
      <c r="D96" s="210" t="s">
        <v>292</v>
      </c>
      <c r="E96" s="211" t="s">
        <v>1</v>
      </c>
      <c r="F96" s="212" t="s">
        <v>2340</v>
      </c>
      <c r="G96" s="209"/>
      <c r="H96" s="211" t="s">
        <v>1</v>
      </c>
      <c r="I96" s="209"/>
      <c r="J96" s="209"/>
      <c r="K96" s="209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292</v>
      </c>
      <c r="AU96" s="217" t="s">
        <v>88</v>
      </c>
      <c r="AV96" s="12" t="s">
        <v>86</v>
      </c>
      <c r="AW96" s="12" t="s">
        <v>40</v>
      </c>
      <c r="AX96" s="12" t="s">
        <v>79</v>
      </c>
      <c r="AY96" s="21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2341</v>
      </c>
      <c r="G97" s="219"/>
      <c r="H97" s="222">
        <v>320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5" customFormat="1">
      <c r="B98" s="238"/>
      <c r="C98" s="239"/>
      <c r="D98" s="210" t="s">
        <v>292</v>
      </c>
      <c r="E98" s="240" t="s">
        <v>1</v>
      </c>
      <c r="F98" s="241" t="s">
        <v>306</v>
      </c>
      <c r="G98" s="239"/>
      <c r="H98" s="242">
        <v>320</v>
      </c>
      <c r="I98" s="239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292</v>
      </c>
      <c r="AU98" s="247" t="s">
        <v>88</v>
      </c>
      <c r="AV98" s="15" t="s">
        <v>290</v>
      </c>
      <c r="AW98" s="15" t="s">
        <v>40</v>
      </c>
      <c r="AX98" s="15" t="s">
        <v>86</v>
      </c>
      <c r="AY98" s="247" t="s">
        <v>282</v>
      </c>
    </row>
    <row r="99" s="1" customFormat="1" ht="16.5" customHeight="1">
      <c r="B99" s="33"/>
      <c r="C99" s="198" t="s">
        <v>88</v>
      </c>
      <c r="D99" s="198" t="s">
        <v>285</v>
      </c>
      <c r="E99" s="199" t="s">
        <v>2342</v>
      </c>
      <c r="F99" s="200" t="s">
        <v>2343</v>
      </c>
      <c r="G99" s="201" t="s">
        <v>2344</v>
      </c>
      <c r="H99" s="202">
        <v>40</v>
      </c>
      <c r="I99" s="203">
        <v>42.200000000000003</v>
      </c>
      <c r="J99" s="203">
        <f>ROUND(I99*H99,2)</f>
        <v>1688</v>
      </c>
      <c r="K99" s="200" t="s">
        <v>289</v>
      </c>
      <c r="L99" s="38"/>
      <c r="M99" s="72" t="s">
        <v>1</v>
      </c>
      <c r="N99" s="204" t="s">
        <v>50</v>
      </c>
      <c r="O99" s="205">
        <v>0</v>
      </c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88</v>
      </c>
      <c r="AY99" s="17" t="s">
        <v>282</v>
      </c>
      <c r="BE99" s="207">
        <f>IF(N99="základní",J99,0)</f>
        <v>1688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1688</v>
      </c>
      <c r="BL99" s="17" t="s">
        <v>290</v>
      </c>
      <c r="BM99" s="17" t="s">
        <v>2345</v>
      </c>
    </row>
    <row r="100" s="12" customFormat="1">
      <c r="B100" s="208"/>
      <c r="C100" s="209"/>
      <c r="D100" s="210" t="s">
        <v>292</v>
      </c>
      <c r="E100" s="211" t="s">
        <v>1</v>
      </c>
      <c r="F100" s="212" t="s">
        <v>2346</v>
      </c>
      <c r="G100" s="209"/>
      <c r="H100" s="211" t="s">
        <v>1</v>
      </c>
      <c r="I100" s="209"/>
      <c r="J100" s="209"/>
      <c r="K100" s="209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292</v>
      </c>
      <c r="AU100" s="217" t="s">
        <v>88</v>
      </c>
      <c r="AV100" s="12" t="s">
        <v>86</v>
      </c>
      <c r="AW100" s="12" t="s">
        <v>40</v>
      </c>
      <c r="AX100" s="12" t="s">
        <v>79</v>
      </c>
      <c r="AY100" s="21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553</v>
      </c>
      <c r="G101" s="219"/>
      <c r="H101" s="222">
        <v>40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88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40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88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129</v>
      </c>
      <c r="D103" s="198" t="s">
        <v>285</v>
      </c>
      <c r="E103" s="199" t="s">
        <v>2347</v>
      </c>
      <c r="F103" s="200" t="s">
        <v>2348</v>
      </c>
      <c r="G103" s="201" t="s">
        <v>533</v>
      </c>
      <c r="H103" s="202">
        <v>6</v>
      </c>
      <c r="I103" s="203">
        <v>3500</v>
      </c>
      <c r="J103" s="203">
        <f>ROUND(I103*H103,2)</f>
        <v>21000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21000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21000</v>
      </c>
      <c r="BL103" s="17" t="s">
        <v>290</v>
      </c>
      <c r="BM103" s="17" t="s">
        <v>2349</v>
      </c>
    </row>
    <row r="104" s="1" customFormat="1">
      <c r="B104" s="33"/>
      <c r="C104" s="34"/>
      <c r="D104" s="210" t="s">
        <v>1154</v>
      </c>
      <c r="E104" s="34"/>
      <c r="F104" s="261" t="s">
        <v>2350</v>
      </c>
      <c r="G104" s="34"/>
      <c r="H104" s="34"/>
      <c r="I104" s="34"/>
      <c r="J104" s="34"/>
      <c r="K104" s="34"/>
      <c r="L104" s="38"/>
      <c r="M104" s="262"/>
      <c r="N104" s="74"/>
      <c r="O104" s="74"/>
      <c r="P104" s="74"/>
      <c r="Q104" s="74"/>
      <c r="R104" s="74"/>
      <c r="S104" s="74"/>
      <c r="T104" s="75"/>
      <c r="AT104" s="17" t="s">
        <v>1154</v>
      </c>
      <c r="AU104" s="17" t="s">
        <v>88</v>
      </c>
    </row>
    <row r="105" s="12" customFormat="1">
      <c r="B105" s="208"/>
      <c r="C105" s="209"/>
      <c r="D105" s="210" t="s">
        <v>292</v>
      </c>
      <c r="E105" s="211" t="s">
        <v>1</v>
      </c>
      <c r="F105" s="212" t="s">
        <v>2351</v>
      </c>
      <c r="G105" s="209"/>
      <c r="H105" s="211" t="s">
        <v>1</v>
      </c>
      <c r="I105" s="209"/>
      <c r="J105" s="209"/>
      <c r="K105" s="209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292</v>
      </c>
      <c r="AU105" s="217" t="s">
        <v>88</v>
      </c>
      <c r="AV105" s="12" t="s">
        <v>86</v>
      </c>
      <c r="AW105" s="12" t="s">
        <v>40</v>
      </c>
      <c r="AX105" s="12" t="s">
        <v>79</v>
      </c>
      <c r="AY105" s="21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2352</v>
      </c>
      <c r="G106" s="219"/>
      <c r="H106" s="222">
        <v>6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5" customFormat="1">
      <c r="B107" s="238"/>
      <c r="C107" s="239"/>
      <c r="D107" s="210" t="s">
        <v>292</v>
      </c>
      <c r="E107" s="240" t="s">
        <v>1</v>
      </c>
      <c r="F107" s="241" t="s">
        <v>306</v>
      </c>
      <c r="G107" s="239"/>
      <c r="H107" s="242">
        <v>6</v>
      </c>
      <c r="I107" s="239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292</v>
      </c>
      <c r="AU107" s="247" t="s">
        <v>88</v>
      </c>
      <c r="AV107" s="15" t="s">
        <v>290</v>
      </c>
      <c r="AW107" s="15" t="s">
        <v>40</v>
      </c>
      <c r="AX107" s="15" t="s">
        <v>86</v>
      </c>
      <c r="AY107" s="247" t="s">
        <v>282</v>
      </c>
    </row>
    <row r="108" s="1" customFormat="1" ht="16.5" customHeight="1">
      <c r="B108" s="33"/>
      <c r="C108" s="198" t="s">
        <v>290</v>
      </c>
      <c r="D108" s="198" t="s">
        <v>285</v>
      </c>
      <c r="E108" s="199" t="s">
        <v>2353</v>
      </c>
      <c r="F108" s="200" t="s">
        <v>2354</v>
      </c>
      <c r="G108" s="201" t="s">
        <v>392</v>
      </c>
      <c r="H108" s="202">
        <v>2.3999999999999999</v>
      </c>
      <c r="I108" s="203">
        <v>207</v>
      </c>
      <c r="J108" s="203">
        <f>ROUND(I108*H108,2)</f>
        <v>496.80000000000001</v>
      </c>
      <c r="K108" s="200" t="s">
        <v>289</v>
      </c>
      <c r="L108" s="38"/>
      <c r="M108" s="72" t="s">
        <v>1</v>
      </c>
      <c r="N108" s="204" t="s">
        <v>50</v>
      </c>
      <c r="O108" s="205">
        <v>0.54700000000000004</v>
      </c>
      <c r="P108" s="205">
        <f>O108*H108</f>
        <v>1.3128</v>
      </c>
      <c r="Q108" s="205">
        <v>0.036900000000000002</v>
      </c>
      <c r="R108" s="205">
        <f>Q108*H108</f>
        <v>0.08856</v>
      </c>
      <c r="S108" s="205">
        <v>0</v>
      </c>
      <c r="T108" s="206">
        <f>S108*H108</f>
        <v>0</v>
      </c>
      <c r="AR108" s="17" t="s">
        <v>1452</v>
      </c>
      <c r="AT108" s="17" t="s">
        <v>285</v>
      </c>
      <c r="AU108" s="17" t="s">
        <v>88</v>
      </c>
      <c r="AY108" s="17" t="s">
        <v>282</v>
      </c>
      <c r="BE108" s="207">
        <f>IF(N108="základní",J108,0)</f>
        <v>496.80000000000001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496.80000000000001</v>
      </c>
      <c r="BL108" s="17" t="s">
        <v>1452</v>
      </c>
      <c r="BM108" s="17" t="s">
        <v>2355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2356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2357</v>
      </c>
      <c r="G110" s="219"/>
      <c r="H110" s="222">
        <v>2.3999999999999999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5" customFormat="1">
      <c r="B111" s="238"/>
      <c r="C111" s="239"/>
      <c r="D111" s="210" t="s">
        <v>292</v>
      </c>
      <c r="E111" s="240" t="s">
        <v>1</v>
      </c>
      <c r="F111" s="241" t="s">
        <v>306</v>
      </c>
      <c r="G111" s="239"/>
      <c r="H111" s="242">
        <v>2.3999999999999999</v>
      </c>
      <c r="I111" s="239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292</v>
      </c>
      <c r="AU111" s="247" t="s">
        <v>88</v>
      </c>
      <c r="AV111" s="15" t="s">
        <v>290</v>
      </c>
      <c r="AW111" s="15" t="s">
        <v>40</v>
      </c>
      <c r="AX111" s="15" t="s">
        <v>86</v>
      </c>
      <c r="AY111" s="247" t="s">
        <v>282</v>
      </c>
    </row>
    <row r="112" s="1" customFormat="1" ht="16.5" customHeight="1">
      <c r="B112" s="33"/>
      <c r="C112" s="198" t="s">
        <v>319</v>
      </c>
      <c r="D112" s="198" t="s">
        <v>285</v>
      </c>
      <c r="E112" s="199" t="s">
        <v>2358</v>
      </c>
      <c r="F112" s="200" t="s">
        <v>2359</v>
      </c>
      <c r="G112" s="201" t="s">
        <v>288</v>
      </c>
      <c r="H112" s="202">
        <v>67.522999999999996</v>
      </c>
      <c r="I112" s="203">
        <v>414</v>
      </c>
      <c r="J112" s="203">
        <f>ROUND(I112*H112,2)</f>
        <v>27954.52</v>
      </c>
      <c r="K112" s="200" t="s">
        <v>289</v>
      </c>
      <c r="L112" s="38"/>
      <c r="M112" s="72" t="s">
        <v>1</v>
      </c>
      <c r="N112" s="204" t="s">
        <v>50</v>
      </c>
      <c r="O112" s="205">
        <v>1.7629999999999999</v>
      </c>
      <c r="P112" s="205">
        <f>O112*H112</f>
        <v>119.04304899999998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27954.52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27954.52</v>
      </c>
      <c r="BL112" s="17" t="s">
        <v>290</v>
      </c>
      <c r="BM112" s="17" t="s">
        <v>2360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2361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2362</v>
      </c>
      <c r="G114" s="219"/>
      <c r="H114" s="222">
        <v>67.522999999999996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67.522999999999996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327</v>
      </c>
      <c r="D116" s="198" t="s">
        <v>285</v>
      </c>
      <c r="E116" s="199" t="s">
        <v>2363</v>
      </c>
      <c r="F116" s="200" t="s">
        <v>2364</v>
      </c>
      <c r="G116" s="201" t="s">
        <v>288</v>
      </c>
      <c r="H116" s="202">
        <v>78.831000000000003</v>
      </c>
      <c r="I116" s="203">
        <v>589</v>
      </c>
      <c r="J116" s="203">
        <f>ROUND(I116*H116,2)</f>
        <v>46431.459999999999</v>
      </c>
      <c r="K116" s="200" t="s">
        <v>289</v>
      </c>
      <c r="L116" s="38"/>
      <c r="M116" s="72" t="s">
        <v>1</v>
      </c>
      <c r="N116" s="204" t="s">
        <v>50</v>
      </c>
      <c r="O116" s="205">
        <v>2.2490000000000001</v>
      </c>
      <c r="P116" s="205">
        <f>O116*H116</f>
        <v>177.290919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46431.459999999999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46431.459999999999</v>
      </c>
      <c r="BL116" s="17" t="s">
        <v>290</v>
      </c>
      <c r="BM116" s="17" t="s">
        <v>2365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2366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2367</v>
      </c>
      <c r="G118" s="219"/>
      <c r="H118" s="222">
        <v>42.880000000000003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4" customFormat="1">
      <c r="B119" s="228"/>
      <c r="C119" s="229"/>
      <c r="D119" s="210" t="s">
        <v>292</v>
      </c>
      <c r="E119" s="230" t="s">
        <v>1</v>
      </c>
      <c r="F119" s="231" t="s">
        <v>299</v>
      </c>
      <c r="G119" s="229"/>
      <c r="H119" s="232">
        <v>42.880000000000003</v>
      </c>
      <c r="I119" s="229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292</v>
      </c>
      <c r="AU119" s="237" t="s">
        <v>88</v>
      </c>
      <c r="AV119" s="14" t="s">
        <v>129</v>
      </c>
      <c r="AW119" s="14" t="s">
        <v>40</v>
      </c>
      <c r="AX119" s="14" t="s">
        <v>79</v>
      </c>
      <c r="AY119" s="237" t="s">
        <v>282</v>
      </c>
    </row>
    <row r="120" s="12" customFormat="1">
      <c r="B120" s="208"/>
      <c r="C120" s="209"/>
      <c r="D120" s="210" t="s">
        <v>292</v>
      </c>
      <c r="E120" s="211" t="s">
        <v>1</v>
      </c>
      <c r="F120" s="212" t="s">
        <v>2368</v>
      </c>
      <c r="G120" s="209"/>
      <c r="H120" s="211" t="s">
        <v>1</v>
      </c>
      <c r="I120" s="209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292</v>
      </c>
      <c r="AU120" s="217" t="s">
        <v>88</v>
      </c>
      <c r="AV120" s="12" t="s">
        <v>86</v>
      </c>
      <c r="AW120" s="12" t="s">
        <v>40</v>
      </c>
      <c r="AX120" s="12" t="s">
        <v>79</v>
      </c>
      <c r="AY120" s="21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2369</v>
      </c>
      <c r="G121" s="219"/>
      <c r="H121" s="222">
        <v>-19.896000000000001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2370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2371</v>
      </c>
      <c r="G123" s="219"/>
      <c r="H123" s="222">
        <v>-2.653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4" customFormat="1">
      <c r="B124" s="228"/>
      <c r="C124" s="229"/>
      <c r="D124" s="210" t="s">
        <v>292</v>
      </c>
      <c r="E124" s="230" t="s">
        <v>1</v>
      </c>
      <c r="F124" s="231" t="s">
        <v>299</v>
      </c>
      <c r="G124" s="229"/>
      <c r="H124" s="232">
        <v>-22.548999999999999</v>
      </c>
      <c r="I124" s="229"/>
      <c r="J124" s="229"/>
      <c r="K124" s="229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292</v>
      </c>
      <c r="AU124" s="237" t="s">
        <v>88</v>
      </c>
      <c r="AV124" s="14" t="s">
        <v>129</v>
      </c>
      <c r="AW124" s="14" t="s">
        <v>40</v>
      </c>
      <c r="AX124" s="14" t="s">
        <v>79</v>
      </c>
      <c r="AY124" s="237" t="s">
        <v>282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2372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2373</v>
      </c>
      <c r="G126" s="219"/>
      <c r="H126" s="222">
        <v>58.5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4" customFormat="1">
      <c r="B127" s="228"/>
      <c r="C127" s="229"/>
      <c r="D127" s="210" t="s">
        <v>292</v>
      </c>
      <c r="E127" s="230" t="s">
        <v>1</v>
      </c>
      <c r="F127" s="231" t="s">
        <v>299</v>
      </c>
      <c r="G127" s="229"/>
      <c r="H127" s="232">
        <v>58.5</v>
      </c>
      <c r="I127" s="229"/>
      <c r="J127" s="229"/>
      <c r="K127" s="229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292</v>
      </c>
      <c r="AU127" s="237" t="s">
        <v>88</v>
      </c>
      <c r="AV127" s="14" t="s">
        <v>129</v>
      </c>
      <c r="AW127" s="14" t="s">
        <v>40</v>
      </c>
      <c r="AX127" s="14" t="s">
        <v>79</v>
      </c>
      <c r="AY127" s="237" t="s">
        <v>282</v>
      </c>
    </row>
    <row r="128" s="15" customFormat="1">
      <c r="B128" s="238"/>
      <c r="C128" s="239"/>
      <c r="D128" s="210" t="s">
        <v>292</v>
      </c>
      <c r="E128" s="240" t="s">
        <v>1</v>
      </c>
      <c r="F128" s="241" t="s">
        <v>306</v>
      </c>
      <c r="G128" s="239"/>
      <c r="H128" s="242">
        <v>78.831000000000003</v>
      </c>
      <c r="I128" s="239"/>
      <c r="J128" s="239"/>
      <c r="K128" s="239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292</v>
      </c>
      <c r="AU128" s="247" t="s">
        <v>88</v>
      </c>
      <c r="AV128" s="15" t="s">
        <v>290</v>
      </c>
      <c r="AW128" s="15" t="s">
        <v>40</v>
      </c>
      <c r="AX128" s="15" t="s">
        <v>86</v>
      </c>
      <c r="AY128" s="247" t="s">
        <v>282</v>
      </c>
    </row>
    <row r="129" s="1" customFormat="1" ht="16.5" customHeight="1">
      <c r="B129" s="33"/>
      <c r="C129" s="198" t="s">
        <v>334</v>
      </c>
      <c r="D129" s="198" t="s">
        <v>285</v>
      </c>
      <c r="E129" s="199" t="s">
        <v>2374</v>
      </c>
      <c r="F129" s="200" t="s">
        <v>2375</v>
      </c>
      <c r="G129" s="201" t="s">
        <v>288</v>
      </c>
      <c r="H129" s="202">
        <v>276.19200000000001</v>
      </c>
      <c r="I129" s="203">
        <v>427</v>
      </c>
      <c r="J129" s="203">
        <f>ROUND(I129*H129,2)</f>
        <v>117933.98</v>
      </c>
      <c r="K129" s="200" t="s">
        <v>289</v>
      </c>
      <c r="L129" s="38"/>
      <c r="M129" s="72" t="s">
        <v>1</v>
      </c>
      <c r="N129" s="204" t="s">
        <v>50</v>
      </c>
      <c r="O129" s="205">
        <v>1.5560000000000001</v>
      </c>
      <c r="P129" s="205">
        <f>O129*H129</f>
        <v>429.75475200000005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88</v>
      </c>
      <c r="AY129" s="17" t="s">
        <v>282</v>
      </c>
      <c r="BE129" s="207">
        <f>IF(N129="základní",J129,0)</f>
        <v>117933.98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117933.98</v>
      </c>
      <c r="BL129" s="17" t="s">
        <v>290</v>
      </c>
      <c r="BM129" s="17" t="s">
        <v>2376</v>
      </c>
    </row>
    <row r="130" s="12" customFormat="1">
      <c r="B130" s="208"/>
      <c r="C130" s="209"/>
      <c r="D130" s="210" t="s">
        <v>292</v>
      </c>
      <c r="E130" s="211" t="s">
        <v>1</v>
      </c>
      <c r="F130" s="212" t="s">
        <v>2377</v>
      </c>
      <c r="G130" s="209"/>
      <c r="H130" s="211" t="s">
        <v>1</v>
      </c>
      <c r="I130" s="209"/>
      <c r="J130" s="209"/>
      <c r="K130" s="209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292</v>
      </c>
      <c r="AU130" s="217" t="s">
        <v>88</v>
      </c>
      <c r="AV130" s="12" t="s">
        <v>86</v>
      </c>
      <c r="AW130" s="12" t="s">
        <v>40</v>
      </c>
      <c r="AX130" s="12" t="s">
        <v>79</v>
      </c>
      <c r="AY130" s="217" t="s">
        <v>282</v>
      </c>
    </row>
    <row r="131" s="13" customFormat="1">
      <c r="B131" s="218"/>
      <c r="C131" s="219"/>
      <c r="D131" s="210" t="s">
        <v>292</v>
      </c>
      <c r="E131" s="220" t="s">
        <v>1</v>
      </c>
      <c r="F131" s="221" t="s">
        <v>2378</v>
      </c>
      <c r="G131" s="219"/>
      <c r="H131" s="222">
        <v>276.19200000000001</v>
      </c>
      <c r="I131" s="219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292</v>
      </c>
      <c r="AU131" s="227" t="s">
        <v>88</v>
      </c>
      <c r="AV131" s="13" t="s">
        <v>88</v>
      </c>
      <c r="AW131" s="13" t="s">
        <v>40</v>
      </c>
      <c r="AX131" s="13" t="s">
        <v>79</v>
      </c>
      <c r="AY131" s="227" t="s">
        <v>282</v>
      </c>
    </row>
    <row r="132" s="15" customFormat="1">
      <c r="B132" s="238"/>
      <c r="C132" s="239"/>
      <c r="D132" s="210" t="s">
        <v>292</v>
      </c>
      <c r="E132" s="240" t="s">
        <v>1</v>
      </c>
      <c r="F132" s="241" t="s">
        <v>306</v>
      </c>
      <c r="G132" s="239"/>
      <c r="H132" s="242">
        <v>276.19200000000001</v>
      </c>
      <c r="I132" s="239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292</v>
      </c>
      <c r="AU132" s="247" t="s">
        <v>88</v>
      </c>
      <c r="AV132" s="15" t="s">
        <v>290</v>
      </c>
      <c r="AW132" s="15" t="s">
        <v>40</v>
      </c>
      <c r="AX132" s="15" t="s">
        <v>86</v>
      </c>
      <c r="AY132" s="247" t="s">
        <v>282</v>
      </c>
    </row>
    <row r="133" s="1" customFormat="1" ht="16.5" customHeight="1">
      <c r="B133" s="33"/>
      <c r="C133" s="198" t="s">
        <v>331</v>
      </c>
      <c r="D133" s="198" t="s">
        <v>285</v>
      </c>
      <c r="E133" s="199" t="s">
        <v>2379</v>
      </c>
      <c r="F133" s="200" t="s">
        <v>2380</v>
      </c>
      <c r="G133" s="201" t="s">
        <v>288</v>
      </c>
      <c r="H133" s="202">
        <v>177.512</v>
      </c>
      <c r="I133" s="203">
        <v>39.299999999999997</v>
      </c>
      <c r="J133" s="203">
        <f>ROUND(I133*H133,2)</f>
        <v>6976.2200000000003</v>
      </c>
      <c r="K133" s="200" t="s">
        <v>289</v>
      </c>
      <c r="L133" s="38"/>
      <c r="M133" s="72" t="s">
        <v>1</v>
      </c>
      <c r="N133" s="204" t="s">
        <v>50</v>
      </c>
      <c r="O133" s="205">
        <v>0.107</v>
      </c>
      <c r="P133" s="205">
        <f>O133*H133</f>
        <v>18.993783999999998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88</v>
      </c>
      <c r="AY133" s="17" t="s">
        <v>282</v>
      </c>
      <c r="BE133" s="207">
        <f>IF(N133="základní",J133,0)</f>
        <v>6976.2200000000003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6976.2200000000003</v>
      </c>
      <c r="BL133" s="17" t="s">
        <v>290</v>
      </c>
      <c r="BM133" s="17" t="s">
        <v>2381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1294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2382</v>
      </c>
      <c r="G135" s="219"/>
      <c r="H135" s="222">
        <v>177.512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88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5" customFormat="1">
      <c r="B136" s="238"/>
      <c r="C136" s="239"/>
      <c r="D136" s="210" t="s">
        <v>292</v>
      </c>
      <c r="E136" s="240" t="s">
        <v>1</v>
      </c>
      <c r="F136" s="241" t="s">
        <v>306</v>
      </c>
      <c r="G136" s="239"/>
      <c r="H136" s="242">
        <v>177.512</v>
      </c>
      <c r="I136" s="239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292</v>
      </c>
      <c r="AU136" s="247" t="s">
        <v>88</v>
      </c>
      <c r="AV136" s="15" t="s">
        <v>290</v>
      </c>
      <c r="AW136" s="15" t="s">
        <v>40</v>
      </c>
      <c r="AX136" s="15" t="s">
        <v>86</v>
      </c>
      <c r="AY136" s="247" t="s">
        <v>282</v>
      </c>
    </row>
    <row r="137" s="1" customFormat="1" ht="16.5" customHeight="1">
      <c r="B137" s="33"/>
      <c r="C137" s="198" t="s">
        <v>346</v>
      </c>
      <c r="D137" s="198" t="s">
        <v>285</v>
      </c>
      <c r="E137" s="199" t="s">
        <v>2383</v>
      </c>
      <c r="F137" s="200" t="s">
        <v>2384</v>
      </c>
      <c r="G137" s="201" t="s">
        <v>288</v>
      </c>
      <c r="H137" s="202">
        <v>17.760000000000002</v>
      </c>
      <c r="I137" s="203">
        <v>609</v>
      </c>
      <c r="J137" s="203">
        <f>ROUND(I137*H137,2)</f>
        <v>10815.84</v>
      </c>
      <c r="K137" s="200" t="s">
        <v>289</v>
      </c>
      <c r="L137" s="38"/>
      <c r="M137" s="72" t="s">
        <v>1</v>
      </c>
      <c r="N137" s="204" t="s">
        <v>50</v>
      </c>
      <c r="O137" s="205">
        <v>2.3199999999999998</v>
      </c>
      <c r="P137" s="205">
        <f>O137*H137</f>
        <v>41.203200000000002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88</v>
      </c>
      <c r="AY137" s="17" t="s">
        <v>282</v>
      </c>
      <c r="BE137" s="207">
        <f>IF(N137="základní",J137,0)</f>
        <v>10815.84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10815.84</v>
      </c>
      <c r="BL137" s="17" t="s">
        <v>290</v>
      </c>
      <c r="BM137" s="17" t="s">
        <v>2385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2386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2387</v>
      </c>
      <c r="G139" s="219"/>
      <c r="H139" s="222">
        <v>17.760000000000002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17.760000000000002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" customFormat="1" ht="16.5" customHeight="1">
      <c r="B141" s="33"/>
      <c r="C141" s="198" t="s">
        <v>352</v>
      </c>
      <c r="D141" s="198" t="s">
        <v>285</v>
      </c>
      <c r="E141" s="199" t="s">
        <v>2388</v>
      </c>
      <c r="F141" s="200" t="s">
        <v>2389</v>
      </c>
      <c r="G141" s="201" t="s">
        <v>288</v>
      </c>
      <c r="H141" s="202">
        <v>8.8800000000000008</v>
      </c>
      <c r="I141" s="203">
        <v>173</v>
      </c>
      <c r="J141" s="203">
        <f>ROUND(I141*H141,2)</f>
        <v>1536.24</v>
      </c>
      <c r="K141" s="200" t="s">
        <v>289</v>
      </c>
      <c r="L141" s="38"/>
      <c r="M141" s="72" t="s">
        <v>1</v>
      </c>
      <c r="N141" s="204" t="s">
        <v>50</v>
      </c>
      <c r="O141" s="205">
        <v>0.65400000000000003</v>
      </c>
      <c r="P141" s="205">
        <f>O141*H141</f>
        <v>5.8075200000000011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88</v>
      </c>
      <c r="AY141" s="17" t="s">
        <v>282</v>
      </c>
      <c r="BE141" s="207">
        <f>IF(N141="základní",J141,0)</f>
        <v>1536.24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1536.24</v>
      </c>
      <c r="BL141" s="17" t="s">
        <v>290</v>
      </c>
      <c r="BM141" s="17" t="s">
        <v>2390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2391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2392</v>
      </c>
      <c r="G143" s="219"/>
      <c r="H143" s="222">
        <v>8.8800000000000008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8.8800000000000008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356</v>
      </c>
      <c r="D145" s="198" t="s">
        <v>285</v>
      </c>
      <c r="E145" s="199" t="s">
        <v>862</v>
      </c>
      <c r="F145" s="200" t="s">
        <v>863</v>
      </c>
      <c r="G145" s="201" t="s">
        <v>288</v>
      </c>
      <c r="H145" s="202">
        <v>578.63999999999999</v>
      </c>
      <c r="I145" s="203">
        <v>388</v>
      </c>
      <c r="J145" s="203">
        <f>ROUND(I145*H145,2)</f>
        <v>224512.32000000001</v>
      </c>
      <c r="K145" s="200" t="s">
        <v>289</v>
      </c>
      <c r="L145" s="38"/>
      <c r="M145" s="72" t="s">
        <v>1</v>
      </c>
      <c r="N145" s="204" t="s">
        <v>50</v>
      </c>
      <c r="O145" s="205">
        <v>1.4299999999999999</v>
      </c>
      <c r="P145" s="205">
        <f>O145*H145</f>
        <v>827.45519999999999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224512.32000000001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224512.32000000001</v>
      </c>
      <c r="BL145" s="17" t="s">
        <v>290</v>
      </c>
      <c r="BM145" s="17" t="s">
        <v>2393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2394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2395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2396</v>
      </c>
      <c r="G148" s="219"/>
      <c r="H148" s="222">
        <v>361.19999999999999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2397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2398</v>
      </c>
      <c r="G150" s="219"/>
      <c r="H150" s="222">
        <v>86.400000000000006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2" customFormat="1">
      <c r="B151" s="208"/>
      <c r="C151" s="209"/>
      <c r="D151" s="210" t="s">
        <v>292</v>
      </c>
      <c r="E151" s="211" t="s">
        <v>1</v>
      </c>
      <c r="F151" s="212" t="s">
        <v>2399</v>
      </c>
      <c r="G151" s="209"/>
      <c r="H151" s="211" t="s">
        <v>1</v>
      </c>
      <c r="I151" s="209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292</v>
      </c>
      <c r="AU151" s="217" t="s">
        <v>88</v>
      </c>
      <c r="AV151" s="12" t="s">
        <v>86</v>
      </c>
      <c r="AW151" s="12" t="s">
        <v>40</v>
      </c>
      <c r="AX151" s="12" t="s">
        <v>79</v>
      </c>
      <c r="AY151" s="21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2400</v>
      </c>
      <c r="G152" s="219"/>
      <c r="H152" s="222">
        <v>131.03999999999999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5" customFormat="1">
      <c r="B153" s="238"/>
      <c r="C153" s="239"/>
      <c r="D153" s="210" t="s">
        <v>292</v>
      </c>
      <c r="E153" s="240" t="s">
        <v>1</v>
      </c>
      <c r="F153" s="241" t="s">
        <v>306</v>
      </c>
      <c r="G153" s="239"/>
      <c r="H153" s="242">
        <v>578.63999999999999</v>
      </c>
      <c r="I153" s="239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292</v>
      </c>
      <c r="AU153" s="247" t="s">
        <v>88</v>
      </c>
      <c r="AV153" s="15" t="s">
        <v>290</v>
      </c>
      <c r="AW153" s="15" t="s">
        <v>40</v>
      </c>
      <c r="AX153" s="15" t="s">
        <v>86</v>
      </c>
      <c r="AY153" s="247" t="s">
        <v>282</v>
      </c>
    </row>
    <row r="154" s="1" customFormat="1" ht="16.5" customHeight="1">
      <c r="B154" s="33"/>
      <c r="C154" s="198" t="s">
        <v>360</v>
      </c>
      <c r="D154" s="198" t="s">
        <v>285</v>
      </c>
      <c r="E154" s="199" t="s">
        <v>868</v>
      </c>
      <c r="F154" s="200" t="s">
        <v>869</v>
      </c>
      <c r="G154" s="201" t="s">
        <v>288</v>
      </c>
      <c r="H154" s="202">
        <v>289.31999999999999</v>
      </c>
      <c r="I154" s="203">
        <v>25.100000000000001</v>
      </c>
      <c r="J154" s="203">
        <f>ROUND(I154*H154,2)</f>
        <v>7261.9300000000003</v>
      </c>
      <c r="K154" s="200" t="s">
        <v>289</v>
      </c>
      <c r="L154" s="38"/>
      <c r="M154" s="72" t="s">
        <v>1</v>
      </c>
      <c r="N154" s="204" t="s">
        <v>50</v>
      </c>
      <c r="O154" s="205">
        <v>0.10000000000000001</v>
      </c>
      <c r="P154" s="205">
        <f>O154*H154</f>
        <v>28.932000000000002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AR154" s="17" t="s">
        <v>290</v>
      </c>
      <c r="AT154" s="17" t="s">
        <v>285</v>
      </c>
      <c r="AU154" s="17" t="s">
        <v>88</v>
      </c>
      <c r="AY154" s="17" t="s">
        <v>282</v>
      </c>
      <c r="BE154" s="207">
        <f>IF(N154="základní",J154,0)</f>
        <v>7261.9300000000003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86</v>
      </c>
      <c r="BK154" s="207">
        <f>ROUND(I154*H154,2)</f>
        <v>7261.9300000000003</v>
      </c>
      <c r="BL154" s="17" t="s">
        <v>290</v>
      </c>
      <c r="BM154" s="17" t="s">
        <v>2401</v>
      </c>
    </row>
    <row r="155" s="12" customFormat="1">
      <c r="B155" s="208"/>
      <c r="C155" s="209"/>
      <c r="D155" s="210" t="s">
        <v>292</v>
      </c>
      <c r="E155" s="211" t="s">
        <v>1</v>
      </c>
      <c r="F155" s="212" t="s">
        <v>2402</v>
      </c>
      <c r="G155" s="209"/>
      <c r="H155" s="211" t="s">
        <v>1</v>
      </c>
      <c r="I155" s="209"/>
      <c r="J155" s="209"/>
      <c r="K155" s="209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292</v>
      </c>
      <c r="AU155" s="217" t="s">
        <v>88</v>
      </c>
      <c r="AV155" s="12" t="s">
        <v>86</v>
      </c>
      <c r="AW155" s="12" t="s">
        <v>40</v>
      </c>
      <c r="AX155" s="12" t="s">
        <v>79</v>
      </c>
      <c r="AY155" s="21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2403</v>
      </c>
      <c r="G156" s="219"/>
      <c r="H156" s="222">
        <v>289.31999999999999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79</v>
      </c>
      <c r="AY156" s="227" t="s">
        <v>282</v>
      </c>
    </row>
    <row r="157" s="15" customFormat="1">
      <c r="B157" s="238"/>
      <c r="C157" s="239"/>
      <c r="D157" s="210" t="s">
        <v>292</v>
      </c>
      <c r="E157" s="240" t="s">
        <v>1</v>
      </c>
      <c r="F157" s="241" t="s">
        <v>306</v>
      </c>
      <c r="G157" s="239"/>
      <c r="H157" s="242">
        <v>289.31999999999999</v>
      </c>
      <c r="I157" s="239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292</v>
      </c>
      <c r="AU157" s="247" t="s">
        <v>88</v>
      </c>
      <c r="AV157" s="15" t="s">
        <v>290</v>
      </c>
      <c r="AW157" s="15" t="s">
        <v>40</v>
      </c>
      <c r="AX157" s="15" t="s">
        <v>86</v>
      </c>
      <c r="AY157" s="247" t="s">
        <v>282</v>
      </c>
    </row>
    <row r="158" s="1" customFormat="1" ht="16.5" customHeight="1">
      <c r="B158" s="33"/>
      <c r="C158" s="198" t="s">
        <v>365</v>
      </c>
      <c r="D158" s="198" t="s">
        <v>285</v>
      </c>
      <c r="E158" s="199" t="s">
        <v>2404</v>
      </c>
      <c r="F158" s="200" t="s">
        <v>2405</v>
      </c>
      <c r="G158" s="201" t="s">
        <v>343</v>
      </c>
      <c r="H158" s="202">
        <v>144</v>
      </c>
      <c r="I158" s="203">
        <v>97.5</v>
      </c>
      <c r="J158" s="203">
        <f>ROUND(I158*H158,2)</f>
        <v>14040</v>
      </c>
      <c r="K158" s="200" t="s">
        <v>289</v>
      </c>
      <c r="L158" s="38"/>
      <c r="M158" s="72" t="s">
        <v>1</v>
      </c>
      <c r="N158" s="204" t="s">
        <v>50</v>
      </c>
      <c r="O158" s="205">
        <v>0.23599999999999999</v>
      </c>
      <c r="P158" s="205">
        <f>O158*H158</f>
        <v>33.983999999999995</v>
      </c>
      <c r="Q158" s="205">
        <v>0.00084000000000000003</v>
      </c>
      <c r="R158" s="205">
        <f>Q158*H158</f>
        <v>0.12096000000000001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88</v>
      </c>
      <c r="AY158" s="17" t="s">
        <v>282</v>
      </c>
      <c r="BE158" s="207">
        <f>IF(N158="základní",J158,0)</f>
        <v>14040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14040</v>
      </c>
      <c r="BL158" s="17" t="s">
        <v>290</v>
      </c>
      <c r="BM158" s="17" t="s">
        <v>2406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2407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2" customFormat="1">
      <c r="B160" s="208"/>
      <c r="C160" s="209"/>
      <c r="D160" s="210" t="s">
        <v>292</v>
      </c>
      <c r="E160" s="211" t="s">
        <v>1</v>
      </c>
      <c r="F160" s="212" t="s">
        <v>2397</v>
      </c>
      <c r="G160" s="209"/>
      <c r="H160" s="211" t="s">
        <v>1</v>
      </c>
      <c r="I160" s="209"/>
      <c r="J160" s="209"/>
      <c r="K160" s="209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292</v>
      </c>
      <c r="AU160" s="217" t="s">
        <v>88</v>
      </c>
      <c r="AV160" s="12" t="s">
        <v>86</v>
      </c>
      <c r="AW160" s="12" t="s">
        <v>40</v>
      </c>
      <c r="AX160" s="12" t="s">
        <v>79</v>
      </c>
      <c r="AY160" s="21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2408</v>
      </c>
      <c r="G161" s="219"/>
      <c r="H161" s="222">
        <v>144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88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5" customFormat="1">
      <c r="B162" s="238"/>
      <c r="C162" s="239"/>
      <c r="D162" s="210" t="s">
        <v>292</v>
      </c>
      <c r="E162" s="240" t="s">
        <v>1</v>
      </c>
      <c r="F162" s="241" t="s">
        <v>306</v>
      </c>
      <c r="G162" s="239"/>
      <c r="H162" s="242">
        <v>144</v>
      </c>
      <c r="I162" s="239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292</v>
      </c>
      <c r="AU162" s="247" t="s">
        <v>88</v>
      </c>
      <c r="AV162" s="15" t="s">
        <v>290</v>
      </c>
      <c r="AW162" s="15" t="s">
        <v>40</v>
      </c>
      <c r="AX162" s="15" t="s">
        <v>86</v>
      </c>
      <c r="AY162" s="247" t="s">
        <v>282</v>
      </c>
    </row>
    <row r="163" s="1" customFormat="1" ht="16.5" customHeight="1">
      <c r="B163" s="33"/>
      <c r="C163" s="198" t="s">
        <v>370</v>
      </c>
      <c r="D163" s="198" t="s">
        <v>285</v>
      </c>
      <c r="E163" s="199" t="s">
        <v>2409</v>
      </c>
      <c r="F163" s="200" t="s">
        <v>2410</v>
      </c>
      <c r="G163" s="201" t="s">
        <v>343</v>
      </c>
      <c r="H163" s="202">
        <v>144</v>
      </c>
      <c r="I163" s="203">
        <v>18.100000000000001</v>
      </c>
      <c r="J163" s="203">
        <f>ROUND(I163*H163,2)</f>
        <v>2606.4000000000001</v>
      </c>
      <c r="K163" s="200" t="s">
        <v>289</v>
      </c>
      <c r="L163" s="38"/>
      <c r="M163" s="72" t="s">
        <v>1</v>
      </c>
      <c r="N163" s="204" t="s">
        <v>50</v>
      </c>
      <c r="O163" s="205">
        <v>0.070000000000000007</v>
      </c>
      <c r="P163" s="205">
        <f>O163*H163</f>
        <v>10.080000000000002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7" t="s">
        <v>290</v>
      </c>
      <c r="AT163" s="17" t="s">
        <v>285</v>
      </c>
      <c r="AU163" s="17" t="s">
        <v>88</v>
      </c>
      <c r="AY163" s="17" t="s">
        <v>282</v>
      </c>
      <c r="BE163" s="207">
        <f>IF(N163="základní",J163,0)</f>
        <v>2606.4000000000001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86</v>
      </c>
      <c r="BK163" s="207">
        <f>ROUND(I163*H163,2)</f>
        <v>2606.4000000000001</v>
      </c>
      <c r="BL163" s="17" t="s">
        <v>290</v>
      </c>
      <c r="BM163" s="17" t="s">
        <v>2411</v>
      </c>
    </row>
    <row r="164" s="12" customFormat="1">
      <c r="B164" s="208"/>
      <c r="C164" s="209"/>
      <c r="D164" s="210" t="s">
        <v>292</v>
      </c>
      <c r="E164" s="211" t="s">
        <v>1</v>
      </c>
      <c r="F164" s="212" t="s">
        <v>2407</v>
      </c>
      <c r="G164" s="209"/>
      <c r="H164" s="211" t="s">
        <v>1</v>
      </c>
      <c r="I164" s="209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292</v>
      </c>
      <c r="AU164" s="217" t="s">
        <v>88</v>
      </c>
      <c r="AV164" s="12" t="s">
        <v>86</v>
      </c>
      <c r="AW164" s="12" t="s">
        <v>40</v>
      </c>
      <c r="AX164" s="12" t="s">
        <v>79</v>
      </c>
      <c r="AY164" s="217" t="s">
        <v>282</v>
      </c>
    </row>
    <row r="165" s="13" customFormat="1">
      <c r="B165" s="218"/>
      <c r="C165" s="219"/>
      <c r="D165" s="210" t="s">
        <v>292</v>
      </c>
      <c r="E165" s="220" t="s">
        <v>1</v>
      </c>
      <c r="F165" s="221" t="s">
        <v>2412</v>
      </c>
      <c r="G165" s="219"/>
      <c r="H165" s="222">
        <v>144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292</v>
      </c>
      <c r="AU165" s="227" t="s">
        <v>88</v>
      </c>
      <c r="AV165" s="13" t="s">
        <v>88</v>
      </c>
      <c r="AW165" s="13" t="s">
        <v>40</v>
      </c>
      <c r="AX165" s="13" t="s">
        <v>79</v>
      </c>
      <c r="AY165" s="227" t="s">
        <v>282</v>
      </c>
    </row>
    <row r="166" s="15" customFormat="1">
      <c r="B166" s="238"/>
      <c r="C166" s="239"/>
      <c r="D166" s="210" t="s">
        <v>292</v>
      </c>
      <c r="E166" s="240" t="s">
        <v>1</v>
      </c>
      <c r="F166" s="241" t="s">
        <v>306</v>
      </c>
      <c r="G166" s="239"/>
      <c r="H166" s="242">
        <v>144</v>
      </c>
      <c r="I166" s="239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292</v>
      </c>
      <c r="AU166" s="247" t="s">
        <v>88</v>
      </c>
      <c r="AV166" s="15" t="s">
        <v>290</v>
      </c>
      <c r="AW166" s="15" t="s">
        <v>40</v>
      </c>
      <c r="AX166" s="15" t="s">
        <v>86</v>
      </c>
      <c r="AY166" s="247" t="s">
        <v>282</v>
      </c>
    </row>
    <row r="167" s="1" customFormat="1" ht="16.5" customHeight="1">
      <c r="B167" s="33"/>
      <c r="C167" s="198" t="s">
        <v>8</v>
      </c>
      <c r="D167" s="198" t="s">
        <v>285</v>
      </c>
      <c r="E167" s="199" t="s">
        <v>2413</v>
      </c>
      <c r="F167" s="200" t="s">
        <v>2414</v>
      </c>
      <c r="G167" s="201" t="s">
        <v>343</v>
      </c>
      <c r="H167" s="202">
        <v>280.16000000000003</v>
      </c>
      <c r="I167" s="203">
        <v>76.599999999999994</v>
      </c>
      <c r="J167" s="203">
        <f>ROUND(I167*H167,2)</f>
        <v>21460.259999999998</v>
      </c>
      <c r="K167" s="200" t="s">
        <v>289</v>
      </c>
      <c r="L167" s="38"/>
      <c r="M167" s="72" t="s">
        <v>1</v>
      </c>
      <c r="N167" s="204" t="s">
        <v>50</v>
      </c>
      <c r="O167" s="205">
        <v>0.156</v>
      </c>
      <c r="P167" s="205">
        <f>O167*H167</f>
        <v>43.704960000000007</v>
      </c>
      <c r="Q167" s="205">
        <v>0.00069999999999999999</v>
      </c>
      <c r="R167" s="205">
        <f>Q167*H167</f>
        <v>0.19611200000000001</v>
      </c>
      <c r="S167" s="205">
        <v>0</v>
      </c>
      <c r="T167" s="206">
        <f>S167*H167</f>
        <v>0</v>
      </c>
      <c r="AR167" s="17" t="s">
        <v>290</v>
      </c>
      <c r="AT167" s="17" t="s">
        <v>285</v>
      </c>
      <c r="AU167" s="17" t="s">
        <v>88</v>
      </c>
      <c r="AY167" s="17" t="s">
        <v>282</v>
      </c>
      <c r="BE167" s="207">
        <f>IF(N167="základní",J167,0)</f>
        <v>21460.259999999998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86</v>
      </c>
      <c r="BK167" s="207">
        <f>ROUND(I167*H167,2)</f>
        <v>21460.259999999998</v>
      </c>
      <c r="BL167" s="17" t="s">
        <v>290</v>
      </c>
      <c r="BM167" s="17" t="s">
        <v>2415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2416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2417</v>
      </c>
      <c r="G169" s="219"/>
      <c r="H169" s="222">
        <v>88.159999999999997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2418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2419</v>
      </c>
      <c r="G171" s="219"/>
      <c r="H171" s="222">
        <v>192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88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5" customFormat="1">
      <c r="B172" s="238"/>
      <c r="C172" s="239"/>
      <c r="D172" s="210" t="s">
        <v>292</v>
      </c>
      <c r="E172" s="240" t="s">
        <v>1</v>
      </c>
      <c r="F172" s="241" t="s">
        <v>306</v>
      </c>
      <c r="G172" s="239"/>
      <c r="H172" s="242">
        <v>280.16000000000003</v>
      </c>
      <c r="I172" s="239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292</v>
      </c>
      <c r="AU172" s="247" t="s">
        <v>88</v>
      </c>
      <c r="AV172" s="15" t="s">
        <v>290</v>
      </c>
      <c r="AW172" s="15" t="s">
        <v>40</v>
      </c>
      <c r="AX172" s="15" t="s">
        <v>86</v>
      </c>
      <c r="AY172" s="247" t="s">
        <v>282</v>
      </c>
    </row>
    <row r="173" s="1" customFormat="1" ht="16.5" customHeight="1">
      <c r="B173" s="33"/>
      <c r="C173" s="198" t="s">
        <v>381</v>
      </c>
      <c r="D173" s="198" t="s">
        <v>285</v>
      </c>
      <c r="E173" s="199" t="s">
        <v>2420</v>
      </c>
      <c r="F173" s="200" t="s">
        <v>2421</v>
      </c>
      <c r="G173" s="201" t="s">
        <v>343</v>
      </c>
      <c r="H173" s="202">
        <v>280.16000000000003</v>
      </c>
      <c r="I173" s="203">
        <v>24.600000000000001</v>
      </c>
      <c r="J173" s="203">
        <f>ROUND(I173*H173,2)</f>
        <v>6891.9399999999996</v>
      </c>
      <c r="K173" s="200" t="s">
        <v>289</v>
      </c>
      <c r="L173" s="38"/>
      <c r="M173" s="72" t="s">
        <v>1</v>
      </c>
      <c r="N173" s="204" t="s">
        <v>50</v>
      </c>
      <c r="O173" s="205">
        <v>0.095000000000000001</v>
      </c>
      <c r="P173" s="205">
        <f>O173*H173</f>
        <v>26.615200000000002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AR173" s="17" t="s">
        <v>290</v>
      </c>
      <c r="AT173" s="17" t="s">
        <v>285</v>
      </c>
      <c r="AU173" s="17" t="s">
        <v>88</v>
      </c>
      <c r="AY173" s="17" t="s">
        <v>282</v>
      </c>
      <c r="BE173" s="207">
        <f>IF(N173="základní",J173,0)</f>
        <v>6891.9399999999996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86</v>
      </c>
      <c r="BK173" s="207">
        <f>ROUND(I173*H173,2)</f>
        <v>6891.9399999999996</v>
      </c>
      <c r="BL173" s="17" t="s">
        <v>290</v>
      </c>
      <c r="BM173" s="17" t="s">
        <v>2422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2416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2423</v>
      </c>
      <c r="G175" s="219"/>
      <c r="H175" s="222">
        <v>280.16000000000003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88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280.16000000000003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88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198" t="s">
        <v>385</v>
      </c>
      <c r="D177" s="198" t="s">
        <v>285</v>
      </c>
      <c r="E177" s="199" t="s">
        <v>2424</v>
      </c>
      <c r="F177" s="200" t="s">
        <v>2425</v>
      </c>
      <c r="G177" s="201" t="s">
        <v>288</v>
      </c>
      <c r="H177" s="202">
        <v>116.08</v>
      </c>
      <c r="I177" s="203">
        <v>43.799999999999997</v>
      </c>
      <c r="J177" s="203">
        <f>ROUND(I177*H177,2)</f>
        <v>5084.3000000000002</v>
      </c>
      <c r="K177" s="200" t="s">
        <v>289</v>
      </c>
      <c r="L177" s="38"/>
      <c r="M177" s="72" t="s">
        <v>1</v>
      </c>
      <c r="N177" s="204" t="s">
        <v>50</v>
      </c>
      <c r="O177" s="205">
        <v>0.126</v>
      </c>
      <c r="P177" s="205">
        <f>O177*H177</f>
        <v>14.62608</v>
      </c>
      <c r="Q177" s="205">
        <v>0.00046000000000000001</v>
      </c>
      <c r="R177" s="205">
        <f>Q177*H177</f>
        <v>0.053396800000000001</v>
      </c>
      <c r="S177" s="205">
        <v>0</v>
      </c>
      <c r="T177" s="206">
        <f>S177*H177</f>
        <v>0</v>
      </c>
      <c r="AR177" s="17" t="s">
        <v>290</v>
      </c>
      <c r="AT177" s="17" t="s">
        <v>285</v>
      </c>
      <c r="AU177" s="17" t="s">
        <v>88</v>
      </c>
      <c r="AY177" s="17" t="s">
        <v>282</v>
      </c>
      <c r="BE177" s="207">
        <f>IF(N177="základní",J177,0)</f>
        <v>5084.3000000000002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5084.3000000000002</v>
      </c>
      <c r="BL177" s="17" t="s">
        <v>290</v>
      </c>
      <c r="BM177" s="17" t="s">
        <v>2426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2427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2428</v>
      </c>
      <c r="G179" s="219"/>
      <c r="H179" s="222">
        <v>44.079999999999998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2" customFormat="1">
      <c r="B180" s="208"/>
      <c r="C180" s="209"/>
      <c r="D180" s="210" t="s">
        <v>292</v>
      </c>
      <c r="E180" s="211" t="s">
        <v>1</v>
      </c>
      <c r="F180" s="212" t="s">
        <v>2418</v>
      </c>
      <c r="G180" s="209"/>
      <c r="H180" s="211" t="s">
        <v>1</v>
      </c>
      <c r="I180" s="209"/>
      <c r="J180" s="209"/>
      <c r="K180" s="209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292</v>
      </c>
      <c r="AU180" s="217" t="s">
        <v>88</v>
      </c>
      <c r="AV180" s="12" t="s">
        <v>86</v>
      </c>
      <c r="AW180" s="12" t="s">
        <v>40</v>
      </c>
      <c r="AX180" s="12" t="s">
        <v>79</v>
      </c>
      <c r="AY180" s="217" t="s">
        <v>282</v>
      </c>
    </row>
    <row r="181" s="13" customFormat="1">
      <c r="B181" s="218"/>
      <c r="C181" s="219"/>
      <c r="D181" s="210" t="s">
        <v>292</v>
      </c>
      <c r="E181" s="220" t="s">
        <v>1</v>
      </c>
      <c r="F181" s="221" t="s">
        <v>2429</v>
      </c>
      <c r="G181" s="219"/>
      <c r="H181" s="222">
        <v>72</v>
      </c>
      <c r="I181" s="219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292</v>
      </c>
      <c r="AU181" s="227" t="s">
        <v>88</v>
      </c>
      <c r="AV181" s="13" t="s">
        <v>88</v>
      </c>
      <c r="AW181" s="13" t="s">
        <v>40</v>
      </c>
      <c r="AX181" s="13" t="s">
        <v>79</v>
      </c>
      <c r="AY181" s="227" t="s">
        <v>282</v>
      </c>
    </row>
    <row r="182" s="15" customFormat="1">
      <c r="B182" s="238"/>
      <c r="C182" s="239"/>
      <c r="D182" s="210" t="s">
        <v>292</v>
      </c>
      <c r="E182" s="240" t="s">
        <v>1</v>
      </c>
      <c r="F182" s="241" t="s">
        <v>306</v>
      </c>
      <c r="G182" s="239"/>
      <c r="H182" s="242">
        <v>116.08</v>
      </c>
      <c r="I182" s="239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292</v>
      </c>
      <c r="AU182" s="247" t="s">
        <v>88</v>
      </c>
      <c r="AV182" s="15" t="s">
        <v>290</v>
      </c>
      <c r="AW182" s="15" t="s">
        <v>40</v>
      </c>
      <c r="AX182" s="15" t="s">
        <v>86</v>
      </c>
      <c r="AY182" s="247" t="s">
        <v>282</v>
      </c>
    </row>
    <row r="183" s="1" customFormat="1" ht="16.5" customHeight="1">
      <c r="B183" s="33"/>
      <c r="C183" s="198" t="s">
        <v>389</v>
      </c>
      <c r="D183" s="198" t="s">
        <v>285</v>
      </c>
      <c r="E183" s="199" t="s">
        <v>2430</v>
      </c>
      <c r="F183" s="200" t="s">
        <v>2431</v>
      </c>
      <c r="G183" s="201" t="s">
        <v>288</v>
      </c>
      <c r="H183" s="202">
        <v>116.08</v>
      </c>
      <c r="I183" s="203">
        <v>9.8399999999999999</v>
      </c>
      <c r="J183" s="203">
        <f>ROUND(I183*H183,2)</f>
        <v>1142.23</v>
      </c>
      <c r="K183" s="200" t="s">
        <v>289</v>
      </c>
      <c r="L183" s="38"/>
      <c r="M183" s="72" t="s">
        <v>1</v>
      </c>
      <c r="N183" s="204" t="s">
        <v>50</v>
      </c>
      <c r="O183" s="205">
        <v>0.037999999999999999</v>
      </c>
      <c r="P183" s="205">
        <f>O183*H183</f>
        <v>4.4110399999999998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AR183" s="17" t="s">
        <v>290</v>
      </c>
      <c r="AT183" s="17" t="s">
        <v>285</v>
      </c>
      <c r="AU183" s="17" t="s">
        <v>88</v>
      </c>
      <c r="AY183" s="17" t="s">
        <v>282</v>
      </c>
      <c r="BE183" s="207">
        <f>IF(N183="základní",J183,0)</f>
        <v>1142.23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86</v>
      </c>
      <c r="BK183" s="207">
        <f>ROUND(I183*H183,2)</f>
        <v>1142.23</v>
      </c>
      <c r="BL183" s="17" t="s">
        <v>290</v>
      </c>
      <c r="BM183" s="17" t="s">
        <v>2432</v>
      </c>
    </row>
    <row r="184" s="12" customFormat="1">
      <c r="B184" s="208"/>
      <c r="C184" s="209"/>
      <c r="D184" s="210" t="s">
        <v>292</v>
      </c>
      <c r="E184" s="211" t="s">
        <v>1</v>
      </c>
      <c r="F184" s="212" t="s">
        <v>2427</v>
      </c>
      <c r="G184" s="209"/>
      <c r="H184" s="211" t="s">
        <v>1</v>
      </c>
      <c r="I184" s="209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292</v>
      </c>
      <c r="AU184" s="217" t="s">
        <v>88</v>
      </c>
      <c r="AV184" s="12" t="s">
        <v>86</v>
      </c>
      <c r="AW184" s="12" t="s">
        <v>40</v>
      </c>
      <c r="AX184" s="12" t="s">
        <v>79</v>
      </c>
      <c r="AY184" s="217" t="s">
        <v>282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2433</v>
      </c>
      <c r="G185" s="219"/>
      <c r="H185" s="222">
        <v>116.08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88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5" customFormat="1">
      <c r="B186" s="238"/>
      <c r="C186" s="239"/>
      <c r="D186" s="210" t="s">
        <v>292</v>
      </c>
      <c r="E186" s="240" t="s">
        <v>1</v>
      </c>
      <c r="F186" s="241" t="s">
        <v>306</v>
      </c>
      <c r="G186" s="239"/>
      <c r="H186" s="242">
        <v>116.08</v>
      </c>
      <c r="I186" s="239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292</v>
      </c>
      <c r="AU186" s="247" t="s">
        <v>88</v>
      </c>
      <c r="AV186" s="15" t="s">
        <v>290</v>
      </c>
      <c r="AW186" s="15" t="s">
        <v>40</v>
      </c>
      <c r="AX186" s="15" t="s">
        <v>86</v>
      </c>
      <c r="AY186" s="247" t="s">
        <v>282</v>
      </c>
    </row>
    <row r="187" s="1" customFormat="1" ht="16.5" customHeight="1">
      <c r="B187" s="33"/>
      <c r="C187" s="198" t="s">
        <v>395</v>
      </c>
      <c r="D187" s="198" t="s">
        <v>285</v>
      </c>
      <c r="E187" s="199" t="s">
        <v>2434</v>
      </c>
      <c r="F187" s="200" t="s">
        <v>2435</v>
      </c>
      <c r="G187" s="201" t="s">
        <v>288</v>
      </c>
      <c r="H187" s="202">
        <v>430.10199999999998</v>
      </c>
      <c r="I187" s="203">
        <v>81</v>
      </c>
      <c r="J187" s="203">
        <f>ROUND(I187*H187,2)</f>
        <v>34838.260000000002</v>
      </c>
      <c r="K187" s="200" t="s">
        <v>289</v>
      </c>
      <c r="L187" s="38"/>
      <c r="M187" s="72" t="s">
        <v>1</v>
      </c>
      <c r="N187" s="204" t="s">
        <v>50</v>
      </c>
      <c r="O187" s="205">
        <v>0.34499999999999997</v>
      </c>
      <c r="P187" s="205">
        <f>O187*H187</f>
        <v>148.38518999999997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AR187" s="17" t="s">
        <v>290</v>
      </c>
      <c r="AT187" s="17" t="s">
        <v>285</v>
      </c>
      <c r="AU187" s="17" t="s">
        <v>88</v>
      </c>
      <c r="AY187" s="17" t="s">
        <v>282</v>
      </c>
      <c r="BE187" s="207">
        <f>IF(N187="základní",J187,0)</f>
        <v>34838.260000000002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7" t="s">
        <v>86</v>
      </c>
      <c r="BK187" s="207">
        <f>ROUND(I187*H187,2)</f>
        <v>34838.260000000002</v>
      </c>
      <c r="BL187" s="17" t="s">
        <v>290</v>
      </c>
      <c r="BM187" s="17" t="s">
        <v>2436</v>
      </c>
    </row>
    <row r="188" s="12" customFormat="1">
      <c r="B188" s="208"/>
      <c r="C188" s="209"/>
      <c r="D188" s="210" t="s">
        <v>292</v>
      </c>
      <c r="E188" s="211" t="s">
        <v>1</v>
      </c>
      <c r="F188" s="212" t="s">
        <v>2437</v>
      </c>
      <c r="G188" s="209"/>
      <c r="H188" s="211" t="s">
        <v>1</v>
      </c>
      <c r="I188" s="209"/>
      <c r="J188" s="209"/>
      <c r="K188" s="209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292</v>
      </c>
      <c r="AU188" s="217" t="s">
        <v>88</v>
      </c>
      <c r="AV188" s="12" t="s">
        <v>86</v>
      </c>
      <c r="AW188" s="12" t="s">
        <v>40</v>
      </c>
      <c r="AX188" s="12" t="s">
        <v>79</v>
      </c>
      <c r="AY188" s="217" t="s">
        <v>282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2438</v>
      </c>
      <c r="G189" s="219"/>
      <c r="H189" s="222">
        <v>289.31999999999999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88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2439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2440</v>
      </c>
      <c r="G191" s="219"/>
      <c r="H191" s="222">
        <v>17.760000000000002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2" customFormat="1">
      <c r="B192" s="208"/>
      <c r="C192" s="209"/>
      <c r="D192" s="210" t="s">
        <v>292</v>
      </c>
      <c r="E192" s="211" t="s">
        <v>1</v>
      </c>
      <c r="F192" s="212" t="s">
        <v>2441</v>
      </c>
      <c r="G192" s="209"/>
      <c r="H192" s="211" t="s">
        <v>1</v>
      </c>
      <c r="I192" s="209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292</v>
      </c>
      <c r="AU192" s="217" t="s">
        <v>88</v>
      </c>
      <c r="AV192" s="12" t="s">
        <v>86</v>
      </c>
      <c r="AW192" s="12" t="s">
        <v>40</v>
      </c>
      <c r="AX192" s="12" t="s">
        <v>79</v>
      </c>
      <c r="AY192" s="21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2442</v>
      </c>
      <c r="G193" s="219"/>
      <c r="H193" s="222">
        <v>78.831000000000003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2" customFormat="1">
      <c r="B194" s="208"/>
      <c r="C194" s="209"/>
      <c r="D194" s="210" t="s">
        <v>292</v>
      </c>
      <c r="E194" s="211" t="s">
        <v>1</v>
      </c>
      <c r="F194" s="212" t="s">
        <v>2443</v>
      </c>
      <c r="G194" s="209"/>
      <c r="H194" s="211" t="s">
        <v>1</v>
      </c>
      <c r="I194" s="209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292</v>
      </c>
      <c r="AU194" s="217" t="s">
        <v>88</v>
      </c>
      <c r="AV194" s="12" t="s">
        <v>86</v>
      </c>
      <c r="AW194" s="12" t="s">
        <v>40</v>
      </c>
      <c r="AX194" s="12" t="s">
        <v>79</v>
      </c>
      <c r="AY194" s="217" t="s">
        <v>282</v>
      </c>
    </row>
    <row r="195" s="13" customFormat="1">
      <c r="B195" s="218"/>
      <c r="C195" s="219"/>
      <c r="D195" s="210" t="s">
        <v>292</v>
      </c>
      <c r="E195" s="220" t="s">
        <v>1</v>
      </c>
      <c r="F195" s="221" t="s">
        <v>2444</v>
      </c>
      <c r="G195" s="219"/>
      <c r="H195" s="222">
        <v>44.191000000000002</v>
      </c>
      <c r="I195" s="219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292</v>
      </c>
      <c r="AU195" s="227" t="s">
        <v>88</v>
      </c>
      <c r="AV195" s="13" t="s">
        <v>88</v>
      </c>
      <c r="AW195" s="13" t="s">
        <v>40</v>
      </c>
      <c r="AX195" s="13" t="s">
        <v>79</v>
      </c>
      <c r="AY195" s="227" t="s">
        <v>282</v>
      </c>
    </row>
    <row r="196" s="15" customFormat="1">
      <c r="B196" s="238"/>
      <c r="C196" s="239"/>
      <c r="D196" s="210" t="s">
        <v>292</v>
      </c>
      <c r="E196" s="240" t="s">
        <v>1</v>
      </c>
      <c r="F196" s="241" t="s">
        <v>306</v>
      </c>
      <c r="G196" s="239"/>
      <c r="H196" s="242">
        <v>430.10199999999998</v>
      </c>
      <c r="I196" s="239"/>
      <c r="J196" s="239"/>
      <c r="K196" s="239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292</v>
      </c>
      <c r="AU196" s="247" t="s">
        <v>88</v>
      </c>
      <c r="AV196" s="15" t="s">
        <v>290</v>
      </c>
      <c r="AW196" s="15" t="s">
        <v>40</v>
      </c>
      <c r="AX196" s="15" t="s">
        <v>86</v>
      </c>
      <c r="AY196" s="247" t="s">
        <v>282</v>
      </c>
    </row>
    <row r="197" s="1" customFormat="1" ht="16.5" customHeight="1">
      <c r="B197" s="33"/>
      <c r="C197" s="198" t="s">
        <v>399</v>
      </c>
      <c r="D197" s="198" t="s">
        <v>285</v>
      </c>
      <c r="E197" s="199" t="s">
        <v>307</v>
      </c>
      <c r="F197" s="200" t="s">
        <v>308</v>
      </c>
      <c r="G197" s="201" t="s">
        <v>288</v>
      </c>
      <c r="H197" s="202">
        <v>951.423</v>
      </c>
      <c r="I197" s="203">
        <v>144</v>
      </c>
      <c r="J197" s="203">
        <f>ROUND(I197*H197,2)</f>
        <v>137004.91</v>
      </c>
      <c r="K197" s="200" t="s">
        <v>289</v>
      </c>
      <c r="L197" s="38"/>
      <c r="M197" s="72" t="s">
        <v>1</v>
      </c>
      <c r="N197" s="204" t="s">
        <v>50</v>
      </c>
      <c r="O197" s="205">
        <v>0.062</v>
      </c>
      <c r="P197" s="205">
        <f>O197*H197</f>
        <v>58.988225999999997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AR197" s="17" t="s">
        <v>290</v>
      </c>
      <c r="AT197" s="17" t="s">
        <v>285</v>
      </c>
      <c r="AU197" s="17" t="s">
        <v>88</v>
      </c>
      <c r="AY197" s="17" t="s">
        <v>282</v>
      </c>
      <c r="BE197" s="207">
        <f>IF(N197="základní",J197,0)</f>
        <v>137004.91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7" t="s">
        <v>86</v>
      </c>
      <c r="BK197" s="207">
        <f>ROUND(I197*H197,2)</f>
        <v>137004.91</v>
      </c>
      <c r="BL197" s="17" t="s">
        <v>290</v>
      </c>
      <c r="BM197" s="17" t="s">
        <v>2445</v>
      </c>
    </row>
    <row r="198" s="12" customFormat="1">
      <c r="B198" s="208"/>
      <c r="C198" s="209"/>
      <c r="D198" s="210" t="s">
        <v>292</v>
      </c>
      <c r="E198" s="211" t="s">
        <v>1</v>
      </c>
      <c r="F198" s="212" t="s">
        <v>1297</v>
      </c>
      <c r="G198" s="209"/>
      <c r="H198" s="211" t="s">
        <v>1</v>
      </c>
      <c r="I198" s="209"/>
      <c r="J198" s="209"/>
      <c r="K198" s="209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292</v>
      </c>
      <c r="AU198" s="217" t="s">
        <v>88</v>
      </c>
      <c r="AV198" s="12" t="s">
        <v>86</v>
      </c>
      <c r="AW198" s="12" t="s">
        <v>40</v>
      </c>
      <c r="AX198" s="12" t="s">
        <v>79</v>
      </c>
      <c r="AY198" s="217" t="s">
        <v>282</v>
      </c>
    </row>
    <row r="199" s="13" customFormat="1">
      <c r="B199" s="218"/>
      <c r="C199" s="219"/>
      <c r="D199" s="210" t="s">
        <v>292</v>
      </c>
      <c r="E199" s="220" t="s">
        <v>1</v>
      </c>
      <c r="F199" s="221" t="s">
        <v>2446</v>
      </c>
      <c r="G199" s="219"/>
      <c r="H199" s="222">
        <v>951.423</v>
      </c>
      <c r="I199" s="219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292</v>
      </c>
      <c r="AU199" s="227" t="s">
        <v>88</v>
      </c>
      <c r="AV199" s="13" t="s">
        <v>88</v>
      </c>
      <c r="AW199" s="13" t="s">
        <v>40</v>
      </c>
      <c r="AX199" s="13" t="s">
        <v>79</v>
      </c>
      <c r="AY199" s="227" t="s">
        <v>282</v>
      </c>
    </row>
    <row r="200" s="15" customFormat="1">
      <c r="B200" s="238"/>
      <c r="C200" s="239"/>
      <c r="D200" s="210" t="s">
        <v>292</v>
      </c>
      <c r="E200" s="240" t="s">
        <v>1</v>
      </c>
      <c r="F200" s="241" t="s">
        <v>306</v>
      </c>
      <c r="G200" s="239"/>
      <c r="H200" s="242">
        <v>951.423</v>
      </c>
      <c r="I200" s="239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292</v>
      </c>
      <c r="AU200" s="247" t="s">
        <v>88</v>
      </c>
      <c r="AV200" s="15" t="s">
        <v>290</v>
      </c>
      <c r="AW200" s="15" t="s">
        <v>40</v>
      </c>
      <c r="AX200" s="15" t="s">
        <v>86</v>
      </c>
      <c r="AY200" s="247" t="s">
        <v>282</v>
      </c>
    </row>
    <row r="201" s="1" customFormat="1" ht="16.5" customHeight="1">
      <c r="B201" s="33"/>
      <c r="C201" s="198" t="s">
        <v>7</v>
      </c>
      <c r="D201" s="198" t="s">
        <v>285</v>
      </c>
      <c r="E201" s="199" t="s">
        <v>314</v>
      </c>
      <c r="F201" s="200" t="s">
        <v>315</v>
      </c>
      <c r="G201" s="201" t="s">
        <v>316</v>
      </c>
      <c r="H201" s="202">
        <v>1712.5609999999999</v>
      </c>
      <c r="I201" s="203">
        <v>140</v>
      </c>
      <c r="J201" s="203">
        <f>ROUND(I201*H201,2)</f>
        <v>239758.54000000001</v>
      </c>
      <c r="K201" s="200" t="s">
        <v>289</v>
      </c>
      <c r="L201" s="38"/>
      <c r="M201" s="72" t="s">
        <v>1</v>
      </c>
      <c r="N201" s="204" t="s">
        <v>50</v>
      </c>
      <c r="O201" s="205">
        <v>0</v>
      </c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AR201" s="17" t="s">
        <v>290</v>
      </c>
      <c r="AT201" s="17" t="s">
        <v>285</v>
      </c>
      <c r="AU201" s="17" t="s">
        <v>88</v>
      </c>
      <c r="AY201" s="17" t="s">
        <v>282</v>
      </c>
      <c r="BE201" s="207">
        <f>IF(N201="základní",J201,0)</f>
        <v>239758.54000000001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7" t="s">
        <v>86</v>
      </c>
      <c r="BK201" s="207">
        <f>ROUND(I201*H201,2)</f>
        <v>239758.54000000001</v>
      </c>
      <c r="BL201" s="17" t="s">
        <v>290</v>
      </c>
      <c r="BM201" s="17" t="s">
        <v>2447</v>
      </c>
    </row>
    <row r="202" s="12" customFormat="1">
      <c r="B202" s="208"/>
      <c r="C202" s="209"/>
      <c r="D202" s="210" t="s">
        <v>292</v>
      </c>
      <c r="E202" s="211" t="s">
        <v>1</v>
      </c>
      <c r="F202" s="212" t="s">
        <v>2448</v>
      </c>
      <c r="G202" s="209"/>
      <c r="H202" s="211" t="s">
        <v>1</v>
      </c>
      <c r="I202" s="209"/>
      <c r="J202" s="209"/>
      <c r="K202" s="209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292</v>
      </c>
      <c r="AU202" s="217" t="s">
        <v>88</v>
      </c>
      <c r="AV202" s="12" t="s">
        <v>86</v>
      </c>
      <c r="AW202" s="12" t="s">
        <v>40</v>
      </c>
      <c r="AX202" s="12" t="s">
        <v>79</v>
      </c>
      <c r="AY202" s="21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2449</v>
      </c>
      <c r="G203" s="219"/>
      <c r="H203" s="222">
        <v>1712.5609999999999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5" customFormat="1">
      <c r="B204" s="238"/>
      <c r="C204" s="239"/>
      <c r="D204" s="210" t="s">
        <v>292</v>
      </c>
      <c r="E204" s="240" t="s">
        <v>1</v>
      </c>
      <c r="F204" s="241" t="s">
        <v>306</v>
      </c>
      <c r="G204" s="239"/>
      <c r="H204" s="242">
        <v>1712.5609999999999</v>
      </c>
      <c r="I204" s="239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292</v>
      </c>
      <c r="AU204" s="247" t="s">
        <v>88</v>
      </c>
      <c r="AV204" s="15" t="s">
        <v>290</v>
      </c>
      <c r="AW204" s="15" t="s">
        <v>40</v>
      </c>
      <c r="AX204" s="15" t="s">
        <v>86</v>
      </c>
      <c r="AY204" s="247" t="s">
        <v>282</v>
      </c>
    </row>
    <row r="205" s="1" customFormat="1" ht="16.5" customHeight="1">
      <c r="B205" s="33"/>
      <c r="C205" s="198" t="s">
        <v>410</v>
      </c>
      <c r="D205" s="198" t="s">
        <v>285</v>
      </c>
      <c r="E205" s="199" t="s">
        <v>320</v>
      </c>
      <c r="F205" s="200" t="s">
        <v>321</v>
      </c>
      <c r="G205" s="201" t="s">
        <v>288</v>
      </c>
      <c r="H205" s="202">
        <v>380.38499999999999</v>
      </c>
      <c r="I205" s="203">
        <v>83.799999999999997</v>
      </c>
      <c r="J205" s="203">
        <f>ROUND(I205*H205,2)</f>
        <v>31876.259999999998</v>
      </c>
      <c r="K205" s="200" t="s">
        <v>2450</v>
      </c>
      <c r="L205" s="38"/>
      <c r="M205" s="72" t="s">
        <v>1</v>
      </c>
      <c r="N205" s="204" t="s">
        <v>50</v>
      </c>
      <c r="O205" s="205">
        <v>0.29899999999999999</v>
      </c>
      <c r="P205" s="205">
        <f>O205*H205</f>
        <v>113.73511499999999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AR205" s="17" t="s">
        <v>290</v>
      </c>
      <c r="AT205" s="17" t="s">
        <v>285</v>
      </c>
      <c r="AU205" s="17" t="s">
        <v>88</v>
      </c>
      <c r="AY205" s="17" t="s">
        <v>282</v>
      </c>
      <c r="BE205" s="207">
        <f>IF(N205="základní",J205,0)</f>
        <v>31876.259999999998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86</v>
      </c>
      <c r="BK205" s="207">
        <f>ROUND(I205*H205,2)</f>
        <v>31876.259999999998</v>
      </c>
      <c r="BL205" s="17" t="s">
        <v>290</v>
      </c>
      <c r="BM205" s="17" t="s">
        <v>2451</v>
      </c>
    </row>
    <row r="206" s="12" customFormat="1">
      <c r="B206" s="208"/>
      <c r="C206" s="209"/>
      <c r="D206" s="210" t="s">
        <v>292</v>
      </c>
      <c r="E206" s="211" t="s">
        <v>1</v>
      </c>
      <c r="F206" s="212" t="s">
        <v>2452</v>
      </c>
      <c r="G206" s="209"/>
      <c r="H206" s="211" t="s">
        <v>1</v>
      </c>
      <c r="I206" s="209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292</v>
      </c>
      <c r="AU206" s="217" t="s">
        <v>88</v>
      </c>
      <c r="AV206" s="12" t="s">
        <v>86</v>
      </c>
      <c r="AW206" s="12" t="s">
        <v>40</v>
      </c>
      <c r="AX206" s="12" t="s">
        <v>79</v>
      </c>
      <c r="AY206" s="217" t="s">
        <v>282</v>
      </c>
    </row>
    <row r="207" s="12" customFormat="1">
      <c r="B207" s="208"/>
      <c r="C207" s="209"/>
      <c r="D207" s="210" t="s">
        <v>292</v>
      </c>
      <c r="E207" s="211" t="s">
        <v>1</v>
      </c>
      <c r="F207" s="212" t="s">
        <v>2395</v>
      </c>
      <c r="G207" s="209"/>
      <c r="H207" s="211" t="s">
        <v>1</v>
      </c>
      <c r="I207" s="209"/>
      <c r="J207" s="209"/>
      <c r="K207" s="209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292</v>
      </c>
      <c r="AU207" s="217" t="s">
        <v>88</v>
      </c>
      <c r="AV207" s="12" t="s">
        <v>86</v>
      </c>
      <c r="AW207" s="12" t="s">
        <v>40</v>
      </c>
      <c r="AX207" s="12" t="s">
        <v>79</v>
      </c>
      <c r="AY207" s="217" t="s">
        <v>282</v>
      </c>
    </row>
    <row r="208" s="13" customFormat="1">
      <c r="B208" s="218"/>
      <c r="C208" s="219"/>
      <c r="D208" s="210" t="s">
        <v>292</v>
      </c>
      <c r="E208" s="220" t="s">
        <v>1</v>
      </c>
      <c r="F208" s="221" t="s">
        <v>2396</v>
      </c>
      <c r="G208" s="219"/>
      <c r="H208" s="222">
        <v>361.19999999999999</v>
      </c>
      <c r="I208" s="219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292</v>
      </c>
      <c r="AU208" s="227" t="s">
        <v>88</v>
      </c>
      <c r="AV208" s="13" t="s">
        <v>88</v>
      </c>
      <c r="AW208" s="13" t="s">
        <v>40</v>
      </c>
      <c r="AX208" s="13" t="s">
        <v>79</v>
      </c>
      <c r="AY208" s="227" t="s">
        <v>282</v>
      </c>
    </row>
    <row r="209" s="12" customFormat="1">
      <c r="B209" s="208"/>
      <c r="C209" s="209"/>
      <c r="D209" s="210" t="s">
        <v>292</v>
      </c>
      <c r="E209" s="211" t="s">
        <v>1</v>
      </c>
      <c r="F209" s="212" t="s">
        <v>2397</v>
      </c>
      <c r="G209" s="209"/>
      <c r="H209" s="211" t="s">
        <v>1</v>
      </c>
      <c r="I209" s="209"/>
      <c r="J209" s="209"/>
      <c r="K209" s="209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292</v>
      </c>
      <c r="AU209" s="217" t="s">
        <v>88</v>
      </c>
      <c r="AV209" s="12" t="s">
        <v>86</v>
      </c>
      <c r="AW209" s="12" t="s">
        <v>40</v>
      </c>
      <c r="AX209" s="12" t="s">
        <v>79</v>
      </c>
      <c r="AY209" s="21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2398</v>
      </c>
      <c r="G210" s="219"/>
      <c r="H210" s="222">
        <v>86.400000000000006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88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2" customFormat="1">
      <c r="B211" s="208"/>
      <c r="C211" s="209"/>
      <c r="D211" s="210" t="s">
        <v>292</v>
      </c>
      <c r="E211" s="211" t="s">
        <v>1</v>
      </c>
      <c r="F211" s="212" t="s">
        <v>2399</v>
      </c>
      <c r="G211" s="209"/>
      <c r="H211" s="211" t="s">
        <v>1</v>
      </c>
      <c r="I211" s="209"/>
      <c r="J211" s="209"/>
      <c r="K211" s="209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292</v>
      </c>
      <c r="AU211" s="217" t="s">
        <v>88</v>
      </c>
      <c r="AV211" s="12" t="s">
        <v>86</v>
      </c>
      <c r="AW211" s="12" t="s">
        <v>40</v>
      </c>
      <c r="AX211" s="12" t="s">
        <v>79</v>
      </c>
      <c r="AY211" s="217" t="s">
        <v>282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2400</v>
      </c>
      <c r="G212" s="219"/>
      <c r="H212" s="222">
        <v>131.03999999999999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88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2" customFormat="1">
      <c r="B213" s="208"/>
      <c r="C213" s="209"/>
      <c r="D213" s="210" t="s">
        <v>292</v>
      </c>
      <c r="E213" s="211" t="s">
        <v>1</v>
      </c>
      <c r="F213" s="212" t="s">
        <v>2453</v>
      </c>
      <c r="G213" s="209"/>
      <c r="H213" s="211" t="s">
        <v>1</v>
      </c>
      <c r="I213" s="209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292</v>
      </c>
      <c r="AU213" s="217" t="s">
        <v>88</v>
      </c>
      <c r="AV213" s="12" t="s">
        <v>86</v>
      </c>
      <c r="AW213" s="12" t="s">
        <v>40</v>
      </c>
      <c r="AX213" s="12" t="s">
        <v>79</v>
      </c>
      <c r="AY213" s="217" t="s">
        <v>282</v>
      </c>
    </row>
    <row r="214" s="12" customFormat="1">
      <c r="B214" s="208"/>
      <c r="C214" s="209"/>
      <c r="D214" s="210" t="s">
        <v>292</v>
      </c>
      <c r="E214" s="211" t="s">
        <v>1</v>
      </c>
      <c r="F214" s="212" t="s">
        <v>2454</v>
      </c>
      <c r="G214" s="209"/>
      <c r="H214" s="211" t="s">
        <v>1</v>
      </c>
      <c r="I214" s="209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292</v>
      </c>
      <c r="AU214" s="217" t="s">
        <v>88</v>
      </c>
      <c r="AV214" s="12" t="s">
        <v>86</v>
      </c>
      <c r="AW214" s="12" t="s">
        <v>40</v>
      </c>
      <c r="AX214" s="12" t="s">
        <v>79</v>
      </c>
      <c r="AY214" s="217" t="s">
        <v>282</v>
      </c>
    </row>
    <row r="215" s="13" customFormat="1">
      <c r="B215" s="218"/>
      <c r="C215" s="219"/>
      <c r="D215" s="210" t="s">
        <v>292</v>
      </c>
      <c r="E215" s="220" t="s">
        <v>1</v>
      </c>
      <c r="F215" s="221" t="s">
        <v>2455</v>
      </c>
      <c r="G215" s="219"/>
      <c r="H215" s="222">
        <v>-34.560000000000002</v>
      </c>
      <c r="I215" s="219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292</v>
      </c>
      <c r="AU215" s="227" t="s">
        <v>88</v>
      </c>
      <c r="AV215" s="13" t="s">
        <v>88</v>
      </c>
      <c r="AW215" s="13" t="s">
        <v>40</v>
      </c>
      <c r="AX215" s="13" t="s">
        <v>79</v>
      </c>
      <c r="AY215" s="227" t="s">
        <v>282</v>
      </c>
    </row>
    <row r="216" s="12" customFormat="1">
      <c r="B216" s="208"/>
      <c r="C216" s="209"/>
      <c r="D216" s="210" t="s">
        <v>292</v>
      </c>
      <c r="E216" s="211" t="s">
        <v>1</v>
      </c>
      <c r="F216" s="212" t="s">
        <v>2456</v>
      </c>
      <c r="G216" s="209"/>
      <c r="H216" s="211" t="s">
        <v>1</v>
      </c>
      <c r="I216" s="209"/>
      <c r="J216" s="209"/>
      <c r="K216" s="209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292</v>
      </c>
      <c r="AU216" s="217" t="s">
        <v>88</v>
      </c>
      <c r="AV216" s="12" t="s">
        <v>86</v>
      </c>
      <c r="AW216" s="12" t="s">
        <v>40</v>
      </c>
      <c r="AX216" s="12" t="s">
        <v>79</v>
      </c>
      <c r="AY216" s="217" t="s">
        <v>282</v>
      </c>
    </row>
    <row r="217" s="13" customFormat="1">
      <c r="B217" s="218"/>
      <c r="C217" s="219"/>
      <c r="D217" s="210" t="s">
        <v>292</v>
      </c>
      <c r="E217" s="220" t="s">
        <v>1</v>
      </c>
      <c r="F217" s="221" t="s">
        <v>2457</v>
      </c>
      <c r="G217" s="219"/>
      <c r="H217" s="222">
        <v>-16.32</v>
      </c>
      <c r="I217" s="219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292</v>
      </c>
      <c r="AU217" s="227" t="s">
        <v>88</v>
      </c>
      <c r="AV217" s="13" t="s">
        <v>88</v>
      </c>
      <c r="AW217" s="13" t="s">
        <v>40</v>
      </c>
      <c r="AX217" s="13" t="s">
        <v>79</v>
      </c>
      <c r="AY217" s="227" t="s">
        <v>282</v>
      </c>
    </row>
    <row r="218" s="12" customFormat="1">
      <c r="B218" s="208"/>
      <c r="C218" s="209"/>
      <c r="D218" s="210" t="s">
        <v>292</v>
      </c>
      <c r="E218" s="211" t="s">
        <v>1</v>
      </c>
      <c r="F218" s="212" t="s">
        <v>2458</v>
      </c>
      <c r="G218" s="209"/>
      <c r="H218" s="211" t="s">
        <v>1</v>
      </c>
      <c r="I218" s="209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292</v>
      </c>
      <c r="AU218" s="217" t="s">
        <v>88</v>
      </c>
      <c r="AV218" s="12" t="s">
        <v>86</v>
      </c>
      <c r="AW218" s="12" t="s">
        <v>40</v>
      </c>
      <c r="AX218" s="12" t="s">
        <v>79</v>
      </c>
      <c r="AY218" s="21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2459</v>
      </c>
      <c r="G219" s="219"/>
      <c r="H219" s="222">
        <v>-72.239999999999995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2" customFormat="1">
      <c r="B220" s="208"/>
      <c r="C220" s="209"/>
      <c r="D220" s="210" t="s">
        <v>292</v>
      </c>
      <c r="E220" s="211" t="s">
        <v>1</v>
      </c>
      <c r="F220" s="212" t="s">
        <v>2460</v>
      </c>
      <c r="G220" s="209"/>
      <c r="H220" s="211" t="s">
        <v>1</v>
      </c>
      <c r="I220" s="209"/>
      <c r="J220" s="209"/>
      <c r="K220" s="209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292</v>
      </c>
      <c r="AU220" s="217" t="s">
        <v>88</v>
      </c>
      <c r="AV220" s="12" t="s">
        <v>86</v>
      </c>
      <c r="AW220" s="12" t="s">
        <v>40</v>
      </c>
      <c r="AX220" s="12" t="s">
        <v>79</v>
      </c>
      <c r="AY220" s="217" t="s">
        <v>282</v>
      </c>
    </row>
    <row r="221" s="13" customFormat="1">
      <c r="B221" s="218"/>
      <c r="C221" s="219"/>
      <c r="D221" s="210" t="s">
        <v>292</v>
      </c>
      <c r="E221" s="220" t="s">
        <v>1</v>
      </c>
      <c r="F221" s="221" t="s">
        <v>2461</v>
      </c>
      <c r="G221" s="219"/>
      <c r="H221" s="222">
        <v>-86.579999999999998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292</v>
      </c>
      <c r="AU221" s="227" t="s">
        <v>88</v>
      </c>
      <c r="AV221" s="13" t="s">
        <v>88</v>
      </c>
      <c r="AW221" s="13" t="s">
        <v>40</v>
      </c>
      <c r="AX221" s="13" t="s">
        <v>79</v>
      </c>
      <c r="AY221" s="227" t="s">
        <v>282</v>
      </c>
    </row>
    <row r="222" s="12" customFormat="1">
      <c r="B222" s="208"/>
      <c r="C222" s="209"/>
      <c r="D222" s="210" t="s">
        <v>292</v>
      </c>
      <c r="E222" s="211" t="s">
        <v>1</v>
      </c>
      <c r="F222" s="212" t="s">
        <v>2462</v>
      </c>
      <c r="G222" s="209"/>
      <c r="H222" s="211" t="s">
        <v>1</v>
      </c>
      <c r="I222" s="209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292</v>
      </c>
      <c r="AU222" s="217" t="s">
        <v>88</v>
      </c>
      <c r="AV222" s="12" t="s">
        <v>86</v>
      </c>
      <c r="AW222" s="12" t="s">
        <v>40</v>
      </c>
      <c r="AX222" s="12" t="s">
        <v>79</v>
      </c>
      <c r="AY222" s="21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2463</v>
      </c>
      <c r="G223" s="219"/>
      <c r="H223" s="222">
        <v>-55.439999999999998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88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4" customFormat="1">
      <c r="B224" s="228"/>
      <c r="C224" s="229"/>
      <c r="D224" s="210" t="s">
        <v>292</v>
      </c>
      <c r="E224" s="230" t="s">
        <v>1</v>
      </c>
      <c r="F224" s="231" t="s">
        <v>299</v>
      </c>
      <c r="G224" s="229"/>
      <c r="H224" s="232">
        <v>313.5</v>
      </c>
      <c r="I224" s="229"/>
      <c r="J224" s="229"/>
      <c r="K224" s="229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292</v>
      </c>
      <c r="AU224" s="237" t="s">
        <v>88</v>
      </c>
      <c r="AV224" s="14" t="s">
        <v>129</v>
      </c>
      <c r="AW224" s="14" t="s">
        <v>40</v>
      </c>
      <c r="AX224" s="14" t="s">
        <v>79</v>
      </c>
      <c r="AY224" s="237" t="s">
        <v>282</v>
      </c>
    </row>
    <row r="225" s="12" customFormat="1">
      <c r="B225" s="208"/>
      <c r="C225" s="209"/>
      <c r="D225" s="210" t="s">
        <v>292</v>
      </c>
      <c r="E225" s="211" t="s">
        <v>1</v>
      </c>
      <c r="F225" s="212" t="s">
        <v>2464</v>
      </c>
      <c r="G225" s="209"/>
      <c r="H225" s="211" t="s">
        <v>1</v>
      </c>
      <c r="I225" s="209"/>
      <c r="J225" s="209"/>
      <c r="K225" s="209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292</v>
      </c>
      <c r="AU225" s="217" t="s">
        <v>88</v>
      </c>
      <c r="AV225" s="12" t="s">
        <v>86</v>
      </c>
      <c r="AW225" s="12" t="s">
        <v>40</v>
      </c>
      <c r="AX225" s="12" t="s">
        <v>79</v>
      </c>
      <c r="AY225" s="217" t="s">
        <v>282</v>
      </c>
    </row>
    <row r="226" s="12" customFormat="1">
      <c r="B226" s="208"/>
      <c r="C226" s="209"/>
      <c r="D226" s="210" t="s">
        <v>292</v>
      </c>
      <c r="E226" s="211" t="s">
        <v>1</v>
      </c>
      <c r="F226" s="212" t="s">
        <v>2465</v>
      </c>
      <c r="G226" s="209"/>
      <c r="H226" s="211" t="s">
        <v>1</v>
      </c>
      <c r="I226" s="209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292</v>
      </c>
      <c r="AU226" s="217" t="s">
        <v>88</v>
      </c>
      <c r="AV226" s="12" t="s">
        <v>86</v>
      </c>
      <c r="AW226" s="12" t="s">
        <v>40</v>
      </c>
      <c r="AX226" s="12" t="s">
        <v>79</v>
      </c>
      <c r="AY226" s="217" t="s">
        <v>282</v>
      </c>
    </row>
    <row r="227" s="13" customFormat="1">
      <c r="B227" s="218"/>
      <c r="C227" s="219"/>
      <c r="D227" s="210" t="s">
        <v>292</v>
      </c>
      <c r="E227" s="220" t="s">
        <v>1</v>
      </c>
      <c r="F227" s="221" t="s">
        <v>2466</v>
      </c>
      <c r="G227" s="219"/>
      <c r="H227" s="222">
        <v>20.331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292</v>
      </c>
      <c r="AU227" s="227" t="s">
        <v>88</v>
      </c>
      <c r="AV227" s="13" t="s">
        <v>88</v>
      </c>
      <c r="AW227" s="13" t="s">
        <v>40</v>
      </c>
      <c r="AX227" s="13" t="s">
        <v>79</v>
      </c>
      <c r="AY227" s="227" t="s">
        <v>282</v>
      </c>
    </row>
    <row r="228" s="12" customFormat="1">
      <c r="B228" s="208"/>
      <c r="C228" s="209"/>
      <c r="D228" s="210" t="s">
        <v>292</v>
      </c>
      <c r="E228" s="211" t="s">
        <v>1</v>
      </c>
      <c r="F228" s="212" t="s">
        <v>2467</v>
      </c>
      <c r="G228" s="209"/>
      <c r="H228" s="211" t="s">
        <v>1</v>
      </c>
      <c r="I228" s="209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292</v>
      </c>
      <c r="AU228" s="217" t="s">
        <v>88</v>
      </c>
      <c r="AV228" s="12" t="s">
        <v>86</v>
      </c>
      <c r="AW228" s="12" t="s">
        <v>40</v>
      </c>
      <c r="AX228" s="12" t="s">
        <v>79</v>
      </c>
      <c r="AY228" s="21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2468</v>
      </c>
      <c r="G229" s="219"/>
      <c r="H229" s="222">
        <v>-2.7999999999999998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3" customFormat="1">
      <c r="B230" s="218"/>
      <c r="C230" s="219"/>
      <c r="D230" s="210" t="s">
        <v>292</v>
      </c>
      <c r="E230" s="220" t="s">
        <v>1</v>
      </c>
      <c r="F230" s="221" t="s">
        <v>2469</v>
      </c>
      <c r="G230" s="219"/>
      <c r="H230" s="222">
        <v>-8.8379999999999992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292</v>
      </c>
      <c r="AU230" s="227" t="s">
        <v>88</v>
      </c>
      <c r="AV230" s="13" t="s">
        <v>88</v>
      </c>
      <c r="AW230" s="13" t="s">
        <v>40</v>
      </c>
      <c r="AX230" s="13" t="s">
        <v>79</v>
      </c>
      <c r="AY230" s="227" t="s">
        <v>282</v>
      </c>
    </row>
    <row r="231" s="14" customFormat="1">
      <c r="B231" s="228"/>
      <c r="C231" s="229"/>
      <c r="D231" s="210" t="s">
        <v>292</v>
      </c>
      <c r="E231" s="230" t="s">
        <v>1</v>
      </c>
      <c r="F231" s="231" t="s">
        <v>299</v>
      </c>
      <c r="G231" s="229"/>
      <c r="H231" s="232">
        <v>8.6929999999999996</v>
      </c>
      <c r="I231" s="229"/>
      <c r="J231" s="229"/>
      <c r="K231" s="229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292</v>
      </c>
      <c r="AU231" s="237" t="s">
        <v>88</v>
      </c>
      <c r="AV231" s="14" t="s">
        <v>129</v>
      </c>
      <c r="AW231" s="14" t="s">
        <v>40</v>
      </c>
      <c r="AX231" s="14" t="s">
        <v>79</v>
      </c>
      <c r="AY231" s="237" t="s">
        <v>282</v>
      </c>
    </row>
    <row r="232" s="12" customFormat="1">
      <c r="B232" s="208"/>
      <c r="C232" s="209"/>
      <c r="D232" s="210" t="s">
        <v>292</v>
      </c>
      <c r="E232" s="211" t="s">
        <v>1</v>
      </c>
      <c r="F232" s="212" t="s">
        <v>2470</v>
      </c>
      <c r="G232" s="209"/>
      <c r="H232" s="211" t="s">
        <v>1</v>
      </c>
      <c r="I232" s="209"/>
      <c r="J232" s="209"/>
      <c r="K232" s="209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292</v>
      </c>
      <c r="AU232" s="217" t="s">
        <v>88</v>
      </c>
      <c r="AV232" s="12" t="s">
        <v>86</v>
      </c>
      <c r="AW232" s="12" t="s">
        <v>40</v>
      </c>
      <c r="AX232" s="12" t="s">
        <v>79</v>
      </c>
      <c r="AY232" s="217" t="s">
        <v>282</v>
      </c>
    </row>
    <row r="233" s="13" customFormat="1">
      <c r="B233" s="218"/>
      <c r="C233" s="219"/>
      <c r="D233" s="210" t="s">
        <v>292</v>
      </c>
      <c r="E233" s="220" t="s">
        <v>1</v>
      </c>
      <c r="F233" s="221" t="s">
        <v>2471</v>
      </c>
      <c r="G233" s="219"/>
      <c r="H233" s="222">
        <v>276.19200000000001</v>
      </c>
      <c r="I233" s="219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292</v>
      </c>
      <c r="AU233" s="227" t="s">
        <v>88</v>
      </c>
      <c r="AV233" s="13" t="s">
        <v>88</v>
      </c>
      <c r="AW233" s="13" t="s">
        <v>40</v>
      </c>
      <c r="AX233" s="13" t="s">
        <v>79</v>
      </c>
      <c r="AY233" s="227" t="s">
        <v>282</v>
      </c>
    </row>
    <row r="234" s="12" customFormat="1">
      <c r="B234" s="208"/>
      <c r="C234" s="209"/>
      <c r="D234" s="210" t="s">
        <v>292</v>
      </c>
      <c r="E234" s="211" t="s">
        <v>1</v>
      </c>
      <c r="F234" s="212" t="s">
        <v>2472</v>
      </c>
      <c r="G234" s="209"/>
      <c r="H234" s="211" t="s">
        <v>1</v>
      </c>
      <c r="I234" s="209"/>
      <c r="J234" s="209"/>
      <c r="K234" s="209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292</v>
      </c>
      <c r="AU234" s="217" t="s">
        <v>88</v>
      </c>
      <c r="AV234" s="12" t="s">
        <v>86</v>
      </c>
      <c r="AW234" s="12" t="s">
        <v>40</v>
      </c>
      <c r="AX234" s="12" t="s">
        <v>79</v>
      </c>
      <c r="AY234" s="217" t="s">
        <v>282</v>
      </c>
    </row>
    <row r="235" s="13" customFormat="1">
      <c r="B235" s="218"/>
      <c r="C235" s="219"/>
      <c r="D235" s="210" t="s">
        <v>292</v>
      </c>
      <c r="E235" s="220" t="s">
        <v>1</v>
      </c>
      <c r="F235" s="221" t="s">
        <v>2473</v>
      </c>
      <c r="G235" s="219"/>
      <c r="H235" s="222">
        <v>-264.04000000000002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292</v>
      </c>
      <c r="AU235" s="227" t="s">
        <v>88</v>
      </c>
      <c r="AV235" s="13" t="s">
        <v>88</v>
      </c>
      <c r="AW235" s="13" t="s">
        <v>40</v>
      </c>
      <c r="AX235" s="13" t="s">
        <v>79</v>
      </c>
      <c r="AY235" s="227" t="s">
        <v>282</v>
      </c>
    </row>
    <row r="236" s="14" customFormat="1">
      <c r="B236" s="228"/>
      <c r="C236" s="229"/>
      <c r="D236" s="210" t="s">
        <v>292</v>
      </c>
      <c r="E236" s="230" t="s">
        <v>1</v>
      </c>
      <c r="F236" s="231" t="s">
        <v>299</v>
      </c>
      <c r="G236" s="229"/>
      <c r="H236" s="232">
        <v>12.151999999999999</v>
      </c>
      <c r="I236" s="229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292</v>
      </c>
      <c r="AU236" s="237" t="s">
        <v>88</v>
      </c>
      <c r="AV236" s="14" t="s">
        <v>129</v>
      </c>
      <c r="AW236" s="14" t="s">
        <v>40</v>
      </c>
      <c r="AX236" s="14" t="s">
        <v>79</v>
      </c>
      <c r="AY236" s="237" t="s">
        <v>282</v>
      </c>
    </row>
    <row r="237" s="12" customFormat="1">
      <c r="B237" s="208"/>
      <c r="C237" s="209"/>
      <c r="D237" s="210" t="s">
        <v>292</v>
      </c>
      <c r="E237" s="211" t="s">
        <v>1</v>
      </c>
      <c r="F237" s="212" t="s">
        <v>2474</v>
      </c>
      <c r="G237" s="209"/>
      <c r="H237" s="211" t="s">
        <v>1</v>
      </c>
      <c r="I237" s="209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292</v>
      </c>
      <c r="AU237" s="217" t="s">
        <v>88</v>
      </c>
      <c r="AV237" s="12" t="s">
        <v>86</v>
      </c>
      <c r="AW237" s="12" t="s">
        <v>40</v>
      </c>
      <c r="AX237" s="12" t="s">
        <v>79</v>
      </c>
      <c r="AY237" s="21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2475</v>
      </c>
      <c r="G238" s="219"/>
      <c r="H238" s="222">
        <v>58.5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88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2" customFormat="1">
      <c r="B239" s="208"/>
      <c r="C239" s="209"/>
      <c r="D239" s="210" t="s">
        <v>292</v>
      </c>
      <c r="E239" s="211" t="s">
        <v>1</v>
      </c>
      <c r="F239" s="212" t="s">
        <v>2476</v>
      </c>
      <c r="G239" s="209"/>
      <c r="H239" s="211" t="s">
        <v>1</v>
      </c>
      <c r="I239" s="209"/>
      <c r="J239" s="209"/>
      <c r="K239" s="209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292</v>
      </c>
      <c r="AU239" s="217" t="s">
        <v>88</v>
      </c>
      <c r="AV239" s="12" t="s">
        <v>86</v>
      </c>
      <c r="AW239" s="12" t="s">
        <v>40</v>
      </c>
      <c r="AX239" s="12" t="s">
        <v>79</v>
      </c>
      <c r="AY239" s="217" t="s">
        <v>282</v>
      </c>
    </row>
    <row r="240" s="13" customFormat="1">
      <c r="B240" s="218"/>
      <c r="C240" s="219"/>
      <c r="D240" s="210" t="s">
        <v>292</v>
      </c>
      <c r="E240" s="220" t="s">
        <v>1</v>
      </c>
      <c r="F240" s="221" t="s">
        <v>2477</v>
      </c>
      <c r="G240" s="219"/>
      <c r="H240" s="222">
        <v>-4.5</v>
      </c>
      <c r="I240" s="219"/>
      <c r="J240" s="219"/>
      <c r="K240" s="219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292</v>
      </c>
      <c r="AU240" s="227" t="s">
        <v>88</v>
      </c>
      <c r="AV240" s="13" t="s">
        <v>88</v>
      </c>
      <c r="AW240" s="13" t="s">
        <v>40</v>
      </c>
      <c r="AX240" s="13" t="s">
        <v>79</v>
      </c>
      <c r="AY240" s="22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2478</v>
      </c>
      <c r="G241" s="219"/>
      <c r="H241" s="222">
        <v>-7.96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4" customFormat="1">
      <c r="B242" s="228"/>
      <c r="C242" s="229"/>
      <c r="D242" s="210" t="s">
        <v>292</v>
      </c>
      <c r="E242" s="230" t="s">
        <v>1</v>
      </c>
      <c r="F242" s="231" t="s">
        <v>299</v>
      </c>
      <c r="G242" s="229"/>
      <c r="H242" s="232">
        <v>46.039999999999999</v>
      </c>
      <c r="I242" s="229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292</v>
      </c>
      <c r="AU242" s="237" t="s">
        <v>88</v>
      </c>
      <c r="AV242" s="14" t="s">
        <v>129</v>
      </c>
      <c r="AW242" s="14" t="s">
        <v>40</v>
      </c>
      <c r="AX242" s="14" t="s">
        <v>79</v>
      </c>
      <c r="AY242" s="237" t="s">
        <v>282</v>
      </c>
    </row>
    <row r="243" s="15" customFormat="1">
      <c r="B243" s="238"/>
      <c r="C243" s="239"/>
      <c r="D243" s="210" t="s">
        <v>292</v>
      </c>
      <c r="E243" s="240" t="s">
        <v>1</v>
      </c>
      <c r="F243" s="241" t="s">
        <v>306</v>
      </c>
      <c r="G243" s="239"/>
      <c r="H243" s="242">
        <v>380.38499999999999</v>
      </c>
      <c r="I243" s="239"/>
      <c r="J243" s="239"/>
      <c r="K243" s="239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292</v>
      </c>
      <c r="AU243" s="247" t="s">
        <v>88</v>
      </c>
      <c r="AV243" s="15" t="s">
        <v>290</v>
      </c>
      <c r="AW243" s="15" t="s">
        <v>40</v>
      </c>
      <c r="AX243" s="15" t="s">
        <v>86</v>
      </c>
      <c r="AY243" s="247" t="s">
        <v>282</v>
      </c>
    </row>
    <row r="244" s="1" customFormat="1" ht="16.5" customHeight="1">
      <c r="B244" s="33"/>
      <c r="C244" s="248" t="s">
        <v>415</v>
      </c>
      <c r="D244" s="248" t="s">
        <v>328</v>
      </c>
      <c r="E244" s="249" t="s">
        <v>2479</v>
      </c>
      <c r="F244" s="250" t="s">
        <v>2480</v>
      </c>
      <c r="G244" s="251" t="s">
        <v>316</v>
      </c>
      <c r="H244" s="252">
        <v>760.76999999999998</v>
      </c>
      <c r="I244" s="253">
        <v>333</v>
      </c>
      <c r="J244" s="253">
        <f>ROUND(I244*H244,2)</f>
        <v>253336.41</v>
      </c>
      <c r="K244" s="250" t="s">
        <v>289</v>
      </c>
      <c r="L244" s="254"/>
      <c r="M244" s="255" t="s">
        <v>1</v>
      </c>
      <c r="N244" s="256" t="s">
        <v>50</v>
      </c>
      <c r="O244" s="205">
        <v>0</v>
      </c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AR244" s="17" t="s">
        <v>1452</v>
      </c>
      <c r="AT244" s="17" t="s">
        <v>328</v>
      </c>
      <c r="AU244" s="17" t="s">
        <v>88</v>
      </c>
      <c r="AY244" s="17" t="s">
        <v>282</v>
      </c>
      <c r="BE244" s="207">
        <f>IF(N244="základní",J244,0)</f>
        <v>253336.41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7" t="s">
        <v>86</v>
      </c>
      <c r="BK244" s="207">
        <f>ROUND(I244*H244,2)</f>
        <v>253336.41</v>
      </c>
      <c r="BL244" s="17" t="s">
        <v>1452</v>
      </c>
      <c r="BM244" s="17" t="s">
        <v>2481</v>
      </c>
    </row>
    <row r="245" s="12" customFormat="1">
      <c r="B245" s="208"/>
      <c r="C245" s="209"/>
      <c r="D245" s="210" t="s">
        <v>292</v>
      </c>
      <c r="E245" s="211" t="s">
        <v>1</v>
      </c>
      <c r="F245" s="212" t="s">
        <v>2482</v>
      </c>
      <c r="G245" s="209"/>
      <c r="H245" s="211" t="s">
        <v>1</v>
      </c>
      <c r="I245" s="209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292</v>
      </c>
      <c r="AU245" s="217" t="s">
        <v>88</v>
      </c>
      <c r="AV245" s="12" t="s">
        <v>86</v>
      </c>
      <c r="AW245" s="12" t="s">
        <v>40</v>
      </c>
      <c r="AX245" s="12" t="s">
        <v>79</v>
      </c>
      <c r="AY245" s="217" t="s">
        <v>282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2483</v>
      </c>
      <c r="G246" s="219"/>
      <c r="H246" s="222">
        <v>760.76999999999998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88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5" customFormat="1">
      <c r="B247" s="238"/>
      <c r="C247" s="239"/>
      <c r="D247" s="210" t="s">
        <v>292</v>
      </c>
      <c r="E247" s="240" t="s">
        <v>1</v>
      </c>
      <c r="F247" s="241" t="s">
        <v>306</v>
      </c>
      <c r="G247" s="239"/>
      <c r="H247" s="242">
        <v>760.76999999999998</v>
      </c>
      <c r="I247" s="239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292</v>
      </c>
      <c r="AU247" s="247" t="s">
        <v>88</v>
      </c>
      <c r="AV247" s="15" t="s">
        <v>290</v>
      </c>
      <c r="AW247" s="15" t="s">
        <v>40</v>
      </c>
      <c r="AX247" s="15" t="s">
        <v>86</v>
      </c>
      <c r="AY247" s="247" t="s">
        <v>282</v>
      </c>
    </row>
    <row r="248" s="1" customFormat="1" ht="16.5" customHeight="1">
      <c r="B248" s="33"/>
      <c r="C248" s="198" t="s">
        <v>420</v>
      </c>
      <c r="D248" s="198" t="s">
        <v>285</v>
      </c>
      <c r="E248" s="199" t="s">
        <v>2484</v>
      </c>
      <c r="F248" s="200" t="s">
        <v>2485</v>
      </c>
      <c r="G248" s="201" t="s">
        <v>288</v>
      </c>
      <c r="H248" s="202">
        <v>203.01400000000001</v>
      </c>
      <c r="I248" s="203">
        <v>367</v>
      </c>
      <c r="J248" s="203">
        <f>ROUND(I248*H248,2)</f>
        <v>74506.139999999999</v>
      </c>
      <c r="K248" s="200" t="s">
        <v>289</v>
      </c>
      <c r="L248" s="38"/>
      <c r="M248" s="72" t="s">
        <v>1</v>
      </c>
      <c r="N248" s="204" t="s">
        <v>50</v>
      </c>
      <c r="O248" s="205">
        <v>1.5</v>
      </c>
      <c r="P248" s="205">
        <f>O248*H248</f>
        <v>304.52100000000002</v>
      </c>
      <c r="Q248" s="205">
        <v>0</v>
      </c>
      <c r="R248" s="205">
        <f>Q248*H248</f>
        <v>0</v>
      </c>
      <c r="S248" s="205">
        <v>0</v>
      </c>
      <c r="T248" s="206">
        <f>S248*H248</f>
        <v>0</v>
      </c>
      <c r="AR248" s="17" t="s">
        <v>290</v>
      </c>
      <c r="AT248" s="17" t="s">
        <v>285</v>
      </c>
      <c r="AU248" s="17" t="s">
        <v>88</v>
      </c>
      <c r="AY248" s="17" t="s">
        <v>282</v>
      </c>
      <c r="BE248" s="207">
        <f>IF(N248="základní",J248,0)</f>
        <v>74506.139999999999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86</v>
      </c>
      <c r="BK248" s="207">
        <f>ROUND(I248*H248,2)</f>
        <v>74506.139999999999</v>
      </c>
      <c r="BL248" s="17" t="s">
        <v>290</v>
      </c>
      <c r="BM248" s="17" t="s">
        <v>2486</v>
      </c>
    </row>
    <row r="249" s="12" customFormat="1">
      <c r="B249" s="208"/>
      <c r="C249" s="209"/>
      <c r="D249" s="210" t="s">
        <v>292</v>
      </c>
      <c r="E249" s="211" t="s">
        <v>1</v>
      </c>
      <c r="F249" s="212" t="s">
        <v>2487</v>
      </c>
      <c r="G249" s="209"/>
      <c r="H249" s="211" t="s">
        <v>1</v>
      </c>
      <c r="I249" s="209"/>
      <c r="J249" s="209"/>
      <c r="K249" s="209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292</v>
      </c>
      <c r="AU249" s="217" t="s">
        <v>88</v>
      </c>
      <c r="AV249" s="12" t="s">
        <v>86</v>
      </c>
      <c r="AW249" s="12" t="s">
        <v>40</v>
      </c>
      <c r="AX249" s="12" t="s">
        <v>79</v>
      </c>
      <c r="AY249" s="217" t="s">
        <v>282</v>
      </c>
    </row>
    <row r="250" s="12" customFormat="1">
      <c r="B250" s="208"/>
      <c r="C250" s="209"/>
      <c r="D250" s="210" t="s">
        <v>292</v>
      </c>
      <c r="E250" s="211" t="s">
        <v>1</v>
      </c>
      <c r="F250" s="212" t="s">
        <v>2488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292</v>
      </c>
      <c r="AU250" s="217" t="s">
        <v>88</v>
      </c>
      <c r="AV250" s="12" t="s">
        <v>86</v>
      </c>
      <c r="AW250" s="12" t="s">
        <v>40</v>
      </c>
      <c r="AX250" s="12" t="s">
        <v>79</v>
      </c>
      <c r="AY250" s="217" t="s">
        <v>282</v>
      </c>
    </row>
    <row r="251" s="13" customFormat="1">
      <c r="B251" s="218"/>
      <c r="C251" s="219"/>
      <c r="D251" s="210" t="s">
        <v>292</v>
      </c>
      <c r="E251" s="220" t="s">
        <v>1</v>
      </c>
      <c r="F251" s="221" t="s">
        <v>2489</v>
      </c>
      <c r="G251" s="219"/>
      <c r="H251" s="222">
        <v>30.239999999999998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292</v>
      </c>
      <c r="AU251" s="227" t="s">
        <v>88</v>
      </c>
      <c r="AV251" s="13" t="s">
        <v>88</v>
      </c>
      <c r="AW251" s="13" t="s">
        <v>40</v>
      </c>
      <c r="AX251" s="13" t="s">
        <v>79</v>
      </c>
      <c r="AY251" s="227" t="s">
        <v>282</v>
      </c>
    </row>
    <row r="252" s="12" customFormat="1">
      <c r="B252" s="208"/>
      <c r="C252" s="209"/>
      <c r="D252" s="210" t="s">
        <v>292</v>
      </c>
      <c r="E252" s="211" t="s">
        <v>1</v>
      </c>
      <c r="F252" s="212" t="s">
        <v>2490</v>
      </c>
      <c r="G252" s="209"/>
      <c r="H252" s="211" t="s">
        <v>1</v>
      </c>
      <c r="I252" s="209"/>
      <c r="J252" s="209"/>
      <c r="K252" s="209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292</v>
      </c>
      <c r="AU252" s="217" t="s">
        <v>88</v>
      </c>
      <c r="AV252" s="12" t="s">
        <v>86</v>
      </c>
      <c r="AW252" s="12" t="s">
        <v>40</v>
      </c>
      <c r="AX252" s="12" t="s">
        <v>79</v>
      </c>
      <c r="AY252" s="217" t="s">
        <v>282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2491</v>
      </c>
      <c r="G253" s="219"/>
      <c r="H253" s="222">
        <v>-4.9749999999999996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88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4" customFormat="1">
      <c r="B254" s="228"/>
      <c r="C254" s="229"/>
      <c r="D254" s="210" t="s">
        <v>292</v>
      </c>
      <c r="E254" s="230" t="s">
        <v>1</v>
      </c>
      <c r="F254" s="231" t="s">
        <v>299</v>
      </c>
      <c r="G254" s="229"/>
      <c r="H254" s="232">
        <v>25.265000000000001</v>
      </c>
      <c r="I254" s="229"/>
      <c r="J254" s="229"/>
      <c r="K254" s="229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292</v>
      </c>
      <c r="AU254" s="237" t="s">
        <v>88</v>
      </c>
      <c r="AV254" s="14" t="s">
        <v>129</v>
      </c>
      <c r="AW254" s="14" t="s">
        <v>40</v>
      </c>
      <c r="AX254" s="14" t="s">
        <v>79</v>
      </c>
      <c r="AY254" s="237" t="s">
        <v>282</v>
      </c>
    </row>
    <row r="255" s="12" customFormat="1">
      <c r="B255" s="208"/>
      <c r="C255" s="209"/>
      <c r="D255" s="210" t="s">
        <v>292</v>
      </c>
      <c r="E255" s="211" t="s">
        <v>1</v>
      </c>
      <c r="F255" s="212" t="s">
        <v>2492</v>
      </c>
      <c r="G255" s="209"/>
      <c r="H255" s="211" t="s">
        <v>1</v>
      </c>
      <c r="I255" s="209"/>
      <c r="J255" s="209"/>
      <c r="K255" s="209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292</v>
      </c>
      <c r="AU255" s="217" t="s">
        <v>88</v>
      </c>
      <c r="AV255" s="12" t="s">
        <v>86</v>
      </c>
      <c r="AW255" s="12" t="s">
        <v>40</v>
      </c>
      <c r="AX255" s="12" t="s">
        <v>79</v>
      </c>
      <c r="AY255" s="217" t="s">
        <v>282</v>
      </c>
    </row>
    <row r="256" s="13" customFormat="1">
      <c r="B256" s="218"/>
      <c r="C256" s="219"/>
      <c r="D256" s="210" t="s">
        <v>292</v>
      </c>
      <c r="E256" s="220" t="s">
        <v>1</v>
      </c>
      <c r="F256" s="221" t="s">
        <v>2493</v>
      </c>
      <c r="G256" s="219"/>
      <c r="H256" s="222">
        <v>14.279999999999999</v>
      </c>
      <c r="I256" s="219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292</v>
      </c>
      <c r="AU256" s="227" t="s">
        <v>88</v>
      </c>
      <c r="AV256" s="13" t="s">
        <v>88</v>
      </c>
      <c r="AW256" s="13" t="s">
        <v>40</v>
      </c>
      <c r="AX256" s="13" t="s">
        <v>79</v>
      </c>
      <c r="AY256" s="227" t="s">
        <v>282</v>
      </c>
    </row>
    <row r="257" s="12" customFormat="1">
      <c r="B257" s="208"/>
      <c r="C257" s="209"/>
      <c r="D257" s="210" t="s">
        <v>292</v>
      </c>
      <c r="E257" s="211" t="s">
        <v>1</v>
      </c>
      <c r="F257" s="212" t="s">
        <v>2490</v>
      </c>
      <c r="G257" s="209"/>
      <c r="H257" s="211" t="s">
        <v>1</v>
      </c>
      <c r="I257" s="209"/>
      <c r="J257" s="209"/>
      <c r="K257" s="209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292</v>
      </c>
      <c r="AU257" s="217" t="s">
        <v>88</v>
      </c>
      <c r="AV257" s="12" t="s">
        <v>86</v>
      </c>
      <c r="AW257" s="12" t="s">
        <v>40</v>
      </c>
      <c r="AX257" s="12" t="s">
        <v>79</v>
      </c>
      <c r="AY257" s="217" t="s">
        <v>282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2494</v>
      </c>
      <c r="G258" s="219"/>
      <c r="H258" s="222">
        <v>-2.3490000000000002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88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4" customFormat="1">
      <c r="B259" s="228"/>
      <c r="C259" s="229"/>
      <c r="D259" s="210" t="s">
        <v>292</v>
      </c>
      <c r="E259" s="230" t="s">
        <v>1</v>
      </c>
      <c r="F259" s="231" t="s">
        <v>299</v>
      </c>
      <c r="G259" s="229"/>
      <c r="H259" s="232">
        <v>11.930999999999999</v>
      </c>
      <c r="I259" s="229"/>
      <c r="J259" s="229"/>
      <c r="K259" s="229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292</v>
      </c>
      <c r="AU259" s="237" t="s">
        <v>88</v>
      </c>
      <c r="AV259" s="14" t="s">
        <v>129</v>
      </c>
      <c r="AW259" s="14" t="s">
        <v>40</v>
      </c>
      <c r="AX259" s="14" t="s">
        <v>79</v>
      </c>
      <c r="AY259" s="237" t="s">
        <v>282</v>
      </c>
    </row>
    <row r="260" s="12" customFormat="1">
      <c r="B260" s="208"/>
      <c r="C260" s="209"/>
      <c r="D260" s="210" t="s">
        <v>292</v>
      </c>
      <c r="E260" s="211" t="s">
        <v>1</v>
      </c>
      <c r="F260" s="212" t="s">
        <v>2495</v>
      </c>
      <c r="G260" s="209"/>
      <c r="H260" s="211" t="s">
        <v>1</v>
      </c>
      <c r="I260" s="209"/>
      <c r="J260" s="209"/>
      <c r="K260" s="209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292</v>
      </c>
      <c r="AU260" s="217" t="s">
        <v>88</v>
      </c>
      <c r="AV260" s="12" t="s">
        <v>86</v>
      </c>
      <c r="AW260" s="12" t="s">
        <v>40</v>
      </c>
      <c r="AX260" s="12" t="s">
        <v>79</v>
      </c>
      <c r="AY260" s="21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2496</v>
      </c>
      <c r="G261" s="219"/>
      <c r="H261" s="222">
        <v>61.920000000000002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88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2" customFormat="1">
      <c r="B262" s="208"/>
      <c r="C262" s="209"/>
      <c r="D262" s="210" t="s">
        <v>292</v>
      </c>
      <c r="E262" s="211" t="s">
        <v>1</v>
      </c>
      <c r="F262" s="212" t="s">
        <v>2497</v>
      </c>
      <c r="G262" s="209"/>
      <c r="H262" s="211" t="s">
        <v>1</v>
      </c>
      <c r="I262" s="209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292</v>
      </c>
      <c r="AU262" s="217" t="s">
        <v>88</v>
      </c>
      <c r="AV262" s="12" t="s">
        <v>86</v>
      </c>
      <c r="AW262" s="12" t="s">
        <v>40</v>
      </c>
      <c r="AX262" s="12" t="s">
        <v>79</v>
      </c>
      <c r="AY262" s="217" t="s">
        <v>282</v>
      </c>
    </row>
    <row r="263" s="13" customFormat="1">
      <c r="B263" s="218"/>
      <c r="C263" s="219"/>
      <c r="D263" s="210" t="s">
        <v>292</v>
      </c>
      <c r="E263" s="220" t="s">
        <v>1</v>
      </c>
      <c r="F263" s="221" t="s">
        <v>2498</v>
      </c>
      <c r="G263" s="219"/>
      <c r="H263" s="222">
        <v>-7.3959999999999999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292</v>
      </c>
      <c r="AU263" s="227" t="s">
        <v>88</v>
      </c>
      <c r="AV263" s="13" t="s">
        <v>88</v>
      </c>
      <c r="AW263" s="13" t="s">
        <v>40</v>
      </c>
      <c r="AX263" s="13" t="s">
        <v>79</v>
      </c>
      <c r="AY263" s="227" t="s">
        <v>282</v>
      </c>
    </row>
    <row r="264" s="14" customFormat="1">
      <c r="B264" s="228"/>
      <c r="C264" s="229"/>
      <c r="D264" s="210" t="s">
        <v>292</v>
      </c>
      <c r="E264" s="230" t="s">
        <v>1</v>
      </c>
      <c r="F264" s="231" t="s">
        <v>299</v>
      </c>
      <c r="G264" s="229"/>
      <c r="H264" s="232">
        <v>54.524000000000001</v>
      </c>
      <c r="I264" s="229"/>
      <c r="J264" s="229"/>
      <c r="K264" s="229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292</v>
      </c>
      <c r="AU264" s="237" t="s">
        <v>88</v>
      </c>
      <c r="AV264" s="14" t="s">
        <v>129</v>
      </c>
      <c r="AW264" s="14" t="s">
        <v>40</v>
      </c>
      <c r="AX264" s="14" t="s">
        <v>79</v>
      </c>
      <c r="AY264" s="237" t="s">
        <v>282</v>
      </c>
    </row>
    <row r="265" s="12" customFormat="1">
      <c r="B265" s="208"/>
      <c r="C265" s="209"/>
      <c r="D265" s="210" t="s">
        <v>292</v>
      </c>
      <c r="E265" s="211" t="s">
        <v>1</v>
      </c>
      <c r="F265" s="212" t="s">
        <v>2499</v>
      </c>
      <c r="G265" s="209"/>
      <c r="H265" s="211" t="s">
        <v>1</v>
      </c>
      <c r="I265" s="209"/>
      <c r="J265" s="209"/>
      <c r="K265" s="209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292</v>
      </c>
      <c r="AU265" s="217" t="s">
        <v>88</v>
      </c>
      <c r="AV265" s="12" t="s">
        <v>86</v>
      </c>
      <c r="AW265" s="12" t="s">
        <v>40</v>
      </c>
      <c r="AX265" s="12" t="s">
        <v>79</v>
      </c>
      <c r="AY265" s="217" t="s">
        <v>282</v>
      </c>
    </row>
    <row r="266" s="13" customFormat="1">
      <c r="B266" s="218"/>
      <c r="C266" s="219"/>
      <c r="D266" s="210" t="s">
        <v>292</v>
      </c>
      <c r="E266" s="220" t="s">
        <v>1</v>
      </c>
      <c r="F266" s="221" t="s">
        <v>2500</v>
      </c>
      <c r="G266" s="219"/>
      <c r="H266" s="222">
        <v>73.260000000000005</v>
      </c>
      <c r="I266" s="219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292</v>
      </c>
      <c r="AU266" s="227" t="s">
        <v>88</v>
      </c>
      <c r="AV266" s="13" t="s">
        <v>88</v>
      </c>
      <c r="AW266" s="13" t="s">
        <v>40</v>
      </c>
      <c r="AX266" s="13" t="s">
        <v>79</v>
      </c>
      <c r="AY266" s="227" t="s">
        <v>282</v>
      </c>
    </row>
    <row r="267" s="12" customFormat="1">
      <c r="B267" s="208"/>
      <c r="C267" s="209"/>
      <c r="D267" s="210" t="s">
        <v>292</v>
      </c>
      <c r="E267" s="211" t="s">
        <v>1</v>
      </c>
      <c r="F267" s="212" t="s">
        <v>2501</v>
      </c>
      <c r="G267" s="209"/>
      <c r="H267" s="211" t="s">
        <v>1</v>
      </c>
      <c r="I267" s="209"/>
      <c r="J267" s="209"/>
      <c r="K267" s="209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292</v>
      </c>
      <c r="AU267" s="217" t="s">
        <v>88</v>
      </c>
      <c r="AV267" s="12" t="s">
        <v>86</v>
      </c>
      <c r="AW267" s="12" t="s">
        <v>40</v>
      </c>
      <c r="AX267" s="12" t="s">
        <v>79</v>
      </c>
      <c r="AY267" s="217" t="s">
        <v>282</v>
      </c>
    </row>
    <row r="268" s="13" customFormat="1">
      <c r="B268" s="218"/>
      <c r="C268" s="219"/>
      <c r="D268" s="210" t="s">
        <v>292</v>
      </c>
      <c r="E268" s="220" t="s">
        <v>1</v>
      </c>
      <c r="F268" s="221" t="s">
        <v>2502</v>
      </c>
      <c r="G268" s="219"/>
      <c r="H268" s="222">
        <v>-7.3259999999999996</v>
      </c>
      <c r="I268" s="219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292</v>
      </c>
      <c r="AU268" s="227" t="s">
        <v>88</v>
      </c>
      <c r="AV268" s="13" t="s">
        <v>88</v>
      </c>
      <c r="AW268" s="13" t="s">
        <v>40</v>
      </c>
      <c r="AX268" s="13" t="s">
        <v>79</v>
      </c>
      <c r="AY268" s="227" t="s">
        <v>282</v>
      </c>
    </row>
    <row r="269" s="14" customFormat="1">
      <c r="B269" s="228"/>
      <c r="C269" s="229"/>
      <c r="D269" s="210" t="s">
        <v>292</v>
      </c>
      <c r="E269" s="230" t="s">
        <v>1</v>
      </c>
      <c r="F269" s="231" t="s">
        <v>299</v>
      </c>
      <c r="G269" s="229"/>
      <c r="H269" s="232">
        <v>65.933999999999998</v>
      </c>
      <c r="I269" s="229"/>
      <c r="J269" s="229"/>
      <c r="K269" s="229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292</v>
      </c>
      <c r="AU269" s="237" t="s">
        <v>88</v>
      </c>
      <c r="AV269" s="14" t="s">
        <v>129</v>
      </c>
      <c r="AW269" s="14" t="s">
        <v>40</v>
      </c>
      <c r="AX269" s="14" t="s">
        <v>79</v>
      </c>
      <c r="AY269" s="237" t="s">
        <v>282</v>
      </c>
    </row>
    <row r="270" s="12" customFormat="1">
      <c r="B270" s="208"/>
      <c r="C270" s="209"/>
      <c r="D270" s="210" t="s">
        <v>292</v>
      </c>
      <c r="E270" s="211" t="s">
        <v>1</v>
      </c>
      <c r="F270" s="212" t="s">
        <v>2503</v>
      </c>
      <c r="G270" s="209"/>
      <c r="H270" s="211" t="s">
        <v>1</v>
      </c>
      <c r="I270" s="209"/>
      <c r="J270" s="209"/>
      <c r="K270" s="209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292</v>
      </c>
      <c r="AU270" s="217" t="s">
        <v>88</v>
      </c>
      <c r="AV270" s="12" t="s">
        <v>86</v>
      </c>
      <c r="AW270" s="12" t="s">
        <v>40</v>
      </c>
      <c r="AX270" s="12" t="s">
        <v>79</v>
      </c>
      <c r="AY270" s="217" t="s">
        <v>282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2504</v>
      </c>
      <c r="G271" s="219"/>
      <c r="H271" s="222">
        <v>45.359999999999999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88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4" customFormat="1">
      <c r="B272" s="228"/>
      <c r="C272" s="229"/>
      <c r="D272" s="210" t="s">
        <v>292</v>
      </c>
      <c r="E272" s="230" t="s">
        <v>1</v>
      </c>
      <c r="F272" s="231" t="s">
        <v>299</v>
      </c>
      <c r="G272" s="229"/>
      <c r="H272" s="232">
        <v>45.359999999999999</v>
      </c>
      <c r="I272" s="229"/>
      <c r="J272" s="229"/>
      <c r="K272" s="229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292</v>
      </c>
      <c r="AU272" s="237" t="s">
        <v>88</v>
      </c>
      <c r="AV272" s="14" t="s">
        <v>129</v>
      </c>
      <c r="AW272" s="14" t="s">
        <v>40</v>
      </c>
      <c r="AX272" s="14" t="s">
        <v>79</v>
      </c>
      <c r="AY272" s="237" t="s">
        <v>282</v>
      </c>
    </row>
    <row r="273" s="15" customFormat="1">
      <c r="B273" s="238"/>
      <c r="C273" s="239"/>
      <c r="D273" s="210" t="s">
        <v>292</v>
      </c>
      <c r="E273" s="240" t="s">
        <v>1</v>
      </c>
      <c r="F273" s="241" t="s">
        <v>306</v>
      </c>
      <c r="G273" s="239"/>
      <c r="H273" s="242">
        <v>203.01400000000001</v>
      </c>
      <c r="I273" s="239"/>
      <c r="J273" s="239"/>
      <c r="K273" s="239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292</v>
      </c>
      <c r="AU273" s="247" t="s">
        <v>88</v>
      </c>
      <c r="AV273" s="15" t="s">
        <v>290</v>
      </c>
      <c r="AW273" s="15" t="s">
        <v>40</v>
      </c>
      <c r="AX273" s="15" t="s">
        <v>86</v>
      </c>
      <c r="AY273" s="247" t="s">
        <v>282</v>
      </c>
    </row>
    <row r="274" s="1" customFormat="1" ht="16.5" customHeight="1">
      <c r="B274" s="33"/>
      <c r="C274" s="198" t="s">
        <v>425</v>
      </c>
      <c r="D274" s="198" t="s">
        <v>285</v>
      </c>
      <c r="E274" s="199" t="s">
        <v>2505</v>
      </c>
      <c r="F274" s="200" t="s">
        <v>2506</v>
      </c>
      <c r="G274" s="201" t="s">
        <v>288</v>
      </c>
      <c r="H274" s="202">
        <v>141.15899999999999</v>
      </c>
      <c r="I274" s="203">
        <v>187</v>
      </c>
      <c r="J274" s="203">
        <f>ROUND(I274*H274,2)</f>
        <v>26396.73</v>
      </c>
      <c r="K274" s="200" t="s">
        <v>289</v>
      </c>
      <c r="L274" s="38"/>
      <c r="M274" s="72" t="s">
        <v>1</v>
      </c>
      <c r="N274" s="204" t="s">
        <v>50</v>
      </c>
      <c r="O274" s="205">
        <v>0.28599999999999998</v>
      </c>
      <c r="P274" s="205">
        <f>O274*H274</f>
        <v>40.371473999999992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AR274" s="17" t="s">
        <v>290</v>
      </c>
      <c r="AT274" s="17" t="s">
        <v>285</v>
      </c>
      <c r="AU274" s="17" t="s">
        <v>88</v>
      </c>
      <c r="AY274" s="17" t="s">
        <v>282</v>
      </c>
      <c r="BE274" s="207">
        <f>IF(N274="základní",J274,0)</f>
        <v>26396.73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7" t="s">
        <v>86</v>
      </c>
      <c r="BK274" s="207">
        <f>ROUND(I274*H274,2)</f>
        <v>26396.73</v>
      </c>
      <c r="BL274" s="17" t="s">
        <v>290</v>
      </c>
      <c r="BM274" s="17" t="s">
        <v>2507</v>
      </c>
    </row>
    <row r="275" s="12" customFormat="1">
      <c r="B275" s="208"/>
      <c r="C275" s="209"/>
      <c r="D275" s="210" t="s">
        <v>292</v>
      </c>
      <c r="E275" s="211" t="s">
        <v>1</v>
      </c>
      <c r="F275" s="212" t="s">
        <v>2508</v>
      </c>
      <c r="G275" s="209"/>
      <c r="H275" s="211" t="s">
        <v>1</v>
      </c>
      <c r="I275" s="209"/>
      <c r="J275" s="209"/>
      <c r="K275" s="209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292</v>
      </c>
      <c r="AU275" s="217" t="s">
        <v>88</v>
      </c>
      <c r="AV275" s="12" t="s">
        <v>86</v>
      </c>
      <c r="AW275" s="12" t="s">
        <v>40</v>
      </c>
      <c r="AX275" s="12" t="s">
        <v>79</v>
      </c>
      <c r="AY275" s="217" t="s">
        <v>282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2509</v>
      </c>
      <c r="G276" s="219"/>
      <c r="H276" s="222">
        <v>238.28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88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2" customFormat="1">
      <c r="B277" s="208"/>
      <c r="C277" s="209"/>
      <c r="D277" s="210" t="s">
        <v>292</v>
      </c>
      <c r="E277" s="211" t="s">
        <v>1</v>
      </c>
      <c r="F277" s="212" t="s">
        <v>2510</v>
      </c>
      <c r="G277" s="209"/>
      <c r="H277" s="211" t="s">
        <v>1</v>
      </c>
      <c r="I277" s="209"/>
      <c r="J277" s="209"/>
      <c r="K277" s="209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292</v>
      </c>
      <c r="AU277" s="217" t="s">
        <v>88</v>
      </c>
      <c r="AV277" s="12" t="s">
        <v>86</v>
      </c>
      <c r="AW277" s="12" t="s">
        <v>40</v>
      </c>
      <c r="AX277" s="12" t="s">
        <v>79</v>
      </c>
      <c r="AY277" s="217" t="s">
        <v>282</v>
      </c>
    </row>
    <row r="278" s="13" customFormat="1">
      <c r="B278" s="218"/>
      <c r="C278" s="219"/>
      <c r="D278" s="210" t="s">
        <v>292</v>
      </c>
      <c r="E278" s="220" t="s">
        <v>1</v>
      </c>
      <c r="F278" s="221" t="s">
        <v>2511</v>
      </c>
      <c r="G278" s="219"/>
      <c r="H278" s="222">
        <v>-97.120999999999995</v>
      </c>
      <c r="I278" s="219"/>
      <c r="J278" s="219"/>
      <c r="K278" s="219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292</v>
      </c>
      <c r="AU278" s="227" t="s">
        <v>88</v>
      </c>
      <c r="AV278" s="13" t="s">
        <v>88</v>
      </c>
      <c r="AW278" s="13" t="s">
        <v>40</v>
      </c>
      <c r="AX278" s="13" t="s">
        <v>79</v>
      </c>
      <c r="AY278" s="227" t="s">
        <v>282</v>
      </c>
    </row>
    <row r="279" s="15" customFormat="1">
      <c r="B279" s="238"/>
      <c r="C279" s="239"/>
      <c r="D279" s="210" t="s">
        <v>292</v>
      </c>
      <c r="E279" s="240" t="s">
        <v>1</v>
      </c>
      <c r="F279" s="241" t="s">
        <v>306</v>
      </c>
      <c r="G279" s="239"/>
      <c r="H279" s="242">
        <v>141.15899999999999</v>
      </c>
      <c r="I279" s="239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292</v>
      </c>
      <c r="AU279" s="247" t="s">
        <v>88</v>
      </c>
      <c r="AV279" s="15" t="s">
        <v>290</v>
      </c>
      <c r="AW279" s="15" t="s">
        <v>40</v>
      </c>
      <c r="AX279" s="15" t="s">
        <v>86</v>
      </c>
      <c r="AY279" s="247" t="s">
        <v>282</v>
      </c>
    </row>
    <row r="280" s="1" customFormat="1" ht="16.5" customHeight="1">
      <c r="B280" s="33"/>
      <c r="C280" s="248" t="s">
        <v>429</v>
      </c>
      <c r="D280" s="248" t="s">
        <v>328</v>
      </c>
      <c r="E280" s="249" t="s">
        <v>2512</v>
      </c>
      <c r="F280" s="250" t="s">
        <v>2513</v>
      </c>
      <c r="G280" s="251" t="s">
        <v>316</v>
      </c>
      <c r="H280" s="252">
        <v>671.13699999999994</v>
      </c>
      <c r="I280" s="253">
        <v>250</v>
      </c>
      <c r="J280" s="253">
        <f>ROUND(I280*H280,2)</f>
        <v>167784.25</v>
      </c>
      <c r="K280" s="250" t="s">
        <v>289</v>
      </c>
      <c r="L280" s="254"/>
      <c r="M280" s="255" t="s">
        <v>1</v>
      </c>
      <c r="N280" s="256" t="s">
        <v>50</v>
      </c>
      <c r="O280" s="205">
        <v>0</v>
      </c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17" t="s">
        <v>1452</v>
      </c>
      <c r="AT280" s="17" t="s">
        <v>328</v>
      </c>
      <c r="AU280" s="17" t="s">
        <v>88</v>
      </c>
      <c r="AY280" s="17" t="s">
        <v>282</v>
      </c>
      <c r="BE280" s="207">
        <f>IF(N280="základní",J280,0)</f>
        <v>167784.25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167784.25</v>
      </c>
      <c r="BL280" s="17" t="s">
        <v>1452</v>
      </c>
      <c r="BM280" s="17" t="s">
        <v>2514</v>
      </c>
    </row>
    <row r="281" s="12" customFormat="1">
      <c r="B281" s="208"/>
      <c r="C281" s="209"/>
      <c r="D281" s="210" t="s">
        <v>292</v>
      </c>
      <c r="E281" s="211" t="s">
        <v>1</v>
      </c>
      <c r="F281" s="212" t="s">
        <v>2515</v>
      </c>
      <c r="G281" s="209"/>
      <c r="H281" s="211" t="s">
        <v>1</v>
      </c>
      <c r="I281" s="209"/>
      <c r="J281" s="209"/>
      <c r="K281" s="209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292</v>
      </c>
      <c r="AU281" s="217" t="s">
        <v>88</v>
      </c>
      <c r="AV281" s="12" t="s">
        <v>86</v>
      </c>
      <c r="AW281" s="12" t="s">
        <v>40</v>
      </c>
      <c r="AX281" s="12" t="s">
        <v>79</v>
      </c>
      <c r="AY281" s="217" t="s">
        <v>282</v>
      </c>
    </row>
    <row r="282" s="13" customFormat="1">
      <c r="B282" s="218"/>
      <c r="C282" s="219"/>
      <c r="D282" s="210" t="s">
        <v>292</v>
      </c>
      <c r="E282" s="220" t="s">
        <v>1</v>
      </c>
      <c r="F282" s="221" t="s">
        <v>2516</v>
      </c>
      <c r="G282" s="219"/>
      <c r="H282" s="222">
        <v>671.13699999999994</v>
      </c>
      <c r="I282" s="219"/>
      <c r="J282" s="219"/>
      <c r="K282" s="219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292</v>
      </c>
      <c r="AU282" s="227" t="s">
        <v>88</v>
      </c>
      <c r="AV282" s="13" t="s">
        <v>88</v>
      </c>
      <c r="AW282" s="13" t="s">
        <v>40</v>
      </c>
      <c r="AX282" s="13" t="s">
        <v>79</v>
      </c>
      <c r="AY282" s="227" t="s">
        <v>282</v>
      </c>
    </row>
    <row r="283" s="15" customFormat="1">
      <c r="B283" s="238"/>
      <c r="C283" s="239"/>
      <c r="D283" s="210" t="s">
        <v>292</v>
      </c>
      <c r="E283" s="240" t="s">
        <v>1</v>
      </c>
      <c r="F283" s="241" t="s">
        <v>306</v>
      </c>
      <c r="G283" s="239"/>
      <c r="H283" s="242">
        <v>671.13699999999994</v>
      </c>
      <c r="I283" s="239"/>
      <c r="J283" s="239"/>
      <c r="K283" s="239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292</v>
      </c>
      <c r="AU283" s="247" t="s">
        <v>88</v>
      </c>
      <c r="AV283" s="15" t="s">
        <v>290</v>
      </c>
      <c r="AW283" s="15" t="s">
        <v>40</v>
      </c>
      <c r="AX283" s="15" t="s">
        <v>86</v>
      </c>
      <c r="AY283" s="247" t="s">
        <v>282</v>
      </c>
    </row>
    <row r="284" s="11" customFormat="1" ht="22.8" customHeight="1">
      <c r="B284" s="183"/>
      <c r="C284" s="184"/>
      <c r="D284" s="185" t="s">
        <v>78</v>
      </c>
      <c r="E284" s="196" t="s">
        <v>88</v>
      </c>
      <c r="F284" s="196" t="s">
        <v>2517</v>
      </c>
      <c r="G284" s="184"/>
      <c r="H284" s="184"/>
      <c r="I284" s="184"/>
      <c r="J284" s="197">
        <f>BK284</f>
        <v>21780.860000000001</v>
      </c>
      <c r="K284" s="184"/>
      <c r="L284" s="188"/>
      <c r="M284" s="189"/>
      <c r="N284" s="190"/>
      <c r="O284" s="190"/>
      <c r="P284" s="191">
        <f>SUM(P285:P292)</f>
        <v>21.418559999999999</v>
      </c>
      <c r="Q284" s="190"/>
      <c r="R284" s="191">
        <f>SUM(R285:R292)</f>
        <v>20.609888000000005</v>
      </c>
      <c r="S284" s="190"/>
      <c r="T284" s="192">
        <f>SUM(T285:T292)</f>
        <v>0</v>
      </c>
      <c r="AR284" s="193" t="s">
        <v>86</v>
      </c>
      <c r="AT284" s="194" t="s">
        <v>78</v>
      </c>
      <c r="AU284" s="194" t="s">
        <v>86</v>
      </c>
      <c r="AY284" s="193" t="s">
        <v>282</v>
      </c>
      <c r="BK284" s="195">
        <f>SUM(BK285:BK292)</f>
        <v>21780.860000000001</v>
      </c>
    </row>
    <row r="285" s="1" customFormat="1" ht="16.5" customHeight="1">
      <c r="B285" s="33"/>
      <c r="C285" s="198" t="s">
        <v>436</v>
      </c>
      <c r="D285" s="198" t="s">
        <v>285</v>
      </c>
      <c r="E285" s="199" t="s">
        <v>2518</v>
      </c>
      <c r="F285" s="200" t="s">
        <v>2519</v>
      </c>
      <c r="G285" s="201" t="s">
        <v>288</v>
      </c>
      <c r="H285" s="202">
        <v>10.656000000000001</v>
      </c>
      <c r="I285" s="203">
        <v>694</v>
      </c>
      <c r="J285" s="203">
        <f>ROUND(I285*H285,2)</f>
        <v>7395.2600000000002</v>
      </c>
      <c r="K285" s="200" t="s">
        <v>289</v>
      </c>
      <c r="L285" s="38"/>
      <c r="M285" s="72" t="s">
        <v>1</v>
      </c>
      <c r="N285" s="204" t="s">
        <v>50</v>
      </c>
      <c r="O285" s="205">
        <v>0.76000000000000001</v>
      </c>
      <c r="P285" s="205">
        <f>O285*H285</f>
        <v>8.0985600000000009</v>
      </c>
      <c r="Q285" s="205">
        <v>1.9205000000000001</v>
      </c>
      <c r="R285" s="205">
        <f>Q285*H285</f>
        <v>20.464848000000003</v>
      </c>
      <c r="S285" s="205">
        <v>0</v>
      </c>
      <c r="T285" s="206">
        <f>S285*H285</f>
        <v>0</v>
      </c>
      <c r="AR285" s="17" t="s">
        <v>290</v>
      </c>
      <c r="AT285" s="17" t="s">
        <v>285</v>
      </c>
      <c r="AU285" s="17" t="s">
        <v>88</v>
      </c>
      <c r="AY285" s="17" t="s">
        <v>282</v>
      </c>
      <c r="BE285" s="207">
        <f>IF(N285="základní",J285,0)</f>
        <v>7395.2600000000002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7" t="s">
        <v>86</v>
      </c>
      <c r="BK285" s="207">
        <f>ROUND(I285*H285,2)</f>
        <v>7395.2600000000002</v>
      </c>
      <c r="BL285" s="17" t="s">
        <v>290</v>
      </c>
      <c r="BM285" s="17" t="s">
        <v>2520</v>
      </c>
    </row>
    <row r="286" s="12" customFormat="1">
      <c r="B286" s="208"/>
      <c r="C286" s="209"/>
      <c r="D286" s="210" t="s">
        <v>292</v>
      </c>
      <c r="E286" s="211" t="s">
        <v>1</v>
      </c>
      <c r="F286" s="212" t="s">
        <v>2521</v>
      </c>
      <c r="G286" s="209"/>
      <c r="H286" s="211" t="s">
        <v>1</v>
      </c>
      <c r="I286" s="209"/>
      <c r="J286" s="209"/>
      <c r="K286" s="209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292</v>
      </c>
      <c r="AU286" s="217" t="s">
        <v>88</v>
      </c>
      <c r="AV286" s="12" t="s">
        <v>86</v>
      </c>
      <c r="AW286" s="12" t="s">
        <v>40</v>
      </c>
      <c r="AX286" s="12" t="s">
        <v>79</v>
      </c>
      <c r="AY286" s="217" t="s">
        <v>282</v>
      </c>
    </row>
    <row r="287" s="13" customFormat="1">
      <c r="B287" s="218"/>
      <c r="C287" s="219"/>
      <c r="D287" s="210" t="s">
        <v>292</v>
      </c>
      <c r="E287" s="220" t="s">
        <v>1</v>
      </c>
      <c r="F287" s="221" t="s">
        <v>2522</v>
      </c>
      <c r="G287" s="219"/>
      <c r="H287" s="222">
        <v>10.656000000000001</v>
      </c>
      <c r="I287" s="219"/>
      <c r="J287" s="219"/>
      <c r="K287" s="219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292</v>
      </c>
      <c r="AU287" s="227" t="s">
        <v>88</v>
      </c>
      <c r="AV287" s="13" t="s">
        <v>88</v>
      </c>
      <c r="AW287" s="13" t="s">
        <v>40</v>
      </c>
      <c r="AX287" s="13" t="s">
        <v>79</v>
      </c>
      <c r="AY287" s="227" t="s">
        <v>282</v>
      </c>
    </row>
    <row r="288" s="15" customFormat="1">
      <c r="B288" s="238"/>
      <c r="C288" s="239"/>
      <c r="D288" s="210" t="s">
        <v>292</v>
      </c>
      <c r="E288" s="240" t="s">
        <v>1</v>
      </c>
      <c r="F288" s="241" t="s">
        <v>306</v>
      </c>
      <c r="G288" s="239"/>
      <c r="H288" s="242">
        <v>10.656000000000001</v>
      </c>
      <c r="I288" s="239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292</v>
      </c>
      <c r="AU288" s="247" t="s">
        <v>88</v>
      </c>
      <c r="AV288" s="15" t="s">
        <v>290</v>
      </c>
      <c r="AW288" s="15" t="s">
        <v>40</v>
      </c>
      <c r="AX288" s="15" t="s">
        <v>86</v>
      </c>
      <c r="AY288" s="247" t="s">
        <v>282</v>
      </c>
    </row>
    <row r="289" s="1" customFormat="1" ht="16.5" customHeight="1">
      <c r="B289" s="33"/>
      <c r="C289" s="198" t="s">
        <v>462</v>
      </c>
      <c r="D289" s="198" t="s">
        <v>285</v>
      </c>
      <c r="E289" s="199" t="s">
        <v>2523</v>
      </c>
      <c r="F289" s="200" t="s">
        <v>2524</v>
      </c>
      <c r="G289" s="201" t="s">
        <v>392</v>
      </c>
      <c r="H289" s="202">
        <v>296</v>
      </c>
      <c r="I289" s="203">
        <v>48.600000000000001</v>
      </c>
      <c r="J289" s="203">
        <f>ROUND(I289*H289,2)</f>
        <v>14385.6</v>
      </c>
      <c r="K289" s="200" t="s">
        <v>289</v>
      </c>
      <c r="L289" s="38"/>
      <c r="M289" s="72" t="s">
        <v>1</v>
      </c>
      <c r="N289" s="204" t="s">
        <v>50</v>
      </c>
      <c r="O289" s="205">
        <v>0.044999999999999998</v>
      </c>
      <c r="P289" s="205">
        <f>O289*H289</f>
        <v>13.32</v>
      </c>
      <c r="Q289" s="205">
        <v>0.00048999999999999998</v>
      </c>
      <c r="R289" s="205">
        <f>Q289*H289</f>
        <v>0.14504</v>
      </c>
      <c r="S289" s="205">
        <v>0</v>
      </c>
      <c r="T289" s="206">
        <f>S289*H289</f>
        <v>0</v>
      </c>
      <c r="AR289" s="17" t="s">
        <v>290</v>
      </c>
      <c r="AT289" s="17" t="s">
        <v>285</v>
      </c>
      <c r="AU289" s="17" t="s">
        <v>88</v>
      </c>
      <c r="AY289" s="17" t="s">
        <v>282</v>
      </c>
      <c r="BE289" s="207">
        <f>IF(N289="základní",J289,0)</f>
        <v>14385.6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86</v>
      </c>
      <c r="BK289" s="207">
        <f>ROUND(I289*H289,2)</f>
        <v>14385.6</v>
      </c>
      <c r="BL289" s="17" t="s">
        <v>290</v>
      </c>
      <c r="BM289" s="17" t="s">
        <v>2525</v>
      </c>
    </row>
    <row r="290" s="12" customFormat="1">
      <c r="B290" s="208"/>
      <c r="C290" s="209"/>
      <c r="D290" s="210" t="s">
        <v>292</v>
      </c>
      <c r="E290" s="211" t="s">
        <v>1</v>
      </c>
      <c r="F290" s="212" t="s">
        <v>2526</v>
      </c>
      <c r="G290" s="209"/>
      <c r="H290" s="211" t="s">
        <v>1</v>
      </c>
      <c r="I290" s="209"/>
      <c r="J290" s="209"/>
      <c r="K290" s="209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292</v>
      </c>
      <c r="AU290" s="217" t="s">
        <v>88</v>
      </c>
      <c r="AV290" s="12" t="s">
        <v>86</v>
      </c>
      <c r="AW290" s="12" t="s">
        <v>40</v>
      </c>
      <c r="AX290" s="12" t="s">
        <v>79</v>
      </c>
      <c r="AY290" s="217" t="s">
        <v>282</v>
      </c>
    </row>
    <row r="291" s="13" customFormat="1">
      <c r="B291" s="218"/>
      <c r="C291" s="219"/>
      <c r="D291" s="210" t="s">
        <v>292</v>
      </c>
      <c r="E291" s="220" t="s">
        <v>1</v>
      </c>
      <c r="F291" s="221" t="s">
        <v>2527</v>
      </c>
      <c r="G291" s="219"/>
      <c r="H291" s="222">
        <v>296</v>
      </c>
      <c r="I291" s="219"/>
      <c r="J291" s="219"/>
      <c r="K291" s="219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292</v>
      </c>
      <c r="AU291" s="227" t="s">
        <v>88</v>
      </c>
      <c r="AV291" s="13" t="s">
        <v>88</v>
      </c>
      <c r="AW291" s="13" t="s">
        <v>40</v>
      </c>
      <c r="AX291" s="13" t="s">
        <v>79</v>
      </c>
      <c r="AY291" s="227" t="s">
        <v>282</v>
      </c>
    </row>
    <row r="292" s="15" customFormat="1">
      <c r="B292" s="238"/>
      <c r="C292" s="239"/>
      <c r="D292" s="210" t="s">
        <v>292</v>
      </c>
      <c r="E292" s="240" t="s">
        <v>1</v>
      </c>
      <c r="F292" s="241" t="s">
        <v>306</v>
      </c>
      <c r="G292" s="239"/>
      <c r="H292" s="242">
        <v>296</v>
      </c>
      <c r="I292" s="239"/>
      <c r="J292" s="239"/>
      <c r="K292" s="239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292</v>
      </c>
      <c r="AU292" s="247" t="s">
        <v>88</v>
      </c>
      <c r="AV292" s="15" t="s">
        <v>290</v>
      </c>
      <c r="AW292" s="15" t="s">
        <v>40</v>
      </c>
      <c r="AX292" s="15" t="s">
        <v>86</v>
      </c>
      <c r="AY292" s="247" t="s">
        <v>282</v>
      </c>
    </row>
    <row r="293" s="11" customFormat="1" ht="22.8" customHeight="1">
      <c r="B293" s="183"/>
      <c r="C293" s="184"/>
      <c r="D293" s="185" t="s">
        <v>78</v>
      </c>
      <c r="E293" s="196" t="s">
        <v>290</v>
      </c>
      <c r="F293" s="196" t="s">
        <v>1526</v>
      </c>
      <c r="G293" s="184"/>
      <c r="H293" s="184"/>
      <c r="I293" s="184"/>
      <c r="J293" s="197">
        <f>BK293</f>
        <v>69506.399999999994</v>
      </c>
      <c r="K293" s="184"/>
      <c r="L293" s="188"/>
      <c r="M293" s="189"/>
      <c r="N293" s="190"/>
      <c r="O293" s="190"/>
      <c r="P293" s="191">
        <f>SUM(P294:P309)</f>
        <v>119.9571</v>
      </c>
      <c r="Q293" s="190"/>
      <c r="R293" s="191">
        <f>SUM(R294:R309)</f>
        <v>150.4674766</v>
      </c>
      <c r="S293" s="190"/>
      <c r="T293" s="192">
        <f>SUM(T294:T309)</f>
        <v>0</v>
      </c>
      <c r="AR293" s="193" t="s">
        <v>86</v>
      </c>
      <c r="AT293" s="194" t="s">
        <v>78</v>
      </c>
      <c r="AU293" s="194" t="s">
        <v>86</v>
      </c>
      <c r="AY293" s="193" t="s">
        <v>282</v>
      </c>
      <c r="BK293" s="195">
        <f>SUM(BK294:BK309)</f>
        <v>69506.399999999994</v>
      </c>
    </row>
    <row r="294" s="1" customFormat="1" ht="16.5" customHeight="1">
      <c r="B294" s="33"/>
      <c r="C294" s="198" t="s">
        <v>476</v>
      </c>
      <c r="D294" s="198" t="s">
        <v>285</v>
      </c>
      <c r="E294" s="199" t="s">
        <v>2528</v>
      </c>
      <c r="F294" s="200" t="s">
        <v>2529</v>
      </c>
      <c r="G294" s="201" t="s">
        <v>288</v>
      </c>
      <c r="H294" s="202">
        <v>40.079999999999998</v>
      </c>
      <c r="I294" s="203">
        <v>930</v>
      </c>
      <c r="J294" s="203">
        <f>ROUND(I294*H294,2)</f>
        <v>37274.400000000001</v>
      </c>
      <c r="K294" s="200" t="s">
        <v>289</v>
      </c>
      <c r="L294" s="38"/>
      <c r="M294" s="72" t="s">
        <v>1</v>
      </c>
      <c r="N294" s="204" t="s">
        <v>50</v>
      </c>
      <c r="O294" s="205">
        <v>1.6950000000000001</v>
      </c>
      <c r="P294" s="205">
        <f>O294*H294</f>
        <v>67.935599999999994</v>
      </c>
      <c r="Q294" s="205">
        <v>1.8907700000000001</v>
      </c>
      <c r="R294" s="205">
        <f>Q294*H294</f>
        <v>75.782061600000006</v>
      </c>
      <c r="S294" s="205">
        <v>0</v>
      </c>
      <c r="T294" s="206">
        <f>S294*H294</f>
        <v>0</v>
      </c>
      <c r="AR294" s="17" t="s">
        <v>290</v>
      </c>
      <c r="AT294" s="17" t="s">
        <v>285</v>
      </c>
      <c r="AU294" s="17" t="s">
        <v>88</v>
      </c>
      <c r="AY294" s="17" t="s">
        <v>282</v>
      </c>
      <c r="BE294" s="207">
        <f>IF(N294="základní",J294,0)</f>
        <v>37274.400000000001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7" t="s">
        <v>86</v>
      </c>
      <c r="BK294" s="207">
        <f>ROUND(I294*H294,2)</f>
        <v>37274.400000000001</v>
      </c>
      <c r="BL294" s="17" t="s">
        <v>290</v>
      </c>
      <c r="BM294" s="17" t="s">
        <v>2530</v>
      </c>
    </row>
    <row r="295" s="12" customFormat="1">
      <c r="B295" s="208"/>
      <c r="C295" s="209"/>
      <c r="D295" s="210" t="s">
        <v>292</v>
      </c>
      <c r="E295" s="211" t="s">
        <v>1</v>
      </c>
      <c r="F295" s="212" t="s">
        <v>2531</v>
      </c>
      <c r="G295" s="209"/>
      <c r="H295" s="211" t="s">
        <v>1</v>
      </c>
      <c r="I295" s="209"/>
      <c r="J295" s="209"/>
      <c r="K295" s="209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292</v>
      </c>
      <c r="AU295" s="217" t="s">
        <v>88</v>
      </c>
      <c r="AV295" s="12" t="s">
        <v>86</v>
      </c>
      <c r="AW295" s="12" t="s">
        <v>40</v>
      </c>
      <c r="AX295" s="12" t="s">
        <v>79</v>
      </c>
      <c r="AY295" s="217" t="s">
        <v>282</v>
      </c>
    </row>
    <row r="296" s="12" customFormat="1">
      <c r="B296" s="208"/>
      <c r="C296" s="209"/>
      <c r="D296" s="210" t="s">
        <v>292</v>
      </c>
      <c r="E296" s="211" t="s">
        <v>1</v>
      </c>
      <c r="F296" s="212" t="s">
        <v>2532</v>
      </c>
      <c r="G296" s="209"/>
      <c r="H296" s="211" t="s">
        <v>1</v>
      </c>
      <c r="I296" s="209"/>
      <c r="J296" s="209"/>
      <c r="K296" s="209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292</v>
      </c>
      <c r="AU296" s="217" t="s">
        <v>88</v>
      </c>
      <c r="AV296" s="12" t="s">
        <v>86</v>
      </c>
      <c r="AW296" s="12" t="s">
        <v>40</v>
      </c>
      <c r="AX296" s="12" t="s">
        <v>79</v>
      </c>
      <c r="AY296" s="217" t="s">
        <v>282</v>
      </c>
    </row>
    <row r="297" s="13" customFormat="1">
      <c r="B297" s="218"/>
      <c r="C297" s="219"/>
      <c r="D297" s="210" t="s">
        <v>292</v>
      </c>
      <c r="E297" s="220" t="s">
        <v>1</v>
      </c>
      <c r="F297" s="221" t="s">
        <v>2533</v>
      </c>
      <c r="G297" s="219"/>
      <c r="H297" s="222">
        <v>30</v>
      </c>
      <c r="I297" s="219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292</v>
      </c>
      <c r="AU297" s="227" t="s">
        <v>88</v>
      </c>
      <c r="AV297" s="13" t="s">
        <v>88</v>
      </c>
      <c r="AW297" s="13" t="s">
        <v>40</v>
      </c>
      <c r="AX297" s="13" t="s">
        <v>79</v>
      </c>
      <c r="AY297" s="227" t="s">
        <v>282</v>
      </c>
    </row>
    <row r="298" s="12" customFormat="1">
      <c r="B298" s="208"/>
      <c r="C298" s="209"/>
      <c r="D298" s="210" t="s">
        <v>292</v>
      </c>
      <c r="E298" s="211" t="s">
        <v>1</v>
      </c>
      <c r="F298" s="212" t="s">
        <v>2534</v>
      </c>
      <c r="G298" s="209"/>
      <c r="H298" s="211" t="s">
        <v>1</v>
      </c>
      <c r="I298" s="209"/>
      <c r="J298" s="209"/>
      <c r="K298" s="209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292</v>
      </c>
      <c r="AU298" s="217" t="s">
        <v>88</v>
      </c>
      <c r="AV298" s="12" t="s">
        <v>86</v>
      </c>
      <c r="AW298" s="12" t="s">
        <v>40</v>
      </c>
      <c r="AX298" s="12" t="s">
        <v>79</v>
      </c>
      <c r="AY298" s="217" t="s">
        <v>282</v>
      </c>
    </row>
    <row r="299" s="13" customFormat="1">
      <c r="B299" s="218"/>
      <c r="C299" s="219"/>
      <c r="D299" s="210" t="s">
        <v>292</v>
      </c>
      <c r="E299" s="220" t="s">
        <v>1</v>
      </c>
      <c r="F299" s="221" t="s">
        <v>2535</v>
      </c>
      <c r="G299" s="219"/>
      <c r="H299" s="222">
        <v>10.08</v>
      </c>
      <c r="I299" s="219"/>
      <c r="J299" s="219"/>
      <c r="K299" s="219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292</v>
      </c>
      <c r="AU299" s="227" t="s">
        <v>88</v>
      </c>
      <c r="AV299" s="13" t="s">
        <v>88</v>
      </c>
      <c r="AW299" s="13" t="s">
        <v>40</v>
      </c>
      <c r="AX299" s="13" t="s">
        <v>79</v>
      </c>
      <c r="AY299" s="227" t="s">
        <v>282</v>
      </c>
    </row>
    <row r="300" s="15" customFormat="1">
      <c r="B300" s="238"/>
      <c r="C300" s="239"/>
      <c r="D300" s="210" t="s">
        <v>292</v>
      </c>
      <c r="E300" s="240" t="s">
        <v>1</v>
      </c>
      <c r="F300" s="241" t="s">
        <v>306</v>
      </c>
      <c r="G300" s="239"/>
      <c r="H300" s="242">
        <v>40.079999999999998</v>
      </c>
      <c r="I300" s="239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AT300" s="247" t="s">
        <v>292</v>
      </c>
      <c r="AU300" s="247" t="s">
        <v>88</v>
      </c>
      <c r="AV300" s="15" t="s">
        <v>290</v>
      </c>
      <c r="AW300" s="15" t="s">
        <v>40</v>
      </c>
      <c r="AX300" s="15" t="s">
        <v>86</v>
      </c>
      <c r="AY300" s="247" t="s">
        <v>282</v>
      </c>
    </row>
    <row r="301" s="1" customFormat="1" ht="16.5" customHeight="1">
      <c r="B301" s="33"/>
      <c r="C301" s="198" t="s">
        <v>492</v>
      </c>
      <c r="D301" s="198" t="s">
        <v>285</v>
      </c>
      <c r="E301" s="199" t="s">
        <v>2536</v>
      </c>
      <c r="F301" s="200" t="s">
        <v>2537</v>
      </c>
      <c r="G301" s="201" t="s">
        <v>288</v>
      </c>
      <c r="H301" s="202">
        <v>39.5</v>
      </c>
      <c r="I301" s="203">
        <v>816</v>
      </c>
      <c r="J301" s="203">
        <f>ROUND(I301*H301,2)</f>
        <v>32232</v>
      </c>
      <c r="K301" s="200" t="s">
        <v>289</v>
      </c>
      <c r="L301" s="38"/>
      <c r="M301" s="72" t="s">
        <v>1</v>
      </c>
      <c r="N301" s="204" t="s">
        <v>50</v>
      </c>
      <c r="O301" s="205">
        <v>1.317</v>
      </c>
      <c r="P301" s="205">
        <f>O301*H301</f>
        <v>52.021499999999996</v>
      </c>
      <c r="Q301" s="205">
        <v>1.8907700000000001</v>
      </c>
      <c r="R301" s="205">
        <f>Q301*H301</f>
        <v>74.685415000000006</v>
      </c>
      <c r="S301" s="205">
        <v>0</v>
      </c>
      <c r="T301" s="206">
        <f>S301*H301</f>
        <v>0</v>
      </c>
      <c r="AR301" s="17" t="s">
        <v>290</v>
      </c>
      <c r="AT301" s="17" t="s">
        <v>285</v>
      </c>
      <c r="AU301" s="17" t="s">
        <v>88</v>
      </c>
      <c r="AY301" s="17" t="s">
        <v>282</v>
      </c>
      <c r="BE301" s="207">
        <f>IF(N301="základní",J301,0)</f>
        <v>32232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7" t="s">
        <v>86</v>
      </c>
      <c r="BK301" s="207">
        <f>ROUND(I301*H301,2)</f>
        <v>32232</v>
      </c>
      <c r="BL301" s="17" t="s">
        <v>290</v>
      </c>
      <c r="BM301" s="17" t="s">
        <v>2538</v>
      </c>
    </row>
    <row r="302" s="12" customFormat="1">
      <c r="B302" s="208"/>
      <c r="C302" s="209"/>
      <c r="D302" s="210" t="s">
        <v>292</v>
      </c>
      <c r="E302" s="211" t="s">
        <v>1</v>
      </c>
      <c r="F302" s="212" t="s">
        <v>2539</v>
      </c>
      <c r="G302" s="209"/>
      <c r="H302" s="211" t="s">
        <v>1</v>
      </c>
      <c r="I302" s="209"/>
      <c r="J302" s="209"/>
      <c r="K302" s="209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292</v>
      </c>
      <c r="AU302" s="217" t="s">
        <v>88</v>
      </c>
      <c r="AV302" s="12" t="s">
        <v>86</v>
      </c>
      <c r="AW302" s="12" t="s">
        <v>40</v>
      </c>
      <c r="AX302" s="12" t="s">
        <v>79</v>
      </c>
      <c r="AY302" s="217" t="s">
        <v>282</v>
      </c>
    </row>
    <row r="303" s="12" customFormat="1">
      <c r="B303" s="208"/>
      <c r="C303" s="209"/>
      <c r="D303" s="210" t="s">
        <v>292</v>
      </c>
      <c r="E303" s="211" t="s">
        <v>1</v>
      </c>
      <c r="F303" s="212" t="s">
        <v>2540</v>
      </c>
      <c r="G303" s="209"/>
      <c r="H303" s="211" t="s">
        <v>1</v>
      </c>
      <c r="I303" s="209"/>
      <c r="J303" s="209"/>
      <c r="K303" s="209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292</v>
      </c>
      <c r="AU303" s="217" t="s">
        <v>88</v>
      </c>
      <c r="AV303" s="12" t="s">
        <v>86</v>
      </c>
      <c r="AW303" s="12" t="s">
        <v>40</v>
      </c>
      <c r="AX303" s="12" t="s">
        <v>79</v>
      </c>
      <c r="AY303" s="217" t="s">
        <v>282</v>
      </c>
    </row>
    <row r="304" s="13" customFormat="1">
      <c r="B304" s="218"/>
      <c r="C304" s="219"/>
      <c r="D304" s="210" t="s">
        <v>292</v>
      </c>
      <c r="E304" s="220" t="s">
        <v>1</v>
      </c>
      <c r="F304" s="221" t="s">
        <v>2541</v>
      </c>
      <c r="G304" s="219"/>
      <c r="H304" s="222">
        <v>2.7999999999999998</v>
      </c>
      <c r="I304" s="219"/>
      <c r="J304" s="219"/>
      <c r="K304" s="219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292</v>
      </c>
      <c r="AU304" s="227" t="s">
        <v>88</v>
      </c>
      <c r="AV304" s="13" t="s">
        <v>88</v>
      </c>
      <c r="AW304" s="13" t="s">
        <v>40</v>
      </c>
      <c r="AX304" s="13" t="s">
        <v>79</v>
      </c>
      <c r="AY304" s="227" t="s">
        <v>282</v>
      </c>
    </row>
    <row r="305" s="12" customFormat="1">
      <c r="B305" s="208"/>
      <c r="C305" s="209"/>
      <c r="D305" s="210" t="s">
        <v>292</v>
      </c>
      <c r="E305" s="211" t="s">
        <v>1</v>
      </c>
      <c r="F305" s="212" t="s">
        <v>2542</v>
      </c>
      <c r="G305" s="209"/>
      <c r="H305" s="211" t="s">
        <v>1</v>
      </c>
      <c r="I305" s="209"/>
      <c r="J305" s="209"/>
      <c r="K305" s="209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292</v>
      </c>
      <c r="AU305" s="217" t="s">
        <v>88</v>
      </c>
      <c r="AV305" s="12" t="s">
        <v>86</v>
      </c>
      <c r="AW305" s="12" t="s">
        <v>40</v>
      </c>
      <c r="AX305" s="12" t="s">
        <v>79</v>
      </c>
      <c r="AY305" s="217" t="s">
        <v>282</v>
      </c>
    </row>
    <row r="306" s="13" customFormat="1">
      <c r="B306" s="218"/>
      <c r="C306" s="219"/>
      <c r="D306" s="210" t="s">
        <v>292</v>
      </c>
      <c r="E306" s="220" t="s">
        <v>1</v>
      </c>
      <c r="F306" s="221" t="s">
        <v>2543</v>
      </c>
      <c r="G306" s="219"/>
      <c r="H306" s="222">
        <v>4.5</v>
      </c>
      <c r="I306" s="219"/>
      <c r="J306" s="219"/>
      <c r="K306" s="219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292</v>
      </c>
      <c r="AU306" s="227" t="s">
        <v>88</v>
      </c>
      <c r="AV306" s="13" t="s">
        <v>88</v>
      </c>
      <c r="AW306" s="13" t="s">
        <v>40</v>
      </c>
      <c r="AX306" s="13" t="s">
        <v>79</v>
      </c>
      <c r="AY306" s="227" t="s">
        <v>282</v>
      </c>
    </row>
    <row r="307" s="12" customFormat="1">
      <c r="B307" s="208"/>
      <c r="C307" s="209"/>
      <c r="D307" s="210" t="s">
        <v>292</v>
      </c>
      <c r="E307" s="211" t="s">
        <v>1</v>
      </c>
      <c r="F307" s="212" t="s">
        <v>2544</v>
      </c>
      <c r="G307" s="209"/>
      <c r="H307" s="211" t="s">
        <v>1</v>
      </c>
      <c r="I307" s="209"/>
      <c r="J307" s="209"/>
      <c r="K307" s="209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292</v>
      </c>
      <c r="AU307" s="217" t="s">
        <v>88</v>
      </c>
      <c r="AV307" s="12" t="s">
        <v>86</v>
      </c>
      <c r="AW307" s="12" t="s">
        <v>40</v>
      </c>
      <c r="AX307" s="12" t="s">
        <v>79</v>
      </c>
      <c r="AY307" s="217" t="s">
        <v>282</v>
      </c>
    </row>
    <row r="308" s="13" customFormat="1">
      <c r="B308" s="218"/>
      <c r="C308" s="219"/>
      <c r="D308" s="210" t="s">
        <v>292</v>
      </c>
      <c r="E308" s="220" t="s">
        <v>1</v>
      </c>
      <c r="F308" s="221" t="s">
        <v>2545</v>
      </c>
      <c r="G308" s="219"/>
      <c r="H308" s="222">
        <v>32.200000000000003</v>
      </c>
      <c r="I308" s="219"/>
      <c r="J308" s="219"/>
      <c r="K308" s="219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292</v>
      </c>
      <c r="AU308" s="227" t="s">
        <v>88</v>
      </c>
      <c r="AV308" s="13" t="s">
        <v>88</v>
      </c>
      <c r="AW308" s="13" t="s">
        <v>40</v>
      </c>
      <c r="AX308" s="13" t="s">
        <v>79</v>
      </c>
      <c r="AY308" s="227" t="s">
        <v>282</v>
      </c>
    </row>
    <row r="309" s="15" customFormat="1">
      <c r="B309" s="238"/>
      <c r="C309" s="239"/>
      <c r="D309" s="210" t="s">
        <v>292</v>
      </c>
      <c r="E309" s="240" t="s">
        <v>1</v>
      </c>
      <c r="F309" s="241" t="s">
        <v>306</v>
      </c>
      <c r="G309" s="239"/>
      <c r="H309" s="242">
        <v>39.5</v>
      </c>
      <c r="I309" s="239"/>
      <c r="J309" s="239"/>
      <c r="K309" s="239"/>
      <c r="L309" s="243"/>
      <c r="M309" s="244"/>
      <c r="N309" s="245"/>
      <c r="O309" s="245"/>
      <c r="P309" s="245"/>
      <c r="Q309" s="245"/>
      <c r="R309" s="245"/>
      <c r="S309" s="245"/>
      <c r="T309" s="246"/>
      <c r="AT309" s="247" t="s">
        <v>292</v>
      </c>
      <c r="AU309" s="247" t="s">
        <v>88</v>
      </c>
      <c r="AV309" s="15" t="s">
        <v>290</v>
      </c>
      <c r="AW309" s="15" t="s">
        <v>40</v>
      </c>
      <c r="AX309" s="15" t="s">
        <v>86</v>
      </c>
      <c r="AY309" s="247" t="s">
        <v>282</v>
      </c>
    </row>
    <row r="310" s="11" customFormat="1" ht="22.8" customHeight="1">
      <c r="B310" s="183"/>
      <c r="C310" s="184"/>
      <c r="D310" s="185" t="s">
        <v>78</v>
      </c>
      <c r="E310" s="196" t="s">
        <v>331</v>
      </c>
      <c r="F310" s="196" t="s">
        <v>1368</v>
      </c>
      <c r="G310" s="184"/>
      <c r="H310" s="184"/>
      <c r="I310" s="184"/>
      <c r="J310" s="197">
        <f>BK310</f>
        <v>2399371.2999999998</v>
      </c>
      <c r="K310" s="184"/>
      <c r="L310" s="188"/>
      <c r="M310" s="189"/>
      <c r="N310" s="190"/>
      <c r="O310" s="190"/>
      <c r="P310" s="191">
        <f>SUM(P311:P424)</f>
        <v>787.22599999999989</v>
      </c>
      <c r="Q310" s="190"/>
      <c r="R310" s="191">
        <f>SUM(R311:R424)</f>
        <v>99.360168299999998</v>
      </c>
      <c r="S310" s="190"/>
      <c r="T310" s="192">
        <f>SUM(T311:T424)</f>
        <v>0</v>
      </c>
      <c r="AR310" s="193" t="s">
        <v>86</v>
      </c>
      <c r="AT310" s="194" t="s">
        <v>78</v>
      </c>
      <c r="AU310" s="194" t="s">
        <v>86</v>
      </c>
      <c r="AY310" s="193" t="s">
        <v>282</v>
      </c>
      <c r="BK310" s="195">
        <f>SUM(BK311:BK424)</f>
        <v>2399371.2999999998</v>
      </c>
    </row>
    <row r="311" s="1" customFormat="1" ht="16.5" customHeight="1">
      <c r="B311" s="33"/>
      <c r="C311" s="198" t="s">
        <v>510</v>
      </c>
      <c r="D311" s="198" t="s">
        <v>2546</v>
      </c>
      <c r="E311" s="199" t="s">
        <v>2547</v>
      </c>
      <c r="F311" s="200" t="s">
        <v>2548</v>
      </c>
      <c r="G311" s="201" t="s">
        <v>533</v>
      </c>
      <c r="H311" s="202">
        <v>1</v>
      </c>
      <c r="I311" s="203">
        <v>1460000</v>
      </c>
      <c r="J311" s="203">
        <f>ROUND(I311*H311,2)</f>
        <v>1460000</v>
      </c>
      <c r="K311" s="200" t="s">
        <v>377</v>
      </c>
      <c r="L311" s="38"/>
      <c r="M311" s="72" t="s">
        <v>1</v>
      </c>
      <c r="N311" s="204" t="s">
        <v>50</v>
      </c>
      <c r="O311" s="205">
        <v>583.03999999999996</v>
      </c>
      <c r="P311" s="205">
        <f>O311*H311</f>
        <v>583.03999999999996</v>
      </c>
      <c r="Q311" s="205">
        <v>0</v>
      </c>
      <c r="R311" s="205">
        <f>Q311*H311</f>
        <v>0</v>
      </c>
      <c r="S311" s="205">
        <v>0</v>
      </c>
      <c r="T311" s="206">
        <f>S311*H311</f>
        <v>0</v>
      </c>
      <c r="AR311" s="17" t="s">
        <v>290</v>
      </c>
      <c r="AT311" s="17" t="s">
        <v>285</v>
      </c>
      <c r="AU311" s="17" t="s">
        <v>88</v>
      </c>
      <c r="AY311" s="17" t="s">
        <v>282</v>
      </c>
      <c r="BE311" s="207">
        <f>IF(N311="základní",J311,0)</f>
        <v>1460000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86</v>
      </c>
      <c r="BK311" s="207">
        <f>ROUND(I311*H311,2)</f>
        <v>1460000</v>
      </c>
      <c r="BL311" s="17" t="s">
        <v>290</v>
      </c>
      <c r="BM311" s="17" t="s">
        <v>2549</v>
      </c>
    </row>
    <row r="312" s="1" customFormat="1">
      <c r="B312" s="33"/>
      <c r="C312" s="34"/>
      <c r="D312" s="210" t="s">
        <v>1154</v>
      </c>
      <c r="E312" s="34"/>
      <c r="F312" s="261" t="s">
        <v>1465</v>
      </c>
      <c r="G312" s="34"/>
      <c r="H312" s="34"/>
      <c r="I312" s="34"/>
      <c r="J312" s="34"/>
      <c r="K312" s="34"/>
      <c r="L312" s="38"/>
      <c r="M312" s="262"/>
      <c r="N312" s="74"/>
      <c r="O312" s="74"/>
      <c r="P312" s="74"/>
      <c r="Q312" s="74"/>
      <c r="R312" s="74"/>
      <c r="S312" s="74"/>
      <c r="T312" s="75"/>
      <c r="AT312" s="17" t="s">
        <v>1154</v>
      </c>
      <c r="AU312" s="17" t="s">
        <v>88</v>
      </c>
    </row>
    <row r="313" s="1" customFormat="1" ht="16.5" customHeight="1">
      <c r="B313" s="33"/>
      <c r="C313" s="198" t="s">
        <v>517</v>
      </c>
      <c r="D313" s="198" t="s">
        <v>285</v>
      </c>
      <c r="E313" s="199" t="s">
        <v>2550</v>
      </c>
      <c r="F313" s="200" t="s">
        <v>2551</v>
      </c>
      <c r="G313" s="201" t="s">
        <v>392</v>
      </c>
      <c r="H313" s="202">
        <v>126</v>
      </c>
      <c r="I313" s="203">
        <v>120</v>
      </c>
      <c r="J313" s="203">
        <f>ROUND(I313*H313,2)</f>
        <v>15120</v>
      </c>
      <c r="K313" s="200" t="s">
        <v>289</v>
      </c>
      <c r="L313" s="38"/>
      <c r="M313" s="72" t="s">
        <v>1</v>
      </c>
      <c r="N313" s="204" t="s">
        <v>50</v>
      </c>
      <c r="O313" s="205">
        <v>0.29199999999999998</v>
      </c>
      <c r="P313" s="205">
        <f>O313*H313</f>
        <v>36.791999999999994</v>
      </c>
      <c r="Q313" s="205">
        <v>1.0000000000000001E-05</v>
      </c>
      <c r="R313" s="205">
        <f>Q313*H313</f>
        <v>0.0012600000000000001</v>
      </c>
      <c r="S313" s="205">
        <v>0</v>
      </c>
      <c r="T313" s="206">
        <f>S313*H313</f>
        <v>0</v>
      </c>
      <c r="AR313" s="17" t="s">
        <v>290</v>
      </c>
      <c r="AT313" s="17" t="s">
        <v>285</v>
      </c>
      <c r="AU313" s="17" t="s">
        <v>88</v>
      </c>
      <c r="AY313" s="17" t="s">
        <v>282</v>
      </c>
      <c r="BE313" s="207">
        <f>IF(N313="základní",J313,0)</f>
        <v>15120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7" t="s">
        <v>86</v>
      </c>
      <c r="BK313" s="207">
        <f>ROUND(I313*H313,2)</f>
        <v>15120</v>
      </c>
      <c r="BL313" s="17" t="s">
        <v>290</v>
      </c>
      <c r="BM313" s="17" t="s">
        <v>2552</v>
      </c>
    </row>
    <row r="314" s="12" customFormat="1">
      <c r="B314" s="208"/>
      <c r="C314" s="209"/>
      <c r="D314" s="210" t="s">
        <v>292</v>
      </c>
      <c r="E314" s="211" t="s">
        <v>1</v>
      </c>
      <c r="F314" s="212" t="s">
        <v>2553</v>
      </c>
      <c r="G314" s="209"/>
      <c r="H314" s="211" t="s">
        <v>1</v>
      </c>
      <c r="I314" s="209"/>
      <c r="J314" s="209"/>
      <c r="K314" s="209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292</v>
      </c>
      <c r="AU314" s="217" t="s">
        <v>88</v>
      </c>
      <c r="AV314" s="12" t="s">
        <v>86</v>
      </c>
      <c r="AW314" s="12" t="s">
        <v>40</v>
      </c>
      <c r="AX314" s="12" t="s">
        <v>79</v>
      </c>
      <c r="AY314" s="217" t="s">
        <v>282</v>
      </c>
    </row>
    <row r="315" s="13" customFormat="1">
      <c r="B315" s="218"/>
      <c r="C315" s="219"/>
      <c r="D315" s="210" t="s">
        <v>292</v>
      </c>
      <c r="E315" s="220" t="s">
        <v>1</v>
      </c>
      <c r="F315" s="221" t="s">
        <v>2331</v>
      </c>
      <c r="G315" s="219"/>
      <c r="H315" s="222">
        <v>126</v>
      </c>
      <c r="I315" s="219"/>
      <c r="J315" s="219"/>
      <c r="K315" s="219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292</v>
      </c>
      <c r="AU315" s="227" t="s">
        <v>88</v>
      </c>
      <c r="AV315" s="13" t="s">
        <v>88</v>
      </c>
      <c r="AW315" s="13" t="s">
        <v>40</v>
      </c>
      <c r="AX315" s="13" t="s">
        <v>79</v>
      </c>
      <c r="AY315" s="227" t="s">
        <v>282</v>
      </c>
    </row>
    <row r="316" s="15" customFormat="1">
      <c r="B316" s="238"/>
      <c r="C316" s="239"/>
      <c r="D316" s="210" t="s">
        <v>292</v>
      </c>
      <c r="E316" s="240" t="s">
        <v>1</v>
      </c>
      <c r="F316" s="241" t="s">
        <v>306</v>
      </c>
      <c r="G316" s="239"/>
      <c r="H316" s="242">
        <v>126</v>
      </c>
      <c r="I316" s="239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292</v>
      </c>
      <c r="AU316" s="247" t="s">
        <v>88</v>
      </c>
      <c r="AV316" s="15" t="s">
        <v>290</v>
      </c>
      <c r="AW316" s="15" t="s">
        <v>40</v>
      </c>
      <c r="AX316" s="15" t="s">
        <v>86</v>
      </c>
      <c r="AY316" s="247" t="s">
        <v>282</v>
      </c>
    </row>
    <row r="317" s="1" customFormat="1" ht="16.5" customHeight="1">
      <c r="B317" s="33"/>
      <c r="C317" s="248" t="s">
        <v>522</v>
      </c>
      <c r="D317" s="248" t="s">
        <v>328</v>
      </c>
      <c r="E317" s="249" t="s">
        <v>2554</v>
      </c>
      <c r="F317" s="250" t="s">
        <v>2555</v>
      </c>
      <c r="G317" s="251" t="s">
        <v>392</v>
      </c>
      <c r="H317" s="252">
        <v>129.78</v>
      </c>
      <c r="I317" s="253">
        <v>348</v>
      </c>
      <c r="J317" s="253">
        <f>ROUND(I317*H317,2)</f>
        <v>45163.440000000002</v>
      </c>
      <c r="K317" s="250" t="s">
        <v>289</v>
      </c>
      <c r="L317" s="254"/>
      <c r="M317" s="255" t="s">
        <v>1</v>
      </c>
      <c r="N317" s="256" t="s">
        <v>50</v>
      </c>
      <c r="O317" s="205">
        <v>0</v>
      </c>
      <c r="P317" s="205">
        <f>O317*H317</f>
        <v>0</v>
      </c>
      <c r="Q317" s="205">
        <v>0.0033</v>
      </c>
      <c r="R317" s="205">
        <f>Q317*H317</f>
        <v>0.42827399999999999</v>
      </c>
      <c r="S317" s="205">
        <v>0</v>
      </c>
      <c r="T317" s="206">
        <f>S317*H317</f>
        <v>0</v>
      </c>
      <c r="AR317" s="17" t="s">
        <v>331</v>
      </c>
      <c r="AT317" s="17" t="s">
        <v>328</v>
      </c>
      <c r="AU317" s="17" t="s">
        <v>88</v>
      </c>
      <c r="AY317" s="17" t="s">
        <v>282</v>
      </c>
      <c r="BE317" s="207">
        <f>IF(N317="základní",J317,0)</f>
        <v>45163.440000000002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7" t="s">
        <v>86</v>
      </c>
      <c r="BK317" s="207">
        <f>ROUND(I317*H317,2)</f>
        <v>45163.440000000002</v>
      </c>
      <c r="BL317" s="17" t="s">
        <v>290</v>
      </c>
      <c r="BM317" s="17" t="s">
        <v>2556</v>
      </c>
    </row>
    <row r="318" s="12" customFormat="1">
      <c r="B318" s="208"/>
      <c r="C318" s="209"/>
      <c r="D318" s="210" t="s">
        <v>292</v>
      </c>
      <c r="E318" s="211" t="s">
        <v>1</v>
      </c>
      <c r="F318" s="212" t="s">
        <v>2557</v>
      </c>
      <c r="G318" s="209"/>
      <c r="H318" s="211" t="s">
        <v>1</v>
      </c>
      <c r="I318" s="209"/>
      <c r="J318" s="209"/>
      <c r="K318" s="209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292</v>
      </c>
      <c r="AU318" s="217" t="s">
        <v>88</v>
      </c>
      <c r="AV318" s="12" t="s">
        <v>86</v>
      </c>
      <c r="AW318" s="12" t="s">
        <v>40</v>
      </c>
      <c r="AX318" s="12" t="s">
        <v>79</v>
      </c>
      <c r="AY318" s="217" t="s">
        <v>282</v>
      </c>
    </row>
    <row r="319" s="13" customFormat="1">
      <c r="B319" s="218"/>
      <c r="C319" s="219"/>
      <c r="D319" s="210" t="s">
        <v>292</v>
      </c>
      <c r="E319" s="220" t="s">
        <v>1</v>
      </c>
      <c r="F319" s="221" t="s">
        <v>2558</v>
      </c>
      <c r="G319" s="219"/>
      <c r="H319" s="222">
        <v>129.78</v>
      </c>
      <c r="I319" s="219"/>
      <c r="J319" s="219"/>
      <c r="K319" s="219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292</v>
      </c>
      <c r="AU319" s="227" t="s">
        <v>88</v>
      </c>
      <c r="AV319" s="13" t="s">
        <v>88</v>
      </c>
      <c r="AW319" s="13" t="s">
        <v>40</v>
      </c>
      <c r="AX319" s="13" t="s">
        <v>79</v>
      </c>
      <c r="AY319" s="227" t="s">
        <v>282</v>
      </c>
    </row>
    <row r="320" s="15" customFormat="1">
      <c r="B320" s="238"/>
      <c r="C320" s="239"/>
      <c r="D320" s="210" t="s">
        <v>292</v>
      </c>
      <c r="E320" s="240" t="s">
        <v>1</v>
      </c>
      <c r="F320" s="241" t="s">
        <v>306</v>
      </c>
      <c r="G320" s="239"/>
      <c r="H320" s="242">
        <v>129.78</v>
      </c>
      <c r="I320" s="239"/>
      <c r="J320" s="239"/>
      <c r="K320" s="239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292</v>
      </c>
      <c r="AU320" s="247" t="s">
        <v>88</v>
      </c>
      <c r="AV320" s="15" t="s">
        <v>290</v>
      </c>
      <c r="AW320" s="15" t="s">
        <v>40</v>
      </c>
      <c r="AX320" s="15" t="s">
        <v>86</v>
      </c>
      <c r="AY320" s="247" t="s">
        <v>282</v>
      </c>
    </row>
    <row r="321" s="1" customFormat="1" ht="16.5" customHeight="1">
      <c r="B321" s="33"/>
      <c r="C321" s="198" t="s">
        <v>526</v>
      </c>
      <c r="D321" s="198" t="s">
        <v>285</v>
      </c>
      <c r="E321" s="199" t="s">
        <v>2559</v>
      </c>
      <c r="F321" s="200" t="s">
        <v>2560</v>
      </c>
      <c r="G321" s="201" t="s">
        <v>392</v>
      </c>
      <c r="H321" s="202">
        <v>111</v>
      </c>
      <c r="I321" s="203">
        <v>130</v>
      </c>
      <c r="J321" s="203">
        <f>ROUND(I321*H321,2)</f>
        <v>14430</v>
      </c>
      <c r="K321" s="200" t="s">
        <v>289</v>
      </c>
      <c r="L321" s="38"/>
      <c r="M321" s="72" t="s">
        <v>1</v>
      </c>
      <c r="N321" s="204" t="s">
        <v>50</v>
      </c>
      <c r="O321" s="205">
        <v>0.32100000000000001</v>
      </c>
      <c r="P321" s="205">
        <f>O321*H321</f>
        <v>35.631</v>
      </c>
      <c r="Q321" s="205">
        <v>2.0000000000000002E-05</v>
      </c>
      <c r="R321" s="205">
        <f>Q321*H321</f>
        <v>0.0022200000000000002</v>
      </c>
      <c r="S321" s="205">
        <v>0</v>
      </c>
      <c r="T321" s="206">
        <f>S321*H321</f>
        <v>0</v>
      </c>
      <c r="AR321" s="17" t="s">
        <v>290</v>
      </c>
      <c r="AT321" s="17" t="s">
        <v>285</v>
      </c>
      <c r="AU321" s="17" t="s">
        <v>88</v>
      </c>
      <c r="AY321" s="17" t="s">
        <v>282</v>
      </c>
      <c r="BE321" s="207">
        <f>IF(N321="základní",J321,0)</f>
        <v>14430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7" t="s">
        <v>86</v>
      </c>
      <c r="BK321" s="207">
        <f>ROUND(I321*H321,2)</f>
        <v>14430</v>
      </c>
      <c r="BL321" s="17" t="s">
        <v>290</v>
      </c>
      <c r="BM321" s="17" t="s">
        <v>2561</v>
      </c>
    </row>
    <row r="322" s="12" customFormat="1">
      <c r="B322" s="208"/>
      <c r="C322" s="209"/>
      <c r="D322" s="210" t="s">
        <v>292</v>
      </c>
      <c r="E322" s="211" t="s">
        <v>1</v>
      </c>
      <c r="F322" s="212" t="s">
        <v>2562</v>
      </c>
      <c r="G322" s="209"/>
      <c r="H322" s="211" t="s">
        <v>1</v>
      </c>
      <c r="I322" s="209"/>
      <c r="J322" s="209"/>
      <c r="K322" s="209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292</v>
      </c>
      <c r="AU322" s="217" t="s">
        <v>88</v>
      </c>
      <c r="AV322" s="12" t="s">
        <v>86</v>
      </c>
      <c r="AW322" s="12" t="s">
        <v>40</v>
      </c>
      <c r="AX322" s="12" t="s">
        <v>79</v>
      </c>
      <c r="AY322" s="217" t="s">
        <v>282</v>
      </c>
    </row>
    <row r="323" s="13" customFormat="1">
      <c r="B323" s="218"/>
      <c r="C323" s="219"/>
      <c r="D323" s="210" t="s">
        <v>292</v>
      </c>
      <c r="E323" s="220" t="s">
        <v>1</v>
      </c>
      <c r="F323" s="221" t="s">
        <v>2563</v>
      </c>
      <c r="G323" s="219"/>
      <c r="H323" s="222">
        <v>111</v>
      </c>
      <c r="I323" s="219"/>
      <c r="J323" s="219"/>
      <c r="K323" s="219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292</v>
      </c>
      <c r="AU323" s="227" t="s">
        <v>88</v>
      </c>
      <c r="AV323" s="13" t="s">
        <v>88</v>
      </c>
      <c r="AW323" s="13" t="s">
        <v>40</v>
      </c>
      <c r="AX323" s="13" t="s">
        <v>79</v>
      </c>
      <c r="AY323" s="227" t="s">
        <v>282</v>
      </c>
    </row>
    <row r="324" s="15" customFormat="1">
      <c r="B324" s="238"/>
      <c r="C324" s="239"/>
      <c r="D324" s="210" t="s">
        <v>292</v>
      </c>
      <c r="E324" s="240" t="s">
        <v>1</v>
      </c>
      <c r="F324" s="241" t="s">
        <v>306</v>
      </c>
      <c r="G324" s="239"/>
      <c r="H324" s="242">
        <v>111</v>
      </c>
      <c r="I324" s="239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292</v>
      </c>
      <c r="AU324" s="247" t="s">
        <v>88</v>
      </c>
      <c r="AV324" s="15" t="s">
        <v>290</v>
      </c>
      <c r="AW324" s="15" t="s">
        <v>40</v>
      </c>
      <c r="AX324" s="15" t="s">
        <v>86</v>
      </c>
      <c r="AY324" s="247" t="s">
        <v>282</v>
      </c>
    </row>
    <row r="325" s="1" customFormat="1" ht="16.5" customHeight="1">
      <c r="B325" s="33"/>
      <c r="C325" s="248" t="s">
        <v>530</v>
      </c>
      <c r="D325" s="248" t="s">
        <v>328</v>
      </c>
      <c r="E325" s="249" t="s">
        <v>2564</v>
      </c>
      <c r="F325" s="250" t="s">
        <v>2565</v>
      </c>
      <c r="G325" s="251" t="s">
        <v>392</v>
      </c>
      <c r="H325" s="252">
        <v>114.33</v>
      </c>
      <c r="I325" s="253">
        <v>942</v>
      </c>
      <c r="J325" s="253">
        <f>ROUND(I325*H325,2)</f>
        <v>107698.86</v>
      </c>
      <c r="K325" s="250" t="s">
        <v>289</v>
      </c>
      <c r="L325" s="254"/>
      <c r="M325" s="255" t="s">
        <v>1</v>
      </c>
      <c r="N325" s="256" t="s">
        <v>50</v>
      </c>
      <c r="O325" s="205">
        <v>0</v>
      </c>
      <c r="P325" s="205">
        <f>O325*H325</f>
        <v>0</v>
      </c>
      <c r="Q325" s="205">
        <v>0.0075199999999999998</v>
      </c>
      <c r="R325" s="205">
        <f>Q325*H325</f>
        <v>0.85976160000000001</v>
      </c>
      <c r="S325" s="205">
        <v>0</v>
      </c>
      <c r="T325" s="206">
        <f>S325*H325</f>
        <v>0</v>
      </c>
      <c r="AR325" s="17" t="s">
        <v>331</v>
      </c>
      <c r="AT325" s="17" t="s">
        <v>328</v>
      </c>
      <c r="AU325" s="17" t="s">
        <v>88</v>
      </c>
      <c r="AY325" s="17" t="s">
        <v>282</v>
      </c>
      <c r="BE325" s="207">
        <f>IF(N325="základní",J325,0)</f>
        <v>107698.86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7" t="s">
        <v>86</v>
      </c>
      <c r="BK325" s="207">
        <f>ROUND(I325*H325,2)</f>
        <v>107698.86</v>
      </c>
      <c r="BL325" s="17" t="s">
        <v>290</v>
      </c>
      <c r="BM325" s="17" t="s">
        <v>2566</v>
      </c>
    </row>
    <row r="326" s="12" customFormat="1">
      <c r="B326" s="208"/>
      <c r="C326" s="209"/>
      <c r="D326" s="210" t="s">
        <v>292</v>
      </c>
      <c r="E326" s="211" t="s">
        <v>1</v>
      </c>
      <c r="F326" s="212" t="s">
        <v>2557</v>
      </c>
      <c r="G326" s="209"/>
      <c r="H326" s="211" t="s">
        <v>1</v>
      </c>
      <c r="I326" s="209"/>
      <c r="J326" s="209"/>
      <c r="K326" s="209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292</v>
      </c>
      <c r="AU326" s="217" t="s">
        <v>88</v>
      </c>
      <c r="AV326" s="12" t="s">
        <v>86</v>
      </c>
      <c r="AW326" s="12" t="s">
        <v>40</v>
      </c>
      <c r="AX326" s="12" t="s">
        <v>79</v>
      </c>
      <c r="AY326" s="217" t="s">
        <v>282</v>
      </c>
    </row>
    <row r="327" s="13" customFormat="1">
      <c r="B327" s="218"/>
      <c r="C327" s="219"/>
      <c r="D327" s="210" t="s">
        <v>292</v>
      </c>
      <c r="E327" s="220" t="s">
        <v>1</v>
      </c>
      <c r="F327" s="221" t="s">
        <v>2567</v>
      </c>
      <c r="G327" s="219"/>
      <c r="H327" s="222">
        <v>114.33</v>
      </c>
      <c r="I327" s="219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292</v>
      </c>
      <c r="AU327" s="227" t="s">
        <v>88</v>
      </c>
      <c r="AV327" s="13" t="s">
        <v>88</v>
      </c>
      <c r="AW327" s="13" t="s">
        <v>40</v>
      </c>
      <c r="AX327" s="13" t="s">
        <v>79</v>
      </c>
      <c r="AY327" s="227" t="s">
        <v>282</v>
      </c>
    </row>
    <row r="328" s="15" customFormat="1">
      <c r="B328" s="238"/>
      <c r="C328" s="239"/>
      <c r="D328" s="210" t="s">
        <v>292</v>
      </c>
      <c r="E328" s="240" t="s">
        <v>1</v>
      </c>
      <c r="F328" s="241" t="s">
        <v>306</v>
      </c>
      <c r="G328" s="239"/>
      <c r="H328" s="242">
        <v>114.33</v>
      </c>
      <c r="I328" s="239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292</v>
      </c>
      <c r="AU328" s="247" t="s">
        <v>88</v>
      </c>
      <c r="AV328" s="15" t="s">
        <v>290</v>
      </c>
      <c r="AW328" s="15" t="s">
        <v>40</v>
      </c>
      <c r="AX328" s="15" t="s">
        <v>86</v>
      </c>
      <c r="AY328" s="247" t="s">
        <v>282</v>
      </c>
    </row>
    <row r="329" s="1" customFormat="1" ht="16.5" customHeight="1">
      <c r="B329" s="33"/>
      <c r="C329" s="198" t="s">
        <v>537</v>
      </c>
      <c r="D329" s="198" t="s">
        <v>285</v>
      </c>
      <c r="E329" s="199" t="s">
        <v>2568</v>
      </c>
      <c r="F329" s="200" t="s">
        <v>2569</v>
      </c>
      <c r="G329" s="201" t="s">
        <v>392</v>
      </c>
      <c r="H329" s="202">
        <v>86</v>
      </c>
      <c r="I329" s="203">
        <v>134</v>
      </c>
      <c r="J329" s="203">
        <f>ROUND(I329*H329,2)</f>
        <v>11524</v>
      </c>
      <c r="K329" s="200" t="s">
        <v>289</v>
      </c>
      <c r="L329" s="38"/>
      <c r="M329" s="72" t="s">
        <v>1</v>
      </c>
      <c r="N329" s="204" t="s">
        <v>50</v>
      </c>
      <c r="O329" s="205">
        <v>0.35999999999999999</v>
      </c>
      <c r="P329" s="205">
        <f>O329*H329</f>
        <v>30.959999999999997</v>
      </c>
      <c r="Q329" s="205">
        <v>2.0000000000000002E-05</v>
      </c>
      <c r="R329" s="205">
        <f>Q329*H329</f>
        <v>0.0017200000000000002</v>
      </c>
      <c r="S329" s="205">
        <v>0</v>
      </c>
      <c r="T329" s="206">
        <f>S329*H329</f>
        <v>0</v>
      </c>
      <c r="AR329" s="17" t="s">
        <v>290</v>
      </c>
      <c r="AT329" s="17" t="s">
        <v>285</v>
      </c>
      <c r="AU329" s="17" t="s">
        <v>88</v>
      </c>
      <c r="AY329" s="17" t="s">
        <v>282</v>
      </c>
      <c r="BE329" s="207">
        <f>IF(N329="základní",J329,0)</f>
        <v>11524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86</v>
      </c>
      <c r="BK329" s="207">
        <f>ROUND(I329*H329,2)</f>
        <v>11524</v>
      </c>
      <c r="BL329" s="17" t="s">
        <v>290</v>
      </c>
      <c r="BM329" s="17" t="s">
        <v>2570</v>
      </c>
    </row>
    <row r="330" s="12" customFormat="1">
      <c r="B330" s="208"/>
      <c r="C330" s="209"/>
      <c r="D330" s="210" t="s">
        <v>292</v>
      </c>
      <c r="E330" s="211" t="s">
        <v>1</v>
      </c>
      <c r="F330" s="212" t="s">
        <v>2562</v>
      </c>
      <c r="G330" s="209"/>
      <c r="H330" s="211" t="s">
        <v>1</v>
      </c>
      <c r="I330" s="209"/>
      <c r="J330" s="209"/>
      <c r="K330" s="209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292</v>
      </c>
      <c r="AU330" s="217" t="s">
        <v>88</v>
      </c>
      <c r="AV330" s="12" t="s">
        <v>86</v>
      </c>
      <c r="AW330" s="12" t="s">
        <v>40</v>
      </c>
      <c r="AX330" s="12" t="s">
        <v>79</v>
      </c>
      <c r="AY330" s="217" t="s">
        <v>282</v>
      </c>
    </row>
    <row r="331" s="13" customFormat="1">
      <c r="B331" s="218"/>
      <c r="C331" s="219"/>
      <c r="D331" s="210" t="s">
        <v>292</v>
      </c>
      <c r="E331" s="220" t="s">
        <v>1</v>
      </c>
      <c r="F331" s="221" t="s">
        <v>2571</v>
      </c>
      <c r="G331" s="219"/>
      <c r="H331" s="222">
        <v>86</v>
      </c>
      <c r="I331" s="219"/>
      <c r="J331" s="219"/>
      <c r="K331" s="219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292</v>
      </c>
      <c r="AU331" s="227" t="s">
        <v>88</v>
      </c>
      <c r="AV331" s="13" t="s">
        <v>88</v>
      </c>
      <c r="AW331" s="13" t="s">
        <v>40</v>
      </c>
      <c r="AX331" s="13" t="s">
        <v>79</v>
      </c>
      <c r="AY331" s="227" t="s">
        <v>282</v>
      </c>
    </row>
    <row r="332" s="15" customFormat="1">
      <c r="B332" s="238"/>
      <c r="C332" s="239"/>
      <c r="D332" s="210" t="s">
        <v>292</v>
      </c>
      <c r="E332" s="240" t="s">
        <v>1</v>
      </c>
      <c r="F332" s="241" t="s">
        <v>306</v>
      </c>
      <c r="G332" s="239"/>
      <c r="H332" s="242">
        <v>86</v>
      </c>
      <c r="I332" s="239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292</v>
      </c>
      <c r="AU332" s="247" t="s">
        <v>88</v>
      </c>
      <c r="AV332" s="15" t="s">
        <v>290</v>
      </c>
      <c r="AW332" s="15" t="s">
        <v>40</v>
      </c>
      <c r="AX332" s="15" t="s">
        <v>86</v>
      </c>
      <c r="AY332" s="247" t="s">
        <v>282</v>
      </c>
    </row>
    <row r="333" s="1" customFormat="1" ht="16.5" customHeight="1">
      <c r="B333" s="33"/>
      <c r="C333" s="248" t="s">
        <v>541</v>
      </c>
      <c r="D333" s="248" t="s">
        <v>328</v>
      </c>
      <c r="E333" s="249" t="s">
        <v>2572</v>
      </c>
      <c r="F333" s="250" t="s">
        <v>2573</v>
      </c>
      <c r="G333" s="251" t="s">
        <v>392</v>
      </c>
      <c r="H333" s="252">
        <v>88.579999999999998</v>
      </c>
      <c r="I333" s="253">
        <v>1520</v>
      </c>
      <c r="J333" s="253">
        <f>ROUND(I333*H333,2)</f>
        <v>134641.60000000001</v>
      </c>
      <c r="K333" s="250" t="s">
        <v>289</v>
      </c>
      <c r="L333" s="254"/>
      <c r="M333" s="255" t="s">
        <v>1</v>
      </c>
      <c r="N333" s="256" t="s">
        <v>50</v>
      </c>
      <c r="O333" s="205">
        <v>0</v>
      </c>
      <c r="P333" s="205">
        <f>O333*H333</f>
        <v>0</v>
      </c>
      <c r="Q333" s="205">
        <v>0.011860000000000001</v>
      </c>
      <c r="R333" s="205">
        <f>Q333*H333</f>
        <v>1.0505588000000001</v>
      </c>
      <c r="S333" s="205">
        <v>0</v>
      </c>
      <c r="T333" s="206">
        <f>S333*H333</f>
        <v>0</v>
      </c>
      <c r="AR333" s="17" t="s">
        <v>331</v>
      </c>
      <c r="AT333" s="17" t="s">
        <v>328</v>
      </c>
      <c r="AU333" s="17" t="s">
        <v>88</v>
      </c>
      <c r="AY333" s="17" t="s">
        <v>282</v>
      </c>
      <c r="BE333" s="207">
        <f>IF(N333="základní",J333,0)</f>
        <v>134641.60000000001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7" t="s">
        <v>86</v>
      </c>
      <c r="BK333" s="207">
        <f>ROUND(I333*H333,2)</f>
        <v>134641.60000000001</v>
      </c>
      <c r="BL333" s="17" t="s">
        <v>290</v>
      </c>
      <c r="BM333" s="17" t="s">
        <v>2574</v>
      </c>
    </row>
    <row r="334" s="12" customFormat="1">
      <c r="B334" s="208"/>
      <c r="C334" s="209"/>
      <c r="D334" s="210" t="s">
        <v>292</v>
      </c>
      <c r="E334" s="211" t="s">
        <v>1</v>
      </c>
      <c r="F334" s="212" t="s">
        <v>2557</v>
      </c>
      <c r="G334" s="209"/>
      <c r="H334" s="211" t="s">
        <v>1</v>
      </c>
      <c r="I334" s="209"/>
      <c r="J334" s="209"/>
      <c r="K334" s="209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292</v>
      </c>
      <c r="AU334" s="217" t="s">
        <v>88</v>
      </c>
      <c r="AV334" s="12" t="s">
        <v>86</v>
      </c>
      <c r="AW334" s="12" t="s">
        <v>40</v>
      </c>
      <c r="AX334" s="12" t="s">
        <v>79</v>
      </c>
      <c r="AY334" s="217" t="s">
        <v>282</v>
      </c>
    </row>
    <row r="335" s="13" customFormat="1">
      <c r="B335" s="218"/>
      <c r="C335" s="219"/>
      <c r="D335" s="210" t="s">
        <v>292</v>
      </c>
      <c r="E335" s="220" t="s">
        <v>1</v>
      </c>
      <c r="F335" s="221" t="s">
        <v>2575</v>
      </c>
      <c r="G335" s="219"/>
      <c r="H335" s="222">
        <v>88.579999999999998</v>
      </c>
      <c r="I335" s="219"/>
      <c r="J335" s="219"/>
      <c r="K335" s="219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292</v>
      </c>
      <c r="AU335" s="227" t="s">
        <v>88</v>
      </c>
      <c r="AV335" s="13" t="s">
        <v>88</v>
      </c>
      <c r="AW335" s="13" t="s">
        <v>40</v>
      </c>
      <c r="AX335" s="13" t="s">
        <v>79</v>
      </c>
      <c r="AY335" s="227" t="s">
        <v>282</v>
      </c>
    </row>
    <row r="336" s="15" customFormat="1">
      <c r="B336" s="238"/>
      <c r="C336" s="239"/>
      <c r="D336" s="210" t="s">
        <v>292</v>
      </c>
      <c r="E336" s="240" t="s">
        <v>1</v>
      </c>
      <c r="F336" s="241" t="s">
        <v>306</v>
      </c>
      <c r="G336" s="239"/>
      <c r="H336" s="242">
        <v>88.579999999999998</v>
      </c>
      <c r="I336" s="239"/>
      <c r="J336" s="239"/>
      <c r="K336" s="239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292</v>
      </c>
      <c r="AU336" s="247" t="s">
        <v>88</v>
      </c>
      <c r="AV336" s="15" t="s">
        <v>290</v>
      </c>
      <c r="AW336" s="15" t="s">
        <v>40</v>
      </c>
      <c r="AX336" s="15" t="s">
        <v>86</v>
      </c>
      <c r="AY336" s="247" t="s">
        <v>282</v>
      </c>
    </row>
    <row r="337" s="1" customFormat="1" ht="16.5" customHeight="1">
      <c r="B337" s="33"/>
      <c r="C337" s="198" t="s">
        <v>545</v>
      </c>
      <c r="D337" s="198" t="s">
        <v>285</v>
      </c>
      <c r="E337" s="199" t="s">
        <v>2576</v>
      </c>
      <c r="F337" s="200" t="s">
        <v>2577</v>
      </c>
      <c r="G337" s="201" t="s">
        <v>392</v>
      </c>
      <c r="H337" s="202">
        <v>53</v>
      </c>
      <c r="I337" s="203">
        <v>150</v>
      </c>
      <c r="J337" s="203">
        <f>ROUND(I337*H337,2)</f>
        <v>7950</v>
      </c>
      <c r="K337" s="200" t="s">
        <v>289</v>
      </c>
      <c r="L337" s="38"/>
      <c r="M337" s="72" t="s">
        <v>1</v>
      </c>
      <c r="N337" s="204" t="s">
        <v>50</v>
      </c>
      <c r="O337" s="205">
        <v>0.39900000000000002</v>
      </c>
      <c r="P337" s="205">
        <f>O337*H337</f>
        <v>21.147000000000002</v>
      </c>
      <c r="Q337" s="205">
        <v>3.0000000000000001E-05</v>
      </c>
      <c r="R337" s="205">
        <f>Q337*H337</f>
        <v>0.0015900000000000001</v>
      </c>
      <c r="S337" s="205">
        <v>0</v>
      </c>
      <c r="T337" s="206">
        <f>S337*H337</f>
        <v>0</v>
      </c>
      <c r="AR337" s="17" t="s">
        <v>290</v>
      </c>
      <c r="AT337" s="17" t="s">
        <v>285</v>
      </c>
      <c r="AU337" s="17" t="s">
        <v>88</v>
      </c>
      <c r="AY337" s="17" t="s">
        <v>282</v>
      </c>
      <c r="BE337" s="207">
        <f>IF(N337="základní",J337,0)</f>
        <v>7950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7950</v>
      </c>
      <c r="BL337" s="17" t="s">
        <v>290</v>
      </c>
      <c r="BM337" s="17" t="s">
        <v>2578</v>
      </c>
    </row>
    <row r="338" s="12" customFormat="1">
      <c r="B338" s="208"/>
      <c r="C338" s="209"/>
      <c r="D338" s="210" t="s">
        <v>292</v>
      </c>
      <c r="E338" s="211" t="s">
        <v>1</v>
      </c>
      <c r="F338" s="212" t="s">
        <v>2562</v>
      </c>
      <c r="G338" s="209"/>
      <c r="H338" s="211" t="s">
        <v>1</v>
      </c>
      <c r="I338" s="209"/>
      <c r="J338" s="209"/>
      <c r="K338" s="209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292</v>
      </c>
      <c r="AU338" s="217" t="s">
        <v>88</v>
      </c>
      <c r="AV338" s="12" t="s">
        <v>86</v>
      </c>
      <c r="AW338" s="12" t="s">
        <v>40</v>
      </c>
      <c r="AX338" s="12" t="s">
        <v>79</v>
      </c>
      <c r="AY338" s="217" t="s">
        <v>282</v>
      </c>
    </row>
    <row r="339" s="13" customFormat="1">
      <c r="B339" s="218"/>
      <c r="C339" s="219"/>
      <c r="D339" s="210" t="s">
        <v>292</v>
      </c>
      <c r="E339" s="220" t="s">
        <v>1</v>
      </c>
      <c r="F339" s="221" t="s">
        <v>2579</v>
      </c>
      <c r="G339" s="219"/>
      <c r="H339" s="222">
        <v>53</v>
      </c>
      <c r="I339" s="219"/>
      <c r="J339" s="219"/>
      <c r="K339" s="219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292</v>
      </c>
      <c r="AU339" s="227" t="s">
        <v>88</v>
      </c>
      <c r="AV339" s="13" t="s">
        <v>88</v>
      </c>
      <c r="AW339" s="13" t="s">
        <v>40</v>
      </c>
      <c r="AX339" s="13" t="s">
        <v>79</v>
      </c>
      <c r="AY339" s="227" t="s">
        <v>282</v>
      </c>
    </row>
    <row r="340" s="15" customFormat="1">
      <c r="B340" s="238"/>
      <c r="C340" s="239"/>
      <c r="D340" s="210" t="s">
        <v>292</v>
      </c>
      <c r="E340" s="240" t="s">
        <v>1</v>
      </c>
      <c r="F340" s="241" t="s">
        <v>306</v>
      </c>
      <c r="G340" s="239"/>
      <c r="H340" s="242">
        <v>53</v>
      </c>
      <c r="I340" s="239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292</v>
      </c>
      <c r="AU340" s="247" t="s">
        <v>88</v>
      </c>
      <c r="AV340" s="15" t="s">
        <v>290</v>
      </c>
      <c r="AW340" s="15" t="s">
        <v>40</v>
      </c>
      <c r="AX340" s="15" t="s">
        <v>86</v>
      </c>
      <c r="AY340" s="247" t="s">
        <v>282</v>
      </c>
    </row>
    <row r="341" s="1" customFormat="1" ht="16.5" customHeight="1">
      <c r="B341" s="33"/>
      <c r="C341" s="248" t="s">
        <v>549</v>
      </c>
      <c r="D341" s="248" t="s">
        <v>328</v>
      </c>
      <c r="E341" s="249" t="s">
        <v>2580</v>
      </c>
      <c r="F341" s="250" t="s">
        <v>2581</v>
      </c>
      <c r="G341" s="251" t="s">
        <v>392</v>
      </c>
      <c r="H341" s="252">
        <v>54.590000000000003</v>
      </c>
      <c r="I341" s="253">
        <v>2180</v>
      </c>
      <c r="J341" s="253">
        <f>ROUND(I341*H341,2)</f>
        <v>119006.2</v>
      </c>
      <c r="K341" s="250" t="s">
        <v>289</v>
      </c>
      <c r="L341" s="254"/>
      <c r="M341" s="255" t="s">
        <v>1</v>
      </c>
      <c r="N341" s="256" t="s">
        <v>50</v>
      </c>
      <c r="O341" s="205">
        <v>0</v>
      </c>
      <c r="P341" s="205">
        <f>O341*H341</f>
        <v>0</v>
      </c>
      <c r="Q341" s="205">
        <v>0.019210000000000001</v>
      </c>
      <c r="R341" s="205">
        <f>Q341*H341</f>
        <v>1.0486739000000001</v>
      </c>
      <c r="S341" s="205">
        <v>0</v>
      </c>
      <c r="T341" s="206">
        <f>S341*H341</f>
        <v>0</v>
      </c>
      <c r="AR341" s="17" t="s">
        <v>331</v>
      </c>
      <c r="AT341" s="17" t="s">
        <v>328</v>
      </c>
      <c r="AU341" s="17" t="s">
        <v>88</v>
      </c>
      <c r="AY341" s="17" t="s">
        <v>282</v>
      </c>
      <c r="BE341" s="207">
        <f>IF(N341="základní",J341,0)</f>
        <v>119006.2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119006.2</v>
      </c>
      <c r="BL341" s="17" t="s">
        <v>290</v>
      </c>
      <c r="BM341" s="17" t="s">
        <v>2582</v>
      </c>
    </row>
    <row r="342" s="12" customFormat="1">
      <c r="B342" s="208"/>
      <c r="C342" s="209"/>
      <c r="D342" s="210" t="s">
        <v>292</v>
      </c>
      <c r="E342" s="211" t="s">
        <v>1</v>
      </c>
      <c r="F342" s="212" t="s">
        <v>2557</v>
      </c>
      <c r="G342" s="209"/>
      <c r="H342" s="211" t="s">
        <v>1</v>
      </c>
      <c r="I342" s="209"/>
      <c r="J342" s="209"/>
      <c r="K342" s="209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292</v>
      </c>
      <c r="AU342" s="217" t="s">
        <v>88</v>
      </c>
      <c r="AV342" s="12" t="s">
        <v>86</v>
      </c>
      <c r="AW342" s="12" t="s">
        <v>40</v>
      </c>
      <c r="AX342" s="12" t="s">
        <v>79</v>
      </c>
      <c r="AY342" s="217" t="s">
        <v>282</v>
      </c>
    </row>
    <row r="343" s="13" customFormat="1">
      <c r="B343" s="218"/>
      <c r="C343" s="219"/>
      <c r="D343" s="210" t="s">
        <v>292</v>
      </c>
      <c r="E343" s="220" t="s">
        <v>1</v>
      </c>
      <c r="F343" s="221" t="s">
        <v>2583</v>
      </c>
      <c r="G343" s="219"/>
      <c r="H343" s="222">
        <v>54.590000000000003</v>
      </c>
      <c r="I343" s="219"/>
      <c r="J343" s="219"/>
      <c r="K343" s="219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292</v>
      </c>
      <c r="AU343" s="227" t="s">
        <v>88</v>
      </c>
      <c r="AV343" s="13" t="s">
        <v>88</v>
      </c>
      <c r="AW343" s="13" t="s">
        <v>40</v>
      </c>
      <c r="AX343" s="13" t="s">
        <v>79</v>
      </c>
      <c r="AY343" s="227" t="s">
        <v>282</v>
      </c>
    </row>
    <row r="344" s="15" customFormat="1">
      <c r="B344" s="238"/>
      <c r="C344" s="239"/>
      <c r="D344" s="210" t="s">
        <v>292</v>
      </c>
      <c r="E344" s="240" t="s">
        <v>1</v>
      </c>
      <c r="F344" s="241" t="s">
        <v>306</v>
      </c>
      <c r="G344" s="239"/>
      <c r="H344" s="242">
        <v>54.590000000000003</v>
      </c>
      <c r="I344" s="239"/>
      <c r="J344" s="239"/>
      <c r="K344" s="239"/>
      <c r="L344" s="243"/>
      <c r="M344" s="244"/>
      <c r="N344" s="245"/>
      <c r="O344" s="245"/>
      <c r="P344" s="245"/>
      <c r="Q344" s="245"/>
      <c r="R344" s="245"/>
      <c r="S344" s="245"/>
      <c r="T344" s="246"/>
      <c r="AT344" s="247" t="s">
        <v>292</v>
      </c>
      <c r="AU344" s="247" t="s">
        <v>88</v>
      </c>
      <c r="AV344" s="15" t="s">
        <v>290</v>
      </c>
      <c r="AW344" s="15" t="s">
        <v>40</v>
      </c>
      <c r="AX344" s="15" t="s">
        <v>86</v>
      </c>
      <c r="AY344" s="247" t="s">
        <v>282</v>
      </c>
    </row>
    <row r="345" s="1" customFormat="1" ht="16.5" customHeight="1">
      <c r="B345" s="33"/>
      <c r="C345" s="198" t="s">
        <v>553</v>
      </c>
      <c r="D345" s="198" t="s">
        <v>285</v>
      </c>
      <c r="E345" s="199" t="s">
        <v>2584</v>
      </c>
      <c r="F345" s="200" t="s">
        <v>2585</v>
      </c>
      <c r="G345" s="201" t="s">
        <v>376</v>
      </c>
      <c r="H345" s="202">
        <v>12</v>
      </c>
      <c r="I345" s="203">
        <v>160</v>
      </c>
      <c r="J345" s="203">
        <f>ROUND(I345*H345,2)</f>
        <v>1920</v>
      </c>
      <c r="K345" s="200" t="s">
        <v>289</v>
      </c>
      <c r="L345" s="38"/>
      <c r="M345" s="72" t="s">
        <v>1</v>
      </c>
      <c r="N345" s="204" t="s">
        <v>50</v>
      </c>
      <c r="O345" s="205">
        <v>0.57199999999999995</v>
      </c>
      <c r="P345" s="205">
        <f>O345*H345</f>
        <v>6.863999999999999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AR345" s="17" t="s">
        <v>290</v>
      </c>
      <c r="AT345" s="17" t="s">
        <v>285</v>
      </c>
      <c r="AU345" s="17" t="s">
        <v>88</v>
      </c>
      <c r="AY345" s="17" t="s">
        <v>282</v>
      </c>
      <c r="BE345" s="207">
        <f>IF(N345="základní",J345,0)</f>
        <v>1920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7" t="s">
        <v>86</v>
      </c>
      <c r="BK345" s="207">
        <f>ROUND(I345*H345,2)</f>
        <v>1920</v>
      </c>
      <c r="BL345" s="17" t="s">
        <v>290</v>
      </c>
      <c r="BM345" s="17" t="s">
        <v>2586</v>
      </c>
    </row>
    <row r="346" s="12" customFormat="1">
      <c r="B346" s="208"/>
      <c r="C346" s="209"/>
      <c r="D346" s="210" t="s">
        <v>292</v>
      </c>
      <c r="E346" s="211" t="s">
        <v>1</v>
      </c>
      <c r="F346" s="212" t="s">
        <v>2587</v>
      </c>
      <c r="G346" s="209"/>
      <c r="H346" s="211" t="s">
        <v>1</v>
      </c>
      <c r="I346" s="209"/>
      <c r="J346" s="209"/>
      <c r="K346" s="209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292</v>
      </c>
      <c r="AU346" s="217" t="s">
        <v>88</v>
      </c>
      <c r="AV346" s="12" t="s">
        <v>86</v>
      </c>
      <c r="AW346" s="12" t="s">
        <v>40</v>
      </c>
      <c r="AX346" s="12" t="s">
        <v>79</v>
      </c>
      <c r="AY346" s="217" t="s">
        <v>282</v>
      </c>
    </row>
    <row r="347" s="13" customFormat="1">
      <c r="B347" s="218"/>
      <c r="C347" s="219"/>
      <c r="D347" s="210" t="s">
        <v>292</v>
      </c>
      <c r="E347" s="220" t="s">
        <v>1</v>
      </c>
      <c r="F347" s="221" t="s">
        <v>2588</v>
      </c>
      <c r="G347" s="219"/>
      <c r="H347" s="222">
        <v>12</v>
      </c>
      <c r="I347" s="219"/>
      <c r="J347" s="219"/>
      <c r="K347" s="219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292</v>
      </c>
      <c r="AU347" s="227" t="s">
        <v>88</v>
      </c>
      <c r="AV347" s="13" t="s">
        <v>88</v>
      </c>
      <c r="AW347" s="13" t="s">
        <v>40</v>
      </c>
      <c r="AX347" s="13" t="s">
        <v>79</v>
      </c>
      <c r="AY347" s="227" t="s">
        <v>282</v>
      </c>
    </row>
    <row r="348" s="15" customFormat="1">
      <c r="B348" s="238"/>
      <c r="C348" s="239"/>
      <c r="D348" s="210" t="s">
        <v>292</v>
      </c>
      <c r="E348" s="240" t="s">
        <v>1</v>
      </c>
      <c r="F348" s="241" t="s">
        <v>306</v>
      </c>
      <c r="G348" s="239"/>
      <c r="H348" s="242">
        <v>12</v>
      </c>
      <c r="I348" s="239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292</v>
      </c>
      <c r="AU348" s="247" t="s">
        <v>88</v>
      </c>
      <c r="AV348" s="15" t="s">
        <v>290</v>
      </c>
      <c r="AW348" s="15" t="s">
        <v>40</v>
      </c>
      <c r="AX348" s="15" t="s">
        <v>86</v>
      </c>
      <c r="AY348" s="247" t="s">
        <v>282</v>
      </c>
    </row>
    <row r="349" s="1" customFormat="1" ht="16.5" customHeight="1">
      <c r="B349" s="33"/>
      <c r="C349" s="248" t="s">
        <v>557</v>
      </c>
      <c r="D349" s="248" t="s">
        <v>328</v>
      </c>
      <c r="E349" s="249" t="s">
        <v>2589</v>
      </c>
      <c r="F349" s="250" t="s">
        <v>2590</v>
      </c>
      <c r="G349" s="251" t="s">
        <v>376</v>
      </c>
      <c r="H349" s="252">
        <v>12</v>
      </c>
      <c r="I349" s="253">
        <v>34.100000000000001</v>
      </c>
      <c r="J349" s="253">
        <f>ROUND(I349*H349,2)</f>
        <v>409.19999999999999</v>
      </c>
      <c r="K349" s="250" t="s">
        <v>289</v>
      </c>
      <c r="L349" s="254"/>
      <c r="M349" s="255" t="s">
        <v>1</v>
      </c>
      <c r="N349" s="256" t="s">
        <v>50</v>
      </c>
      <c r="O349" s="205">
        <v>0</v>
      </c>
      <c r="P349" s="205">
        <f>O349*H349</f>
        <v>0</v>
      </c>
      <c r="Q349" s="205">
        <v>3.0000000000000001E-05</v>
      </c>
      <c r="R349" s="205">
        <f>Q349*H349</f>
        <v>0.00036000000000000002</v>
      </c>
      <c r="S349" s="205">
        <v>0</v>
      </c>
      <c r="T349" s="206">
        <f>S349*H349</f>
        <v>0</v>
      </c>
      <c r="AR349" s="17" t="s">
        <v>331</v>
      </c>
      <c r="AT349" s="17" t="s">
        <v>328</v>
      </c>
      <c r="AU349" s="17" t="s">
        <v>88</v>
      </c>
      <c r="AY349" s="17" t="s">
        <v>282</v>
      </c>
      <c r="BE349" s="207">
        <f>IF(N349="základní",J349,0)</f>
        <v>409.19999999999999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409.19999999999999</v>
      </c>
      <c r="BL349" s="17" t="s">
        <v>290</v>
      </c>
      <c r="BM349" s="17" t="s">
        <v>2591</v>
      </c>
    </row>
    <row r="350" s="12" customFormat="1">
      <c r="B350" s="208"/>
      <c r="C350" s="209"/>
      <c r="D350" s="210" t="s">
        <v>292</v>
      </c>
      <c r="E350" s="211" t="s">
        <v>1</v>
      </c>
      <c r="F350" s="212" t="s">
        <v>2592</v>
      </c>
      <c r="G350" s="209"/>
      <c r="H350" s="211" t="s">
        <v>1</v>
      </c>
      <c r="I350" s="209"/>
      <c r="J350" s="209"/>
      <c r="K350" s="209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292</v>
      </c>
      <c r="AU350" s="217" t="s">
        <v>88</v>
      </c>
      <c r="AV350" s="12" t="s">
        <v>86</v>
      </c>
      <c r="AW350" s="12" t="s">
        <v>40</v>
      </c>
      <c r="AX350" s="12" t="s">
        <v>79</v>
      </c>
      <c r="AY350" s="217" t="s">
        <v>282</v>
      </c>
    </row>
    <row r="351" s="13" customFormat="1">
      <c r="B351" s="218"/>
      <c r="C351" s="219"/>
      <c r="D351" s="210" t="s">
        <v>292</v>
      </c>
      <c r="E351" s="220" t="s">
        <v>1</v>
      </c>
      <c r="F351" s="221" t="s">
        <v>2588</v>
      </c>
      <c r="G351" s="219"/>
      <c r="H351" s="222">
        <v>12</v>
      </c>
      <c r="I351" s="219"/>
      <c r="J351" s="219"/>
      <c r="K351" s="219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292</v>
      </c>
      <c r="AU351" s="227" t="s">
        <v>88</v>
      </c>
      <c r="AV351" s="13" t="s">
        <v>88</v>
      </c>
      <c r="AW351" s="13" t="s">
        <v>40</v>
      </c>
      <c r="AX351" s="13" t="s">
        <v>79</v>
      </c>
      <c r="AY351" s="227" t="s">
        <v>282</v>
      </c>
    </row>
    <row r="352" s="15" customFormat="1">
      <c r="B352" s="238"/>
      <c r="C352" s="239"/>
      <c r="D352" s="210" t="s">
        <v>292</v>
      </c>
      <c r="E352" s="240" t="s">
        <v>1</v>
      </c>
      <c r="F352" s="241" t="s">
        <v>306</v>
      </c>
      <c r="G352" s="239"/>
      <c r="H352" s="242">
        <v>12</v>
      </c>
      <c r="I352" s="239"/>
      <c r="J352" s="239"/>
      <c r="K352" s="239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292</v>
      </c>
      <c r="AU352" s="247" t="s">
        <v>88</v>
      </c>
      <c r="AV352" s="15" t="s">
        <v>290</v>
      </c>
      <c r="AW352" s="15" t="s">
        <v>40</v>
      </c>
      <c r="AX352" s="15" t="s">
        <v>86</v>
      </c>
      <c r="AY352" s="247" t="s">
        <v>282</v>
      </c>
    </row>
    <row r="353" s="1" customFormat="1" ht="16.5" customHeight="1">
      <c r="B353" s="33"/>
      <c r="C353" s="198" t="s">
        <v>561</v>
      </c>
      <c r="D353" s="198" t="s">
        <v>285</v>
      </c>
      <c r="E353" s="199" t="s">
        <v>2593</v>
      </c>
      <c r="F353" s="200" t="s">
        <v>2594</v>
      </c>
      <c r="G353" s="201" t="s">
        <v>376</v>
      </c>
      <c r="H353" s="202">
        <v>20</v>
      </c>
      <c r="I353" s="203">
        <v>191</v>
      </c>
      <c r="J353" s="203">
        <f>ROUND(I353*H353,2)</f>
        <v>3820</v>
      </c>
      <c r="K353" s="200" t="s">
        <v>289</v>
      </c>
      <c r="L353" s="38"/>
      <c r="M353" s="72" t="s">
        <v>1</v>
      </c>
      <c r="N353" s="204" t="s">
        <v>50</v>
      </c>
      <c r="O353" s="205">
        <v>0.68300000000000005</v>
      </c>
      <c r="P353" s="205">
        <f>O353*H353</f>
        <v>13.66</v>
      </c>
      <c r="Q353" s="205">
        <v>0</v>
      </c>
      <c r="R353" s="205">
        <f>Q353*H353</f>
        <v>0</v>
      </c>
      <c r="S353" s="205">
        <v>0</v>
      </c>
      <c r="T353" s="206">
        <f>S353*H353</f>
        <v>0</v>
      </c>
      <c r="AR353" s="17" t="s">
        <v>290</v>
      </c>
      <c r="AT353" s="17" t="s">
        <v>285</v>
      </c>
      <c r="AU353" s="17" t="s">
        <v>88</v>
      </c>
      <c r="AY353" s="17" t="s">
        <v>282</v>
      </c>
      <c r="BE353" s="207">
        <f>IF(N353="základní",J353,0)</f>
        <v>3820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7" t="s">
        <v>86</v>
      </c>
      <c r="BK353" s="207">
        <f>ROUND(I353*H353,2)</f>
        <v>3820</v>
      </c>
      <c r="BL353" s="17" t="s">
        <v>290</v>
      </c>
      <c r="BM353" s="17" t="s">
        <v>2595</v>
      </c>
    </row>
    <row r="354" s="12" customFormat="1">
      <c r="B354" s="208"/>
      <c r="C354" s="209"/>
      <c r="D354" s="210" t="s">
        <v>292</v>
      </c>
      <c r="E354" s="211" t="s">
        <v>1</v>
      </c>
      <c r="F354" s="212" t="s">
        <v>2596</v>
      </c>
      <c r="G354" s="209"/>
      <c r="H354" s="211" t="s">
        <v>1</v>
      </c>
      <c r="I354" s="209"/>
      <c r="J354" s="209"/>
      <c r="K354" s="209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292</v>
      </c>
      <c r="AU354" s="217" t="s">
        <v>88</v>
      </c>
      <c r="AV354" s="12" t="s">
        <v>86</v>
      </c>
      <c r="AW354" s="12" t="s">
        <v>40</v>
      </c>
      <c r="AX354" s="12" t="s">
        <v>79</v>
      </c>
      <c r="AY354" s="217" t="s">
        <v>282</v>
      </c>
    </row>
    <row r="355" s="13" customFormat="1">
      <c r="B355" s="218"/>
      <c r="C355" s="219"/>
      <c r="D355" s="210" t="s">
        <v>292</v>
      </c>
      <c r="E355" s="220" t="s">
        <v>1</v>
      </c>
      <c r="F355" s="221" t="s">
        <v>399</v>
      </c>
      <c r="G355" s="219"/>
      <c r="H355" s="222">
        <v>20</v>
      </c>
      <c r="I355" s="219"/>
      <c r="J355" s="219"/>
      <c r="K355" s="219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292</v>
      </c>
      <c r="AU355" s="227" t="s">
        <v>88</v>
      </c>
      <c r="AV355" s="13" t="s">
        <v>88</v>
      </c>
      <c r="AW355" s="13" t="s">
        <v>40</v>
      </c>
      <c r="AX355" s="13" t="s">
        <v>79</v>
      </c>
      <c r="AY355" s="227" t="s">
        <v>282</v>
      </c>
    </row>
    <row r="356" s="15" customFormat="1">
      <c r="B356" s="238"/>
      <c r="C356" s="239"/>
      <c r="D356" s="210" t="s">
        <v>292</v>
      </c>
      <c r="E356" s="240" t="s">
        <v>1</v>
      </c>
      <c r="F356" s="241" t="s">
        <v>306</v>
      </c>
      <c r="G356" s="239"/>
      <c r="H356" s="242">
        <v>20</v>
      </c>
      <c r="I356" s="239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AT356" s="247" t="s">
        <v>292</v>
      </c>
      <c r="AU356" s="247" t="s">
        <v>88</v>
      </c>
      <c r="AV356" s="15" t="s">
        <v>290</v>
      </c>
      <c r="AW356" s="15" t="s">
        <v>40</v>
      </c>
      <c r="AX356" s="15" t="s">
        <v>86</v>
      </c>
      <c r="AY356" s="247" t="s">
        <v>282</v>
      </c>
    </row>
    <row r="357" s="1" customFormat="1" ht="16.5" customHeight="1">
      <c r="B357" s="33"/>
      <c r="C357" s="248" t="s">
        <v>565</v>
      </c>
      <c r="D357" s="248" t="s">
        <v>328</v>
      </c>
      <c r="E357" s="249" t="s">
        <v>2597</v>
      </c>
      <c r="F357" s="250" t="s">
        <v>2598</v>
      </c>
      <c r="G357" s="251" t="s">
        <v>376</v>
      </c>
      <c r="H357" s="252">
        <v>20</v>
      </c>
      <c r="I357" s="253">
        <v>287</v>
      </c>
      <c r="J357" s="253">
        <f>ROUND(I357*H357,2)</f>
        <v>5740</v>
      </c>
      <c r="K357" s="250" t="s">
        <v>289</v>
      </c>
      <c r="L357" s="254"/>
      <c r="M357" s="255" t="s">
        <v>1</v>
      </c>
      <c r="N357" s="256" t="s">
        <v>50</v>
      </c>
      <c r="O357" s="205">
        <v>0</v>
      </c>
      <c r="P357" s="205">
        <f>O357*H357</f>
        <v>0</v>
      </c>
      <c r="Q357" s="205">
        <v>0.00148</v>
      </c>
      <c r="R357" s="205">
        <f>Q357*H357</f>
        <v>0.029600000000000001</v>
      </c>
      <c r="S357" s="205">
        <v>0</v>
      </c>
      <c r="T357" s="206">
        <f>S357*H357</f>
        <v>0</v>
      </c>
      <c r="AR357" s="17" t="s">
        <v>331</v>
      </c>
      <c r="AT357" s="17" t="s">
        <v>328</v>
      </c>
      <c r="AU357" s="17" t="s">
        <v>88</v>
      </c>
      <c r="AY357" s="17" t="s">
        <v>282</v>
      </c>
      <c r="BE357" s="207">
        <f>IF(N357="základní",J357,0)</f>
        <v>5740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7" t="s">
        <v>86</v>
      </c>
      <c r="BK357" s="207">
        <f>ROUND(I357*H357,2)</f>
        <v>5740</v>
      </c>
      <c r="BL357" s="17" t="s">
        <v>290</v>
      </c>
      <c r="BM357" s="17" t="s">
        <v>2599</v>
      </c>
    </row>
    <row r="358" s="12" customFormat="1">
      <c r="B358" s="208"/>
      <c r="C358" s="209"/>
      <c r="D358" s="210" t="s">
        <v>292</v>
      </c>
      <c r="E358" s="211" t="s">
        <v>1</v>
      </c>
      <c r="F358" s="212" t="s">
        <v>2600</v>
      </c>
      <c r="G358" s="209"/>
      <c r="H358" s="211" t="s">
        <v>1</v>
      </c>
      <c r="I358" s="209"/>
      <c r="J358" s="209"/>
      <c r="K358" s="209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292</v>
      </c>
      <c r="AU358" s="217" t="s">
        <v>88</v>
      </c>
      <c r="AV358" s="12" t="s">
        <v>86</v>
      </c>
      <c r="AW358" s="12" t="s">
        <v>40</v>
      </c>
      <c r="AX358" s="12" t="s">
        <v>79</v>
      </c>
      <c r="AY358" s="217" t="s">
        <v>282</v>
      </c>
    </row>
    <row r="359" s="13" customFormat="1">
      <c r="B359" s="218"/>
      <c r="C359" s="219"/>
      <c r="D359" s="210" t="s">
        <v>292</v>
      </c>
      <c r="E359" s="220" t="s">
        <v>1</v>
      </c>
      <c r="F359" s="221" t="s">
        <v>399</v>
      </c>
      <c r="G359" s="219"/>
      <c r="H359" s="222">
        <v>20</v>
      </c>
      <c r="I359" s="219"/>
      <c r="J359" s="219"/>
      <c r="K359" s="219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292</v>
      </c>
      <c r="AU359" s="227" t="s">
        <v>88</v>
      </c>
      <c r="AV359" s="13" t="s">
        <v>88</v>
      </c>
      <c r="AW359" s="13" t="s">
        <v>40</v>
      </c>
      <c r="AX359" s="13" t="s">
        <v>79</v>
      </c>
      <c r="AY359" s="227" t="s">
        <v>282</v>
      </c>
    </row>
    <row r="360" s="15" customFormat="1">
      <c r="B360" s="238"/>
      <c r="C360" s="239"/>
      <c r="D360" s="210" t="s">
        <v>292</v>
      </c>
      <c r="E360" s="240" t="s">
        <v>1</v>
      </c>
      <c r="F360" s="241" t="s">
        <v>306</v>
      </c>
      <c r="G360" s="239"/>
      <c r="H360" s="242">
        <v>20</v>
      </c>
      <c r="I360" s="239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AT360" s="247" t="s">
        <v>292</v>
      </c>
      <c r="AU360" s="247" t="s">
        <v>88</v>
      </c>
      <c r="AV360" s="15" t="s">
        <v>290</v>
      </c>
      <c r="AW360" s="15" t="s">
        <v>40</v>
      </c>
      <c r="AX360" s="15" t="s">
        <v>86</v>
      </c>
      <c r="AY360" s="247" t="s">
        <v>282</v>
      </c>
    </row>
    <row r="361" s="1" customFormat="1" ht="16.5" customHeight="1">
      <c r="B361" s="33"/>
      <c r="C361" s="198" t="s">
        <v>569</v>
      </c>
      <c r="D361" s="198" t="s">
        <v>285</v>
      </c>
      <c r="E361" s="199" t="s">
        <v>2601</v>
      </c>
      <c r="F361" s="200" t="s">
        <v>2602</v>
      </c>
      <c r="G361" s="201" t="s">
        <v>376</v>
      </c>
      <c r="H361" s="202">
        <v>10</v>
      </c>
      <c r="I361" s="203">
        <v>380</v>
      </c>
      <c r="J361" s="203">
        <f>ROUND(I361*H361,2)</f>
        <v>3800</v>
      </c>
      <c r="K361" s="200" t="s">
        <v>289</v>
      </c>
      <c r="L361" s="38"/>
      <c r="M361" s="72" t="s">
        <v>1</v>
      </c>
      <c r="N361" s="204" t="s">
        <v>50</v>
      </c>
      <c r="O361" s="205">
        <v>1.3480000000000001</v>
      </c>
      <c r="P361" s="205">
        <f>O361*H361</f>
        <v>13.48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AR361" s="17" t="s">
        <v>290</v>
      </c>
      <c r="AT361" s="17" t="s">
        <v>285</v>
      </c>
      <c r="AU361" s="17" t="s">
        <v>88</v>
      </c>
      <c r="AY361" s="17" t="s">
        <v>282</v>
      </c>
      <c r="BE361" s="207">
        <f>IF(N361="základní",J361,0)</f>
        <v>3800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7" t="s">
        <v>86</v>
      </c>
      <c r="BK361" s="207">
        <f>ROUND(I361*H361,2)</f>
        <v>3800</v>
      </c>
      <c r="BL361" s="17" t="s">
        <v>290</v>
      </c>
      <c r="BM361" s="17" t="s">
        <v>2603</v>
      </c>
    </row>
    <row r="362" s="1" customFormat="1" ht="16.5" customHeight="1">
      <c r="B362" s="33"/>
      <c r="C362" s="248" t="s">
        <v>573</v>
      </c>
      <c r="D362" s="248" t="s">
        <v>328</v>
      </c>
      <c r="E362" s="249" t="s">
        <v>2604</v>
      </c>
      <c r="F362" s="250" t="s">
        <v>2605</v>
      </c>
      <c r="G362" s="251" t="s">
        <v>376</v>
      </c>
      <c r="H362" s="252">
        <v>10</v>
      </c>
      <c r="I362" s="253">
        <v>1017</v>
      </c>
      <c r="J362" s="253">
        <f>ROUND(I362*H362,2)</f>
        <v>10170</v>
      </c>
      <c r="K362" s="250" t="s">
        <v>377</v>
      </c>
      <c r="L362" s="254"/>
      <c r="M362" s="255" t="s">
        <v>1</v>
      </c>
      <c r="N362" s="256" t="s">
        <v>50</v>
      </c>
      <c r="O362" s="205">
        <v>0</v>
      </c>
      <c r="P362" s="205">
        <f>O362*H362</f>
        <v>0</v>
      </c>
      <c r="Q362" s="205">
        <v>0.0045999999999999999</v>
      </c>
      <c r="R362" s="205">
        <f>Q362*H362</f>
        <v>0.045999999999999999</v>
      </c>
      <c r="S362" s="205">
        <v>0</v>
      </c>
      <c r="T362" s="206">
        <f>S362*H362</f>
        <v>0</v>
      </c>
      <c r="AR362" s="17" t="s">
        <v>331</v>
      </c>
      <c r="AT362" s="17" t="s">
        <v>328</v>
      </c>
      <c r="AU362" s="17" t="s">
        <v>88</v>
      </c>
      <c r="AY362" s="17" t="s">
        <v>282</v>
      </c>
      <c r="BE362" s="207">
        <f>IF(N362="základní",J362,0)</f>
        <v>10170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7" t="s">
        <v>86</v>
      </c>
      <c r="BK362" s="207">
        <f>ROUND(I362*H362,2)</f>
        <v>10170</v>
      </c>
      <c r="BL362" s="17" t="s">
        <v>290</v>
      </c>
      <c r="BM362" s="17" t="s">
        <v>2606</v>
      </c>
    </row>
    <row r="363" s="1" customFormat="1" ht="16.5" customHeight="1">
      <c r="B363" s="33"/>
      <c r="C363" s="198" t="s">
        <v>577</v>
      </c>
      <c r="D363" s="198" t="s">
        <v>285</v>
      </c>
      <c r="E363" s="199" t="s">
        <v>2607</v>
      </c>
      <c r="F363" s="200" t="s">
        <v>2608</v>
      </c>
      <c r="G363" s="201" t="s">
        <v>376</v>
      </c>
      <c r="H363" s="202">
        <v>4</v>
      </c>
      <c r="I363" s="203">
        <v>521</v>
      </c>
      <c r="J363" s="203">
        <f>ROUND(I363*H363,2)</f>
        <v>2084</v>
      </c>
      <c r="K363" s="200" t="s">
        <v>289</v>
      </c>
      <c r="L363" s="38"/>
      <c r="M363" s="72" t="s">
        <v>1</v>
      </c>
      <c r="N363" s="204" t="s">
        <v>50</v>
      </c>
      <c r="O363" s="205">
        <v>1.8640000000000001</v>
      </c>
      <c r="P363" s="205">
        <f>O363*H363</f>
        <v>7.4560000000000004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AR363" s="17" t="s">
        <v>290</v>
      </c>
      <c r="AT363" s="17" t="s">
        <v>285</v>
      </c>
      <c r="AU363" s="17" t="s">
        <v>88</v>
      </c>
      <c r="AY363" s="17" t="s">
        <v>282</v>
      </c>
      <c r="BE363" s="207">
        <f>IF(N363="základní",J363,0)</f>
        <v>2084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7" t="s">
        <v>86</v>
      </c>
      <c r="BK363" s="207">
        <f>ROUND(I363*H363,2)</f>
        <v>2084</v>
      </c>
      <c r="BL363" s="17" t="s">
        <v>290</v>
      </c>
      <c r="BM363" s="17" t="s">
        <v>2609</v>
      </c>
    </row>
    <row r="364" s="12" customFormat="1">
      <c r="B364" s="208"/>
      <c r="C364" s="209"/>
      <c r="D364" s="210" t="s">
        <v>292</v>
      </c>
      <c r="E364" s="211" t="s">
        <v>1</v>
      </c>
      <c r="F364" s="212" t="s">
        <v>2610</v>
      </c>
      <c r="G364" s="209"/>
      <c r="H364" s="211" t="s">
        <v>1</v>
      </c>
      <c r="I364" s="209"/>
      <c r="J364" s="209"/>
      <c r="K364" s="209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292</v>
      </c>
      <c r="AU364" s="217" t="s">
        <v>88</v>
      </c>
      <c r="AV364" s="12" t="s">
        <v>86</v>
      </c>
      <c r="AW364" s="12" t="s">
        <v>40</v>
      </c>
      <c r="AX364" s="12" t="s">
        <v>79</v>
      </c>
      <c r="AY364" s="217" t="s">
        <v>282</v>
      </c>
    </row>
    <row r="365" s="13" customFormat="1">
      <c r="B365" s="218"/>
      <c r="C365" s="219"/>
      <c r="D365" s="210" t="s">
        <v>292</v>
      </c>
      <c r="E365" s="220" t="s">
        <v>1</v>
      </c>
      <c r="F365" s="221" t="s">
        <v>290</v>
      </c>
      <c r="G365" s="219"/>
      <c r="H365" s="222">
        <v>4</v>
      </c>
      <c r="I365" s="219"/>
      <c r="J365" s="219"/>
      <c r="K365" s="219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292</v>
      </c>
      <c r="AU365" s="227" t="s">
        <v>88</v>
      </c>
      <c r="AV365" s="13" t="s">
        <v>88</v>
      </c>
      <c r="AW365" s="13" t="s">
        <v>40</v>
      </c>
      <c r="AX365" s="13" t="s">
        <v>79</v>
      </c>
      <c r="AY365" s="227" t="s">
        <v>282</v>
      </c>
    </row>
    <row r="366" s="15" customFormat="1">
      <c r="B366" s="238"/>
      <c r="C366" s="239"/>
      <c r="D366" s="210" t="s">
        <v>292</v>
      </c>
      <c r="E366" s="240" t="s">
        <v>1</v>
      </c>
      <c r="F366" s="241" t="s">
        <v>306</v>
      </c>
      <c r="G366" s="239"/>
      <c r="H366" s="242">
        <v>4</v>
      </c>
      <c r="I366" s="239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AT366" s="247" t="s">
        <v>292</v>
      </c>
      <c r="AU366" s="247" t="s">
        <v>88</v>
      </c>
      <c r="AV366" s="15" t="s">
        <v>290</v>
      </c>
      <c r="AW366" s="15" t="s">
        <v>40</v>
      </c>
      <c r="AX366" s="15" t="s">
        <v>86</v>
      </c>
      <c r="AY366" s="247" t="s">
        <v>282</v>
      </c>
    </row>
    <row r="367" s="1" customFormat="1" ht="16.5" customHeight="1">
      <c r="B367" s="33"/>
      <c r="C367" s="248" t="s">
        <v>581</v>
      </c>
      <c r="D367" s="248" t="s">
        <v>328</v>
      </c>
      <c r="E367" s="249" t="s">
        <v>2611</v>
      </c>
      <c r="F367" s="250" t="s">
        <v>2612</v>
      </c>
      <c r="G367" s="251" t="s">
        <v>376</v>
      </c>
      <c r="H367" s="252">
        <v>4</v>
      </c>
      <c r="I367" s="253">
        <v>1480</v>
      </c>
      <c r="J367" s="253">
        <f>ROUND(I367*H367,2)</f>
        <v>5920</v>
      </c>
      <c r="K367" s="250" t="s">
        <v>377</v>
      </c>
      <c r="L367" s="254"/>
      <c r="M367" s="255" t="s">
        <v>1</v>
      </c>
      <c r="N367" s="256" t="s">
        <v>50</v>
      </c>
      <c r="O367" s="205">
        <v>0</v>
      </c>
      <c r="P367" s="205">
        <f>O367*H367</f>
        <v>0</v>
      </c>
      <c r="Q367" s="205">
        <v>0.0091999999999999998</v>
      </c>
      <c r="R367" s="205">
        <f>Q367*H367</f>
        <v>0.036799999999999999</v>
      </c>
      <c r="S367" s="205">
        <v>0</v>
      </c>
      <c r="T367" s="206">
        <f>S367*H367</f>
        <v>0</v>
      </c>
      <c r="AR367" s="17" t="s">
        <v>331</v>
      </c>
      <c r="AT367" s="17" t="s">
        <v>328</v>
      </c>
      <c r="AU367" s="17" t="s">
        <v>88</v>
      </c>
      <c r="AY367" s="17" t="s">
        <v>282</v>
      </c>
      <c r="BE367" s="207">
        <f>IF(N367="základní",J367,0)</f>
        <v>5920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7" t="s">
        <v>86</v>
      </c>
      <c r="BK367" s="207">
        <f>ROUND(I367*H367,2)</f>
        <v>5920</v>
      </c>
      <c r="BL367" s="17" t="s">
        <v>290</v>
      </c>
      <c r="BM367" s="17" t="s">
        <v>2613</v>
      </c>
    </row>
    <row r="368" s="12" customFormat="1">
      <c r="B368" s="208"/>
      <c r="C368" s="209"/>
      <c r="D368" s="210" t="s">
        <v>292</v>
      </c>
      <c r="E368" s="211" t="s">
        <v>1</v>
      </c>
      <c r="F368" s="212" t="s">
        <v>2614</v>
      </c>
      <c r="G368" s="209"/>
      <c r="H368" s="211" t="s">
        <v>1</v>
      </c>
      <c r="I368" s="209"/>
      <c r="J368" s="209"/>
      <c r="K368" s="209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292</v>
      </c>
      <c r="AU368" s="217" t="s">
        <v>88</v>
      </c>
      <c r="AV368" s="12" t="s">
        <v>86</v>
      </c>
      <c r="AW368" s="12" t="s">
        <v>40</v>
      </c>
      <c r="AX368" s="12" t="s">
        <v>79</v>
      </c>
      <c r="AY368" s="217" t="s">
        <v>282</v>
      </c>
    </row>
    <row r="369" s="13" customFormat="1">
      <c r="B369" s="218"/>
      <c r="C369" s="219"/>
      <c r="D369" s="210" t="s">
        <v>292</v>
      </c>
      <c r="E369" s="220" t="s">
        <v>1</v>
      </c>
      <c r="F369" s="221" t="s">
        <v>290</v>
      </c>
      <c r="G369" s="219"/>
      <c r="H369" s="222">
        <v>4</v>
      </c>
      <c r="I369" s="219"/>
      <c r="J369" s="219"/>
      <c r="K369" s="219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292</v>
      </c>
      <c r="AU369" s="227" t="s">
        <v>88</v>
      </c>
      <c r="AV369" s="13" t="s">
        <v>88</v>
      </c>
      <c r="AW369" s="13" t="s">
        <v>40</v>
      </c>
      <c r="AX369" s="13" t="s">
        <v>79</v>
      </c>
      <c r="AY369" s="227" t="s">
        <v>282</v>
      </c>
    </row>
    <row r="370" s="15" customFormat="1">
      <c r="B370" s="238"/>
      <c r="C370" s="239"/>
      <c r="D370" s="210" t="s">
        <v>292</v>
      </c>
      <c r="E370" s="240" t="s">
        <v>1</v>
      </c>
      <c r="F370" s="241" t="s">
        <v>306</v>
      </c>
      <c r="G370" s="239"/>
      <c r="H370" s="242">
        <v>4</v>
      </c>
      <c r="I370" s="239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292</v>
      </c>
      <c r="AU370" s="247" t="s">
        <v>88</v>
      </c>
      <c r="AV370" s="15" t="s">
        <v>290</v>
      </c>
      <c r="AW370" s="15" t="s">
        <v>40</v>
      </c>
      <c r="AX370" s="15" t="s">
        <v>86</v>
      </c>
      <c r="AY370" s="247" t="s">
        <v>282</v>
      </c>
    </row>
    <row r="371" s="1" customFormat="1" ht="16.5" customHeight="1">
      <c r="B371" s="33"/>
      <c r="C371" s="198" t="s">
        <v>585</v>
      </c>
      <c r="D371" s="198" t="s">
        <v>285</v>
      </c>
      <c r="E371" s="199" t="s">
        <v>2615</v>
      </c>
      <c r="F371" s="200" t="s">
        <v>2616</v>
      </c>
      <c r="G371" s="201" t="s">
        <v>376</v>
      </c>
      <c r="H371" s="202">
        <v>2</v>
      </c>
      <c r="I371" s="203">
        <v>707</v>
      </c>
      <c r="J371" s="203">
        <f>ROUND(I371*H371,2)</f>
        <v>1414</v>
      </c>
      <c r="K371" s="200" t="s">
        <v>289</v>
      </c>
      <c r="L371" s="38"/>
      <c r="M371" s="72" t="s">
        <v>1</v>
      </c>
      <c r="N371" s="204" t="s">
        <v>50</v>
      </c>
      <c r="O371" s="205">
        <v>2.1789999999999998</v>
      </c>
      <c r="P371" s="205">
        <f>O371*H371</f>
        <v>4.3579999999999997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AR371" s="17" t="s">
        <v>290</v>
      </c>
      <c r="AT371" s="17" t="s">
        <v>285</v>
      </c>
      <c r="AU371" s="17" t="s">
        <v>88</v>
      </c>
      <c r="AY371" s="17" t="s">
        <v>282</v>
      </c>
      <c r="BE371" s="207">
        <f>IF(N371="základní",J371,0)</f>
        <v>1414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7" t="s">
        <v>86</v>
      </c>
      <c r="BK371" s="207">
        <f>ROUND(I371*H371,2)</f>
        <v>1414</v>
      </c>
      <c r="BL371" s="17" t="s">
        <v>290</v>
      </c>
      <c r="BM371" s="17" t="s">
        <v>2617</v>
      </c>
    </row>
    <row r="372" s="12" customFormat="1">
      <c r="B372" s="208"/>
      <c r="C372" s="209"/>
      <c r="D372" s="210" t="s">
        <v>292</v>
      </c>
      <c r="E372" s="211" t="s">
        <v>1</v>
      </c>
      <c r="F372" s="212" t="s">
        <v>2610</v>
      </c>
      <c r="G372" s="209"/>
      <c r="H372" s="211" t="s">
        <v>1</v>
      </c>
      <c r="I372" s="209"/>
      <c r="J372" s="209"/>
      <c r="K372" s="209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292</v>
      </c>
      <c r="AU372" s="217" t="s">
        <v>88</v>
      </c>
      <c r="AV372" s="12" t="s">
        <v>86</v>
      </c>
      <c r="AW372" s="12" t="s">
        <v>40</v>
      </c>
      <c r="AX372" s="12" t="s">
        <v>79</v>
      </c>
      <c r="AY372" s="217" t="s">
        <v>282</v>
      </c>
    </row>
    <row r="373" s="13" customFormat="1">
      <c r="B373" s="218"/>
      <c r="C373" s="219"/>
      <c r="D373" s="210" t="s">
        <v>292</v>
      </c>
      <c r="E373" s="220" t="s">
        <v>1</v>
      </c>
      <c r="F373" s="221" t="s">
        <v>88</v>
      </c>
      <c r="G373" s="219"/>
      <c r="H373" s="222">
        <v>2</v>
      </c>
      <c r="I373" s="219"/>
      <c r="J373" s="219"/>
      <c r="K373" s="219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292</v>
      </c>
      <c r="AU373" s="227" t="s">
        <v>88</v>
      </c>
      <c r="AV373" s="13" t="s">
        <v>88</v>
      </c>
      <c r="AW373" s="13" t="s">
        <v>40</v>
      </c>
      <c r="AX373" s="13" t="s">
        <v>79</v>
      </c>
      <c r="AY373" s="227" t="s">
        <v>282</v>
      </c>
    </row>
    <row r="374" s="15" customFormat="1">
      <c r="B374" s="238"/>
      <c r="C374" s="239"/>
      <c r="D374" s="210" t="s">
        <v>292</v>
      </c>
      <c r="E374" s="240" t="s">
        <v>1</v>
      </c>
      <c r="F374" s="241" t="s">
        <v>306</v>
      </c>
      <c r="G374" s="239"/>
      <c r="H374" s="242">
        <v>2</v>
      </c>
      <c r="I374" s="239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292</v>
      </c>
      <c r="AU374" s="247" t="s">
        <v>88</v>
      </c>
      <c r="AV374" s="15" t="s">
        <v>290</v>
      </c>
      <c r="AW374" s="15" t="s">
        <v>40</v>
      </c>
      <c r="AX374" s="15" t="s">
        <v>86</v>
      </c>
      <c r="AY374" s="247" t="s">
        <v>282</v>
      </c>
    </row>
    <row r="375" s="1" customFormat="1" ht="16.5" customHeight="1">
      <c r="B375" s="33"/>
      <c r="C375" s="248" t="s">
        <v>590</v>
      </c>
      <c r="D375" s="248" t="s">
        <v>328</v>
      </c>
      <c r="E375" s="249" t="s">
        <v>2618</v>
      </c>
      <c r="F375" s="250" t="s">
        <v>2619</v>
      </c>
      <c r="G375" s="251" t="s">
        <v>376</v>
      </c>
      <c r="H375" s="252">
        <v>2</v>
      </c>
      <c r="I375" s="253">
        <v>10345</v>
      </c>
      <c r="J375" s="253">
        <f>ROUND(I375*H375,2)</f>
        <v>20690</v>
      </c>
      <c r="K375" s="250" t="s">
        <v>377</v>
      </c>
      <c r="L375" s="254"/>
      <c r="M375" s="255" t="s">
        <v>1</v>
      </c>
      <c r="N375" s="256" t="s">
        <v>50</v>
      </c>
      <c r="O375" s="205">
        <v>0</v>
      </c>
      <c r="P375" s="205">
        <f>O375*H375</f>
        <v>0</v>
      </c>
      <c r="Q375" s="205">
        <v>0.020500000000000001</v>
      </c>
      <c r="R375" s="205">
        <f>Q375*H375</f>
        <v>0.041000000000000002</v>
      </c>
      <c r="S375" s="205">
        <v>0</v>
      </c>
      <c r="T375" s="206">
        <f>S375*H375</f>
        <v>0</v>
      </c>
      <c r="AR375" s="17" t="s">
        <v>331</v>
      </c>
      <c r="AT375" s="17" t="s">
        <v>328</v>
      </c>
      <c r="AU375" s="17" t="s">
        <v>88</v>
      </c>
      <c r="AY375" s="17" t="s">
        <v>282</v>
      </c>
      <c r="BE375" s="207">
        <f>IF(N375="základní",J375,0)</f>
        <v>20690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7" t="s">
        <v>86</v>
      </c>
      <c r="BK375" s="207">
        <f>ROUND(I375*H375,2)</f>
        <v>20690</v>
      </c>
      <c r="BL375" s="17" t="s">
        <v>290</v>
      </c>
      <c r="BM375" s="17" t="s">
        <v>2620</v>
      </c>
    </row>
    <row r="376" s="12" customFormat="1">
      <c r="B376" s="208"/>
      <c r="C376" s="209"/>
      <c r="D376" s="210" t="s">
        <v>292</v>
      </c>
      <c r="E376" s="211" t="s">
        <v>1</v>
      </c>
      <c r="F376" s="212" t="s">
        <v>2614</v>
      </c>
      <c r="G376" s="209"/>
      <c r="H376" s="211" t="s">
        <v>1</v>
      </c>
      <c r="I376" s="209"/>
      <c r="J376" s="209"/>
      <c r="K376" s="209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292</v>
      </c>
      <c r="AU376" s="217" t="s">
        <v>88</v>
      </c>
      <c r="AV376" s="12" t="s">
        <v>86</v>
      </c>
      <c r="AW376" s="12" t="s">
        <v>40</v>
      </c>
      <c r="AX376" s="12" t="s">
        <v>79</v>
      </c>
      <c r="AY376" s="217" t="s">
        <v>282</v>
      </c>
    </row>
    <row r="377" s="13" customFormat="1">
      <c r="B377" s="218"/>
      <c r="C377" s="219"/>
      <c r="D377" s="210" t="s">
        <v>292</v>
      </c>
      <c r="E377" s="220" t="s">
        <v>1</v>
      </c>
      <c r="F377" s="221" t="s">
        <v>88</v>
      </c>
      <c r="G377" s="219"/>
      <c r="H377" s="222">
        <v>2</v>
      </c>
      <c r="I377" s="219"/>
      <c r="J377" s="219"/>
      <c r="K377" s="219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292</v>
      </c>
      <c r="AU377" s="227" t="s">
        <v>88</v>
      </c>
      <c r="AV377" s="13" t="s">
        <v>88</v>
      </c>
      <c r="AW377" s="13" t="s">
        <v>40</v>
      </c>
      <c r="AX377" s="13" t="s">
        <v>79</v>
      </c>
      <c r="AY377" s="227" t="s">
        <v>282</v>
      </c>
    </row>
    <row r="378" s="15" customFormat="1">
      <c r="B378" s="238"/>
      <c r="C378" s="239"/>
      <c r="D378" s="210" t="s">
        <v>292</v>
      </c>
      <c r="E378" s="240" t="s">
        <v>1</v>
      </c>
      <c r="F378" s="241" t="s">
        <v>306</v>
      </c>
      <c r="G378" s="239"/>
      <c r="H378" s="242">
        <v>2</v>
      </c>
      <c r="I378" s="239"/>
      <c r="J378" s="239"/>
      <c r="K378" s="239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292</v>
      </c>
      <c r="AU378" s="247" t="s">
        <v>88</v>
      </c>
      <c r="AV378" s="15" t="s">
        <v>290</v>
      </c>
      <c r="AW378" s="15" t="s">
        <v>40</v>
      </c>
      <c r="AX378" s="15" t="s">
        <v>86</v>
      </c>
      <c r="AY378" s="247" t="s">
        <v>282</v>
      </c>
    </row>
    <row r="379" s="1" customFormat="1" ht="16.5" customHeight="1">
      <c r="B379" s="33"/>
      <c r="C379" s="198" t="s">
        <v>594</v>
      </c>
      <c r="D379" s="198" t="s">
        <v>285</v>
      </c>
      <c r="E379" s="199" t="s">
        <v>2621</v>
      </c>
      <c r="F379" s="200" t="s">
        <v>2622</v>
      </c>
      <c r="G379" s="201" t="s">
        <v>376</v>
      </c>
      <c r="H379" s="202">
        <v>3</v>
      </c>
      <c r="I379" s="203">
        <v>10600</v>
      </c>
      <c r="J379" s="203">
        <f>ROUND(I379*H379,2)</f>
        <v>31800</v>
      </c>
      <c r="K379" s="200" t="s">
        <v>289</v>
      </c>
      <c r="L379" s="38"/>
      <c r="M379" s="72" t="s">
        <v>1</v>
      </c>
      <c r="N379" s="204" t="s">
        <v>50</v>
      </c>
      <c r="O379" s="205">
        <v>1.167</v>
      </c>
      <c r="P379" s="205">
        <f>O379*H379</f>
        <v>3.5010000000000003</v>
      </c>
      <c r="Q379" s="205">
        <v>0.17083000000000001</v>
      </c>
      <c r="R379" s="205">
        <f>Q379*H379</f>
        <v>0.51249</v>
      </c>
      <c r="S379" s="205">
        <v>0</v>
      </c>
      <c r="T379" s="206">
        <f>S379*H379</f>
        <v>0</v>
      </c>
      <c r="AR379" s="17" t="s">
        <v>290</v>
      </c>
      <c r="AT379" s="17" t="s">
        <v>285</v>
      </c>
      <c r="AU379" s="17" t="s">
        <v>88</v>
      </c>
      <c r="AY379" s="17" t="s">
        <v>282</v>
      </c>
      <c r="BE379" s="207">
        <f>IF(N379="základní",J379,0)</f>
        <v>31800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7" t="s">
        <v>86</v>
      </c>
      <c r="BK379" s="207">
        <f>ROUND(I379*H379,2)</f>
        <v>31800</v>
      </c>
      <c r="BL379" s="17" t="s">
        <v>290</v>
      </c>
      <c r="BM379" s="17" t="s">
        <v>2623</v>
      </c>
    </row>
    <row r="380" s="12" customFormat="1">
      <c r="B380" s="208"/>
      <c r="C380" s="209"/>
      <c r="D380" s="210" t="s">
        <v>292</v>
      </c>
      <c r="E380" s="211" t="s">
        <v>1</v>
      </c>
      <c r="F380" s="212" t="s">
        <v>2624</v>
      </c>
      <c r="G380" s="209"/>
      <c r="H380" s="211" t="s">
        <v>1</v>
      </c>
      <c r="I380" s="209"/>
      <c r="J380" s="209"/>
      <c r="K380" s="209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292</v>
      </c>
      <c r="AU380" s="217" t="s">
        <v>88</v>
      </c>
      <c r="AV380" s="12" t="s">
        <v>86</v>
      </c>
      <c r="AW380" s="12" t="s">
        <v>40</v>
      </c>
      <c r="AX380" s="12" t="s">
        <v>79</v>
      </c>
      <c r="AY380" s="217" t="s">
        <v>282</v>
      </c>
    </row>
    <row r="381" s="13" customFormat="1">
      <c r="B381" s="218"/>
      <c r="C381" s="219"/>
      <c r="D381" s="210" t="s">
        <v>292</v>
      </c>
      <c r="E381" s="220" t="s">
        <v>1</v>
      </c>
      <c r="F381" s="221" t="s">
        <v>129</v>
      </c>
      <c r="G381" s="219"/>
      <c r="H381" s="222">
        <v>3</v>
      </c>
      <c r="I381" s="219"/>
      <c r="J381" s="219"/>
      <c r="K381" s="219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292</v>
      </c>
      <c r="AU381" s="227" t="s">
        <v>88</v>
      </c>
      <c r="AV381" s="13" t="s">
        <v>88</v>
      </c>
      <c r="AW381" s="13" t="s">
        <v>40</v>
      </c>
      <c r="AX381" s="13" t="s">
        <v>79</v>
      </c>
      <c r="AY381" s="227" t="s">
        <v>282</v>
      </c>
    </row>
    <row r="382" s="15" customFormat="1">
      <c r="B382" s="238"/>
      <c r="C382" s="239"/>
      <c r="D382" s="210" t="s">
        <v>292</v>
      </c>
      <c r="E382" s="240" t="s">
        <v>1</v>
      </c>
      <c r="F382" s="241" t="s">
        <v>306</v>
      </c>
      <c r="G382" s="239"/>
      <c r="H382" s="242">
        <v>3</v>
      </c>
      <c r="I382" s="239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292</v>
      </c>
      <c r="AU382" s="247" t="s">
        <v>88</v>
      </c>
      <c r="AV382" s="15" t="s">
        <v>290</v>
      </c>
      <c r="AW382" s="15" t="s">
        <v>40</v>
      </c>
      <c r="AX382" s="15" t="s">
        <v>86</v>
      </c>
      <c r="AY382" s="247" t="s">
        <v>282</v>
      </c>
    </row>
    <row r="383" s="1" customFormat="1" ht="16.5" customHeight="1">
      <c r="B383" s="33"/>
      <c r="C383" s="198" t="s">
        <v>599</v>
      </c>
      <c r="D383" s="198" t="s">
        <v>285</v>
      </c>
      <c r="E383" s="199" t="s">
        <v>2625</v>
      </c>
      <c r="F383" s="200" t="s">
        <v>2626</v>
      </c>
      <c r="G383" s="201" t="s">
        <v>376</v>
      </c>
      <c r="H383" s="202">
        <v>2</v>
      </c>
      <c r="I383" s="203">
        <v>10900</v>
      </c>
      <c r="J383" s="203">
        <f>ROUND(I383*H383,2)</f>
        <v>21800</v>
      </c>
      <c r="K383" s="200" t="s">
        <v>289</v>
      </c>
      <c r="L383" s="38"/>
      <c r="M383" s="72" t="s">
        <v>1</v>
      </c>
      <c r="N383" s="204" t="s">
        <v>50</v>
      </c>
      <c r="O383" s="205">
        <v>1.167</v>
      </c>
      <c r="P383" s="205">
        <f>O383*H383</f>
        <v>2.3340000000000001</v>
      </c>
      <c r="Q383" s="205">
        <v>0.17891000000000001</v>
      </c>
      <c r="R383" s="205">
        <f>Q383*H383</f>
        <v>0.35782000000000003</v>
      </c>
      <c r="S383" s="205">
        <v>0</v>
      </c>
      <c r="T383" s="206">
        <f>S383*H383</f>
        <v>0</v>
      </c>
      <c r="AR383" s="17" t="s">
        <v>290</v>
      </c>
      <c r="AT383" s="17" t="s">
        <v>285</v>
      </c>
      <c r="AU383" s="17" t="s">
        <v>88</v>
      </c>
      <c r="AY383" s="17" t="s">
        <v>282</v>
      </c>
      <c r="BE383" s="207">
        <f>IF(N383="základní",J383,0)</f>
        <v>21800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7" t="s">
        <v>86</v>
      </c>
      <c r="BK383" s="207">
        <f>ROUND(I383*H383,2)</f>
        <v>21800</v>
      </c>
      <c r="BL383" s="17" t="s">
        <v>290</v>
      </c>
      <c r="BM383" s="17" t="s">
        <v>2627</v>
      </c>
    </row>
    <row r="384" s="12" customFormat="1">
      <c r="B384" s="208"/>
      <c r="C384" s="209"/>
      <c r="D384" s="210" t="s">
        <v>292</v>
      </c>
      <c r="E384" s="211" t="s">
        <v>1</v>
      </c>
      <c r="F384" s="212" t="s">
        <v>2628</v>
      </c>
      <c r="G384" s="209"/>
      <c r="H384" s="211" t="s">
        <v>1</v>
      </c>
      <c r="I384" s="209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292</v>
      </c>
      <c r="AU384" s="217" t="s">
        <v>88</v>
      </c>
      <c r="AV384" s="12" t="s">
        <v>86</v>
      </c>
      <c r="AW384" s="12" t="s">
        <v>40</v>
      </c>
      <c r="AX384" s="12" t="s">
        <v>79</v>
      </c>
      <c r="AY384" s="217" t="s">
        <v>282</v>
      </c>
    </row>
    <row r="385" s="13" customFormat="1">
      <c r="B385" s="218"/>
      <c r="C385" s="219"/>
      <c r="D385" s="210" t="s">
        <v>292</v>
      </c>
      <c r="E385" s="220" t="s">
        <v>1</v>
      </c>
      <c r="F385" s="221" t="s">
        <v>88</v>
      </c>
      <c r="G385" s="219"/>
      <c r="H385" s="222">
        <v>2</v>
      </c>
      <c r="I385" s="219"/>
      <c r="J385" s="219"/>
      <c r="K385" s="219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292</v>
      </c>
      <c r="AU385" s="227" t="s">
        <v>88</v>
      </c>
      <c r="AV385" s="13" t="s">
        <v>88</v>
      </c>
      <c r="AW385" s="13" t="s">
        <v>40</v>
      </c>
      <c r="AX385" s="13" t="s">
        <v>79</v>
      </c>
      <c r="AY385" s="227" t="s">
        <v>282</v>
      </c>
    </row>
    <row r="386" s="15" customFormat="1">
      <c r="B386" s="238"/>
      <c r="C386" s="239"/>
      <c r="D386" s="210" t="s">
        <v>292</v>
      </c>
      <c r="E386" s="240" t="s">
        <v>1</v>
      </c>
      <c r="F386" s="241" t="s">
        <v>306</v>
      </c>
      <c r="G386" s="239"/>
      <c r="H386" s="242">
        <v>2</v>
      </c>
      <c r="I386" s="239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292</v>
      </c>
      <c r="AU386" s="247" t="s">
        <v>88</v>
      </c>
      <c r="AV386" s="15" t="s">
        <v>290</v>
      </c>
      <c r="AW386" s="15" t="s">
        <v>40</v>
      </c>
      <c r="AX386" s="15" t="s">
        <v>86</v>
      </c>
      <c r="AY386" s="247" t="s">
        <v>282</v>
      </c>
    </row>
    <row r="387" s="1" customFormat="1" ht="16.5" customHeight="1">
      <c r="B387" s="33"/>
      <c r="C387" s="198" t="s">
        <v>604</v>
      </c>
      <c r="D387" s="198" t="s">
        <v>285</v>
      </c>
      <c r="E387" s="199" t="s">
        <v>2629</v>
      </c>
      <c r="F387" s="200" t="s">
        <v>2630</v>
      </c>
      <c r="G387" s="201" t="s">
        <v>376</v>
      </c>
      <c r="H387" s="202">
        <v>2</v>
      </c>
      <c r="I387" s="203">
        <v>12400</v>
      </c>
      <c r="J387" s="203">
        <f>ROUND(I387*H387,2)</f>
        <v>24800</v>
      </c>
      <c r="K387" s="200" t="s">
        <v>289</v>
      </c>
      <c r="L387" s="38"/>
      <c r="M387" s="72" t="s">
        <v>1</v>
      </c>
      <c r="N387" s="204" t="s">
        <v>50</v>
      </c>
      <c r="O387" s="205">
        <v>1.167</v>
      </c>
      <c r="P387" s="205">
        <f>O387*H387</f>
        <v>2.3340000000000001</v>
      </c>
      <c r="Q387" s="205">
        <v>0.17487</v>
      </c>
      <c r="R387" s="205">
        <f>Q387*H387</f>
        <v>0.34974</v>
      </c>
      <c r="S387" s="205">
        <v>0</v>
      </c>
      <c r="T387" s="206">
        <f>S387*H387</f>
        <v>0</v>
      </c>
      <c r="AR387" s="17" t="s">
        <v>290</v>
      </c>
      <c r="AT387" s="17" t="s">
        <v>285</v>
      </c>
      <c r="AU387" s="17" t="s">
        <v>88</v>
      </c>
      <c r="AY387" s="17" t="s">
        <v>282</v>
      </c>
      <c r="BE387" s="207">
        <f>IF(N387="základní",J387,0)</f>
        <v>24800</v>
      </c>
      <c r="BF387" s="207">
        <f>IF(N387="snížená",J387,0)</f>
        <v>0</v>
      </c>
      <c r="BG387" s="207">
        <f>IF(N387="zákl. přenesená",J387,0)</f>
        <v>0</v>
      </c>
      <c r="BH387" s="207">
        <f>IF(N387="sníž. přenesená",J387,0)</f>
        <v>0</v>
      </c>
      <c r="BI387" s="207">
        <f>IF(N387="nulová",J387,0)</f>
        <v>0</v>
      </c>
      <c r="BJ387" s="17" t="s">
        <v>86</v>
      </c>
      <c r="BK387" s="207">
        <f>ROUND(I387*H387,2)</f>
        <v>24800</v>
      </c>
      <c r="BL387" s="17" t="s">
        <v>290</v>
      </c>
      <c r="BM387" s="17" t="s">
        <v>2631</v>
      </c>
    </row>
    <row r="388" s="12" customFormat="1">
      <c r="B388" s="208"/>
      <c r="C388" s="209"/>
      <c r="D388" s="210" t="s">
        <v>292</v>
      </c>
      <c r="E388" s="211" t="s">
        <v>1</v>
      </c>
      <c r="F388" s="212" t="s">
        <v>2632</v>
      </c>
      <c r="G388" s="209"/>
      <c r="H388" s="211" t="s">
        <v>1</v>
      </c>
      <c r="I388" s="209"/>
      <c r="J388" s="209"/>
      <c r="K388" s="209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292</v>
      </c>
      <c r="AU388" s="217" t="s">
        <v>88</v>
      </c>
      <c r="AV388" s="12" t="s">
        <v>86</v>
      </c>
      <c r="AW388" s="12" t="s">
        <v>40</v>
      </c>
      <c r="AX388" s="12" t="s">
        <v>79</v>
      </c>
      <c r="AY388" s="217" t="s">
        <v>282</v>
      </c>
    </row>
    <row r="389" s="13" customFormat="1">
      <c r="B389" s="218"/>
      <c r="C389" s="219"/>
      <c r="D389" s="210" t="s">
        <v>292</v>
      </c>
      <c r="E389" s="220" t="s">
        <v>1</v>
      </c>
      <c r="F389" s="221" t="s">
        <v>88</v>
      </c>
      <c r="G389" s="219"/>
      <c r="H389" s="222">
        <v>2</v>
      </c>
      <c r="I389" s="219"/>
      <c r="J389" s="219"/>
      <c r="K389" s="219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292</v>
      </c>
      <c r="AU389" s="227" t="s">
        <v>88</v>
      </c>
      <c r="AV389" s="13" t="s">
        <v>88</v>
      </c>
      <c r="AW389" s="13" t="s">
        <v>40</v>
      </c>
      <c r="AX389" s="13" t="s">
        <v>79</v>
      </c>
      <c r="AY389" s="227" t="s">
        <v>282</v>
      </c>
    </row>
    <row r="390" s="15" customFormat="1">
      <c r="B390" s="238"/>
      <c r="C390" s="239"/>
      <c r="D390" s="210" t="s">
        <v>292</v>
      </c>
      <c r="E390" s="240" t="s">
        <v>1</v>
      </c>
      <c r="F390" s="241" t="s">
        <v>306</v>
      </c>
      <c r="G390" s="239"/>
      <c r="H390" s="242">
        <v>2</v>
      </c>
      <c r="I390" s="239"/>
      <c r="J390" s="239"/>
      <c r="K390" s="239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292</v>
      </c>
      <c r="AU390" s="247" t="s">
        <v>88</v>
      </c>
      <c r="AV390" s="15" t="s">
        <v>290</v>
      </c>
      <c r="AW390" s="15" t="s">
        <v>40</v>
      </c>
      <c r="AX390" s="15" t="s">
        <v>86</v>
      </c>
      <c r="AY390" s="247" t="s">
        <v>282</v>
      </c>
    </row>
    <row r="391" s="1" customFormat="1" ht="16.5" customHeight="1">
      <c r="B391" s="33"/>
      <c r="C391" s="198" t="s">
        <v>608</v>
      </c>
      <c r="D391" s="198" t="s">
        <v>285</v>
      </c>
      <c r="E391" s="199" t="s">
        <v>2633</v>
      </c>
      <c r="F391" s="200" t="s">
        <v>2634</v>
      </c>
      <c r="G391" s="201" t="s">
        <v>376</v>
      </c>
      <c r="H391" s="202">
        <v>1</v>
      </c>
      <c r="I391" s="203">
        <v>3680</v>
      </c>
      <c r="J391" s="203">
        <f>ROUND(I391*H391,2)</f>
        <v>3680</v>
      </c>
      <c r="K391" s="200" t="s">
        <v>289</v>
      </c>
      <c r="L391" s="38"/>
      <c r="M391" s="72" t="s">
        <v>1</v>
      </c>
      <c r="N391" s="204" t="s">
        <v>50</v>
      </c>
      <c r="O391" s="205">
        <v>0.16700000000000001</v>
      </c>
      <c r="P391" s="205">
        <f>O391*H391</f>
        <v>0.16700000000000001</v>
      </c>
      <c r="Q391" s="205">
        <v>0.022409999999999999</v>
      </c>
      <c r="R391" s="205">
        <f>Q391*H391</f>
        <v>0.022409999999999999</v>
      </c>
      <c r="S391" s="205">
        <v>0</v>
      </c>
      <c r="T391" s="206">
        <f>S391*H391</f>
        <v>0</v>
      </c>
      <c r="AR391" s="17" t="s">
        <v>290</v>
      </c>
      <c r="AT391" s="17" t="s">
        <v>285</v>
      </c>
      <c r="AU391" s="17" t="s">
        <v>88</v>
      </c>
      <c r="AY391" s="17" t="s">
        <v>282</v>
      </c>
      <c r="BE391" s="207">
        <f>IF(N391="základní",J391,0)</f>
        <v>3680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7" t="s">
        <v>86</v>
      </c>
      <c r="BK391" s="207">
        <f>ROUND(I391*H391,2)</f>
        <v>3680</v>
      </c>
      <c r="BL391" s="17" t="s">
        <v>290</v>
      </c>
      <c r="BM391" s="17" t="s">
        <v>2635</v>
      </c>
    </row>
    <row r="392" s="12" customFormat="1">
      <c r="B392" s="208"/>
      <c r="C392" s="209"/>
      <c r="D392" s="210" t="s">
        <v>292</v>
      </c>
      <c r="E392" s="211" t="s">
        <v>1</v>
      </c>
      <c r="F392" s="212" t="s">
        <v>2636</v>
      </c>
      <c r="G392" s="209"/>
      <c r="H392" s="211" t="s">
        <v>1</v>
      </c>
      <c r="I392" s="209"/>
      <c r="J392" s="209"/>
      <c r="K392" s="209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292</v>
      </c>
      <c r="AU392" s="217" t="s">
        <v>88</v>
      </c>
      <c r="AV392" s="12" t="s">
        <v>86</v>
      </c>
      <c r="AW392" s="12" t="s">
        <v>40</v>
      </c>
      <c r="AX392" s="12" t="s">
        <v>79</v>
      </c>
      <c r="AY392" s="217" t="s">
        <v>282</v>
      </c>
    </row>
    <row r="393" s="13" customFormat="1">
      <c r="B393" s="218"/>
      <c r="C393" s="219"/>
      <c r="D393" s="210" t="s">
        <v>292</v>
      </c>
      <c r="E393" s="220" t="s">
        <v>1</v>
      </c>
      <c r="F393" s="221" t="s">
        <v>86</v>
      </c>
      <c r="G393" s="219"/>
      <c r="H393" s="222">
        <v>1</v>
      </c>
      <c r="I393" s="219"/>
      <c r="J393" s="219"/>
      <c r="K393" s="219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292</v>
      </c>
      <c r="AU393" s="227" t="s">
        <v>88</v>
      </c>
      <c r="AV393" s="13" t="s">
        <v>88</v>
      </c>
      <c r="AW393" s="13" t="s">
        <v>40</v>
      </c>
      <c r="AX393" s="13" t="s">
        <v>79</v>
      </c>
      <c r="AY393" s="227" t="s">
        <v>282</v>
      </c>
    </row>
    <row r="394" s="15" customFormat="1">
      <c r="B394" s="238"/>
      <c r="C394" s="239"/>
      <c r="D394" s="210" t="s">
        <v>292</v>
      </c>
      <c r="E394" s="240" t="s">
        <v>1</v>
      </c>
      <c r="F394" s="241" t="s">
        <v>306</v>
      </c>
      <c r="G394" s="239"/>
      <c r="H394" s="242">
        <v>1</v>
      </c>
      <c r="I394" s="239"/>
      <c r="J394" s="239"/>
      <c r="K394" s="239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292</v>
      </c>
      <c r="AU394" s="247" t="s">
        <v>88</v>
      </c>
      <c r="AV394" s="15" t="s">
        <v>290</v>
      </c>
      <c r="AW394" s="15" t="s">
        <v>40</v>
      </c>
      <c r="AX394" s="15" t="s">
        <v>86</v>
      </c>
      <c r="AY394" s="247" t="s">
        <v>282</v>
      </c>
    </row>
    <row r="395" s="1" customFormat="1" ht="16.5" customHeight="1">
      <c r="B395" s="33"/>
      <c r="C395" s="198" t="s">
        <v>612</v>
      </c>
      <c r="D395" s="198" t="s">
        <v>285</v>
      </c>
      <c r="E395" s="199" t="s">
        <v>2637</v>
      </c>
      <c r="F395" s="200" t="s">
        <v>2638</v>
      </c>
      <c r="G395" s="201" t="s">
        <v>376</v>
      </c>
      <c r="H395" s="202">
        <v>5</v>
      </c>
      <c r="I395" s="203">
        <v>5060</v>
      </c>
      <c r="J395" s="203">
        <f>ROUND(I395*H395,2)</f>
        <v>25300</v>
      </c>
      <c r="K395" s="200" t="s">
        <v>289</v>
      </c>
      <c r="L395" s="38"/>
      <c r="M395" s="72" t="s">
        <v>1</v>
      </c>
      <c r="N395" s="204" t="s">
        <v>50</v>
      </c>
      <c r="O395" s="205">
        <v>0.25</v>
      </c>
      <c r="P395" s="205">
        <f>O395*H395</f>
        <v>1.25</v>
      </c>
      <c r="Q395" s="205">
        <v>0.0315</v>
      </c>
      <c r="R395" s="205">
        <f>Q395*H395</f>
        <v>0.1575</v>
      </c>
      <c r="S395" s="205">
        <v>0</v>
      </c>
      <c r="T395" s="206">
        <f>S395*H395</f>
        <v>0</v>
      </c>
      <c r="AR395" s="17" t="s">
        <v>290</v>
      </c>
      <c r="AT395" s="17" t="s">
        <v>285</v>
      </c>
      <c r="AU395" s="17" t="s">
        <v>88</v>
      </c>
      <c r="AY395" s="17" t="s">
        <v>282</v>
      </c>
      <c r="BE395" s="207">
        <f>IF(N395="základní",J395,0)</f>
        <v>25300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17" t="s">
        <v>86</v>
      </c>
      <c r="BK395" s="207">
        <f>ROUND(I395*H395,2)</f>
        <v>25300</v>
      </c>
      <c r="BL395" s="17" t="s">
        <v>290</v>
      </c>
      <c r="BM395" s="17" t="s">
        <v>2639</v>
      </c>
    </row>
    <row r="396" s="12" customFormat="1">
      <c r="B396" s="208"/>
      <c r="C396" s="209"/>
      <c r="D396" s="210" t="s">
        <v>292</v>
      </c>
      <c r="E396" s="211" t="s">
        <v>1</v>
      </c>
      <c r="F396" s="212" t="s">
        <v>2640</v>
      </c>
      <c r="G396" s="209"/>
      <c r="H396" s="211" t="s">
        <v>1</v>
      </c>
      <c r="I396" s="209"/>
      <c r="J396" s="209"/>
      <c r="K396" s="209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292</v>
      </c>
      <c r="AU396" s="217" t="s">
        <v>88</v>
      </c>
      <c r="AV396" s="12" t="s">
        <v>86</v>
      </c>
      <c r="AW396" s="12" t="s">
        <v>40</v>
      </c>
      <c r="AX396" s="12" t="s">
        <v>79</v>
      </c>
      <c r="AY396" s="217" t="s">
        <v>282</v>
      </c>
    </row>
    <row r="397" s="13" customFormat="1">
      <c r="B397" s="218"/>
      <c r="C397" s="219"/>
      <c r="D397" s="210" t="s">
        <v>292</v>
      </c>
      <c r="E397" s="220" t="s">
        <v>1</v>
      </c>
      <c r="F397" s="221" t="s">
        <v>319</v>
      </c>
      <c r="G397" s="219"/>
      <c r="H397" s="222">
        <v>5</v>
      </c>
      <c r="I397" s="219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292</v>
      </c>
      <c r="AU397" s="227" t="s">
        <v>88</v>
      </c>
      <c r="AV397" s="13" t="s">
        <v>88</v>
      </c>
      <c r="AW397" s="13" t="s">
        <v>40</v>
      </c>
      <c r="AX397" s="13" t="s">
        <v>79</v>
      </c>
      <c r="AY397" s="227" t="s">
        <v>282</v>
      </c>
    </row>
    <row r="398" s="15" customFormat="1">
      <c r="B398" s="238"/>
      <c r="C398" s="239"/>
      <c r="D398" s="210" t="s">
        <v>292</v>
      </c>
      <c r="E398" s="240" t="s">
        <v>1</v>
      </c>
      <c r="F398" s="241" t="s">
        <v>306</v>
      </c>
      <c r="G398" s="239"/>
      <c r="H398" s="242">
        <v>5</v>
      </c>
      <c r="I398" s="239"/>
      <c r="J398" s="239"/>
      <c r="K398" s="239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292</v>
      </c>
      <c r="AU398" s="247" t="s">
        <v>88</v>
      </c>
      <c r="AV398" s="15" t="s">
        <v>290</v>
      </c>
      <c r="AW398" s="15" t="s">
        <v>40</v>
      </c>
      <c r="AX398" s="15" t="s">
        <v>86</v>
      </c>
      <c r="AY398" s="247" t="s">
        <v>282</v>
      </c>
    </row>
    <row r="399" s="1" customFormat="1" ht="16.5" customHeight="1">
      <c r="B399" s="33"/>
      <c r="C399" s="198" t="s">
        <v>616</v>
      </c>
      <c r="D399" s="198" t="s">
        <v>285</v>
      </c>
      <c r="E399" s="199" t="s">
        <v>2641</v>
      </c>
      <c r="F399" s="200" t="s">
        <v>2642</v>
      </c>
      <c r="G399" s="201" t="s">
        <v>376</v>
      </c>
      <c r="H399" s="202">
        <v>1</v>
      </c>
      <c r="I399" s="203">
        <v>7820</v>
      </c>
      <c r="J399" s="203">
        <f>ROUND(I399*H399,2)</f>
        <v>7820</v>
      </c>
      <c r="K399" s="200" t="s">
        <v>289</v>
      </c>
      <c r="L399" s="38"/>
      <c r="M399" s="72" t="s">
        <v>1</v>
      </c>
      <c r="N399" s="204" t="s">
        <v>50</v>
      </c>
      <c r="O399" s="205">
        <v>0.33300000000000002</v>
      </c>
      <c r="P399" s="205">
        <f>O399*H399</f>
        <v>0.33300000000000002</v>
      </c>
      <c r="Q399" s="205">
        <v>0.047660000000000001</v>
      </c>
      <c r="R399" s="205">
        <f>Q399*H399</f>
        <v>0.047660000000000001</v>
      </c>
      <c r="S399" s="205">
        <v>0</v>
      </c>
      <c r="T399" s="206">
        <f>S399*H399</f>
        <v>0</v>
      </c>
      <c r="AR399" s="17" t="s">
        <v>290</v>
      </c>
      <c r="AT399" s="17" t="s">
        <v>285</v>
      </c>
      <c r="AU399" s="17" t="s">
        <v>88</v>
      </c>
      <c r="AY399" s="17" t="s">
        <v>282</v>
      </c>
      <c r="BE399" s="207">
        <f>IF(N399="základní",J399,0)</f>
        <v>7820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7" t="s">
        <v>86</v>
      </c>
      <c r="BK399" s="207">
        <f>ROUND(I399*H399,2)</f>
        <v>7820</v>
      </c>
      <c r="BL399" s="17" t="s">
        <v>290</v>
      </c>
      <c r="BM399" s="17" t="s">
        <v>2643</v>
      </c>
    </row>
    <row r="400" s="12" customFormat="1">
      <c r="B400" s="208"/>
      <c r="C400" s="209"/>
      <c r="D400" s="210" t="s">
        <v>292</v>
      </c>
      <c r="E400" s="211" t="s">
        <v>1</v>
      </c>
      <c r="F400" s="212" t="s">
        <v>2644</v>
      </c>
      <c r="G400" s="209"/>
      <c r="H400" s="211" t="s">
        <v>1</v>
      </c>
      <c r="I400" s="209"/>
      <c r="J400" s="209"/>
      <c r="K400" s="209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292</v>
      </c>
      <c r="AU400" s="217" t="s">
        <v>88</v>
      </c>
      <c r="AV400" s="12" t="s">
        <v>86</v>
      </c>
      <c r="AW400" s="12" t="s">
        <v>40</v>
      </c>
      <c r="AX400" s="12" t="s">
        <v>79</v>
      </c>
      <c r="AY400" s="217" t="s">
        <v>282</v>
      </c>
    </row>
    <row r="401" s="13" customFormat="1">
      <c r="B401" s="218"/>
      <c r="C401" s="219"/>
      <c r="D401" s="210" t="s">
        <v>292</v>
      </c>
      <c r="E401" s="220" t="s">
        <v>1</v>
      </c>
      <c r="F401" s="221" t="s">
        <v>86</v>
      </c>
      <c r="G401" s="219"/>
      <c r="H401" s="222">
        <v>1</v>
      </c>
      <c r="I401" s="219"/>
      <c r="J401" s="219"/>
      <c r="K401" s="219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292</v>
      </c>
      <c r="AU401" s="227" t="s">
        <v>88</v>
      </c>
      <c r="AV401" s="13" t="s">
        <v>88</v>
      </c>
      <c r="AW401" s="13" t="s">
        <v>40</v>
      </c>
      <c r="AX401" s="13" t="s">
        <v>79</v>
      </c>
      <c r="AY401" s="227" t="s">
        <v>282</v>
      </c>
    </row>
    <row r="402" s="15" customFormat="1">
      <c r="B402" s="238"/>
      <c r="C402" s="239"/>
      <c r="D402" s="210" t="s">
        <v>292</v>
      </c>
      <c r="E402" s="240" t="s">
        <v>1</v>
      </c>
      <c r="F402" s="241" t="s">
        <v>306</v>
      </c>
      <c r="G402" s="239"/>
      <c r="H402" s="242">
        <v>1</v>
      </c>
      <c r="I402" s="239"/>
      <c r="J402" s="239"/>
      <c r="K402" s="239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292</v>
      </c>
      <c r="AU402" s="247" t="s">
        <v>88</v>
      </c>
      <c r="AV402" s="15" t="s">
        <v>290</v>
      </c>
      <c r="AW402" s="15" t="s">
        <v>40</v>
      </c>
      <c r="AX402" s="15" t="s">
        <v>86</v>
      </c>
      <c r="AY402" s="247" t="s">
        <v>282</v>
      </c>
    </row>
    <row r="403" s="1" customFormat="1" ht="16.5" customHeight="1">
      <c r="B403" s="33"/>
      <c r="C403" s="198" t="s">
        <v>620</v>
      </c>
      <c r="D403" s="198" t="s">
        <v>285</v>
      </c>
      <c r="E403" s="199" t="s">
        <v>2645</v>
      </c>
      <c r="F403" s="200" t="s">
        <v>2646</v>
      </c>
      <c r="G403" s="201" t="s">
        <v>376</v>
      </c>
      <c r="H403" s="202">
        <v>7</v>
      </c>
      <c r="I403" s="203">
        <v>120</v>
      </c>
      <c r="J403" s="203">
        <f>ROUND(I403*H403,2)</f>
        <v>840</v>
      </c>
      <c r="K403" s="200" t="s">
        <v>289</v>
      </c>
      <c r="L403" s="38"/>
      <c r="M403" s="72" t="s">
        <v>1</v>
      </c>
      <c r="N403" s="204" t="s">
        <v>50</v>
      </c>
      <c r="O403" s="205">
        <v>0.41699999999999998</v>
      </c>
      <c r="P403" s="205">
        <f>O403*H403</f>
        <v>2.919</v>
      </c>
      <c r="Q403" s="205">
        <v>0</v>
      </c>
      <c r="R403" s="205">
        <f>Q403*H403</f>
        <v>0</v>
      </c>
      <c r="S403" s="205">
        <v>0</v>
      </c>
      <c r="T403" s="206">
        <f>S403*H403</f>
        <v>0</v>
      </c>
      <c r="AR403" s="17" t="s">
        <v>290</v>
      </c>
      <c r="AT403" s="17" t="s">
        <v>285</v>
      </c>
      <c r="AU403" s="17" t="s">
        <v>88</v>
      </c>
      <c r="AY403" s="17" t="s">
        <v>282</v>
      </c>
      <c r="BE403" s="207">
        <f>IF(N403="základní",J403,0)</f>
        <v>840</v>
      </c>
      <c r="BF403" s="207">
        <f>IF(N403="snížená",J403,0)</f>
        <v>0</v>
      </c>
      <c r="BG403" s="207">
        <f>IF(N403="zákl. přenesená",J403,0)</f>
        <v>0</v>
      </c>
      <c r="BH403" s="207">
        <f>IF(N403="sníž. přenesená",J403,0)</f>
        <v>0</v>
      </c>
      <c r="BI403" s="207">
        <f>IF(N403="nulová",J403,0)</f>
        <v>0</v>
      </c>
      <c r="BJ403" s="17" t="s">
        <v>86</v>
      </c>
      <c r="BK403" s="207">
        <f>ROUND(I403*H403,2)</f>
        <v>840</v>
      </c>
      <c r="BL403" s="17" t="s">
        <v>290</v>
      </c>
      <c r="BM403" s="17" t="s">
        <v>2647</v>
      </c>
    </row>
    <row r="404" s="12" customFormat="1">
      <c r="B404" s="208"/>
      <c r="C404" s="209"/>
      <c r="D404" s="210" t="s">
        <v>292</v>
      </c>
      <c r="E404" s="211" t="s">
        <v>1</v>
      </c>
      <c r="F404" s="212" t="s">
        <v>2648</v>
      </c>
      <c r="G404" s="209"/>
      <c r="H404" s="211" t="s">
        <v>1</v>
      </c>
      <c r="I404" s="209"/>
      <c r="J404" s="209"/>
      <c r="K404" s="209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292</v>
      </c>
      <c r="AU404" s="217" t="s">
        <v>88</v>
      </c>
      <c r="AV404" s="12" t="s">
        <v>86</v>
      </c>
      <c r="AW404" s="12" t="s">
        <v>40</v>
      </c>
      <c r="AX404" s="12" t="s">
        <v>79</v>
      </c>
      <c r="AY404" s="217" t="s">
        <v>282</v>
      </c>
    </row>
    <row r="405" s="13" customFormat="1">
      <c r="B405" s="218"/>
      <c r="C405" s="219"/>
      <c r="D405" s="210" t="s">
        <v>292</v>
      </c>
      <c r="E405" s="220" t="s">
        <v>1</v>
      </c>
      <c r="F405" s="221" t="s">
        <v>334</v>
      </c>
      <c r="G405" s="219"/>
      <c r="H405" s="222">
        <v>7</v>
      </c>
      <c r="I405" s="219"/>
      <c r="J405" s="219"/>
      <c r="K405" s="219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292</v>
      </c>
      <c r="AU405" s="227" t="s">
        <v>88</v>
      </c>
      <c r="AV405" s="13" t="s">
        <v>88</v>
      </c>
      <c r="AW405" s="13" t="s">
        <v>40</v>
      </c>
      <c r="AX405" s="13" t="s">
        <v>79</v>
      </c>
      <c r="AY405" s="227" t="s">
        <v>282</v>
      </c>
    </row>
    <row r="406" s="15" customFormat="1">
      <c r="B406" s="238"/>
      <c r="C406" s="239"/>
      <c r="D406" s="210" t="s">
        <v>292</v>
      </c>
      <c r="E406" s="240" t="s">
        <v>1</v>
      </c>
      <c r="F406" s="241" t="s">
        <v>306</v>
      </c>
      <c r="G406" s="239"/>
      <c r="H406" s="242">
        <v>7</v>
      </c>
      <c r="I406" s="239"/>
      <c r="J406" s="239"/>
      <c r="K406" s="239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292</v>
      </c>
      <c r="AU406" s="247" t="s">
        <v>88</v>
      </c>
      <c r="AV406" s="15" t="s">
        <v>290</v>
      </c>
      <c r="AW406" s="15" t="s">
        <v>40</v>
      </c>
      <c r="AX406" s="15" t="s">
        <v>86</v>
      </c>
      <c r="AY406" s="247" t="s">
        <v>282</v>
      </c>
    </row>
    <row r="407" s="1" customFormat="1" ht="16.5" customHeight="1">
      <c r="B407" s="33"/>
      <c r="C407" s="198" t="s">
        <v>624</v>
      </c>
      <c r="D407" s="198" t="s">
        <v>285</v>
      </c>
      <c r="E407" s="199" t="s">
        <v>2649</v>
      </c>
      <c r="F407" s="200" t="s">
        <v>2650</v>
      </c>
      <c r="G407" s="201" t="s">
        <v>376</v>
      </c>
      <c r="H407" s="202">
        <v>7</v>
      </c>
      <c r="I407" s="203">
        <v>17900</v>
      </c>
      <c r="J407" s="203">
        <f>ROUND(I407*H407,2)</f>
        <v>125300</v>
      </c>
      <c r="K407" s="200" t="s">
        <v>289</v>
      </c>
      <c r="L407" s="38"/>
      <c r="M407" s="72" t="s">
        <v>1</v>
      </c>
      <c r="N407" s="204" t="s">
        <v>50</v>
      </c>
      <c r="O407" s="205">
        <v>3</v>
      </c>
      <c r="P407" s="205">
        <f>O407*H407</f>
        <v>21</v>
      </c>
      <c r="Q407" s="205">
        <v>0.44973000000000002</v>
      </c>
      <c r="R407" s="205">
        <f>Q407*H407</f>
        <v>3.14811</v>
      </c>
      <c r="S407" s="205">
        <v>0</v>
      </c>
      <c r="T407" s="206">
        <f>S407*H407</f>
        <v>0</v>
      </c>
      <c r="AR407" s="17" t="s">
        <v>290</v>
      </c>
      <c r="AT407" s="17" t="s">
        <v>285</v>
      </c>
      <c r="AU407" s="17" t="s">
        <v>88</v>
      </c>
      <c r="AY407" s="17" t="s">
        <v>282</v>
      </c>
      <c r="BE407" s="207">
        <f>IF(N407="základní",J407,0)</f>
        <v>125300</v>
      </c>
      <c r="BF407" s="207">
        <f>IF(N407="snížená",J407,0)</f>
        <v>0</v>
      </c>
      <c r="BG407" s="207">
        <f>IF(N407="zákl. přenesená",J407,0)</f>
        <v>0</v>
      </c>
      <c r="BH407" s="207">
        <f>IF(N407="sníž. přenesená",J407,0)</f>
        <v>0</v>
      </c>
      <c r="BI407" s="207">
        <f>IF(N407="nulová",J407,0)</f>
        <v>0</v>
      </c>
      <c r="BJ407" s="17" t="s">
        <v>86</v>
      </c>
      <c r="BK407" s="207">
        <f>ROUND(I407*H407,2)</f>
        <v>125300</v>
      </c>
      <c r="BL407" s="17" t="s">
        <v>290</v>
      </c>
      <c r="BM407" s="17" t="s">
        <v>2651</v>
      </c>
    </row>
    <row r="408" s="12" customFormat="1">
      <c r="B408" s="208"/>
      <c r="C408" s="209"/>
      <c r="D408" s="210" t="s">
        <v>292</v>
      </c>
      <c r="E408" s="211" t="s">
        <v>1</v>
      </c>
      <c r="F408" s="212" t="s">
        <v>2652</v>
      </c>
      <c r="G408" s="209"/>
      <c r="H408" s="211" t="s">
        <v>1</v>
      </c>
      <c r="I408" s="209"/>
      <c r="J408" s="209"/>
      <c r="K408" s="209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292</v>
      </c>
      <c r="AU408" s="217" t="s">
        <v>88</v>
      </c>
      <c r="AV408" s="12" t="s">
        <v>86</v>
      </c>
      <c r="AW408" s="12" t="s">
        <v>40</v>
      </c>
      <c r="AX408" s="12" t="s">
        <v>79</v>
      </c>
      <c r="AY408" s="217" t="s">
        <v>282</v>
      </c>
    </row>
    <row r="409" s="13" customFormat="1">
      <c r="B409" s="218"/>
      <c r="C409" s="219"/>
      <c r="D409" s="210" t="s">
        <v>292</v>
      </c>
      <c r="E409" s="220" t="s">
        <v>1</v>
      </c>
      <c r="F409" s="221" t="s">
        <v>334</v>
      </c>
      <c r="G409" s="219"/>
      <c r="H409" s="222">
        <v>7</v>
      </c>
      <c r="I409" s="219"/>
      <c r="J409" s="219"/>
      <c r="K409" s="219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292</v>
      </c>
      <c r="AU409" s="227" t="s">
        <v>88</v>
      </c>
      <c r="AV409" s="13" t="s">
        <v>88</v>
      </c>
      <c r="AW409" s="13" t="s">
        <v>40</v>
      </c>
      <c r="AX409" s="13" t="s">
        <v>79</v>
      </c>
      <c r="AY409" s="227" t="s">
        <v>282</v>
      </c>
    </row>
    <row r="410" s="15" customFormat="1">
      <c r="B410" s="238"/>
      <c r="C410" s="239"/>
      <c r="D410" s="210" t="s">
        <v>292</v>
      </c>
      <c r="E410" s="240" t="s">
        <v>1</v>
      </c>
      <c r="F410" s="241" t="s">
        <v>306</v>
      </c>
      <c r="G410" s="239"/>
      <c r="H410" s="242">
        <v>7</v>
      </c>
      <c r="I410" s="239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292</v>
      </c>
      <c r="AU410" s="247" t="s">
        <v>88</v>
      </c>
      <c r="AV410" s="15" t="s">
        <v>290</v>
      </c>
      <c r="AW410" s="15" t="s">
        <v>40</v>
      </c>
      <c r="AX410" s="15" t="s">
        <v>86</v>
      </c>
      <c r="AY410" s="247" t="s">
        <v>282</v>
      </c>
    </row>
    <row r="411" s="1" customFormat="1" ht="16.5" customHeight="1">
      <c r="B411" s="33"/>
      <c r="C411" s="198" t="s">
        <v>629</v>
      </c>
      <c r="D411" s="198" t="s">
        <v>285</v>
      </c>
      <c r="E411" s="199" t="s">
        <v>2653</v>
      </c>
      <c r="F411" s="200" t="s">
        <v>2654</v>
      </c>
      <c r="G411" s="201" t="s">
        <v>392</v>
      </c>
      <c r="H411" s="202">
        <v>16.5</v>
      </c>
      <c r="I411" s="203">
        <v>7820</v>
      </c>
      <c r="J411" s="203">
        <f>ROUND(I411*H411,2)</f>
        <v>129030</v>
      </c>
      <c r="K411" s="200" t="s">
        <v>289</v>
      </c>
      <c r="L411" s="38"/>
      <c r="M411" s="72" t="s">
        <v>1</v>
      </c>
      <c r="N411" s="204" t="s">
        <v>50</v>
      </c>
      <c r="O411" s="205">
        <v>0</v>
      </c>
      <c r="P411" s="205">
        <f>O411*H411</f>
        <v>0</v>
      </c>
      <c r="Q411" s="205">
        <v>5.5282799999999996</v>
      </c>
      <c r="R411" s="205">
        <f>Q411*H411</f>
        <v>91.216619999999992</v>
      </c>
      <c r="S411" s="205">
        <v>0</v>
      </c>
      <c r="T411" s="206">
        <f>S411*H411</f>
        <v>0</v>
      </c>
      <c r="AR411" s="17" t="s">
        <v>290</v>
      </c>
      <c r="AT411" s="17" t="s">
        <v>285</v>
      </c>
      <c r="AU411" s="17" t="s">
        <v>88</v>
      </c>
      <c r="AY411" s="17" t="s">
        <v>282</v>
      </c>
      <c r="BE411" s="207">
        <f>IF(N411="základní",J411,0)</f>
        <v>129030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7" t="s">
        <v>86</v>
      </c>
      <c r="BK411" s="207">
        <f>ROUND(I411*H411,2)</f>
        <v>129030</v>
      </c>
      <c r="BL411" s="17" t="s">
        <v>290</v>
      </c>
      <c r="BM411" s="17" t="s">
        <v>2655</v>
      </c>
    </row>
    <row r="412" s="12" customFormat="1">
      <c r="B412" s="208"/>
      <c r="C412" s="209"/>
      <c r="D412" s="210" t="s">
        <v>292</v>
      </c>
      <c r="E412" s="211" t="s">
        <v>1</v>
      </c>
      <c r="F412" s="212" t="s">
        <v>2656</v>
      </c>
      <c r="G412" s="209"/>
      <c r="H412" s="211" t="s">
        <v>1</v>
      </c>
      <c r="I412" s="209"/>
      <c r="J412" s="209"/>
      <c r="K412" s="209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292</v>
      </c>
      <c r="AU412" s="217" t="s">
        <v>88</v>
      </c>
      <c r="AV412" s="12" t="s">
        <v>86</v>
      </c>
      <c r="AW412" s="12" t="s">
        <v>40</v>
      </c>
      <c r="AX412" s="12" t="s">
        <v>79</v>
      </c>
      <c r="AY412" s="217" t="s">
        <v>282</v>
      </c>
    </row>
    <row r="413" s="13" customFormat="1">
      <c r="B413" s="218"/>
      <c r="C413" s="219"/>
      <c r="D413" s="210" t="s">
        <v>292</v>
      </c>
      <c r="E413" s="220" t="s">
        <v>1</v>
      </c>
      <c r="F413" s="221" t="s">
        <v>2657</v>
      </c>
      <c r="G413" s="219"/>
      <c r="H413" s="222">
        <v>16.5</v>
      </c>
      <c r="I413" s="219"/>
      <c r="J413" s="219"/>
      <c r="K413" s="219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292</v>
      </c>
      <c r="AU413" s="227" t="s">
        <v>88</v>
      </c>
      <c r="AV413" s="13" t="s">
        <v>88</v>
      </c>
      <c r="AW413" s="13" t="s">
        <v>40</v>
      </c>
      <c r="AX413" s="13" t="s">
        <v>79</v>
      </c>
      <c r="AY413" s="227" t="s">
        <v>282</v>
      </c>
    </row>
    <row r="414" s="15" customFormat="1">
      <c r="B414" s="238"/>
      <c r="C414" s="239"/>
      <c r="D414" s="210" t="s">
        <v>292</v>
      </c>
      <c r="E414" s="240" t="s">
        <v>1</v>
      </c>
      <c r="F414" s="241" t="s">
        <v>306</v>
      </c>
      <c r="G414" s="239"/>
      <c r="H414" s="242">
        <v>16.5</v>
      </c>
      <c r="I414" s="239"/>
      <c r="J414" s="239"/>
      <c r="K414" s="239"/>
      <c r="L414" s="243"/>
      <c r="M414" s="244"/>
      <c r="N414" s="245"/>
      <c r="O414" s="245"/>
      <c r="P414" s="245"/>
      <c r="Q414" s="245"/>
      <c r="R414" s="245"/>
      <c r="S414" s="245"/>
      <c r="T414" s="246"/>
      <c r="AT414" s="247" t="s">
        <v>292</v>
      </c>
      <c r="AU414" s="247" t="s">
        <v>88</v>
      </c>
      <c r="AV414" s="15" t="s">
        <v>290</v>
      </c>
      <c r="AW414" s="15" t="s">
        <v>40</v>
      </c>
      <c r="AX414" s="15" t="s">
        <v>86</v>
      </c>
      <c r="AY414" s="247" t="s">
        <v>282</v>
      </c>
    </row>
    <row r="415" s="1" customFormat="1" ht="16.5" customHeight="1">
      <c r="B415" s="33"/>
      <c r="C415" s="198" t="s">
        <v>635</v>
      </c>
      <c r="D415" s="198" t="s">
        <v>285</v>
      </c>
      <c r="E415" s="199" t="s">
        <v>2658</v>
      </c>
      <c r="F415" s="200" t="s">
        <v>2659</v>
      </c>
      <c r="G415" s="201" t="s">
        <v>533</v>
      </c>
      <c r="H415" s="202">
        <v>1</v>
      </c>
      <c r="I415" s="203">
        <v>12500</v>
      </c>
      <c r="J415" s="203">
        <f>ROUND(I415*H415,2)</f>
        <v>12500</v>
      </c>
      <c r="K415" s="200" t="s">
        <v>377</v>
      </c>
      <c r="L415" s="38"/>
      <c r="M415" s="72" t="s">
        <v>1</v>
      </c>
      <c r="N415" s="204" t="s">
        <v>50</v>
      </c>
      <c r="O415" s="205">
        <v>0</v>
      </c>
      <c r="P415" s="205">
        <f>O415*H415</f>
        <v>0</v>
      </c>
      <c r="Q415" s="205">
        <v>0</v>
      </c>
      <c r="R415" s="205">
        <f>Q415*H415</f>
        <v>0</v>
      </c>
      <c r="S415" s="205">
        <v>0</v>
      </c>
      <c r="T415" s="206">
        <f>S415*H415</f>
        <v>0</v>
      </c>
      <c r="AR415" s="17" t="s">
        <v>290</v>
      </c>
      <c r="AT415" s="17" t="s">
        <v>285</v>
      </c>
      <c r="AU415" s="17" t="s">
        <v>88</v>
      </c>
      <c r="AY415" s="17" t="s">
        <v>282</v>
      </c>
      <c r="BE415" s="207">
        <f>IF(N415="základní",J415,0)</f>
        <v>12500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7" t="s">
        <v>86</v>
      </c>
      <c r="BK415" s="207">
        <f>ROUND(I415*H415,2)</f>
        <v>12500</v>
      </c>
      <c r="BL415" s="17" t="s">
        <v>290</v>
      </c>
      <c r="BM415" s="17" t="s">
        <v>2660</v>
      </c>
    </row>
    <row r="416" s="1" customFormat="1">
      <c r="B416" s="33"/>
      <c r="C416" s="34"/>
      <c r="D416" s="210" t="s">
        <v>1154</v>
      </c>
      <c r="E416" s="34"/>
      <c r="F416" s="261" t="s">
        <v>1155</v>
      </c>
      <c r="G416" s="34"/>
      <c r="H416" s="34"/>
      <c r="I416" s="34"/>
      <c r="J416" s="34"/>
      <c r="K416" s="34"/>
      <c r="L416" s="38"/>
      <c r="M416" s="262"/>
      <c r="N416" s="74"/>
      <c r="O416" s="74"/>
      <c r="P416" s="74"/>
      <c r="Q416" s="74"/>
      <c r="R416" s="74"/>
      <c r="S416" s="74"/>
      <c r="T416" s="75"/>
      <c r="AT416" s="17" t="s">
        <v>1154</v>
      </c>
      <c r="AU416" s="17" t="s">
        <v>88</v>
      </c>
    </row>
    <row r="417" s="12" customFormat="1">
      <c r="B417" s="208"/>
      <c r="C417" s="209"/>
      <c r="D417" s="210" t="s">
        <v>292</v>
      </c>
      <c r="E417" s="211" t="s">
        <v>1</v>
      </c>
      <c r="F417" s="212" t="s">
        <v>2661</v>
      </c>
      <c r="G417" s="209"/>
      <c r="H417" s="211" t="s">
        <v>1</v>
      </c>
      <c r="I417" s="209"/>
      <c r="J417" s="209"/>
      <c r="K417" s="209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292</v>
      </c>
      <c r="AU417" s="217" t="s">
        <v>88</v>
      </c>
      <c r="AV417" s="12" t="s">
        <v>86</v>
      </c>
      <c r="AW417" s="12" t="s">
        <v>40</v>
      </c>
      <c r="AX417" s="12" t="s">
        <v>79</v>
      </c>
      <c r="AY417" s="217" t="s">
        <v>282</v>
      </c>
    </row>
    <row r="418" s="13" customFormat="1">
      <c r="B418" s="218"/>
      <c r="C418" s="219"/>
      <c r="D418" s="210" t="s">
        <v>292</v>
      </c>
      <c r="E418" s="220" t="s">
        <v>1</v>
      </c>
      <c r="F418" s="221" t="s">
        <v>86</v>
      </c>
      <c r="G418" s="219"/>
      <c r="H418" s="222">
        <v>1</v>
      </c>
      <c r="I418" s="219"/>
      <c r="J418" s="219"/>
      <c r="K418" s="219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292</v>
      </c>
      <c r="AU418" s="227" t="s">
        <v>88</v>
      </c>
      <c r="AV418" s="13" t="s">
        <v>88</v>
      </c>
      <c r="AW418" s="13" t="s">
        <v>40</v>
      </c>
      <c r="AX418" s="13" t="s">
        <v>79</v>
      </c>
      <c r="AY418" s="227" t="s">
        <v>282</v>
      </c>
    </row>
    <row r="419" s="15" customFormat="1">
      <c r="B419" s="238"/>
      <c r="C419" s="239"/>
      <c r="D419" s="210" t="s">
        <v>292</v>
      </c>
      <c r="E419" s="240" t="s">
        <v>1</v>
      </c>
      <c r="F419" s="241" t="s">
        <v>306</v>
      </c>
      <c r="G419" s="239"/>
      <c r="H419" s="242">
        <v>1</v>
      </c>
      <c r="I419" s="239"/>
      <c r="J419" s="239"/>
      <c r="K419" s="239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292</v>
      </c>
      <c r="AU419" s="247" t="s">
        <v>88</v>
      </c>
      <c r="AV419" s="15" t="s">
        <v>290</v>
      </c>
      <c r="AW419" s="15" t="s">
        <v>40</v>
      </c>
      <c r="AX419" s="15" t="s">
        <v>86</v>
      </c>
      <c r="AY419" s="247" t="s">
        <v>282</v>
      </c>
    </row>
    <row r="420" s="1" customFormat="1" ht="16.5" customHeight="1">
      <c r="B420" s="33"/>
      <c r="C420" s="198" t="s">
        <v>641</v>
      </c>
      <c r="D420" s="198" t="s">
        <v>285</v>
      </c>
      <c r="E420" s="199" t="s">
        <v>2662</v>
      </c>
      <c r="F420" s="200" t="s">
        <v>2663</v>
      </c>
      <c r="G420" s="201" t="s">
        <v>533</v>
      </c>
      <c r="H420" s="202">
        <v>1</v>
      </c>
      <c r="I420" s="203">
        <v>45000</v>
      </c>
      <c r="J420" s="203">
        <f>ROUND(I420*H420,2)</f>
        <v>45000</v>
      </c>
      <c r="K420" s="200" t="s">
        <v>377</v>
      </c>
      <c r="L420" s="38"/>
      <c r="M420" s="72" t="s">
        <v>1</v>
      </c>
      <c r="N420" s="204" t="s">
        <v>50</v>
      </c>
      <c r="O420" s="205">
        <v>0</v>
      </c>
      <c r="P420" s="205">
        <f>O420*H420</f>
        <v>0</v>
      </c>
      <c r="Q420" s="205">
        <v>0</v>
      </c>
      <c r="R420" s="205">
        <f>Q420*H420</f>
        <v>0</v>
      </c>
      <c r="S420" s="205">
        <v>0</v>
      </c>
      <c r="T420" s="206">
        <f>S420*H420</f>
        <v>0</v>
      </c>
      <c r="AR420" s="17" t="s">
        <v>290</v>
      </c>
      <c r="AT420" s="17" t="s">
        <v>285</v>
      </c>
      <c r="AU420" s="17" t="s">
        <v>88</v>
      </c>
      <c r="AY420" s="17" t="s">
        <v>282</v>
      </c>
      <c r="BE420" s="207">
        <f>IF(N420="základní",J420,0)</f>
        <v>45000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7" t="s">
        <v>86</v>
      </c>
      <c r="BK420" s="207">
        <f>ROUND(I420*H420,2)</f>
        <v>45000</v>
      </c>
      <c r="BL420" s="17" t="s">
        <v>290</v>
      </c>
      <c r="BM420" s="17" t="s">
        <v>2664</v>
      </c>
    </row>
    <row r="421" s="1" customFormat="1">
      <c r="B421" s="33"/>
      <c r="C421" s="34"/>
      <c r="D421" s="210" t="s">
        <v>1154</v>
      </c>
      <c r="E421" s="34"/>
      <c r="F421" s="261" t="s">
        <v>1155</v>
      </c>
      <c r="G421" s="34"/>
      <c r="H421" s="34"/>
      <c r="I421" s="34"/>
      <c r="J421" s="34"/>
      <c r="K421" s="34"/>
      <c r="L421" s="38"/>
      <c r="M421" s="262"/>
      <c r="N421" s="74"/>
      <c r="O421" s="74"/>
      <c r="P421" s="74"/>
      <c r="Q421" s="74"/>
      <c r="R421" s="74"/>
      <c r="S421" s="74"/>
      <c r="T421" s="75"/>
      <c r="AT421" s="17" t="s">
        <v>1154</v>
      </c>
      <c r="AU421" s="17" t="s">
        <v>88</v>
      </c>
    </row>
    <row r="422" s="12" customFormat="1">
      <c r="B422" s="208"/>
      <c r="C422" s="209"/>
      <c r="D422" s="210" t="s">
        <v>292</v>
      </c>
      <c r="E422" s="211" t="s">
        <v>1</v>
      </c>
      <c r="F422" s="212" t="s">
        <v>2665</v>
      </c>
      <c r="G422" s="209"/>
      <c r="H422" s="211" t="s">
        <v>1</v>
      </c>
      <c r="I422" s="209"/>
      <c r="J422" s="209"/>
      <c r="K422" s="209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292</v>
      </c>
      <c r="AU422" s="217" t="s">
        <v>88</v>
      </c>
      <c r="AV422" s="12" t="s">
        <v>86</v>
      </c>
      <c r="AW422" s="12" t="s">
        <v>40</v>
      </c>
      <c r="AX422" s="12" t="s">
        <v>79</v>
      </c>
      <c r="AY422" s="217" t="s">
        <v>282</v>
      </c>
    </row>
    <row r="423" s="13" customFormat="1">
      <c r="B423" s="218"/>
      <c r="C423" s="219"/>
      <c r="D423" s="210" t="s">
        <v>292</v>
      </c>
      <c r="E423" s="220" t="s">
        <v>1</v>
      </c>
      <c r="F423" s="221" t="s">
        <v>86</v>
      </c>
      <c r="G423" s="219"/>
      <c r="H423" s="222">
        <v>1</v>
      </c>
      <c r="I423" s="219"/>
      <c r="J423" s="219"/>
      <c r="K423" s="219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292</v>
      </c>
      <c r="AU423" s="227" t="s">
        <v>88</v>
      </c>
      <c r="AV423" s="13" t="s">
        <v>88</v>
      </c>
      <c r="AW423" s="13" t="s">
        <v>40</v>
      </c>
      <c r="AX423" s="13" t="s">
        <v>79</v>
      </c>
      <c r="AY423" s="227" t="s">
        <v>282</v>
      </c>
    </row>
    <row r="424" s="15" customFormat="1">
      <c r="B424" s="238"/>
      <c r="C424" s="239"/>
      <c r="D424" s="210" t="s">
        <v>292</v>
      </c>
      <c r="E424" s="240" t="s">
        <v>1</v>
      </c>
      <c r="F424" s="241" t="s">
        <v>306</v>
      </c>
      <c r="G424" s="239"/>
      <c r="H424" s="242">
        <v>1</v>
      </c>
      <c r="I424" s="239"/>
      <c r="J424" s="239"/>
      <c r="K424" s="239"/>
      <c r="L424" s="243"/>
      <c r="M424" s="244"/>
      <c r="N424" s="245"/>
      <c r="O424" s="245"/>
      <c r="P424" s="245"/>
      <c r="Q424" s="245"/>
      <c r="R424" s="245"/>
      <c r="S424" s="245"/>
      <c r="T424" s="246"/>
      <c r="AT424" s="247" t="s">
        <v>292</v>
      </c>
      <c r="AU424" s="247" t="s">
        <v>88</v>
      </c>
      <c r="AV424" s="15" t="s">
        <v>290</v>
      </c>
      <c r="AW424" s="15" t="s">
        <v>40</v>
      </c>
      <c r="AX424" s="15" t="s">
        <v>86</v>
      </c>
      <c r="AY424" s="247" t="s">
        <v>282</v>
      </c>
    </row>
    <row r="425" s="11" customFormat="1" ht="22.8" customHeight="1">
      <c r="B425" s="183"/>
      <c r="C425" s="184"/>
      <c r="D425" s="185" t="s">
        <v>78</v>
      </c>
      <c r="E425" s="196" t="s">
        <v>765</v>
      </c>
      <c r="F425" s="196" t="s">
        <v>2666</v>
      </c>
      <c r="G425" s="184"/>
      <c r="H425" s="184"/>
      <c r="I425" s="184"/>
      <c r="J425" s="197">
        <f>BK425</f>
        <v>146970</v>
      </c>
      <c r="K425" s="184"/>
      <c r="L425" s="188"/>
      <c r="M425" s="189"/>
      <c r="N425" s="190"/>
      <c r="O425" s="190"/>
      <c r="P425" s="191">
        <f>SUM(P426:P458)</f>
        <v>132.48000000000002</v>
      </c>
      <c r="Q425" s="190"/>
      <c r="R425" s="191">
        <f>SUM(R426:R458)</f>
        <v>15.026000000000002</v>
      </c>
      <c r="S425" s="190"/>
      <c r="T425" s="192">
        <f>SUM(T426:T458)</f>
        <v>0</v>
      </c>
      <c r="AR425" s="193" t="s">
        <v>86</v>
      </c>
      <c r="AT425" s="194" t="s">
        <v>78</v>
      </c>
      <c r="AU425" s="194" t="s">
        <v>86</v>
      </c>
      <c r="AY425" s="193" t="s">
        <v>282</v>
      </c>
      <c r="BK425" s="195">
        <f>SUM(BK426:BK458)</f>
        <v>146970</v>
      </c>
    </row>
    <row r="426" s="1" customFormat="1" ht="16.5" customHeight="1">
      <c r="B426" s="33"/>
      <c r="C426" s="198" t="s">
        <v>645</v>
      </c>
      <c r="D426" s="198" t="s">
        <v>285</v>
      </c>
      <c r="E426" s="199" t="s">
        <v>2667</v>
      </c>
      <c r="F426" s="200" t="s">
        <v>2668</v>
      </c>
      <c r="G426" s="201" t="s">
        <v>376</v>
      </c>
      <c r="H426" s="202">
        <v>20</v>
      </c>
      <c r="I426" s="203">
        <v>1450</v>
      </c>
      <c r="J426" s="203">
        <f>ROUND(I426*H426,2)</f>
        <v>29000</v>
      </c>
      <c r="K426" s="200" t="s">
        <v>289</v>
      </c>
      <c r="L426" s="38"/>
      <c r="M426" s="72" t="s">
        <v>1</v>
      </c>
      <c r="N426" s="204" t="s">
        <v>50</v>
      </c>
      <c r="O426" s="205">
        <v>5.024</v>
      </c>
      <c r="P426" s="205">
        <f>O426*H426</f>
        <v>100.48</v>
      </c>
      <c r="Q426" s="205">
        <v>0.14494000000000001</v>
      </c>
      <c r="R426" s="205">
        <f>Q426*H426</f>
        <v>2.8988000000000005</v>
      </c>
      <c r="S426" s="205">
        <v>0</v>
      </c>
      <c r="T426" s="206">
        <f>S426*H426</f>
        <v>0</v>
      </c>
      <c r="AR426" s="17" t="s">
        <v>290</v>
      </c>
      <c r="AT426" s="17" t="s">
        <v>285</v>
      </c>
      <c r="AU426" s="17" t="s">
        <v>88</v>
      </c>
      <c r="AY426" s="17" t="s">
        <v>282</v>
      </c>
      <c r="BE426" s="207">
        <f>IF(N426="základní",J426,0)</f>
        <v>29000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17" t="s">
        <v>86</v>
      </c>
      <c r="BK426" s="207">
        <f>ROUND(I426*H426,2)</f>
        <v>29000</v>
      </c>
      <c r="BL426" s="17" t="s">
        <v>290</v>
      </c>
      <c r="BM426" s="17" t="s">
        <v>2669</v>
      </c>
    </row>
    <row r="427" s="12" customFormat="1">
      <c r="B427" s="208"/>
      <c r="C427" s="209"/>
      <c r="D427" s="210" t="s">
        <v>292</v>
      </c>
      <c r="E427" s="211" t="s">
        <v>1</v>
      </c>
      <c r="F427" s="212" t="s">
        <v>2670</v>
      </c>
      <c r="G427" s="209"/>
      <c r="H427" s="211" t="s">
        <v>1</v>
      </c>
      <c r="I427" s="209"/>
      <c r="J427" s="209"/>
      <c r="K427" s="209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292</v>
      </c>
      <c r="AU427" s="217" t="s">
        <v>88</v>
      </c>
      <c r="AV427" s="12" t="s">
        <v>86</v>
      </c>
      <c r="AW427" s="12" t="s">
        <v>40</v>
      </c>
      <c r="AX427" s="12" t="s">
        <v>79</v>
      </c>
      <c r="AY427" s="217" t="s">
        <v>282</v>
      </c>
    </row>
    <row r="428" s="12" customFormat="1">
      <c r="B428" s="208"/>
      <c r="C428" s="209"/>
      <c r="D428" s="210" t="s">
        <v>292</v>
      </c>
      <c r="E428" s="211" t="s">
        <v>1</v>
      </c>
      <c r="F428" s="212" t="s">
        <v>2671</v>
      </c>
      <c r="G428" s="209"/>
      <c r="H428" s="211" t="s">
        <v>1</v>
      </c>
      <c r="I428" s="209"/>
      <c r="J428" s="209"/>
      <c r="K428" s="209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292</v>
      </c>
      <c r="AU428" s="217" t="s">
        <v>88</v>
      </c>
      <c r="AV428" s="12" t="s">
        <v>86</v>
      </c>
      <c r="AW428" s="12" t="s">
        <v>40</v>
      </c>
      <c r="AX428" s="12" t="s">
        <v>79</v>
      </c>
      <c r="AY428" s="217" t="s">
        <v>282</v>
      </c>
    </row>
    <row r="429" s="13" customFormat="1">
      <c r="B429" s="218"/>
      <c r="C429" s="219"/>
      <c r="D429" s="210" t="s">
        <v>292</v>
      </c>
      <c r="E429" s="220" t="s">
        <v>1</v>
      </c>
      <c r="F429" s="221" t="s">
        <v>399</v>
      </c>
      <c r="G429" s="219"/>
      <c r="H429" s="222">
        <v>20</v>
      </c>
      <c r="I429" s="219"/>
      <c r="J429" s="219"/>
      <c r="K429" s="219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292</v>
      </c>
      <c r="AU429" s="227" t="s">
        <v>88</v>
      </c>
      <c r="AV429" s="13" t="s">
        <v>88</v>
      </c>
      <c r="AW429" s="13" t="s">
        <v>40</v>
      </c>
      <c r="AX429" s="13" t="s">
        <v>79</v>
      </c>
      <c r="AY429" s="227" t="s">
        <v>282</v>
      </c>
    </row>
    <row r="430" s="15" customFormat="1">
      <c r="B430" s="238"/>
      <c r="C430" s="239"/>
      <c r="D430" s="210" t="s">
        <v>292</v>
      </c>
      <c r="E430" s="240" t="s">
        <v>1</v>
      </c>
      <c r="F430" s="241" t="s">
        <v>306</v>
      </c>
      <c r="G430" s="239"/>
      <c r="H430" s="242">
        <v>20</v>
      </c>
      <c r="I430" s="239"/>
      <c r="J430" s="239"/>
      <c r="K430" s="239"/>
      <c r="L430" s="243"/>
      <c r="M430" s="244"/>
      <c r="N430" s="245"/>
      <c r="O430" s="245"/>
      <c r="P430" s="245"/>
      <c r="Q430" s="245"/>
      <c r="R430" s="245"/>
      <c r="S430" s="245"/>
      <c r="T430" s="246"/>
      <c r="AT430" s="247" t="s">
        <v>292</v>
      </c>
      <c r="AU430" s="247" t="s">
        <v>88</v>
      </c>
      <c r="AV430" s="15" t="s">
        <v>290</v>
      </c>
      <c r="AW430" s="15" t="s">
        <v>40</v>
      </c>
      <c r="AX430" s="15" t="s">
        <v>86</v>
      </c>
      <c r="AY430" s="247" t="s">
        <v>282</v>
      </c>
    </row>
    <row r="431" s="1" customFormat="1" ht="16.5" customHeight="1">
      <c r="B431" s="33"/>
      <c r="C431" s="248" t="s">
        <v>649</v>
      </c>
      <c r="D431" s="248" t="s">
        <v>328</v>
      </c>
      <c r="E431" s="249" t="s">
        <v>2672</v>
      </c>
      <c r="F431" s="250" t="s">
        <v>2673</v>
      </c>
      <c r="G431" s="251" t="s">
        <v>376</v>
      </c>
      <c r="H431" s="252">
        <v>20</v>
      </c>
      <c r="I431" s="253">
        <v>849</v>
      </c>
      <c r="J431" s="253">
        <f>ROUND(I431*H431,2)</f>
        <v>16980</v>
      </c>
      <c r="K431" s="250" t="s">
        <v>289</v>
      </c>
      <c r="L431" s="254"/>
      <c r="M431" s="255" t="s">
        <v>1</v>
      </c>
      <c r="N431" s="256" t="s">
        <v>50</v>
      </c>
      <c r="O431" s="205">
        <v>0</v>
      </c>
      <c r="P431" s="205">
        <f>O431*H431</f>
        <v>0</v>
      </c>
      <c r="Q431" s="205">
        <v>0.23200000000000001</v>
      </c>
      <c r="R431" s="205">
        <f>Q431*H431</f>
        <v>4.6400000000000006</v>
      </c>
      <c r="S431" s="205">
        <v>0</v>
      </c>
      <c r="T431" s="206">
        <f>S431*H431</f>
        <v>0</v>
      </c>
      <c r="AR431" s="17" t="s">
        <v>1452</v>
      </c>
      <c r="AT431" s="17" t="s">
        <v>328</v>
      </c>
      <c r="AU431" s="17" t="s">
        <v>88</v>
      </c>
      <c r="AY431" s="17" t="s">
        <v>282</v>
      </c>
      <c r="BE431" s="207">
        <f>IF(N431="základní",J431,0)</f>
        <v>16980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7" t="s">
        <v>86</v>
      </c>
      <c r="BK431" s="207">
        <f>ROUND(I431*H431,2)</f>
        <v>16980</v>
      </c>
      <c r="BL431" s="17" t="s">
        <v>1452</v>
      </c>
      <c r="BM431" s="17" t="s">
        <v>2674</v>
      </c>
    </row>
    <row r="432" s="12" customFormat="1">
      <c r="B432" s="208"/>
      <c r="C432" s="209"/>
      <c r="D432" s="210" t="s">
        <v>292</v>
      </c>
      <c r="E432" s="211" t="s">
        <v>1</v>
      </c>
      <c r="F432" s="212" t="s">
        <v>2675</v>
      </c>
      <c r="G432" s="209"/>
      <c r="H432" s="211" t="s">
        <v>1</v>
      </c>
      <c r="I432" s="209"/>
      <c r="J432" s="209"/>
      <c r="K432" s="209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292</v>
      </c>
      <c r="AU432" s="217" t="s">
        <v>88</v>
      </c>
      <c r="AV432" s="12" t="s">
        <v>86</v>
      </c>
      <c r="AW432" s="12" t="s">
        <v>40</v>
      </c>
      <c r="AX432" s="12" t="s">
        <v>79</v>
      </c>
      <c r="AY432" s="217" t="s">
        <v>282</v>
      </c>
    </row>
    <row r="433" s="13" customFormat="1">
      <c r="B433" s="218"/>
      <c r="C433" s="219"/>
      <c r="D433" s="210" t="s">
        <v>292</v>
      </c>
      <c r="E433" s="220" t="s">
        <v>1</v>
      </c>
      <c r="F433" s="221" t="s">
        <v>399</v>
      </c>
      <c r="G433" s="219"/>
      <c r="H433" s="222">
        <v>20</v>
      </c>
      <c r="I433" s="219"/>
      <c r="J433" s="219"/>
      <c r="K433" s="219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292</v>
      </c>
      <c r="AU433" s="227" t="s">
        <v>88</v>
      </c>
      <c r="AV433" s="13" t="s">
        <v>88</v>
      </c>
      <c r="AW433" s="13" t="s">
        <v>40</v>
      </c>
      <c r="AX433" s="13" t="s">
        <v>79</v>
      </c>
      <c r="AY433" s="227" t="s">
        <v>282</v>
      </c>
    </row>
    <row r="434" s="15" customFormat="1">
      <c r="B434" s="238"/>
      <c r="C434" s="239"/>
      <c r="D434" s="210" t="s">
        <v>292</v>
      </c>
      <c r="E434" s="240" t="s">
        <v>1</v>
      </c>
      <c r="F434" s="241" t="s">
        <v>306</v>
      </c>
      <c r="G434" s="239"/>
      <c r="H434" s="242">
        <v>20</v>
      </c>
      <c r="I434" s="239"/>
      <c r="J434" s="239"/>
      <c r="K434" s="239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292</v>
      </c>
      <c r="AU434" s="247" t="s">
        <v>88</v>
      </c>
      <c r="AV434" s="15" t="s">
        <v>290</v>
      </c>
      <c r="AW434" s="15" t="s">
        <v>40</v>
      </c>
      <c r="AX434" s="15" t="s">
        <v>86</v>
      </c>
      <c r="AY434" s="247" t="s">
        <v>282</v>
      </c>
    </row>
    <row r="435" s="1" customFormat="1" ht="16.5" customHeight="1">
      <c r="B435" s="33"/>
      <c r="C435" s="248" t="s">
        <v>655</v>
      </c>
      <c r="D435" s="248" t="s">
        <v>328</v>
      </c>
      <c r="E435" s="249" t="s">
        <v>2676</v>
      </c>
      <c r="F435" s="250" t="s">
        <v>2677</v>
      </c>
      <c r="G435" s="251" t="s">
        <v>376</v>
      </c>
      <c r="H435" s="252">
        <v>20</v>
      </c>
      <c r="I435" s="253">
        <v>561</v>
      </c>
      <c r="J435" s="253">
        <f>ROUND(I435*H435,2)</f>
        <v>11220</v>
      </c>
      <c r="K435" s="250" t="s">
        <v>289</v>
      </c>
      <c r="L435" s="254"/>
      <c r="M435" s="255" t="s">
        <v>1</v>
      </c>
      <c r="N435" s="256" t="s">
        <v>50</v>
      </c>
      <c r="O435" s="205">
        <v>0</v>
      </c>
      <c r="P435" s="205">
        <f>O435*H435</f>
        <v>0</v>
      </c>
      <c r="Q435" s="205">
        <v>0.12</v>
      </c>
      <c r="R435" s="205">
        <f>Q435*H435</f>
        <v>2.3999999999999999</v>
      </c>
      <c r="S435" s="205">
        <v>0</v>
      </c>
      <c r="T435" s="206">
        <f>S435*H435</f>
        <v>0</v>
      </c>
      <c r="AR435" s="17" t="s">
        <v>1452</v>
      </c>
      <c r="AT435" s="17" t="s">
        <v>328</v>
      </c>
      <c r="AU435" s="17" t="s">
        <v>88</v>
      </c>
      <c r="AY435" s="17" t="s">
        <v>282</v>
      </c>
      <c r="BE435" s="207">
        <f>IF(N435="základní",J435,0)</f>
        <v>11220</v>
      </c>
      <c r="BF435" s="207">
        <f>IF(N435="snížená",J435,0)</f>
        <v>0</v>
      </c>
      <c r="BG435" s="207">
        <f>IF(N435="zákl. přenesená",J435,0)</f>
        <v>0</v>
      </c>
      <c r="BH435" s="207">
        <f>IF(N435="sníž. přenesená",J435,0)</f>
        <v>0</v>
      </c>
      <c r="BI435" s="207">
        <f>IF(N435="nulová",J435,0)</f>
        <v>0</v>
      </c>
      <c r="BJ435" s="17" t="s">
        <v>86</v>
      </c>
      <c r="BK435" s="207">
        <f>ROUND(I435*H435,2)</f>
        <v>11220</v>
      </c>
      <c r="BL435" s="17" t="s">
        <v>1452</v>
      </c>
      <c r="BM435" s="17" t="s">
        <v>2678</v>
      </c>
    </row>
    <row r="436" s="12" customFormat="1">
      <c r="B436" s="208"/>
      <c r="C436" s="209"/>
      <c r="D436" s="210" t="s">
        <v>292</v>
      </c>
      <c r="E436" s="211" t="s">
        <v>1</v>
      </c>
      <c r="F436" s="212" t="s">
        <v>2679</v>
      </c>
      <c r="G436" s="209"/>
      <c r="H436" s="211" t="s">
        <v>1</v>
      </c>
      <c r="I436" s="209"/>
      <c r="J436" s="209"/>
      <c r="K436" s="209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292</v>
      </c>
      <c r="AU436" s="217" t="s">
        <v>88</v>
      </c>
      <c r="AV436" s="12" t="s">
        <v>86</v>
      </c>
      <c r="AW436" s="12" t="s">
        <v>40</v>
      </c>
      <c r="AX436" s="12" t="s">
        <v>79</v>
      </c>
      <c r="AY436" s="217" t="s">
        <v>282</v>
      </c>
    </row>
    <row r="437" s="13" customFormat="1">
      <c r="B437" s="218"/>
      <c r="C437" s="219"/>
      <c r="D437" s="210" t="s">
        <v>292</v>
      </c>
      <c r="E437" s="220" t="s">
        <v>1</v>
      </c>
      <c r="F437" s="221" t="s">
        <v>399</v>
      </c>
      <c r="G437" s="219"/>
      <c r="H437" s="222">
        <v>20</v>
      </c>
      <c r="I437" s="219"/>
      <c r="J437" s="219"/>
      <c r="K437" s="219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292</v>
      </c>
      <c r="AU437" s="227" t="s">
        <v>88</v>
      </c>
      <c r="AV437" s="13" t="s">
        <v>88</v>
      </c>
      <c r="AW437" s="13" t="s">
        <v>40</v>
      </c>
      <c r="AX437" s="13" t="s">
        <v>79</v>
      </c>
      <c r="AY437" s="227" t="s">
        <v>282</v>
      </c>
    </row>
    <row r="438" s="15" customFormat="1">
      <c r="B438" s="238"/>
      <c r="C438" s="239"/>
      <c r="D438" s="210" t="s">
        <v>292</v>
      </c>
      <c r="E438" s="240" t="s">
        <v>1</v>
      </c>
      <c r="F438" s="241" t="s">
        <v>306</v>
      </c>
      <c r="G438" s="239"/>
      <c r="H438" s="242">
        <v>20</v>
      </c>
      <c r="I438" s="239"/>
      <c r="J438" s="239"/>
      <c r="K438" s="239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292</v>
      </c>
      <c r="AU438" s="247" t="s">
        <v>88</v>
      </c>
      <c r="AV438" s="15" t="s">
        <v>290</v>
      </c>
      <c r="AW438" s="15" t="s">
        <v>40</v>
      </c>
      <c r="AX438" s="15" t="s">
        <v>86</v>
      </c>
      <c r="AY438" s="247" t="s">
        <v>282</v>
      </c>
    </row>
    <row r="439" s="1" customFormat="1" ht="16.5" customHeight="1">
      <c r="B439" s="33"/>
      <c r="C439" s="248" t="s">
        <v>659</v>
      </c>
      <c r="D439" s="248" t="s">
        <v>328</v>
      </c>
      <c r="E439" s="249" t="s">
        <v>2680</v>
      </c>
      <c r="F439" s="250" t="s">
        <v>2681</v>
      </c>
      <c r="G439" s="251" t="s">
        <v>376</v>
      </c>
      <c r="H439" s="252">
        <v>20</v>
      </c>
      <c r="I439" s="253">
        <v>503</v>
      </c>
      <c r="J439" s="253">
        <f>ROUND(I439*H439,2)</f>
        <v>10060</v>
      </c>
      <c r="K439" s="250" t="s">
        <v>289</v>
      </c>
      <c r="L439" s="254"/>
      <c r="M439" s="255" t="s">
        <v>1</v>
      </c>
      <c r="N439" s="256" t="s">
        <v>50</v>
      </c>
      <c r="O439" s="205">
        <v>0</v>
      </c>
      <c r="P439" s="205">
        <f>O439*H439</f>
        <v>0</v>
      </c>
      <c r="Q439" s="205">
        <v>0.10299999999999999</v>
      </c>
      <c r="R439" s="205">
        <f>Q439*H439</f>
        <v>2.0600000000000001</v>
      </c>
      <c r="S439" s="205">
        <v>0</v>
      </c>
      <c r="T439" s="206">
        <f>S439*H439</f>
        <v>0</v>
      </c>
      <c r="AR439" s="17" t="s">
        <v>1452</v>
      </c>
      <c r="AT439" s="17" t="s">
        <v>328</v>
      </c>
      <c r="AU439" s="17" t="s">
        <v>88</v>
      </c>
      <c r="AY439" s="17" t="s">
        <v>282</v>
      </c>
      <c r="BE439" s="207">
        <f>IF(N439="základní",J439,0)</f>
        <v>10060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7" t="s">
        <v>86</v>
      </c>
      <c r="BK439" s="207">
        <f>ROUND(I439*H439,2)</f>
        <v>10060</v>
      </c>
      <c r="BL439" s="17" t="s">
        <v>1452</v>
      </c>
      <c r="BM439" s="17" t="s">
        <v>2682</v>
      </c>
    </row>
    <row r="440" s="12" customFormat="1">
      <c r="B440" s="208"/>
      <c r="C440" s="209"/>
      <c r="D440" s="210" t="s">
        <v>292</v>
      </c>
      <c r="E440" s="211" t="s">
        <v>1</v>
      </c>
      <c r="F440" s="212" t="s">
        <v>2683</v>
      </c>
      <c r="G440" s="209"/>
      <c r="H440" s="211" t="s">
        <v>1</v>
      </c>
      <c r="I440" s="209"/>
      <c r="J440" s="209"/>
      <c r="K440" s="209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292</v>
      </c>
      <c r="AU440" s="217" t="s">
        <v>88</v>
      </c>
      <c r="AV440" s="12" t="s">
        <v>86</v>
      </c>
      <c r="AW440" s="12" t="s">
        <v>40</v>
      </c>
      <c r="AX440" s="12" t="s">
        <v>79</v>
      </c>
      <c r="AY440" s="217" t="s">
        <v>282</v>
      </c>
    </row>
    <row r="441" s="13" customFormat="1">
      <c r="B441" s="218"/>
      <c r="C441" s="219"/>
      <c r="D441" s="210" t="s">
        <v>292</v>
      </c>
      <c r="E441" s="220" t="s">
        <v>1</v>
      </c>
      <c r="F441" s="221" t="s">
        <v>399</v>
      </c>
      <c r="G441" s="219"/>
      <c r="H441" s="222">
        <v>20</v>
      </c>
      <c r="I441" s="219"/>
      <c r="J441" s="219"/>
      <c r="K441" s="219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292</v>
      </c>
      <c r="AU441" s="227" t="s">
        <v>88</v>
      </c>
      <c r="AV441" s="13" t="s">
        <v>88</v>
      </c>
      <c r="AW441" s="13" t="s">
        <v>40</v>
      </c>
      <c r="AX441" s="13" t="s">
        <v>79</v>
      </c>
      <c r="AY441" s="227" t="s">
        <v>282</v>
      </c>
    </row>
    <row r="442" s="15" customFormat="1">
      <c r="B442" s="238"/>
      <c r="C442" s="239"/>
      <c r="D442" s="210" t="s">
        <v>292</v>
      </c>
      <c r="E442" s="240" t="s">
        <v>1</v>
      </c>
      <c r="F442" s="241" t="s">
        <v>306</v>
      </c>
      <c r="G442" s="239"/>
      <c r="H442" s="242">
        <v>20</v>
      </c>
      <c r="I442" s="239"/>
      <c r="J442" s="239"/>
      <c r="K442" s="239"/>
      <c r="L442" s="243"/>
      <c r="M442" s="244"/>
      <c r="N442" s="245"/>
      <c r="O442" s="245"/>
      <c r="P442" s="245"/>
      <c r="Q442" s="245"/>
      <c r="R442" s="245"/>
      <c r="S442" s="245"/>
      <c r="T442" s="246"/>
      <c r="AT442" s="247" t="s">
        <v>292</v>
      </c>
      <c r="AU442" s="247" t="s">
        <v>88</v>
      </c>
      <c r="AV442" s="15" t="s">
        <v>290</v>
      </c>
      <c r="AW442" s="15" t="s">
        <v>40</v>
      </c>
      <c r="AX442" s="15" t="s">
        <v>86</v>
      </c>
      <c r="AY442" s="247" t="s">
        <v>282</v>
      </c>
    </row>
    <row r="443" s="1" customFormat="1" ht="16.5" customHeight="1">
      <c r="B443" s="33"/>
      <c r="C443" s="248" t="s">
        <v>663</v>
      </c>
      <c r="D443" s="248" t="s">
        <v>328</v>
      </c>
      <c r="E443" s="249" t="s">
        <v>2684</v>
      </c>
      <c r="F443" s="250" t="s">
        <v>2685</v>
      </c>
      <c r="G443" s="251" t="s">
        <v>376</v>
      </c>
      <c r="H443" s="252">
        <v>20</v>
      </c>
      <c r="I443" s="253">
        <v>234</v>
      </c>
      <c r="J443" s="253">
        <f>ROUND(I443*H443,2)</f>
        <v>4680</v>
      </c>
      <c r="K443" s="250" t="s">
        <v>289</v>
      </c>
      <c r="L443" s="254"/>
      <c r="M443" s="255" t="s">
        <v>1</v>
      </c>
      <c r="N443" s="256" t="s">
        <v>50</v>
      </c>
      <c r="O443" s="205">
        <v>0</v>
      </c>
      <c r="P443" s="205">
        <f>O443*H443</f>
        <v>0</v>
      </c>
      <c r="Q443" s="205">
        <v>0.027</v>
      </c>
      <c r="R443" s="205">
        <f>Q443*H443</f>
        <v>0.54000000000000004</v>
      </c>
      <c r="S443" s="205">
        <v>0</v>
      </c>
      <c r="T443" s="206">
        <f>S443*H443</f>
        <v>0</v>
      </c>
      <c r="AR443" s="17" t="s">
        <v>1452</v>
      </c>
      <c r="AT443" s="17" t="s">
        <v>328</v>
      </c>
      <c r="AU443" s="17" t="s">
        <v>88</v>
      </c>
      <c r="AY443" s="17" t="s">
        <v>282</v>
      </c>
      <c r="BE443" s="207">
        <f>IF(N443="základní",J443,0)</f>
        <v>4680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7" t="s">
        <v>86</v>
      </c>
      <c r="BK443" s="207">
        <f>ROUND(I443*H443,2)</f>
        <v>4680</v>
      </c>
      <c r="BL443" s="17" t="s">
        <v>1452</v>
      </c>
      <c r="BM443" s="17" t="s">
        <v>2686</v>
      </c>
    </row>
    <row r="444" s="12" customFormat="1">
      <c r="B444" s="208"/>
      <c r="C444" s="209"/>
      <c r="D444" s="210" t="s">
        <v>292</v>
      </c>
      <c r="E444" s="211" t="s">
        <v>1</v>
      </c>
      <c r="F444" s="212" t="s">
        <v>2687</v>
      </c>
      <c r="G444" s="209"/>
      <c r="H444" s="211" t="s">
        <v>1</v>
      </c>
      <c r="I444" s="209"/>
      <c r="J444" s="209"/>
      <c r="K444" s="209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292</v>
      </c>
      <c r="AU444" s="217" t="s">
        <v>88</v>
      </c>
      <c r="AV444" s="12" t="s">
        <v>86</v>
      </c>
      <c r="AW444" s="12" t="s">
        <v>40</v>
      </c>
      <c r="AX444" s="12" t="s">
        <v>79</v>
      </c>
      <c r="AY444" s="217" t="s">
        <v>282</v>
      </c>
    </row>
    <row r="445" s="13" customFormat="1">
      <c r="B445" s="218"/>
      <c r="C445" s="219"/>
      <c r="D445" s="210" t="s">
        <v>292</v>
      </c>
      <c r="E445" s="220" t="s">
        <v>1</v>
      </c>
      <c r="F445" s="221" t="s">
        <v>399</v>
      </c>
      <c r="G445" s="219"/>
      <c r="H445" s="222">
        <v>20</v>
      </c>
      <c r="I445" s="219"/>
      <c r="J445" s="219"/>
      <c r="K445" s="219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292</v>
      </c>
      <c r="AU445" s="227" t="s">
        <v>88</v>
      </c>
      <c r="AV445" s="13" t="s">
        <v>88</v>
      </c>
      <c r="AW445" s="13" t="s">
        <v>40</v>
      </c>
      <c r="AX445" s="13" t="s">
        <v>79</v>
      </c>
      <c r="AY445" s="227" t="s">
        <v>282</v>
      </c>
    </row>
    <row r="446" s="15" customFormat="1">
      <c r="B446" s="238"/>
      <c r="C446" s="239"/>
      <c r="D446" s="210" t="s">
        <v>292</v>
      </c>
      <c r="E446" s="240" t="s">
        <v>1</v>
      </c>
      <c r="F446" s="241" t="s">
        <v>306</v>
      </c>
      <c r="G446" s="239"/>
      <c r="H446" s="242">
        <v>20</v>
      </c>
      <c r="I446" s="239"/>
      <c r="J446" s="239"/>
      <c r="K446" s="239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292</v>
      </c>
      <c r="AU446" s="247" t="s">
        <v>88</v>
      </c>
      <c r="AV446" s="15" t="s">
        <v>290</v>
      </c>
      <c r="AW446" s="15" t="s">
        <v>40</v>
      </c>
      <c r="AX446" s="15" t="s">
        <v>86</v>
      </c>
      <c r="AY446" s="247" t="s">
        <v>282</v>
      </c>
    </row>
    <row r="447" s="1" customFormat="1" ht="16.5" customHeight="1">
      <c r="B447" s="33"/>
      <c r="C447" s="198" t="s">
        <v>667</v>
      </c>
      <c r="D447" s="198" t="s">
        <v>285</v>
      </c>
      <c r="E447" s="199" t="s">
        <v>2688</v>
      </c>
      <c r="F447" s="200" t="s">
        <v>2689</v>
      </c>
      <c r="G447" s="201" t="s">
        <v>376</v>
      </c>
      <c r="H447" s="202">
        <v>20</v>
      </c>
      <c r="I447" s="203">
        <v>635</v>
      </c>
      <c r="J447" s="203">
        <f>ROUND(I447*H447,2)</f>
        <v>12700</v>
      </c>
      <c r="K447" s="200" t="s">
        <v>289</v>
      </c>
      <c r="L447" s="38"/>
      <c r="M447" s="72" t="s">
        <v>1</v>
      </c>
      <c r="N447" s="204" t="s">
        <v>50</v>
      </c>
      <c r="O447" s="205">
        <v>1.6000000000000001</v>
      </c>
      <c r="P447" s="205">
        <f>O447*H447</f>
        <v>32</v>
      </c>
      <c r="Q447" s="205">
        <v>0.0093600000000000003</v>
      </c>
      <c r="R447" s="205">
        <f>Q447*H447</f>
        <v>0.18720000000000001</v>
      </c>
      <c r="S447" s="205">
        <v>0</v>
      </c>
      <c r="T447" s="206">
        <f>S447*H447</f>
        <v>0</v>
      </c>
      <c r="AR447" s="17" t="s">
        <v>290</v>
      </c>
      <c r="AT447" s="17" t="s">
        <v>285</v>
      </c>
      <c r="AU447" s="17" t="s">
        <v>88</v>
      </c>
      <c r="AY447" s="17" t="s">
        <v>282</v>
      </c>
      <c r="BE447" s="207">
        <f>IF(N447="základní",J447,0)</f>
        <v>12700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17" t="s">
        <v>86</v>
      </c>
      <c r="BK447" s="207">
        <f>ROUND(I447*H447,2)</f>
        <v>12700</v>
      </c>
      <c r="BL447" s="17" t="s">
        <v>290</v>
      </c>
      <c r="BM447" s="17" t="s">
        <v>2690</v>
      </c>
    </row>
    <row r="448" s="12" customFormat="1">
      <c r="B448" s="208"/>
      <c r="C448" s="209"/>
      <c r="D448" s="210" t="s">
        <v>292</v>
      </c>
      <c r="E448" s="211" t="s">
        <v>1</v>
      </c>
      <c r="F448" s="212" t="s">
        <v>2691</v>
      </c>
      <c r="G448" s="209"/>
      <c r="H448" s="211" t="s">
        <v>1</v>
      </c>
      <c r="I448" s="209"/>
      <c r="J448" s="209"/>
      <c r="K448" s="209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292</v>
      </c>
      <c r="AU448" s="217" t="s">
        <v>88</v>
      </c>
      <c r="AV448" s="12" t="s">
        <v>86</v>
      </c>
      <c r="AW448" s="12" t="s">
        <v>40</v>
      </c>
      <c r="AX448" s="12" t="s">
        <v>79</v>
      </c>
      <c r="AY448" s="217" t="s">
        <v>282</v>
      </c>
    </row>
    <row r="449" s="13" customFormat="1">
      <c r="B449" s="218"/>
      <c r="C449" s="219"/>
      <c r="D449" s="210" t="s">
        <v>292</v>
      </c>
      <c r="E449" s="220" t="s">
        <v>1</v>
      </c>
      <c r="F449" s="221" t="s">
        <v>399</v>
      </c>
      <c r="G449" s="219"/>
      <c r="H449" s="222">
        <v>20</v>
      </c>
      <c r="I449" s="219"/>
      <c r="J449" s="219"/>
      <c r="K449" s="219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292</v>
      </c>
      <c r="AU449" s="227" t="s">
        <v>88</v>
      </c>
      <c r="AV449" s="13" t="s">
        <v>88</v>
      </c>
      <c r="AW449" s="13" t="s">
        <v>40</v>
      </c>
      <c r="AX449" s="13" t="s">
        <v>79</v>
      </c>
      <c r="AY449" s="227" t="s">
        <v>282</v>
      </c>
    </row>
    <row r="450" s="15" customFormat="1">
      <c r="B450" s="238"/>
      <c r="C450" s="239"/>
      <c r="D450" s="210" t="s">
        <v>292</v>
      </c>
      <c r="E450" s="240" t="s">
        <v>1</v>
      </c>
      <c r="F450" s="241" t="s">
        <v>306</v>
      </c>
      <c r="G450" s="239"/>
      <c r="H450" s="242">
        <v>20</v>
      </c>
      <c r="I450" s="239"/>
      <c r="J450" s="239"/>
      <c r="K450" s="239"/>
      <c r="L450" s="243"/>
      <c r="M450" s="244"/>
      <c r="N450" s="245"/>
      <c r="O450" s="245"/>
      <c r="P450" s="245"/>
      <c r="Q450" s="245"/>
      <c r="R450" s="245"/>
      <c r="S450" s="245"/>
      <c r="T450" s="246"/>
      <c r="AT450" s="247" t="s">
        <v>292</v>
      </c>
      <c r="AU450" s="247" t="s">
        <v>88</v>
      </c>
      <c r="AV450" s="15" t="s">
        <v>290</v>
      </c>
      <c r="AW450" s="15" t="s">
        <v>40</v>
      </c>
      <c r="AX450" s="15" t="s">
        <v>86</v>
      </c>
      <c r="AY450" s="247" t="s">
        <v>282</v>
      </c>
    </row>
    <row r="451" s="1" customFormat="1" ht="16.5" customHeight="1">
      <c r="B451" s="33"/>
      <c r="C451" s="248" t="s">
        <v>671</v>
      </c>
      <c r="D451" s="248" t="s">
        <v>328</v>
      </c>
      <c r="E451" s="249" t="s">
        <v>2692</v>
      </c>
      <c r="F451" s="250" t="s">
        <v>2693</v>
      </c>
      <c r="G451" s="251" t="s">
        <v>376</v>
      </c>
      <c r="H451" s="252">
        <v>20</v>
      </c>
      <c r="I451" s="253">
        <v>2581</v>
      </c>
      <c r="J451" s="253">
        <f>ROUND(I451*H451,2)</f>
        <v>51620</v>
      </c>
      <c r="K451" s="250" t="s">
        <v>377</v>
      </c>
      <c r="L451" s="254"/>
      <c r="M451" s="255" t="s">
        <v>1</v>
      </c>
      <c r="N451" s="256" t="s">
        <v>50</v>
      </c>
      <c r="O451" s="205">
        <v>0</v>
      </c>
      <c r="P451" s="205">
        <f>O451*H451</f>
        <v>0</v>
      </c>
      <c r="Q451" s="205">
        <v>0.105</v>
      </c>
      <c r="R451" s="205">
        <f>Q451*H451</f>
        <v>2.1000000000000001</v>
      </c>
      <c r="S451" s="205">
        <v>0</v>
      </c>
      <c r="T451" s="206">
        <f>S451*H451</f>
        <v>0</v>
      </c>
      <c r="AR451" s="17" t="s">
        <v>1452</v>
      </c>
      <c r="AT451" s="17" t="s">
        <v>328</v>
      </c>
      <c r="AU451" s="17" t="s">
        <v>88</v>
      </c>
      <c r="AY451" s="17" t="s">
        <v>282</v>
      </c>
      <c r="BE451" s="207">
        <f>IF(N451="základní",J451,0)</f>
        <v>51620</v>
      </c>
      <c r="BF451" s="207">
        <f>IF(N451="snížená",J451,0)</f>
        <v>0</v>
      </c>
      <c r="BG451" s="207">
        <f>IF(N451="zákl. přenesená",J451,0)</f>
        <v>0</v>
      </c>
      <c r="BH451" s="207">
        <f>IF(N451="sníž. přenesená",J451,0)</f>
        <v>0</v>
      </c>
      <c r="BI451" s="207">
        <f>IF(N451="nulová",J451,0)</f>
        <v>0</v>
      </c>
      <c r="BJ451" s="17" t="s">
        <v>86</v>
      </c>
      <c r="BK451" s="207">
        <f>ROUND(I451*H451,2)</f>
        <v>51620</v>
      </c>
      <c r="BL451" s="17" t="s">
        <v>1452</v>
      </c>
      <c r="BM451" s="17" t="s">
        <v>2694</v>
      </c>
    </row>
    <row r="452" s="12" customFormat="1">
      <c r="B452" s="208"/>
      <c r="C452" s="209"/>
      <c r="D452" s="210" t="s">
        <v>292</v>
      </c>
      <c r="E452" s="211" t="s">
        <v>1</v>
      </c>
      <c r="F452" s="212" t="s">
        <v>2695</v>
      </c>
      <c r="G452" s="209"/>
      <c r="H452" s="211" t="s">
        <v>1</v>
      </c>
      <c r="I452" s="209"/>
      <c r="J452" s="209"/>
      <c r="K452" s="209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292</v>
      </c>
      <c r="AU452" s="217" t="s">
        <v>88</v>
      </c>
      <c r="AV452" s="12" t="s">
        <v>86</v>
      </c>
      <c r="AW452" s="12" t="s">
        <v>40</v>
      </c>
      <c r="AX452" s="12" t="s">
        <v>79</v>
      </c>
      <c r="AY452" s="217" t="s">
        <v>282</v>
      </c>
    </row>
    <row r="453" s="13" customFormat="1">
      <c r="B453" s="218"/>
      <c r="C453" s="219"/>
      <c r="D453" s="210" t="s">
        <v>292</v>
      </c>
      <c r="E453" s="220" t="s">
        <v>1</v>
      </c>
      <c r="F453" s="221" t="s">
        <v>399</v>
      </c>
      <c r="G453" s="219"/>
      <c r="H453" s="222">
        <v>20</v>
      </c>
      <c r="I453" s="219"/>
      <c r="J453" s="219"/>
      <c r="K453" s="219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292</v>
      </c>
      <c r="AU453" s="227" t="s">
        <v>88</v>
      </c>
      <c r="AV453" s="13" t="s">
        <v>88</v>
      </c>
      <c r="AW453" s="13" t="s">
        <v>40</v>
      </c>
      <c r="AX453" s="13" t="s">
        <v>79</v>
      </c>
      <c r="AY453" s="227" t="s">
        <v>282</v>
      </c>
    </row>
    <row r="454" s="15" customFormat="1">
      <c r="B454" s="238"/>
      <c r="C454" s="239"/>
      <c r="D454" s="210" t="s">
        <v>292</v>
      </c>
      <c r="E454" s="240" t="s">
        <v>1</v>
      </c>
      <c r="F454" s="241" t="s">
        <v>306</v>
      </c>
      <c r="G454" s="239"/>
      <c r="H454" s="242">
        <v>20</v>
      </c>
      <c r="I454" s="239"/>
      <c r="J454" s="239"/>
      <c r="K454" s="239"/>
      <c r="L454" s="243"/>
      <c r="M454" s="244"/>
      <c r="N454" s="245"/>
      <c r="O454" s="245"/>
      <c r="P454" s="245"/>
      <c r="Q454" s="245"/>
      <c r="R454" s="245"/>
      <c r="S454" s="245"/>
      <c r="T454" s="246"/>
      <c r="AT454" s="247" t="s">
        <v>292</v>
      </c>
      <c r="AU454" s="247" t="s">
        <v>88</v>
      </c>
      <c r="AV454" s="15" t="s">
        <v>290</v>
      </c>
      <c r="AW454" s="15" t="s">
        <v>40</v>
      </c>
      <c r="AX454" s="15" t="s">
        <v>86</v>
      </c>
      <c r="AY454" s="247" t="s">
        <v>282</v>
      </c>
    </row>
    <row r="455" s="1" customFormat="1" ht="16.5" customHeight="1">
      <c r="B455" s="33"/>
      <c r="C455" s="248" t="s">
        <v>675</v>
      </c>
      <c r="D455" s="248" t="s">
        <v>328</v>
      </c>
      <c r="E455" s="249" t="s">
        <v>2696</v>
      </c>
      <c r="F455" s="250" t="s">
        <v>2697</v>
      </c>
      <c r="G455" s="251" t="s">
        <v>376</v>
      </c>
      <c r="H455" s="252">
        <v>20</v>
      </c>
      <c r="I455" s="253">
        <v>535.5</v>
      </c>
      <c r="J455" s="253">
        <f>ROUND(I455*H455,2)</f>
        <v>10710</v>
      </c>
      <c r="K455" s="250" t="s">
        <v>377</v>
      </c>
      <c r="L455" s="254"/>
      <c r="M455" s="255" t="s">
        <v>1</v>
      </c>
      <c r="N455" s="256" t="s">
        <v>50</v>
      </c>
      <c r="O455" s="205">
        <v>0</v>
      </c>
      <c r="P455" s="205">
        <f>O455*H455</f>
        <v>0</v>
      </c>
      <c r="Q455" s="205">
        <v>0.01</v>
      </c>
      <c r="R455" s="205">
        <f>Q455*H455</f>
        <v>0.20000000000000001</v>
      </c>
      <c r="S455" s="205">
        <v>0</v>
      </c>
      <c r="T455" s="206">
        <f>S455*H455</f>
        <v>0</v>
      </c>
      <c r="AR455" s="17" t="s">
        <v>1452</v>
      </c>
      <c r="AT455" s="17" t="s">
        <v>328</v>
      </c>
      <c r="AU455" s="17" t="s">
        <v>88</v>
      </c>
      <c r="AY455" s="17" t="s">
        <v>282</v>
      </c>
      <c r="BE455" s="207">
        <f>IF(N455="základní",J455,0)</f>
        <v>10710</v>
      </c>
      <c r="BF455" s="207">
        <f>IF(N455="snížená",J455,0)</f>
        <v>0</v>
      </c>
      <c r="BG455" s="207">
        <f>IF(N455="zákl. přenesená",J455,0)</f>
        <v>0</v>
      </c>
      <c r="BH455" s="207">
        <f>IF(N455="sníž. přenesená",J455,0)</f>
        <v>0</v>
      </c>
      <c r="BI455" s="207">
        <f>IF(N455="nulová",J455,0)</f>
        <v>0</v>
      </c>
      <c r="BJ455" s="17" t="s">
        <v>86</v>
      </c>
      <c r="BK455" s="207">
        <f>ROUND(I455*H455,2)</f>
        <v>10710</v>
      </c>
      <c r="BL455" s="17" t="s">
        <v>1452</v>
      </c>
      <c r="BM455" s="17" t="s">
        <v>2698</v>
      </c>
    </row>
    <row r="456" s="12" customFormat="1">
      <c r="B456" s="208"/>
      <c r="C456" s="209"/>
      <c r="D456" s="210" t="s">
        <v>292</v>
      </c>
      <c r="E456" s="211" t="s">
        <v>1</v>
      </c>
      <c r="F456" s="212" t="s">
        <v>2699</v>
      </c>
      <c r="G456" s="209"/>
      <c r="H456" s="211" t="s">
        <v>1</v>
      </c>
      <c r="I456" s="209"/>
      <c r="J456" s="209"/>
      <c r="K456" s="209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292</v>
      </c>
      <c r="AU456" s="217" t="s">
        <v>88</v>
      </c>
      <c r="AV456" s="12" t="s">
        <v>86</v>
      </c>
      <c r="AW456" s="12" t="s">
        <v>40</v>
      </c>
      <c r="AX456" s="12" t="s">
        <v>79</v>
      </c>
      <c r="AY456" s="217" t="s">
        <v>282</v>
      </c>
    </row>
    <row r="457" s="13" customFormat="1">
      <c r="B457" s="218"/>
      <c r="C457" s="219"/>
      <c r="D457" s="210" t="s">
        <v>292</v>
      </c>
      <c r="E457" s="220" t="s">
        <v>1</v>
      </c>
      <c r="F457" s="221" t="s">
        <v>399</v>
      </c>
      <c r="G457" s="219"/>
      <c r="H457" s="222">
        <v>20</v>
      </c>
      <c r="I457" s="219"/>
      <c r="J457" s="219"/>
      <c r="K457" s="219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292</v>
      </c>
      <c r="AU457" s="227" t="s">
        <v>88</v>
      </c>
      <c r="AV457" s="13" t="s">
        <v>88</v>
      </c>
      <c r="AW457" s="13" t="s">
        <v>40</v>
      </c>
      <c r="AX457" s="13" t="s">
        <v>79</v>
      </c>
      <c r="AY457" s="227" t="s">
        <v>282</v>
      </c>
    </row>
    <row r="458" s="15" customFormat="1">
      <c r="B458" s="238"/>
      <c r="C458" s="239"/>
      <c r="D458" s="210" t="s">
        <v>292</v>
      </c>
      <c r="E458" s="240" t="s">
        <v>1</v>
      </c>
      <c r="F458" s="241" t="s">
        <v>306</v>
      </c>
      <c r="G458" s="239"/>
      <c r="H458" s="242">
        <v>20</v>
      </c>
      <c r="I458" s="239"/>
      <c r="J458" s="239"/>
      <c r="K458" s="239"/>
      <c r="L458" s="243"/>
      <c r="M458" s="244"/>
      <c r="N458" s="245"/>
      <c r="O458" s="245"/>
      <c r="P458" s="245"/>
      <c r="Q458" s="245"/>
      <c r="R458" s="245"/>
      <c r="S458" s="245"/>
      <c r="T458" s="246"/>
      <c r="AT458" s="247" t="s">
        <v>292</v>
      </c>
      <c r="AU458" s="247" t="s">
        <v>88</v>
      </c>
      <c r="AV458" s="15" t="s">
        <v>290</v>
      </c>
      <c r="AW458" s="15" t="s">
        <v>40</v>
      </c>
      <c r="AX458" s="15" t="s">
        <v>86</v>
      </c>
      <c r="AY458" s="247" t="s">
        <v>282</v>
      </c>
    </row>
    <row r="459" s="11" customFormat="1" ht="22.8" customHeight="1">
      <c r="B459" s="183"/>
      <c r="C459" s="184"/>
      <c r="D459" s="185" t="s">
        <v>78</v>
      </c>
      <c r="E459" s="196" t="s">
        <v>1224</v>
      </c>
      <c r="F459" s="196" t="s">
        <v>1225</v>
      </c>
      <c r="G459" s="184"/>
      <c r="H459" s="184"/>
      <c r="I459" s="184"/>
      <c r="J459" s="197">
        <f>BK459</f>
        <v>235274.95000000001</v>
      </c>
      <c r="K459" s="184"/>
      <c r="L459" s="188"/>
      <c r="M459" s="189"/>
      <c r="N459" s="190"/>
      <c r="O459" s="190"/>
      <c r="P459" s="191">
        <f>P460</f>
        <v>405.36311999999998</v>
      </c>
      <c r="Q459" s="190"/>
      <c r="R459" s="191">
        <f>R460</f>
        <v>0</v>
      </c>
      <c r="S459" s="190"/>
      <c r="T459" s="192">
        <f>T460</f>
        <v>0</v>
      </c>
      <c r="AR459" s="193" t="s">
        <v>86</v>
      </c>
      <c r="AT459" s="194" t="s">
        <v>78</v>
      </c>
      <c r="AU459" s="194" t="s">
        <v>86</v>
      </c>
      <c r="AY459" s="193" t="s">
        <v>282</v>
      </c>
      <c r="BK459" s="195">
        <f>BK460</f>
        <v>235274.95000000001</v>
      </c>
    </row>
    <row r="460" s="1" customFormat="1" ht="16.5" customHeight="1">
      <c r="B460" s="33"/>
      <c r="C460" s="198" t="s">
        <v>679</v>
      </c>
      <c r="D460" s="198" t="s">
        <v>285</v>
      </c>
      <c r="E460" s="199" t="s">
        <v>2700</v>
      </c>
      <c r="F460" s="200" t="s">
        <v>2701</v>
      </c>
      <c r="G460" s="201" t="s">
        <v>316</v>
      </c>
      <c r="H460" s="202">
        <v>273.89400000000001</v>
      </c>
      <c r="I460" s="203">
        <v>859</v>
      </c>
      <c r="J460" s="203">
        <f>ROUND(I460*H460,2)</f>
        <v>235274.95000000001</v>
      </c>
      <c r="K460" s="200" t="s">
        <v>289</v>
      </c>
      <c r="L460" s="38"/>
      <c r="M460" s="257" t="s">
        <v>1</v>
      </c>
      <c r="N460" s="258" t="s">
        <v>50</v>
      </c>
      <c r="O460" s="259">
        <v>1.48</v>
      </c>
      <c r="P460" s="259">
        <f>O460*H460</f>
        <v>405.36311999999998</v>
      </c>
      <c r="Q460" s="259">
        <v>0</v>
      </c>
      <c r="R460" s="259">
        <f>Q460*H460</f>
        <v>0</v>
      </c>
      <c r="S460" s="259">
        <v>0</v>
      </c>
      <c r="T460" s="260">
        <f>S460*H460</f>
        <v>0</v>
      </c>
      <c r="AR460" s="17" t="s">
        <v>290</v>
      </c>
      <c r="AT460" s="17" t="s">
        <v>285</v>
      </c>
      <c r="AU460" s="17" t="s">
        <v>88</v>
      </c>
      <c r="AY460" s="17" t="s">
        <v>282</v>
      </c>
      <c r="BE460" s="207">
        <f>IF(N460="základní",J460,0)</f>
        <v>235274.95000000001</v>
      </c>
      <c r="BF460" s="207">
        <f>IF(N460="snížená",J460,0)</f>
        <v>0</v>
      </c>
      <c r="BG460" s="207">
        <f>IF(N460="zákl. přenesená",J460,0)</f>
        <v>0</v>
      </c>
      <c r="BH460" s="207">
        <f>IF(N460="sníž. přenesená",J460,0)</f>
        <v>0</v>
      </c>
      <c r="BI460" s="207">
        <f>IF(N460="nulová",J460,0)</f>
        <v>0</v>
      </c>
      <c r="BJ460" s="17" t="s">
        <v>86</v>
      </c>
      <c r="BK460" s="207">
        <f>ROUND(I460*H460,2)</f>
        <v>235274.95000000001</v>
      </c>
      <c r="BL460" s="17" t="s">
        <v>290</v>
      </c>
      <c r="BM460" s="17" t="s">
        <v>2702</v>
      </c>
    </row>
    <row r="461" s="1" customFormat="1" ht="6.96" customHeight="1">
      <c r="B461" s="52"/>
      <c r="C461" s="53"/>
      <c r="D461" s="53"/>
      <c r="E461" s="53"/>
      <c r="F461" s="53"/>
      <c r="G461" s="53"/>
      <c r="H461" s="53"/>
      <c r="I461" s="53"/>
      <c r="J461" s="53"/>
      <c r="K461" s="53"/>
      <c r="L461" s="38"/>
    </row>
  </sheetData>
  <sheetProtection sheet="1" autoFilter="0" formatColumns="0" formatRows="0" objects="1" scenarios="1" spinCount="100000" saltValue="QtcNIUoVb5bZniaAPUSVhR+mz67chnCQVBFagnMVQ8iL6GhlriXNxOx3j+p2+ofKukHpGuJd+vFi2TWHVUifAQ==" hashValue="YezjoClNH7BM5z0q8RF3JD3OYu2bCVDeNPeWJmRg9lI/jC0xZvJmWKWRsbQKN/jmGxX8mzdXCMxF/rhn/jM+HA==" algorithmName="SHA-512" password="CC35"/>
  <autoFilter ref="C91:K460"/>
  <mergeCells count="11">
    <mergeCell ref="E7:H7"/>
    <mergeCell ref="E9:H9"/>
    <mergeCell ref="E11:H11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163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2333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2703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ROUND(J95, 2)</f>
        <v>2409634.3399999999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ROUND((SUM(BE95:BE581)),  2)</f>
        <v>2409634.3399999999</v>
      </c>
      <c r="I35" s="145">
        <v>0.20999999999999999</v>
      </c>
      <c r="J35" s="144">
        <f>ROUND(((SUM(BE95:BE581))*I35),  2)</f>
        <v>506023.21000000002</v>
      </c>
      <c r="L35" s="38"/>
    </row>
    <row r="36" s="1" customFormat="1" ht="14.4" customHeight="1">
      <c r="B36" s="38"/>
      <c r="E36" s="135" t="s">
        <v>51</v>
      </c>
      <c r="F36" s="144">
        <f>ROUND((SUM(BF95:BF581)),  2)</f>
        <v>0</v>
      </c>
      <c r="I36" s="145">
        <v>0.14999999999999999</v>
      </c>
      <c r="J36" s="144">
        <f>ROUND(((SUM(BF95:BF581))*I36),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ROUND((SUM(BG95:BG581)),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ROUND((SUM(BH95:BH581)),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ROUND((SUM(BI95:BI581)),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2915657.5499999998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2333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301.2 - Dešťová kanalizace BUS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J95</f>
        <v>2409634.3400000003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J96</f>
        <v>0</v>
      </c>
      <c r="K64" s="163"/>
      <c r="L64" s="167"/>
    </row>
    <row r="65" s="8" customFormat="1" ht="24.96" customHeight="1">
      <c r="B65" s="162"/>
      <c r="C65" s="163"/>
      <c r="D65" s="164" t="s">
        <v>2704</v>
      </c>
      <c r="E65" s="165"/>
      <c r="F65" s="165"/>
      <c r="G65" s="165"/>
      <c r="H65" s="165"/>
      <c r="I65" s="165"/>
      <c r="J65" s="166">
        <f>J97</f>
        <v>176083.85000000001</v>
      </c>
      <c r="K65" s="163"/>
      <c r="L65" s="167"/>
    </row>
    <row r="66" s="8" customFormat="1" ht="24.96" customHeight="1">
      <c r="B66" s="162"/>
      <c r="C66" s="163"/>
      <c r="D66" s="164" t="s">
        <v>2705</v>
      </c>
      <c r="E66" s="165"/>
      <c r="F66" s="165"/>
      <c r="G66" s="165"/>
      <c r="H66" s="165"/>
      <c r="I66" s="165"/>
      <c r="J66" s="166">
        <f>J131</f>
        <v>195653.19</v>
      </c>
      <c r="K66" s="163"/>
      <c r="L66" s="167"/>
    </row>
    <row r="67" s="8" customFormat="1" ht="24.96" customHeight="1">
      <c r="B67" s="162"/>
      <c r="C67" s="163"/>
      <c r="D67" s="164" t="s">
        <v>2706</v>
      </c>
      <c r="E67" s="165"/>
      <c r="F67" s="165"/>
      <c r="G67" s="165"/>
      <c r="H67" s="165"/>
      <c r="I67" s="165"/>
      <c r="J67" s="166">
        <f>J177</f>
        <v>93879.360000000001</v>
      </c>
      <c r="K67" s="163"/>
      <c r="L67" s="167"/>
    </row>
    <row r="68" s="8" customFormat="1" ht="24.96" customHeight="1">
      <c r="B68" s="162"/>
      <c r="C68" s="163"/>
      <c r="D68" s="164" t="s">
        <v>2707</v>
      </c>
      <c r="E68" s="165"/>
      <c r="F68" s="165"/>
      <c r="G68" s="165"/>
      <c r="H68" s="165"/>
      <c r="I68" s="165"/>
      <c r="J68" s="166">
        <f>J181</f>
        <v>614327.82000000007</v>
      </c>
      <c r="K68" s="163"/>
      <c r="L68" s="167"/>
    </row>
    <row r="69" s="8" customFormat="1" ht="24.96" customHeight="1">
      <c r="B69" s="162"/>
      <c r="C69" s="163"/>
      <c r="D69" s="164" t="s">
        <v>2708</v>
      </c>
      <c r="E69" s="165"/>
      <c r="F69" s="165"/>
      <c r="G69" s="165"/>
      <c r="H69" s="165"/>
      <c r="I69" s="165"/>
      <c r="J69" s="166">
        <f>J251</f>
        <v>23578.540000000001</v>
      </c>
      <c r="K69" s="163"/>
      <c r="L69" s="167"/>
    </row>
    <row r="70" s="8" customFormat="1" ht="24.96" customHeight="1">
      <c r="B70" s="162"/>
      <c r="C70" s="163"/>
      <c r="D70" s="164" t="s">
        <v>2709</v>
      </c>
      <c r="E70" s="165"/>
      <c r="F70" s="165"/>
      <c r="G70" s="165"/>
      <c r="H70" s="165"/>
      <c r="I70" s="165"/>
      <c r="J70" s="166">
        <f>J282</f>
        <v>378832.5</v>
      </c>
      <c r="K70" s="163"/>
      <c r="L70" s="167"/>
    </row>
    <row r="71" s="8" customFormat="1" ht="24.96" customHeight="1">
      <c r="B71" s="162"/>
      <c r="C71" s="163"/>
      <c r="D71" s="164" t="s">
        <v>2710</v>
      </c>
      <c r="E71" s="165"/>
      <c r="F71" s="165"/>
      <c r="G71" s="165"/>
      <c r="H71" s="165"/>
      <c r="I71" s="165"/>
      <c r="J71" s="166">
        <f>J486</f>
        <v>927279.07999999996</v>
      </c>
      <c r="K71" s="163"/>
      <c r="L71" s="167"/>
    </row>
    <row r="72" s="9" customFormat="1" ht="19.92" customHeight="1">
      <c r="B72" s="168"/>
      <c r="C72" s="117"/>
      <c r="D72" s="169" t="s">
        <v>1041</v>
      </c>
      <c r="E72" s="170"/>
      <c r="F72" s="170"/>
      <c r="G72" s="170"/>
      <c r="H72" s="170"/>
      <c r="I72" s="170"/>
      <c r="J72" s="171">
        <f>J575</f>
        <v>724404</v>
      </c>
      <c r="K72" s="117"/>
      <c r="L72" s="172"/>
    </row>
    <row r="73" s="9" customFormat="1" ht="19.92" customHeight="1">
      <c r="B73" s="168"/>
      <c r="C73" s="117"/>
      <c r="D73" s="169" t="s">
        <v>1043</v>
      </c>
      <c r="E73" s="170"/>
      <c r="F73" s="170"/>
      <c r="G73" s="170"/>
      <c r="H73" s="170"/>
      <c r="I73" s="170"/>
      <c r="J73" s="171">
        <f>J580</f>
        <v>8007.6000000000004</v>
      </c>
      <c r="K73" s="117"/>
      <c r="L73" s="172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38"/>
    </row>
    <row r="80" s="1" customFormat="1" ht="24.96" customHeight="1">
      <c r="B80" s="33"/>
      <c r="C80" s="23" t="s">
        <v>268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14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157" t="str">
        <f>E7</f>
        <v>Přestupní terminál Šumperk</v>
      </c>
      <c r="F83" s="29"/>
      <c r="G83" s="29"/>
      <c r="H83" s="29"/>
      <c r="I83" s="34"/>
      <c r="J83" s="34"/>
      <c r="K83" s="34"/>
      <c r="L83" s="38"/>
    </row>
    <row r="84" ht="12" customHeight="1">
      <c r="B84" s="21"/>
      <c r="C84" s="29" t="s">
        <v>244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1" customFormat="1" ht="16.5" customHeight="1">
      <c r="B85" s="33"/>
      <c r="C85" s="34"/>
      <c r="D85" s="34"/>
      <c r="E85" s="157" t="s">
        <v>2333</v>
      </c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246</v>
      </c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6.5" customHeight="1">
      <c r="B87" s="33"/>
      <c r="C87" s="34"/>
      <c r="D87" s="34"/>
      <c r="E87" s="59" t="str">
        <f>E11</f>
        <v>SO 301.2 - Dešťová kanalizace BUS</v>
      </c>
      <c r="F87" s="34"/>
      <c r="G87" s="34"/>
      <c r="H87" s="34"/>
      <c r="I87" s="34"/>
      <c r="J87" s="34"/>
      <c r="K87" s="34"/>
      <c r="L87" s="38"/>
    </row>
    <row r="88" s="1" customFormat="1" ht="6.96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2" customHeight="1">
      <c r="B89" s="33"/>
      <c r="C89" s="29" t="s">
        <v>20</v>
      </c>
      <c r="D89" s="34"/>
      <c r="E89" s="34"/>
      <c r="F89" s="26" t="str">
        <f>F14</f>
        <v>Šumperk</v>
      </c>
      <c r="G89" s="34"/>
      <c r="H89" s="34"/>
      <c r="I89" s="29" t="s">
        <v>22</v>
      </c>
      <c r="J89" s="62" t="str">
        <f>IF(J14="","",J14)</f>
        <v>20. 11. 2018</v>
      </c>
      <c r="K89" s="34"/>
      <c r="L89" s="38"/>
    </row>
    <row r="90" s="1" customFormat="1" ht="6.96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" customFormat="1" ht="13.65" customHeight="1">
      <c r="B91" s="33"/>
      <c r="C91" s="29" t="s">
        <v>28</v>
      </c>
      <c r="D91" s="34"/>
      <c r="E91" s="34"/>
      <c r="F91" s="26" t="str">
        <f>E17</f>
        <v>Město Šumperk</v>
      </c>
      <c r="G91" s="34"/>
      <c r="H91" s="34"/>
      <c r="I91" s="29" t="s">
        <v>36</v>
      </c>
      <c r="J91" s="31" t="str">
        <f>E23</f>
        <v>Cekr CZ s.r.o.</v>
      </c>
      <c r="K91" s="34"/>
      <c r="L91" s="38"/>
    </row>
    <row r="92" s="1" customFormat="1" ht="24.9" customHeight="1">
      <c r="B92" s="33"/>
      <c r="C92" s="29" t="s">
        <v>34</v>
      </c>
      <c r="D92" s="34"/>
      <c r="E92" s="34"/>
      <c r="F92" s="26" t="str">
        <f>IF(E20="","",E20)</f>
        <v>Na základě VŘ</v>
      </c>
      <c r="G92" s="34"/>
      <c r="H92" s="34"/>
      <c r="I92" s="29" t="s">
        <v>41</v>
      </c>
      <c r="J92" s="31" t="str">
        <f>E26</f>
        <v>Jan Zamykal, CS ÚRS 2018 02</v>
      </c>
      <c r="K92" s="34"/>
      <c r="L92" s="38"/>
    </row>
    <row r="93" s="1" customFormat="1" ht="10.32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8"/>
    </row>
    <row r="94" s="10" customFormat="1" ht="29.28" customHeight="1">
      <c r="B94" s="173"/>
      <c r="C94" s="174" t="s">
        <v>269</v>
      </c>
      <c r="D94" s="175" t="s">
        <v>64</v>
      </c>
      <c r="E94" s="175" t="s">
        <v>60</v>
      </c>
      <c r="F94" s="175" t="s">
        <v>61</v>
      </c>
      <c r="G94" s="175" t="s">
        <v>270</v>
      </c>
      <c r="H94" s="175" t="s">
        <v>271</v>
      </c>
      <c r="I94" s="175" t="s">
        <v>272</v>
      </c>
      <c r="J94" s="176" t="s">
        <v>250</v>
      </c>
      <c r="K94" s="177" t="s">
        <v>273</v>
      </c>
      <c r="L94" s="178"/>
      <c r="M94" s="83" t="s">
        <v>1</v>
      </c>
      <c r="N94" s="84" t="s">
        <v>49</v>
      </c>
      <c r="O94" s="84" t="s">
        <v>274</v>
      </c>
      <c r="P94" s="84" t="s">
        <v>275</v>
      </c>
      <c r="Q94" s="84" t="s">
        <v>276</v>
      </c>
      <c r="R94" s="84" t="s">
        <v>277</v>
      </c>
      <c r="S94" s="84" t="s">
        <v>278</v>
      </c>
      <c r="T94" s="85" t="s">
        <v>279</v>
      </c>
    </row>
    <row r="95" s="1" customFormat="1" ht="22.8" customHeight="1">
      <c r="B95" s="33"/>
      <c r="C95" s="90" t="s">
        <v>280</v>
      </c>
      <c r="D95" s="34"/>
      <c r="E95" s="34"/>
      <c r="F95" s="34"/>
      <c r="G95" s="34"/>
      <c r="H95" s="34"/>
      <c r="I95" s="34"/>
      <c r="J95" s="179">
        <f>BK95</f>
        <v>2409634.3400000003</v>
      </c>
      <c r="K95" s="34"/>
      <c r="L95" s="38"/>
      <c r="M95" s="86"/>
      <c r="N95" s="87"/>
      <c r="O95" s="87"/>
      <c r="P95" s="180">
        <f>P96+P97+P131+P177+P181+P251+P282+P486</f>
        <v>2164.5149489999999</v>
      </c>
      <c r="Q95" s="87"/>
      <c r="R95" s="180">
        <f>R96+R97+R131+R177+R181+R251+R282+R486</f>
        <v>9.322023080000001</v>
      </c>
      <c r="S95" s="87"/>
      <c r="T95" s="181">
        <f>T96+T97+T131+T177+T181+T251+T282+T486</f>
        <v>0</v>
      </c>
      <c r="AT95" s="17" t="s">
        <v>78</v>
      </c>
      <c r="AU95" s="17" t="s">
        <v>252</v>
      </c>
      <c r="BK95" s="182">
        <f>BK96+BK97+BK131+BK177+BK181+BK251+BK282+BK486</f>
        <v>2409634.3400000003</v>
      </c>
    </row>
    <row r="96" s="11" customFormat="1" ht="25.92" customHeight="1">
      <c r="B96" s="183"/>
      <c r="C96" s="184"/>
      <c r="D96" s="185" t="s">
        <v>78</v>
      </c>
      <c r="E96" s="186" t="s">
        <v>1044</v>
      </c>
      <c r="F96" s="186" t="s">
        <v>1045</v>
      </c>
      <c r="G96" s="184"/>
      <c r="H96" s="184"/>
      <c r="I96" s="184"/>
      <c r="J96" s="187">
        <f>BK96</f>
        <v>0</v>
      </c>
      <c r="K96" s="184"/>
      <c r="L96" s="188"/>
      <c r="M96" s="189"/>
      <c r="N96" s="190"/>
      <c r="O96" s="190"/>
      <c r="P96" s="191">
        <v>0</v>
      </c>
      <c r="Q96" s="190"/>
      <c r="R96" s="191">
        <v>0</v>
      </c>
      <c r="S96" s="190"/>
      <c r="T96" s="192">
        <v>0</v>
      </c>
      <c r="AR96" s="193" t="s">
        <v>86</v>
      </c>
      <c r="AT96" s="194" t="s">
        <v>78</v>
      </c>
      <c r="AU96" s="194" t="s">
        <v>79</v>
      </c>
      <c r="AY96" s="193" t="s">
        <v>282</v>
      </c>
      <c r="BK96" s="195">
        <v>0</v>
      </c>
    </row>
    <row r="97" s="11" customFormat="1" ht="25.92" customHeight="1">
      <c r="B97" s="183"/>
      <c r="C97" s="184"/>
      <c r="D97" s="185" t="s">
        <v>78</v>
      </c>
      <c r="E97" s="186" t="s">
        <v>365</v>
      </c>
      <c r="F97" s="186" t="s">
        <v>2711</v>
      </c>
      <c r="G97" s="184"/>
      <c r="H97" s="184"/>
      <c r="I97" s="184"/>
      <c r="J97" s="187">
        <f>BK97</f>
        <v>176083.85000000001</v>
      </c>
      <c r="K97" s="184"/>
      <c r="L97" s="188"/>
      <c r="M97" s="189"/>
      <c r="N97" s="190"/>
      <c r="O97" s="190"/>
      <c r="P97" s="191">
        <f>SUM(P98:P130)</f>
        <v>603.02717499999994</v>
      </c>
      <c r="Q97" s="190"/>
      <c r="R97" s="191">
        <f>SUM(R98:R130)</f>
        <v>0</v>
      </c>
      <c r="S97" s="190"/>
      <c r="T97" s="192">
        <f>SUM(T98:T130)</f>
        <v>0</v>
      </c>
      <c r="AR97" s="193" t="s">
        <v>290</v>
      </c>
      <c r="AT97" s="194" t="s">
        <v>78</v>
      </c>
      <c r="AU97" s="194" t="s">
        <v>79</v>
      </c>
      <c r="AY97" s="193" t="s">
        <v>282</v>
      </c>
      <c r="BK97" s="195">
        <f>SUM(BK98:BK130)</f>
        <v>176083.85000000001</v>
      </c>
    </row>
    <row r="98" s="1" customFormat="1" ht="16.5" customHeight="1">
      <c r="B98" s="33"/>
      <c r="C98" s="198" t="s">
        <v>86</v>
      </c>
      <c r="D98" s="198" t="s">
        <v>285</v>
      </c>
      <c r="E98" s="199" t="s">
        <v>2712</v>
      </c>
      <c r="F98" s="200" t="s">
        <v>2713</v>
      </c>
      <c r="G98" s="201" t="s">
        <v>288</v>
      </c>
      <c r="H98" s="202">
        <v>651.91899999999998</v>
      </c>
      <c r="I98" s="203">
        <v>245</v>
      </c>
      <c r="J98" s="203">
        <f>ROUND(I98*H98,2)</f>
        <v>159720.16</v>
      </c>
      <c r="K98" s="200" t="s">
        <v>289</v>
      </c>
      <c r="L98" s="38"/>
      <c r="M98" s="72" t="s">
        <v>1</v>
      </c>
      <c r="N98" s="204" t="s">
        <v>50</v>
      </c>
      <c r="O98" s="205">
        <v>0.82499999999999996</v>
      </c>
      <c r="P98" s="205">
        <f>O98*H98</f>
        <v>537.83317499999998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159720.16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159720.16</v>
      </c>
      <c r="BL98" s="17" t="s">
        <v>290</v>
      </c>
      <c r="BM98" s="17" t="s">
        <v>2714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2715</v>
      </c>
      <c r="G99" s="219"/>
      <c r="H99" s="222">
        <v>244.73599999999999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86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2716</v>
      </c>
      <c r="G100" s="219"/>
      <c r="H100" s="222">
        <v>12.432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86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2717</v>
      </c>
      <c r="G101" s="219"/>
      <c r="H101" s="222">
        <v>6.4660000000000002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86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2718</v>
      </c>
      <c r="G102" s="219"/>
      <c r="H102" s="222">
        <v>31.536000000000001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86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2719</v>
      </c>
      <c r="G103" s="219"/>
      <c r="H103" s="222">
        <v>3.157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86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2720</v>
      </c>
      <c r="G104" s="219"/>
      <c r="H104" s="222">
        <v>37.908000000000001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86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2721</v>
      </c>
      <c r="G105" s="219"/>
      <c r="H105" s="222">
        <v>3.3879999999999999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86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2722</v>
      </c>
      <c r="G106" s="219"/>
      <c r="H106" s="222">
        <v>42.542000000000002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86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2723</v>
      </c>
      <c r="G107" s="219"/>
      <c r="H107" s="222">
        <v>3.4390000000000001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86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2724</v>
      </c>
      <c r="G108" s="219"/>
      <c r="H108" s="222">
        <v>27.667999999999999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86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2725</v>
      </c>
      <c r="G109" s="219"/>
      <c r="H109" s="222">
        <v>16.606000000000002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86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2726</v>
      </c>
      <c r="G110" s="219"/>
      <c r="H110" s="222">
        <v>1.3859999999999999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86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2727</v>
      </c>
      <c r="G111" s="219"/>
      <c r="H111" s="222">
        <v>7.4240000000000004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86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2728</v>
      </c>
      <c r="G112" s="219"/>
      <c r="H112" s="222">
        <v>7.9960000000000004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86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3" customFormat="1">
      <c r="B113" s="218"/>
      <c r="C113" s="219"/>
      <c r="D113" s="210" t="s">
        <v>292</v>
      </c>
      <c r="E113" s="220" t="s">
        <v>1</v>
      </c>
      <c r="F113" s="221" t="s">
        <v>2729</v>
      </c>
      <c r="G113" s="219"/>
      <c r="H113" s="222">
        <v>8.9550000000000001</v>
      </c>
      <c r="I113" s="219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292</v>
      </c>
      <c r="AU113" s="227" t="s">
        <v>86</v>
      </c>
      <c r="AV113" s="13" t="s">
        <v>88</v>
      </c>
      <c r="AW113" s="13" t="s">
        <v>40</v>
      </c>
      <c r="AX113" s="13" t="s">
        <v>79</v>
      </c>
      <c r="AY113" s="22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2730</v>
      </c>
      <c r="G114" s="219"/>
      <c r="H114" s="222">
        <v>37.125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86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2731</v>
      </c>
      <c r="G115" s="219"/>
      <c r="H115" s="222">
        <v>7.1379999999999999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86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2732</v>
      </c>
      <c r="G116" s="219"/>
      <c r="H116" s="222">
        <v>8.6999999999999993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86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2733</v>
      </c>
      <c r="G117" s="219"/>
      <c r="H117" s="222">
        <v>9.7300000000000004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86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2734</v>
      </c>
      <c r="G118" s="219"/>
      <c r="H118" s="222">
        <v>40.969000000000001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86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2735</v>
      </c>
      <c r="G119" s="219"/>
      <c r="H119" s="222">
        <v>5.9640000000000004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86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2736</v>
      </c>
      <c r="G120" s="219"/>
      <c r="H120" s="222">
        <v>8.4120000000000008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86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2737</v>
      </c>
      <c r="G121" s="219"/>
      <c r="H121" s="222">
        <v>8.25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86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2738</v>
      </c>
      <c r="G122" s="219"/>
      <c r="H122" s="222">
        <v>9.2940000000000005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86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2739</v>
      </c>
      <c r="G123" s="219"/>
      <c r="H123" s="222">
        <v>12.388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86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2740</v>
      </c>
      <c r="G124" s="219"/>
      <c r="H124" s="222">
        <v>15.420999999999999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86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2741</v>
      </c>
      <c r="G125" s="219"/>
      <c r="H125" s="222">
        <v>15.316000000000001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86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2742</v>
      </c>
      <c r="G126" s="219"/>
      <c r="H126" s="222">
        <v>17.573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86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651.91899999999998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86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88</v>
      </c>
      <c r="D128" s="198" t="s">
        <v>285</v>
      </c>
      <c r="E128" s="199" t="s">
        <v>868</v>
      </c>
      <c r="F128" s="200" t="s">
        <v>869</v>
      </c>
      <c r="G128" s="201" t="s">
        <v>288</v>
      </c>
      <c r="H128" s="202">
        <v>651.94000000000005</v>
      </c>
      <c r="I128" s="203">
        <v>25.100000000000001</v>
      </c>
      <c r="J128" s="203">
        <f>ROUND(I128*H128,2)</f>
        <v>16363.690000000001</v>
      </c>
      <c r="K128" s="200" t="s">
        <v>289</v>
      </c>
      <c r="L128" s="38"/>
      <c r="M128" s="72" t="s">
        <v>1</v>
      </c>
      <c r="N128" s="204" t="s">
        <v>50</v>
      </c>
      <c r="O128" s="205">
        <v>0.10000000000000001</v>
      </c>
      <c r="P128" s="205">
        <f>O128*H128</f>
        <v>65.194000000000003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16363.690000000001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16363.690000000001</v>
      </c>
      <c r="BL128" s="17" t="s">
        <v>290</v>
      </c>
      <c r="BM128" s="17" t="s">
        <v>2743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2744</v>
      </c>
      <c r="G129" s="219"/>
      <c r="H129" s="222">
        <v>651.94000000000005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86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651.94000000000005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86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1" customFormat="1" ht="25.92" customHeight="1">
      <c r="B131" s="183"/>
      <c r="C131" s="184"/>
      <c r="D131" s="185" t="s">
        <v>78</v>
      </c>
      <c r="E131" s="186" t="s">
        <v>8</v>
      </c>
      <c r="F131" s="186" t="s">
        <v>2745</v>
      </c>
      <c r="G131" s="184"/>
      <c r="H131" s="184"/>
      <c r="I131" s="184"/>
      <c r="J131" s="187">
        <f>BK131</f>
        <v>195653.19</v>
      </c>
      <c r="K131" s="184"/>
      <c r="L131" s="188"/>
      <c r="M131" s="189"/>
      <c r="N131" s="190"/>
      <c r="O131" s="190"/>
      <c r="P131" s="191">
        <f>SUM(P132:P176)</f>
        <v>571.20984799999997</v>
      </c>
      <c r="Q131" s="190"/>
      <c r="R131" s="191">
        <f>SUM(R132:R176)</f>
        <v>0.99387908000000003</v>
      </c>
      <c r="S131" s="190"/>
      <c r="T131" s="192">
        <f>SUM(T132:T176)</f>
        <v>0</v>
      </c>
      <c r="AR131" s="193" t="s">
        <v>290</v>
      </c>
      <c r="AT131" s="194" t="s">
        <v>78</v>
      </c>
      <c r="AU131" s="194" t="s">
        <v>79</v>
      </c>
      <c r="AY131" s="193" t="s">
        <v>282</v>
      </c>
      <c r="BK131" s="195">
        <f>SUM(BK132:BK176)</f>
        <v>195653.19</v>
      </c>
    </row>
    <row r="132" s="1" customFormat="1" ht="16.5" customHeight="1">
      <c r="B132" s="33"/>
      <c r="C132" s="198" t="s">
        <v>129</v>
      </c>
      <c r="D132" s="198" t="s">
        <v>285</v>
      </c>
      <c r="E132" s="199" t="s">
        <v>2404</v>
      </c>
      <c r="F132" s="200" t="s">
        <v>2405</v>
      </c>
      <c r="G132" s="201" t="s">
        <v>343</v>
      </c>
      <c r="H132" s="202">
        <v>756.79700000000003</v>
      </c>
      <c r="I132" s="203">
        <v>97.5</v>
      </c>
      <c r="J132" s="203">
        <f>ROUND(I132*H132,2)</f>
        <v>73787.710000000006</v>
      </c>
      <c r="K132" s="200" t="s">
        <v>289</v>
      </c>
      <c r="L132" s="38"/>
      <c r="M132" s="72" t="s">
        <v>1</v>
      </c>
      <c r="N132" s="204" t="s">
        <v>50</v>
      </c>
      <c r="O132" s="205">
        <v>0.23599999999999999</v>
      </c>
      <c r="P132" s="205">
        <f>O132*H132</f>
        <v>178.60409200000001</v>
      </c>
      <c r="Q132" s="205">
        <v>0.00084000000000000003</v>
      </c>
      <c r="R132" s="205">
        <f>Q132*H132</f>
        <v>0.63570948000000005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86</v>
      </c>
      <c r="AY132" s="17" t="s">
        <v>282</v>
      </c>
      <c r="BE132" s="207">
        <f>IF(N132="základní",J132,0)</f>
        <v>73787.710000000006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73787.710000000006</v>
      </c>
      <c r="BL132" s="17" t="s">
        <v>290</v>
      </c>
      <c r="BM132" s="17" t="s">
        <v>2746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2747</v>
      </c>
      <c r="G133" s="219"/>
      <c r="H133" s="222">
        <v>108.125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86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2748</v>
      </c>
      <c r="G134" s="219"/>
      <c r="H134" s="222">
        <v>24.864000000000001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86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2749</v>
      </c>
      <c r="G135" s="219"/>
      <c r="H135" s="222">
        <v>12.932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86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2750</v>
      </c>
      <c r="G136" s="219"/>
      <c r="H136" s="222">
        <v>63.072000000000003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86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2751</v>
      </c>
      <c r="G137" s="219"/>
      <c r="H137" s="222">
        <v>6.3140000000000001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86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2752</v>
      </c>
      <c r="G138" s="219"/>
      <c r="H138" s="222">
        <v>75.816000000000002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86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2753</v>
      </c>
      <c r="G139" s="219"/>
      <c r="H139" s="222">
        <v>6.7759999999999998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86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3" customFormat="1">
      <c r="B140" s="218"/>
      <c r="C140" s="219"/>
      <c r="D140" s="210" t="s">
        <v>292</v>
      </c>
      <c r="E140" s="220" t="s">
        <v>1</v>
      </c>
      <c r="F140" s="221" t="s">
        <v>2754</v>
      </c>
      <c r="G140" s="219"/>
      <c r="H140" s="222">
        <v>85.084000000000003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292</v>
      </c>
      <c r="AU140" s="227" t="s">
        <v>86</v>
      </c>
      <c r="AV140" s="13" t="s">
        <v>88</v>
      </c>
      <c r="AW140" s="13" t="s">
        <v>40</v>
      </c>
      <c r="AX140" s="13" t="s">
        <v>79</v>
      </c>
      <c r="AY140" s="22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2755</v>
      </c>
      <c r="G141" s="219"/>
      <c r="H141" s="222">
        <v>6.8780000000000001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86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2756</v>
      </c>
      <c r="G142" s="219"/>
      <c r="H142" s="222">
        <v>55.335000000000001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86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2757</v>
      </c>
      <c r="G143" s="219"/>
      <c r="H143" s="222">
        <v>33.212000000000003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86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2758</v>
      </c>
      <c r="G144" s="219"/>
      <c r="H144" s="222">
        <v>2.7719999999999998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86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2759</v>
      </c>
      <c r="G145" s="219"/>
      <c r="H145" s="222">
        <v>11.968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86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3" customFormat="1">
      <c r="B146" s="218"/>
      <c r="C146" s="219"/>
      <c r="D146" s="210" t="s">
        <v>292</v>
      </c>
      <c r="E146" s="220" t="s">
        <v>1</v>
      </c>
      <c r="F146" s="221" t="s">
        <v>2760</v>
      </c>
      <c r="G146" s="219"/>
      <c r="H146" s="222">
        <v>14.432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292</v>
      </c>
      <c r="AU146" s="227" t="s">
        <v>86</v>
      </c>
      <c r="AV146" s="13" t="s">
        <v>88</v>
      </c>
      <c r="AW146" s="13" t="s">
        <v>40</v>
      </c>
      <c r="AX146" s="13" t="s">
        <v>79</v>
      </c>
      <c r="AY146" s="22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2761</v>
      </c>
      <c r="G147" s="219"/>
      <c r="H147" s="222">
        <v>16.350000000000001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86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2762</v>
      </c>
      <c r="G148" s="219"/>
      <c r="H148" s="222">
        <v>72.929000000000002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86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2763</v>
      </c>
      <c r="G149" s="219"/>
      <c r="H149" s="222">
        <v>12.715999999999999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86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2764</v>
      </c>
      <c r="G150" s="219"/>
      <c r="H150" s="222">
        <v>15.84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86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2765</v>
      </c>
      <c r="G151" s="219"/>
      <c r="H151" s="222">
        <v>17.899999999999999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86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2766</v>
      </c>
      <c r="G152" s="219"/>
      <c r="H152" s="222">
        <v>80.617999999999995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86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2767</v>
      </c>
      <c r="G153" s="219"/>
      <c r="H153" s="222">
        <v>10.368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86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2768</v>
      </c>
      <c r="G154" s="219"/>
      <c r="H154" s="222">
        <v>22.495999999999999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86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756.79700000000003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86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" customFormat="1" ht="16.5" customHeight="1">
      <c r="B156" s="33"/>
      <c r="C156" s="198" t="s">
        <v>290</v>
      </c>
      <c r="D156" s="198" t="s">
        <v>285</v>
      </c>
      <c r="E156" s="199" t="s">
        <v>2769</v>
      </c>
      <c r="F156" s="200" t="s">
        <v>2770</v>
      </c>
      <c r="G156" s="201" t="s">
        <v>343</v>
      </c>
      <c r="H156" s="202">
        <v>421.37599999999998</v>
      </c>
      <c r="I156" s="203">
        <v>172</v>
      </c>
      <c r="J156" s="203">
        <f>ROUND(I156*H156,2)</f>
        <v>72476.669999999998</v>
      </c>
      <c r="K156" s="200" t="s">
        <v>289</v>
      </c>
      <c r="L156" s="38"/>
      <c r="M156" s="72" t="s">
        <v>1</v>
      </c>
      <c r="N156" s="204" t="s">
        <v>50</v>
      </c>
      <c r="O156" s="205">
        <v>0.47899999999999998</v>
      </c>
      <c r="P156" s="205">
        <f>O156*H156</f>
        <v>201.83910399999999</v>
      </c>
      <c r="Q156" s="205">
        <v>0.00084999999999999995</v>
      </c>
      <c r="R156" s="205">
        <f>Q156*H156</f>
        <v>0.35816959999999998</v>
      </c>
      <c r="S156" s="205">
        <v>0</v>
      </c>
      <c r="T156" s="206">
        <f>S156*H156</f>
        <v>0</v>
      </c>
      <c r="AR156" s="17" t="s">
        <v>290</v>
      </c>
      <c r="AT156" s="17" t="s">
        <v>285</v>
      </c>
      <c r="AU156" s="17" t="s">
        <v>86</v>
      </c>
      <c r="AY156" s="17" t="s">
        <v>282</v>
      </c>
      <c r="BE156" s="207">
        <f>IF(N156="základní",J156,0)</f>
        <v>72476.669999999998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7" t="s">
        <v>86</v>
      </c>
      <c r="BK156" s="207">
        <f>ROUND(I156*H156,2)</f>
        <v>72476.669999999998</v>
      </c>
      <c r="BL156" s="17" t="s">
        <v>290</v>
      </c>
      <c r="BM156" s="17" t="s">
        <v>2771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2772</v>
      </c>
      <c r="G157" s="219"/>
      <c r="H157" s="222">
        <v>285.68400000000003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86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3" customFormat="1">
      <c r="B158" s="218"/>
      <c r="C158" s="219"/>
      <c r="D158" s="210" t="s">
        <v>292</v>
      </c>
      <c r="E158" s="220" t="s">
        <v>1</v>
      </c>
      <c r="F158" s="221" t="s">
        <v>2773</v>
      </c>
      <c r="G158" s="219"/>
      <c r="H158" s="222">
        <v>14.183999999999999</v>
      </c>
      <c r="I158" s="219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292</v>
      </c>
      <c r="AU158" s="227" t="s">
        <v>86</v>
      </c>
      <c r="AV158" s="13" t="s">
        <v>88</v>
      </c>
      <c r="AW158" s="13" t="s">
        <v>40</v>
      </c>
      <c r="AX158" s="13" t="s">
        <v>79</v>
      </c>
      <c r="AY158" s="227" t="s">
        <v>282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2774</v>
      </c>
      <c r="G159" s="219"/>
      <c r="H159" s="222">
        <v>14.94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86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2775</v>
      </c>
      <c r="G160" s="219"/>
      <c r="H160" s="222">
        <v>17.027999999999999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86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3" customFormat="1">
      <c r="B161" s="218"/>
      <c r="C161" s="219"/>
      <c r="D161" s="210" t="s">
        <v>292</v>
      </c>
      <c r="E161" s="220" t="s">
        <v>1</v>
      </c>
      <c r="F161" s="221" t="s">
        <v>2776</v>
      </c>
      <c r="G161" s="219"/>
      <c r="H161" s="222">
        <v>27.602</v>
      </c>
      <c r="I161" s="219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292</v>
      </c>
      <c r="AU161" s="227" t="s">
        <v>86</v>
      </c>
      <c r="AV161" s="13" t="s">
        <v>88</v>
      </c>
      <c r="AW161" s="13" t="s">
        <v>40</v>
      </c>
      <c r="AX161" s="13" t="s">
        <v>79</v>
      </c>
      <c r="AY161" s="22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2777</v>
      </c>
      <c r="G162" s="219"/>
      <c r="H162" s="222">
        <v>28.712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86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2778</v>
      </c>
      <c r="G163" s="219"/>
      <c r="H163" s="222">
        <v>33.225999999999999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86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421.37599999999998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86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319</v>
      </c>
      <c r="D165" s="198" t="s">
        <v>285</v>
      </c>
      <c r="E165" s="199" t="s">
        <v>2409</v>
      </c>
      <c r="F165" s="200" t="s">
        <v>2410</v>
      </c>
      <c r="G165" s="201" t="s">
        <v>343</v>
      </c>
      <c r="H165" s="202">
        <v>756.80999999999995</v>
      </c>
      <c r="I165" s="203">
        <v>18.100000000000001</v>
      </c>
      <c r="J165" s="203">
        <f>ROUND(I165*H165,2)</f>
        <v>13698.26</v>
      </c>
      <c r="K165" s="200" t="s">
        <v>289</v>
      </c>
      <c r="L165" s="38"/>
      <c r="M165" s="72" t="s">
        <v>1</v>
      </c>
      <c r="N165" s="204" t="s">
        <v>50</v>
      </c>
      <c r="O165" s="205">
        <v>0.070000000000000007</v>
      </c>
      <c r="P165" s="205">
        <f>O165*H165</f>
        <v>52.976700000000001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290</v>
      </c>
      <c r="AT165" s="17" t="s">
        <v>285</v>
      </c>
      <c r="AU165" s="17" t="s">
        <v>86</v>
      </c>
      <c r="AY165" s="17" t="s">
        <v>282</v>
      </c>
      <c r="BE165" s="207">
        <f>IF(N165="základní",J165,0)</f>
        <v>13698.26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13698.26</v>
      </c>
      <c r="BL165" s="17" t="s">
        <v>290</v>
      </c>
      <c r="BM165" s="17" t="s">
        <v>2779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2780</v>
      </c>
      <c r="G166" s="219"/>
      <c r="H166" s="222">
        <v>756.80999999999995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86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756.80999999999995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86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198" t="s">
        <v>327</v>
      </c>
      <c r="D168" s="198" t="s">
        <v>285</v>
      </c>
      <c r="E168" s="199" t="s">
        <v>2781</v>
      </c>
      <c r="F168" s="200" t="s">
        <v>2782</v>
      </c>
      <c r="G168" s="201" t="s">
        <v>343</v>
      </c>
      <c r="H168" s="202">
        <v>421.37599999999998</v>
      </c>
      <c r="I168" s="203">
        <v>84.700000000000003</v>
      </c>
      <c r="J168" s="203">
        <f>ROUND(I168*H168,2)</f>
        <v>35690.550000000003</v>
      </c>
      <c r="K168" s="200" t="s">
        <v>289</v>
      </c>
      <c r="L168" s="38"/>
      <c r="M168" s="72" t="s">
        <v>1</v>
      </c>
      <c r="N168" s="204" t="s">
        <v>50</v>
      </c>
      <c r="O168" s="205">
        <v>0.32700000000000001</v>
      </c>
      <c r="P168" s="205">
        <f>O168*H168</f>
        <v>137.789952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86</v>
      </c>
      <c r="AY168" s="17" t="s">
        <v>282</v>
      </c>
      <c r="BE168" s="207">
        <f>IF(N168="základní",J168,0)</f>
        <v>35690.550000000003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35690.550000000003</v>
      </c>
      <c r="BL168" s="17" t="s">
        <v>290</v>
      </c>
      <c r="BM168" s="17" t="s">
        <v>2783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2772</v>
      </c>
      <c r="G169" s="219"/>
      <c r="H169" s="222">
        <v>285.68400000000003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86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2773</v>
      </c>
      <c r="G170" s="219"/>
      <c r="H170" s="222">
        <v>14.183999999999999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86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2774</v>
      </c>
      <c r="G171" s="219"/>
      <c r="H171" s="222">
        <v>14.94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86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2775</v>
      </c>
      <c r="G172" s="219"/>
      <c r="H172" s="222">
        <v>17.027999999999999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86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2776</v>
      </c>
      <c r="G173" s="219"/>
      <c r="H173" s="222">
        <v>27.602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86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2777</v>
      </c>
      <c r="G174" s="219"/>
      <c r="H174" s="222">
        <v>28.712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86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2778</v>
      </c>
      <c r="G175" s="219"/>
      <c r="H175" s="222">
        <v>33.225999999999999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86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421.37599999999998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86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1" customFormat="1" ht="25.92" customHeight="1">
      <c r="B177" s="183"/>
      <c r="C177" s="184"/>
      <c r="D177" s="185" t="s">
        <v>78</v>
      </c>
      <c r="E177" s="186" t="s">
        <v>381</v>
      </c>
      <c r="F177" s="186" t="s">
        <v>2784</v>
      </c>
      <c r="G177" s="184"/>
      <c r="H177" s="184"/>
      <c r="I177" s="184"/>
      <c r="J177" s="187">
        <f>BK177</f>
        <v>93879.360000000001</v>
      </c>
      <c r="K177" s="184"/>
      <c r="L177" s="188"/>
      <c r="M177" s="189"/>
      <c r="N177" s="190"/>
      <c r="O177" s="190"/>
      <c r="P177" s="191">
        <f>SUM(P178:P180)</f>
        <v>40.420280000000005</v>
      </c>
      <c r="Q177" s="190"/>
      <c r="R177" s="191">
        <f>SUM(R178:R180)</f>
        <v>0</v>
      </c>
      <c r="S177" s="190"/>
      <c r="T177" s="192">
        <f>SUM(T178:T180)</f>
        <v>0</v>
      </c>
      <c r="AR177" s="193" t="s">
        <v>290</v>
      </c>
      <c r="AT177" s="194" t="s">
        <v>78</v>
      </c>
      <c r="AU177" s="194" t="s">
        <v>79</v>
      </c>
      <c r="AY177" s="193" t="s">
        <v>282</v>
      </c>
      <c r="BK177" s="195">
        <f>SUM(BK178:BK180)</f>
        <v>93879.360000000001</v>
      </c>
    </row>
    <row r="178" s="1" customFormat="1" ht="16.5" customHeight="1">
      <c r="B178" s="33"/>
      <c r="C178" s="198" t="s">
        <v>334</v>
      </c>
      <c r="D178" s="198" t="s">
        <v>285</v>
      </c>
      <c r="E178" s="199" t="s">
        <v>307</v>
      </c>
      <c r="F178" s="200" t="s">
        <v>308</v>
      </c>
      <c r="G178" s="201" t="s">
        <v>288</v>
      </c>
      <c r="H178" s="202">
        <v>651.94000000000005</v>
      </c>
      <c r="I178" s="203">
        <v>144</v>
      </c>
      <c r="J178" s="203">
        <f>ROUND(I178*H178,2)</f>
        <v>93879.360000000001</v>
      </c>
      <c r="K178" s="200" t="s">
        <v>289</v>
      </c>
      <c r="L178" s="38"/>
      <c r="M178" s="72" t="s">
        <v>1</v>
      </c>
      <c r="N178" s="204" t="s">
        <v>50</v>
      </c>
      <c r="O178" s="205">
        <v>0.062</v>
      </c>
      <c r="P178" s="205">
        <f>O178*H178</f>
        <v>40.420280000000005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AR178" s="17" t="s">
        <v>290</v>
      </c>
      <c r="AT178" s="17" t="s">
        <v>285</v>
      </c>
      <c r="AU178" s="17" t="s">
        <v>86</v>
      </c>
      <c r="AY178" s="17" t="s">
        <v>282</v>
      </c>
      <c r="BE178" s="207">
        <f>IF(N178="základní",J178,0)</f>
        <v>93879.360000000001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86</v>
      </c>
      <c r="BK178" s="207">
        <f>ROUND(I178*H178,2)</f>
        <v>93879.360000000001</v>
      </c>
      <c r="BL178" s="17" t="s">
        <v>290</v>
      </c>
      <c r="BM178" s="17" t="s">
        <v>2785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2744</v>
      </c>
      <c r="G179" s="219"/>
      <c r="H179" s="222">
        <v>651.94000000000005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86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651.94000000000005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86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1" customFormat="1" ht="25.92" customHeight="1">
      <c r="B181" s="183"/>
      <c r="C181" s="184"/>
      <c r="D181" s="185" t="s">
        <v>78</v>
      </c>
      <c r="E181" s="186" t="s">
        <v>385</v>
      </c>
      <c r="F181" s="186" t="s">
        <v>2786</v>
      </c>
      <c r="G181" s="184"/>
      <c r="H181" s="184"/>
      <c r="I181" s="184"/>
      <c r="J181" s="187">
        <f>BK181</f>
        <v>614327.82000000007</v>
      </c>
      <c r="K181" s="184"/>
      <c r="L181" s="188"/>
      <c r="M181" s="189"/>
      <c r="N181" s="190"/>
      <c r="O181" s="190"/>
      <c r="P181" s="191">
        <f>SUM(P182:P250)</f>
        <v>411.72294599999998</v>
      </c>
      <c r="Q181" s="190"/>
      <c r="R181" s="191">
        <f>SUM(R182:R250)</f>
        <v>0</v>
      </c>
      <c r="S181" s="190"/>
      <c r="T181" s="192">
        <f>SUM(T182:T250)</f>
        <v>0</v>
      </c>
      <c r="AR181" s="193" t="s">
        <v>290</v>
      </c>
      <c r="AT181" s="194" t="s">
        <v>78</v>
      </c>
      <c r="AU181" s="194" t="s">
        <v>79</v>
      </c>
      <c r="AY181" s="193" t="s">
        <v>282</v>
      </c>
      <c r="BK181" s="195">
        <f>SUM(BK182:BK250)</f>
        <v>614327.82000000007</v>
      </c>
    </row>
    <row r="182" s="1" customFormat="1" ht="16.5" customHeight="1">
      <c r="B182" s="33"/>
      <c r="C182" s="198" t="s">
        <v>331</v>
      </c>
      <c r="D182" s="198" t="s">
        <v>285</v>
      </c>
      <c r="E182" s="199" t="s">
        <v>311</v>
      </c>
      <c r="F182" s="200" t="s">
        <v>312</v>
      </c>
      <c r="G182" s="201" t="s">
        <v>288</v>
      </c>
      <c r="H182" s="202">
        <v>651.94000000000005</v>
      </c>
      <c r="I182" s="203">
        <v>15.199999999999999</v>
      </c>
      <c r="J182" s="203">
        <f>ROUND(I182*H182,2)</f>
        <v>9909.4899999999998</v>
      </c>
      <c r="K182" s="200" t="s">
        <v>289</v>
      </c>
      <c r="L182" s="38"/>
      <c r="M182" s="72" t="s">
        <v>1</v>
      </c>
      <c r="N182" s="204" t="s">
        <v>50</v>
      </c>
      <c r="O182" s="205">
        <v>0.0089999999999999993</v>
      </c>
      <c r="P182" s="205">
        <f>O182*H182</f>
        <v>5.8674600000000003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7" t="s">
        <v>290</v>
      </c>
      <c r="AT182" s="17" t="s">
        <v>285</v>
      </c>
      <c r="AU182" s="17" t="s">
        <v>86</v>
      </c>
      <c r="AY182" s="17" t="s">
        <v>282</v>
      </c>
      <c r="BE182" s="207">
        <f>IF(N182="základní",J182,0)</f>
        <v>9909.4899999999998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9909.4899999999998</v>
      </c>
      <c r="BL182" s="17" t="s">
        <v>290</v>
      </c>
      <c r="BM182" s="17" t="s">
        <v>2787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2744</v>
      </c>
      <c r="G183" s="219"/>
      <c r="H183" s="222">
        <v>651.94000000000005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86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5" customFormat="1">
      <c r="B184" s="238"/>
      <c r="C184" s="239"/>
      <c r="D184" s="210" t="s">
        <v>292</v>
      </c>
      <c r="E184" s="240" t="s">
        <v>1</v>
      </c>
      <c r="F184" s="241" t="s">
        <v>306</v>
      </c>
      <c r="G184" s="239"/>
      <c r="H184" s="242">
        <v>651.94000000000005</v>
      </c>
      <c r="I184" s="239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292</v>
      </c>
      <c r="AU184" s="247" t="s">
        <v>86</v>
      </c>
      <c r="AV184" s="15" t="s">
        <v>290</v>
      </c>
      <c r="AW184" s="15" t="s">
        <v>40</v>
      </c>
      <c r="AX184" s="15" t="s">
        <v>86</v>
      </c>
      <c r="AY184" s="247" t="s">
        <v>282</v>
      </c>
    </row>
    <row r="185" s="1" customFormat="1" ht="16.5" customHeight="1">
      <c r="B185" s="33"/>
      <c r="C185" s="198" t="s">
        <v>346</v>
      </c>
      <c r="D185" s="198" t="s">
        <v>285</v>
      </c>
      <c r="E185" s="199" t="s">
        <v>314</v>
      </c>
      <c r="F185" s="200" t="s">
        <v>315</v>
      </c>
      <c r="G185" s="201" t="s">
        <v>316</v>
      </c>
      <c r="H185" s="202">
        <v>1173.492</v>
      </c>
      <c r="I185" s="203">
        <v>140</v>
      </c>
      <c r="J185" s="203">
        <f>ROUND(I185*H185,2)</f>
        <v>164288.88000000001</v>
      </c>
      <c r="K185" s="200" t="s">
        <v>289</v>
      </c>
      <c r="L185" s="38"/>
      <c r="M185" s="72" t="s">
        <v>1</v>
      </c>
      <c r="N185" s="204" t="s">
        <v>50</v>
      </c>
      <c r="O185" s="205">
        <v>0</v>
      </c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17" t="s">
        <v>290</v>
      </c>
      <c r="AT185" s="17" t="s">
        <v>285</v>
      </c>
      <c r="AU185" s="17" t="s">
        <v>86</v>
      </c>
      <c r="AY185" s="17" t="s">
        <v>282</v>
      </c>
      <c r="BE185" s="207">
        <f>IF(N185="základní",J185,0)</f>
        <v>164288.88000000001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164288.88000000001</v>
      </c>
      <c r="BL185" s="17" t="s">
        <v>290</v>
      </c>
      <c r="BM185" s="17" t="s">
        <v>2788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2789</v>
      </c>
      <c r="G186" s="219"/>
      <c r="H186" s="222">
        <v>1173.492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86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1173.492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86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" customFormat="1" ht="16.5" customHeight="1">
      <c r="B188" s="33"/>
      <c r="C188" s="198" t="s">
        <v>352</v>
      </c>
      <c r="D188" s="198" t="s">
        <v>285</v>
      </c>
      <c r="E188" s="199" t="s">
        <v>320</v>
      </c>
      <c r="F188" s="200" t="s">
        <v>321</v>
      </c>
      <c r="G188" s="201" t="s">
        <v>288</v>
      </c>
      <c r="H188" s="202">
        <v>429.714</v>
      </c>
      <c r="I188" s="203">
        <v>86.200000000000003</v>
      </c>
      <c r="J188" s="203">
        <f>ROUND(I188*H188,2)</f>
        <v>37041.349999999999</v>
      </c>
      <c r="K188" s="200" t="s">
        <v>289</v>
      </c>
      <c r="L188" s="38"/>
      <c r="M188" s="72" t="s">
        <v>1</v>
      </c>
      <c r="N188" s="204" t="s">
        <v>50</v>
      </c>
      <c r="O188" s="205">
        <v>0.29899999999999999</v>
      </c>
      <c r="P188" s="205">
        <f>O188*H188</f>
        <v>128.484486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86</v>
      </c>
      <c r="AY188" s="17" t="s">
        <v>282</v>
      </c>
      <c r="BE188" s="207">
        <f>IF(N188="základní",J188,0)</f>
        <v>37041.349999999999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37041.349999999999</v>
      </c>
      <c r="BL188" s="17" t="s">
        <v>290</v>
      </c>
      <c r="BM188" s="17" t="s">
        <v>2790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2791</v>
      </c>
      <c r="G189" s="219"/>
      <c r="H189" s="222">
        <v>171.77099999999999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86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2792</v>
      </c>
      <c r="G190" s="219"/>
      <c r="H190" s="222">
        <v>7.056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86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2793</v>
      </c>
      <c r="G191" s="219"/>
      <c r="H191" s="222">
        <v>3.4980000000000002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86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2794</v>
      </c>
      <c r="G192" s="219"/>
      <c r="H192" s="222">
        <v>19.440000000000001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86</v>
      </c>
      <c r="AV192" s="13" t="s">
        <v>88</v>
      </c>
      <c r="AW192" s="13" t="s">
        <v>40</v>
      </c>
      <c r="AX192" s="13" t="s">
        <v>79</v>
      </c>
      <c r="AY192" s="22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2795</v>
      </c>
      <c r="G193" s="219"/>
      <c r="H193" s="222">
        <v>1.925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86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2796</v>
      </c>
      <c r="G194" s="219"/>
      <c r="H194" s="222">
        <v>24.300000000000001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86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3" customFormat="1">
      <c r="B195" s="218"/>
      <c r="C195" s="219"/>
      <c r="D195" s="210" t="s">
        <v>292</v>
      </c>
      <c r="E195" s="220" t="s">
        <v>1</v>
      </c>
      <c r="F195" s="221" t="s">
        <v>2797</v>
      </c>
      <c r="G195" s="219"/>
      <c r="H195" s="222">
        <v>2.1560000000000001</v>
      </c>
      <c r="I195" s="219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292</v>
      </c>
      <c r="AU195" s="227" t="s">
        <v>86</v>
      </c>
      <c r="AV195" s="13" t="s">
        <v>88</v>
      </c>
      <c r="AW195" s="13" t="s">
        <v>40</v>
      </c>
      <c r="AX195" s="13" t="s">
        <v>79</v>
      </c>
      <c r="AY195" s="22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2798</v>
      </c>
      <c r="G196" s="219"/>
      <c r="H196" s="222">
        <v>29.158000000000001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86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2799</v>
      </c>
      <c r="G197" s="219"/>
      <c r="H197" s="222">
        <v>2.375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86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2800</v>
      </c>
      <c r="G198" s="219"/>
      <c r="H198" s="222">
        <v>15.516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86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3" customFormat="1">
      <c r="B199" s="218"/>
      <c r="C199" s="219"/>
      <c r="D199" s="210" t="s">
        <v>292</v>
      </c>
      <c r="E199" s="220" t="s">
        <v>1</v>
      </c>
      <c r="F199" s="221" t="s">
        <v>2801</v>
      </c>
      <c r="G199" s="219"/>
      <c r="H199" s="222">
        <v>11.454000000000001</v>
      </c>
      <c r="I199" s="219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292</v>
      </c>
      <c r="AU199" s="227" t="s">
        <v>86</v>
      </c>
      <c r="AV199" s="13" t="s">
        <v>88</v>
      </c>
      <c r="AW199" s="13" t="s">
        <v>40</v>
      </c>
      <c r="AX199" s="13" t="s">
        <v>79</v>
      </c>
      <c r="AY199" s="227" t="s">
        <v>282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2802</v>
      </c>
      <c r="G200" s="219"/>
      <c r="H200" s="222">
        <v>0.60199999999999998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86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2803</v>
      </c>
      <c r="G201" s="219"/>
      <c r="H201" s="222">
        <v>3.6160000000000001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86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2804</v>
      </c>
      <c r="G202" s="219"/>
      <c r="H202" s="222">
        <v>4.8040000000000003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86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2805</v>
      </c>
      <c r="G203" s="219"/>
      <c r="H203" s="222">
        <v>5.4269999999999996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86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2806</v>
      </c>
      <c r="G204" s="219"/>
      <c r="H204" s="222">
        <v>23.460999999999999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86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2807</v>
      </c>
      <c r="G205" s="219"/>
      <c r="H205" s="222">
        <v>3.9460000000000002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86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2808</v>
      </c>
      <c r="G206" s="219"/>
      <c r="H206" s="222">
        <v>5.508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86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3" customFormat="1">
      <c r="B207" s="218"/>
      <c r="C207" s="219"/>
      <c r="D207" s="210" t="s">
        <v>292</v>
      </c>
      <c r="E207" s="220" t="s">
        <v>1</v>
      </c>
      <c r="F207" s="221" t="s">
        <v>2809</v>
      </c>
      <c r="G207" s="219"/>
      <c r="H207" s="222">
        <v>6.202</v>
      </c>
      <c r="I207" s="219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292</v>
      </c>
      <c r="AU207" s="227" t="s">
        <v>86</v>
      </c>
      <c r="AV207" s="13" t="s">
        <v>88</v>
      </c>
      <c r="AW207" s="13" t="s">
        <v>40</v>
      </c>
      <c r="AX207" s="13" t="s">
        <v>79</v>
      </c>
      <c r="AY207" s="227" t="s">
        <v>282</v>
      </c>
    </row>
    <row r="208" s="13" customFormat="1">
      <c r="B208" s="218"/>
      <c r="C208" s="219"/>
      <c r="D208" s="210" t="s">
        <v>292</v>
      </c>
      <c r="E208" s="220" t="s">
        <v>1</v>
      </c>
      <c r="F208" s="221" t="s">
        <v>2810</v>
      </c>
      <c r="G208" s="219"/>
      <c r="H208" s="222">
        <v>27.305</v>
      </c>
      <c r="I208" s="219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292</v>
      </c>
      <c r="AU208" s="227" t="s">
        <v>86</v>
      </c>
      <c r="AV208" s="13" t="s">
        <v>88</v>
      </c>
      <c r="AW208" s="13" t="s">
        <v>40</v>
      </c>
      <c r="AX208" s="13" t="s">
        <v>79</v>
      </c>
      <c r="AY208" s="227" t="s">
        <v>282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2811</v>
      </c>
      <c r="G209" s="219"/>
      <c r="H209" s="222">
        <v>3.2200000000000002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86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2812</v>
      </c>
      <c r="G210" s="219"/>
      <c r="H210" s="222">
        <v>5.1639999999999997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86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2813</v>
      </c>
      <c r="G211" s="219"/>
      <c r="H211" s="222">
        <v>5.5060000000000002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86</v>
      </c>
      <c r="AV211" s="13" t="s">
        <v>88</v>
      </c>
      <c r="AW211" s="13" t="s">
        <v>40</v>
      </c>
      <c r="AX211" s="13" t="s">
        <v>79</v>
      </c>
      <c r="AY211" s="227" t="s">
        <v>282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2814</v>
      </c>
      <c r="G212" s="219"/>
      <c r="H212" s="222">
        <v>6.5499999999999998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86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2815</v>
      </c>
      <c r="G213" s="219"/>
      <c r="H213" s="222">
        <v>7.1799999999999997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86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3" customFormat="1">
      <c r="B214" s="218"/>
      <c r="C214" s="219"/>
      <c r="D214" s="210" t="s">
        <v>292</v>
      </c>
      <c r="E214" s="220" t="s">
        <v>1</v>
      </c>
      <c r="F214" s="221" t="s">
        <v>2816</v>
      </c>
      <c r="G214" s="219"/>
      <c r="H214" s="222">
        <v>9.7650000000000006</v>
      </c>
      <c r="I214" s="219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292</v>
      </c>
      <c r="AU214" s="227" t="s">
        <v>86</v>
      </c>
      <c r="AV214" s="13" t="s">
        <v>88</v>
      </c>
      <c r="AW214" s="13" t="s">
        <v>40</v>
      </c>
      <c r="AX214" s="13" t="s">
        <v>79</v>
      </c>
      <c r="AY214" s="227" t="s">
        <v>282</v>
      </c>
    </row>
    <row r="215" s="13" customFormat="1">
      <c r="B215" s="218"/>
      <c r="C215" s="219"/>
      <c r="D215" s="210" t="s">
        <v>292</v>
      </c>
      <c r="E215" s="220" t="s">
        <v>1</v>
      </c>
      <c r="F215" s="221" t="s">
        <v>2817</v>
      </c>
      <c r="G215" s="219"/>
      <c r="H215" s="222">
        <v>10.276</v>
      </c>
      <c r="I215" s="219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292</v>
      </c>
      <c r="AU215" s="227" t="s">
        <v>86</v>
      </c>
      <c r="AV215" s="13" t="s">
        <v>88</v>
      </c>
      <c r="AW215" s="13" t="s">
        <v>40</v>
      </c>
      <c r="AX215" s="13" t="s">
        <v>79</v>
      </c>
      <c r="AY215" s="227" t="s">
        <v>282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2818</v>
      </c>
      <c r="G216" s="219"/>
      <c r="H216" s="222">
        <v>12.533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86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5" customFormat="1">
      <c r="B217" s="238"/>
      <c r="C217" s="239"/>
      <c r="D217" s="210" t="s">
        <v>292</v>
      </c>
      <c r="E217" s="240" t="s">
        <v>1</v>
      </c>
      <c r="F217" s="241" t="s">
        <v>306</v>
      </c>
      <c r="G217" s="239"/>
      <c r="H217" s="242">
        <v>429.714</v>
      </c>
      <c r="I217" s="239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292</v>
      </c>
      <c r="AU217" s="247" t="s">
        <v>86</v>
      </c>
      <c r="AV217" s="15" t="s">
        <v>290</v>
      </c>
      <c r="AW217" s="15" t="s">
        <v>40</v>
      </c>
      <c r="AX217" s="15" t="s">
        <v>86</v>
      </c>
      <c r="AY217" s="247" t="s">
        <v>282</v>
      </c>
    </row>
    <row r="218" s="1" customFormat="1" ht="16.5" customHeight="1">
      <c r="B218" s="33"/>
      <c r="C218" s="198" t="s">
        <v>356</v>
      </c>
      <c r="D218" s="198" t="s">
        <v>285</v>
      </c>
      <c r="E218" s="199" t="s">
        <v>2484</v>
      </c>
      <c r="F218" s="200" t="s">
        <v>2485</v>
      </c>
      <c r="G218" s="201" t="s">
        <v>288</v>
      </c>
      <c r="H218" s="202">
        <v>184.91399999999999</v>
      </c>
      <c r="I218" s="203">
        <v>367</v>
      </c>
      <c r="J218" s="203">
        <f>ROUND(I218*H218,2)</f>
        <v>67863.440000000002</v>
      </c>
      <c r="K218" s="200" t="s">
        <v>289</v>
      </c>
      <c r="L218" s="38"/>
      <c r="M218" s="72" t="s">
        <v>1</v>
      </c>
      <c r="N218" s="204" t="s">
        <v>50</v>
      </c>
      <c r="O218" s="205">
        <v>1.5</v>
      </c>
      <c r="P218" s="205">
        <f>O218*H218</f>
        <v>277.37099999999998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86</v>
      </c>
      <c r="AY218" s="17" t="s">
        <v>282</v>
      </c>
      <c r="BE218" s="207">
        <f>IF(N218="základní",J218,0)</f>
        <v>67863.440000000002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67863.440000000002</v>
      </c>
      <c r="BL218" s="17" t="s">
        <v>290</v>
      </c>
      <c r="BM218" s="17" t="s">
        <v>2819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2820</v>
      </c>
      <c r="G219" s="219"/>
      <c r="H219" s="222">
        <v>62.323999999999998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86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2821</v>
      </c>
      <c r="G220" s="219"/>
      <c r="H220" s="222">
        <v>4.4160000000000004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86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3" customFormat="1">
      <c r="B221" s="218"/>
      <c r="C221" s="219"/>
      <c r="D221" s="210" t="s">
        <v>292</v>
      </c>
      <c r="E221" s="220" t="s">
        <v>1</v>
      </c>
      <c r="F221" s="221" t="s">
        <v>2822</v>
      </c>
      <c r="G221" s="219"/>
      <c r="H221" s="222">
        <v>2.4380000000000002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292</v>
      </c>
      <c r="AU221" s="227" t="s">
        <v>86</v>
      </c>
      <c r="AV221" s="13" t="s">
        <v>88</v>
      </c>
      <c r="AW221" s="13" t="s">
        <v>40</v>
      </c>
      <c r="AX221" s="13" t="s">
        <v>79</v>
      </c>
      <c r="AY221" s="22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2823</v>
      </c>
      <c r="G222" s="219"/>
      <c r="H222" s="222">
        <v>9.9359999999999999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86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2824</v>
      </c>
      <c r="G223" s="219"/>
      <c r="H223" s="222">
        <v>1.012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86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2825</v>
      </c>
      <c r="G224" s="219"/>
      <c r="H224" s="222">
        <v>11.178000000000001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86</v>
      </c>
      <c r="AV224" s="13" t="s">
        <v>88</v>
      </c>
      <c r="AW224" s="13" t="s">
        <v>40</v>
      </c>
      <c r="AX224" s="13" t="s">
        <v>79</v>
      </c>
      <c r="AY224" s="227" t="s">
        <v>282</v>
      </c>
    </row>
    <row r="225" s="13" customFormat="1">
      <c r="B225" s="218"/>
      <c r="C225" s="219"/>
      <c r="D225" s="210" t="s">
        <v>292</v>
      </c>
      <c r="E225" s="220" t="s">
        <v>1</v>
      </c>
      <c r="F225" s="221" t="s">
        <v>2826</v>
      </c>
      <c r="G225" s="219"/>
      <c r="H225" s="222">
        <v>1.012</v>
      </c>
      <c r="I225" s="219"/>
      <c r="J225" s="219"/>
      <c r="K225" s="219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292</v>
      </c>
      <c r="AU225" s="227" t="s">
        <v>86</v>
      </c>
      <c r="AV225" s="13" t="s">
        <v>88</v>
      </c>
      <c r="AW225" s="13" t="s">
        <v>40</v>
      </c>
      <c r="AX225" s="13" t="s">
        <v>79</v>
      </c>
      <c r="AY225" s="227" t="s">
        <v>282</v>
      </c>
    </row>
    <row r="226" s="13" customFormat="1">
      <c r="B226" s="218"/>
      <c r="C226" s="219"/>
      <c r="D226" s="210" t="s">
        <v>292</v>
      </c>
      <c r="E226" s="220" t="s">
        <v>1</v>
      </c>
      <c r="F226" s="221" t="s">
        <v>2827</v>
      </c>
      <c r="G226" s="219"/>
      <c r="H226" s="222">
        <v>10.994</v>
      </c>
      <c r="I226" s="219"/>
      <c r="J226" s="219"/>
      <c r="K226" s="219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292</v>
      </c>
      <c r="AU226" s="227" t="s">
        <v>86</v>
      </c>
      <c r="AV226" s="13" t="s">
        <v>88</v>
      </c>
      <c r="AW226" s="13" t="s">
        <v>40</v>
      </c>
      <c r="AX226" s="13" t="s">
        <v>79</v>
      </c>
      <c r="AY226" s="227" t="s">
        <v>282</v>
      </c>
    </row>
    <row r="227" s="13" customFormat="1">
      <c r="B227" s="218"/>
      <c r="C227" s="219"/>
      <c r="D227" s="210" t="s">
        <v>292</v>
      </c>
      <c r="E227" s="220" t="s">
        <v>1</v>
      </c>
      <c r="F227" s="221" t="s">
        <v>2828</v>
      </c>
      <c r="G227" s="219"/>
      <c r="H227" s="222">
        <v>0.874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292</v>
      </c>
      <c r="AU227" s="227" t="s">
        <v>86</v>
      </c>
      <c r="AV227" s="13" t="s">
        <v>88</v>
      </c>
      <c r="AW227" s="13" t="s">
        <v>40</v>
      </c>
      <c r="AX227" s="13" t="s">
        <v>79</v>
      </c>
      <c r="AY227" s="22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2829</v>
      </c>
      <c r="G228" s="219"/>
      <c r="H228" s="222">
        <v>9.9819999999999993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86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2830</v>
      </c>
      <c r="G229" s="219"/>
      <c r="H229" s="222">
        <v>4.2320000000000002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86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3" customFormat="1">
      <c r="B230" s="218"/>
      <c r="C230" s="219"/>
      <c r="D230" s="210" t="s">
        <v>292</v>
      </c>
      <c r="E230" s="220" t="s">
        <v>1</v>
      </c>
      <c r="F230" s="221" t="s">
        <v>2831</v>
      </c>
      <c r="G230" s="219"/>
      <c r="H230" s="222">
        <v>0.64400000000000002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292</v>
      </c>
      <c r="AU230" s="227" t="s">
        <v>86</v>
      </c>
      <c r="AV230" s="13" t="s">
        <v>88</v>
      </c>
      <c r="AW230" s="13" t="s">
        <v>40</v>
      </c>
      <c r="AX230" s="13" t="s">
        <v>79</v>
      </c>
      <c r="AY230" s="227" t="s">
        <v>282</v>
      </c>
    </row>
    <row r="231" s="13" customFormat="1">
      <c r="B231" s="218"/>
      <c r="C231" s="219"/>
      <c r="D231" s="210" t="s">
        <v>292</v>
      </c>
      <c r="E231" s="220" t="s">
        <v>1</v>
      </c>
      <c r="F231" s="221" t="s">
        <v>2832</v>
      </c>
      <c r="G231" s="219"/>
      <c r="H231" s="222">
        <v>3.1280000000000001</v>
      </c>
      <c r="I231" s="219"/>
      <c r="J231" s="219"/>
      <c r="K231" s="219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292</v>
      </c>
      <c r="AU231" s="227" t="s">
        <v>86</v>
      </c>
      <c r="AV231" s="13" t="s">
        <v>88</v>
      </c>
      <c r="AW231" s="13" t="s">
        <v>40</v>
      </c>
      <c r="AX231" s="13" t="s">
        <v>79</v>
      </c>
      <c r="AY231" s="227" t="s">
        <v>282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2833</v>
      </c>
      <c r="G232" s="219"/>
      <c r="H232" s="222">
        <v>2.6219999999999999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86</v>
      </c>
      <c r="AV232" s="13" t="s">
        <v>88</v>
      </c>
      <c r="AW232" s="13" t="s">
        <v>40</v>
      </c>
      <c r="AX232" s="13" t="s">
        <v>79</v>
      </c>
      <c r="AY232" s="227" t="s">
        <v>282</v>
      </c>
    </row>
    <row r="233" s="13" customFormat="1">
      <c r="B233" s="218"/>
      <c r="C233" s="219"/>
      <c r="D233" s="210" t="s">
        <v>292</v>
      </c>
      <c r="E233" s="220" t="s">
        <v>1</v>
      </c>
      <c r="F233" s="221" t="s">
        <v>2834</v>
      </c>
      <c r="G233" s="219"/>
      <c r="H233" s="222">
        <v>2.8980000000000001</v>
      </c>
      <c r="I233" s="219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292</v>
      </c>
      <c r="AU233" s="227" t="s">
        <v>86</v>
      </c>
      <c r="AV233" s="13" t="s">
        <v>88</v>
      </c>
      <c r="AW233" s="13" t="s">
        <v>40</v>
      </c>
      <c r="AX233" s="13" t="s">
        <v>79</v>
      </c>
      <c r="AY233" s="22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2835</v>
      </c>
      <c r="G234" s="219"/>
      <c r="H234" s="222">
        <v>11.224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86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3" customFormat="1">
      <c r="B235" s="218"/>
      <c r="C235" s="219"/>
      <c r="D235" s="210" t="s">
        <v>292</v>
      </c>
      <c r="E235" s="220" t="s">
        <v>1</v>
      </c>
      <c r="F235" s="221" t="s">
        <v>2836</v>
      </c>
      <c r="G235" s="219"/>
      <c r="H235" s="222">
        <v>2.6219999999999999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292</v>
      </c>
      <c r="AU235" s="227" t="s">
        <v>86</v>
      </c>
      <c r="AV235" s="13" t="s">
        <v>88</v>
      </c>
      <c r="AW235" s="13" t="s">
        <v>40</v>
      </c>
      <c r="AX235" s="13" t="s">
        <v>79</v>
      </c>
      <c r="AY235" s="227" t="s">
        <v>282</v>
      </c>
    </row>
    <row r="236" s="13" customFormat="1">
      <c r="B236" s="218"/>
      <c r="C236" s="219"/>
      <c r="D236" s="210" t="s">
        <v>292</v>
      </c>
      <c r="E236" s="220" t="s">
        <v>1</v>
      </c>
      <c r="F236" s="221" t="s">
        <v>2837</v>
      </c>
      <c r="G236" s="219"/>
      <c r="H236" s="222">
        <v>2.6219999999999999</v>
      </c>
      <c r="I236" s="219"/>
      <c r="J236" s="219"/>
      <c r="K236" s="219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292</v>
      </c>
      <c r="AU236" s="227" t="s">
        <v>86</v>
      </c>
      <c r="AV236" s="13" t="s">
        <v>88</v>
      </c>
      <c r="AW236" s="13" t="s">
        <v>40</v>
      </c>
      <c r="AX236" s="13" t="s">
        <v>79</v>
      </c>
      <c r="AY236" s="227" t="s">
        <v>282</v>
      </c>
    </row>
    <row r="237" s="13" customFormat="1">
      <c r="B237" s="218"/>
      <c r="C237" s="219"/>
      <c r="D237" s="210" t="s">
        <v>292</v>
      </c>
      <c r="E237" s="220" t="s">
        <v>1</v>
      </c>
      <c r="F237" s="221" t="s">
        <v>2838</v>
      </c>
      <c r="G237" s="219"/>
      <c r="H237" s="222">
        <v>2.8980000000000001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292</v>
      </c>
      <c r="AU237" s="227" t="s">
        <v>86</v>
      </c>
      <c r="AV237" s="13" t="s">
        <v>88</v>
      </c>
      <c r="AW237" s="13" t="s">
        <v>40</v>
      </c>
      <c r="AX237" s="13" t="s">
        <v>79</v>
      </c>
      <c r="AY237" s="22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2839</v>
      </c>
      <c r="G238" s="219"/>
      <c r="H238" s="222">
        <v>11.224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86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3" customFormat="1">
      <c r="B239" s="218"/>
      <c r="C239" s="219"/>
      <c r="D239" s="210" t="s">
        <v>292</v>
      </c>
      <c r="E239" s="220" t="s">
        <v>1</v>
      </c>
      <c r="F239" s="221" t="s">
        <v>2840</v>
      </c>
      <c r="G239" s="219"/>
      <c r="H239" s="222">
        <v>2.254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292</v>
      </c>
      <c r="AU239" s="227" t="s">
        <v>86</v>
      </c>
      <c r="AV239" s="13" t="s">
        <v>88</v>
      </c>
      <c r="AW239" s="13" t="s">
        <v>40</v>
      </c>
      <c r="AX239" s="13" t="s">
        <v>79</v>
      </c>
      <c r="AY239" s="227" t="s">
        <v>282</v>
      </c>
    </row>
    <row r="240" s="13" customFormat="1">
      <c r="B240" s="218"/>
      <c r="C240" s="219"/>
      <c r="D240" s="210" t="s">
        <v>292</v>
      </c>
      <c r="E240" s="220" t="s">
        <v>1</v>
      </c>
      <c r="F240" s="221" t="s">
        <v>2841</v>
      </c>
      <c r="G240" s="219"/>
      <c r="H240" s="222">
        <v>2.6680000000000001</v>
      </c>
      <c r="I240" s="219"/>
      <c r="J240" s="219"/>
      <c r="K240" s="219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292</v>
      </c>
      <c r="AU240" s="227" t="s">
        <v>86</v>
      </c>
      <c r="AV240" s="13" t="s">
        <v>88</v>
      </c>
      <c r="AW240" s="13" t="s">
        <v>40</v>
      </c>
      <c r="AX240" s="13" t="s">
        <v>79</v>
      </c>
      <c r="AY240" s="22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2842</v>
      </c>
      <c r="G241" s="219"/>
      <c r="H241" s="222">
        <v>2.254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86</v>
      </c>
      <c r="AV241" s="13" t="s">
        <v>88</v>
      </c>
      <c r="AW241" s="13" t="s">
        <v>40</v>
      </c>
      <c r="AX241" s="13" t="s">
        <v>79</v>
      </c>
      <c r="AY241" s="227" t="s">
        <v>282</v>
      </c>
    </row>
    <row r="242" s="13" customFormat="1">
      <c r="B242" s="218"/>
      <c r="C242" s="219"/>
      <c r="D242" s="210" t="s">
        <v>292</v>
      </c>
      <c r="E242" s="220" t="s">
        <v>1</v>
      </c>
      <c r="F242" s="221" t="s">
        <v>2843</v>
      </c>
      <c r="G242" s="219"/>
      <c r="H242" s="222">
        <v>2.254</v>
      </c>
      <c r="I242" s="219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292</v>
      </c>
      <c r="AU242" s="227" t="s">
        <v>86</v>
      </c>
      <c r="AV242" s="13" t="s">
        <v>88</v>
      </c>
      <c r="AW242" s="13" t="s">
        <v>40</v>
      </c>
      <c r="AX242" s="13" t="s">
        <v>79</v>
      </c>
      <c r="AY242" s="227" t="s">
        <v>282</v>
      </c>
    </row>
    <row r="243" s="13" customFormat="1">
      <c r="B243" s="218"/>
      <c r="C243" s="219"/>
      <c r="D243" s="210" t="s">
        <v>292</v>
      </c>
      <c r="E243" s="220" t="s">
        <v>1</v>
      </c>
      <c r="F243" s="221" t="s">
        <v>2844</v>
      </c>
      <c r="G243" s="219"/>
      <c r="H243" s="222">
        <v>4.2779999999999996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292</v>
      </c>
      <c r="AU243" s="227" t="s">
        <v>86</v>
      </c>
      <c r="AV243" s="13" t="s">
        <v>88</v>
      </c>
      <c r="AW243" s="13" t="s">
        <v>40</v>
      </c>
      <c r="AX243" s="13" t="s">
        <v>79</v>
      </c>
      <c r="AY243" s="227" t="s">
        <v>282</v>
      </c>
    </row>
    <row r="244" s="13" customFormat="1">
      <c r="B244" s="218"/>
      <c r="C244" s="219"/>
      <c r="D244" s="210" t="s">
        <v>292</v>
      </c>
      <c r="E244" s="220" t="s">
        <v>1</v>
      </c>
      <c r="F244" s="221" t="s">
        <v>2845</v>
      </c>
      <c r="G244" s="219"/>
      <c r="H244" s="222">
        <v>4.6459999999999999</v>
      </c>
      <c r="I244" s="219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292</v>
      </c>
      <c r="AU244" s="227" t="s">
        <v>86</v>
      </c>
      <c r="AV244" s="13" t="s">
        <v>88</v>
      </c>
      <c r="AW244" s="13" t="s">
        <v>40</v>
      </c>
      <c r="AX244" s="13" t="s">
        <v>79</v>
      </c>
      <c r="AY244" s="227" t="s">
        <v>282</v>
      </c>
    </row>
    <row r="245" s="13" customFormat="1">
      <c r="B245" s="218"/>
      <c r="C245" s="219"/>
      <c r="D245" s="210" t="s">
        <v>292</v>
      </c>
      <c r="E245" s="220" t="s">
        <v>1</v>
      </c>
      <c r="F245" s="221" t="s">
        <v>2846</v>
      </c>
      <c r="G245" s="219"/>
      <c r="H245" s="222">
        <v>4.1399999999999997</v>
      </c>
      <c r="I245" s="219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292</v>
      </c>
      <c r="AU245" s="227" t="s">
        <v>86</v>
      </c>
      <c r="AV245" s="13" t="s">
        <v>88</v>
      </c>
      <c r="AW245" s="13" t="s">
        <v>40</v>
      </c>
      <c r="AX245" s="13" t="s">
        <v>79</v>
      </c>
      <c r="AY245" s="227" t="s">
        <v>282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2847</v>
      </c>
      <c r="G246" s="219"/>
      <c r="H246" s="222">
        <v>4.1399999999999997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86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5" customFormat="1">
      <c r="B247" s="238"/>
      <c r="C247" s="239"/>
      <c r="D247" s="210" t="s">
        <v>292</v>
      </c>
      <c r="E247" s="240" t="s">
        <v>1</v>
      </c>
      <c r="F247" s="241" t="s">
        <v>306</v>
      </c>
      <c r="G247" s="239"/>
      <c r="H247" s="242">
        <v>184.91399999999999</v>
      </c>
      <c r="I247" s="239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292</v>
      </c>
      <c r="AU247" s="247" t="s">
        <v>86</v>
      </c>
      <c r="AV247" s="15" t="s">
        <v>290</v>
      </c>
      <c r="AW247" s="15" t="s">
        <v>40</v>
      </c>
      <c r="AX247" s="15" t="s">
        <v>86</v>
      </c>
      <c r="AY247" s="247" t="s">
        <v>282</v>
      </c>
    </row>
    <row r="248" s="1" customFormat="1" ht="16.5" customHeight="1">
      <c r="B248" s="33"/>
      <c r="C248" s="248" t="s">
        <v>360</v>
      </c>
      <c r="D248" s="248" t="s">
        <v>328</v>
      </c>
      <c r="E248" s="249" t="s">
        <v>2848</v>
      </c>
      <c r="F248" s="250" t="s">
        <v>2849</v>
      </c>
      <c r="G248" s="251" t="s">
        <v>316</v>
      </c>
      <c r="H248" s="252">
        <v>1106.3520000000001</v>
      </c>
      <c r="I248" s="253">
        <v>303</v>
      </c>
      <c r="J248" s="253">
        <f>ROUND(I248*H248,2)</f>
        <v>335224.65999999997</v>
      </c>
      <c r="K248" s="250" t="s">
        <v>289</v>
      </c>
      <c r="L248" s="254"/>
      <c r="M248" s="255" t="s">
        <v>1</v>
      </c>
      <c r="N248" s="256" t="s">
        <v>50</v>
      </c>
      <c r="O248" s="205">
        <v>0</v>
      </c>
      <c r="P248" s="205">
        <f>O248*H248</f>
        <v>0</v>
      </c>
      <c r="Q248" s="205">
        <v>0</v>
      </c>
      <c r="R248" s="205">
        <f>Q248*H248</f>
        <v>0</v>
      </c>
      <c r="S248" s="205">
        <v>0</v>
      </c>
      <c r="T248" s="206">
        <f>S248*H248</f>
        <v>0</v>
      </c>
      <c r="AR248" s="17" t="s">
        <v>331</v>
      </c>
      <c r="AT248" s="17" t="s">
        <v>328</v>
      </c>
      <c r="AU248" s="17" t="s">
        <v>86</v>
      </c>
      <c r="AY248" s="17" t="s">
        <v>282</v>
      </c>
      <c r="BE248" s="207">
        <f>IF(N248="základní",J248,0)</f>
        <v>335224.65999999997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86</v>
      </c>
      <c r="BK248" s="207">
        <f>ROUND(I248*H248,2)</f>
        <v>335224.65999999997</v>
      </c>
      <c r="BL248" s="17" t="s">
        <v>290</v>
      </c>
      <c r="BM248" s="17" t="s">
        <v>2850</v>
      </c>
    </row>
    <row r="249" s="13" customFormat="1">
      <c r="B249" s="218"/>
      <c r="C249" s="219"/>
      <c r="D249" s="210" t="s">
        <v>292</v>
      </c>
      <c r="E249" s="220" t="s">
        <v>1</v>
      </c>
      <c r="F249" s="221" t="s">
        <v>2851</v>
      </c>
      <c r="G249" s="219"/>
      <c r="H249" s="222">
        <v>1106.3520000000001</v>
      </c>
      <c r="I249" s="219"/>
      <c r="J249" s="219"/>
      <c r="K249" s="219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292</v>
      </c>
      <c r="AU249" s="227" t="s">
        <v>86</v>
      </c>
      <c r="AV249" s="13" t="s">
        <v>88</v>
      </c>
      <c r="AW249" s="13" t="s">
        <v>40</v>
      </c>
      <c r="AX249" s="13" t="s">
        <v>79</v>
      </c>
      <c r="AY249" s="227" t="s">
        <v>282</v>
      </c>
    </row>
    <row r="250" s="15" customFormat="1">
      <c r="B250" s="238"/>
      <c r="C250" s="239"/>
      <c r="D250" s="210" t="s">
        <v>292</v>
      </c>
      <c r="E250" s="240" t="s">
        <v>1</v>
      </c>
      <c r="F250" s="241" t="s">
        <v>306</v>
      </c>
      <c r="G250" s="239"/>
      <c r="H250" s="242">
        <v>1106.3520000000001</v>
      </c>
      <c r="I250" s="239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292</v>
      </c>
      <c r="AU250" s="247" t="s">
        <v>86</v>
      </c>
      <c r="AV250" s="15" t="s">
        <v>290</v>
      </c>
      <c r="AW250" s="15" t="s">
        <v>40</v>
      </c>
      <c r="AX250" s="15" t="s">
        <v>86</v>
      </c>
      <c r="AY250" s="247" t="s">
        <v>282</v>
      </c>
    </row>
    <row r="251" s="11" customFormat="1" ht="25.92" customHeight="1">
      <c r="B251" s="183"/>
      <c r="C251" s="184"/>
      <c r="D251" s="185" t="s">
        <v>78</v>
      </c>
      <c r="E251" s="186" t="s">
        <v>620</v>
      </c>
      <c r="F251" s="186" t="s">
        <v>2852</v>
      </c>
      <c r="G251" s="184"/>
      <c r="H251" s="184"/>
      <c r="I251" s="184"/>
      <c r="J251" s="187">
        <f>BK251</f>
        <v>23578.540000000001</v>
      </c>
      <c r="K251" s="184"/>
      <c r="L251" s="188"/>
      <c r="M251" s="189"/>
      <c r="N251" s="190"/>
      <c r="O251" s="190"/>
      <c r="P251" s="191">
        <f>SUM(P252:P281)</f>
        <v>11.403039999999999</v>
      </c>
      <c r="Q251" s="190"/>
      <c r="R251" s="191">
        <f>SUM(R252:R281)</f>
        <v>0</v>
      </c>
      <c r="S251" s="190"/>
      <c r="T251" s="192">
        <f>SUM(T252:T281)</f>
        <v>0</v>
      </c>
      <c r="AR251" s="193" t="s">
        <v>290</v>
      </c>
      <c r="AT251" s="194" t="s">
        <v>78</v>
      </c>
      <c r="AU251" s="194" t="s">
        <v>79</v>
      </c>
      <c r="AY251" s="193" t="s">
        <v>282</v>
      </c>
      <c r="BK251" s="195">
        <f>SUM(BK252:BK281)</f>
        <v>23578.540000000001</v>
      </c>
    </row>
    <row r="252" s="1" customFormat="1" ht="16.5" customHeight="1">
      <c r="B252" s="33"/>
      <c r="C252" s="198" t="s">
        <v>365</v>
      </c>
      <c r="D252" s="198" t="s">
        <v>285</v>
      </c>
      <c r="E252" s="199" t="s">
        <v>2853</v>
      </c>
      <c r="F252" s="200" t="s">
        <v>2854</v>
      </c>
      <c r="G252" s="201" t="s">
        <v>343</v>
      </c>
      <c r="H252" s="202">
        <v>367.83999999999998</v>
      </c>
      <c r="I252" s="203">
        <v>64.099999999999994</v>
      </c>
      <c r="J252" s="203">
        <f>ROUND(I252*H252,2)</f>
        <v>23578.540000000001</v>
      </c>
      <c r="K252" s="200" t="s">
        <v>289</v>
      </c>
      <c r="L252" s="38"/>
      <c r="M252" s="72" t="s">
        <v>1</v>
      </c>
      <c r="N252" s="204" t="s">
        <v>50</v>
      </c>
      <c r="O252" s="205">
        <v>0.031</v>
      </c>
      <c r="P252" s="205">
        <f>O252*H252</f>
        <v>11.403039999999999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AR252" s="17" t="s">
        <v>290</v>
      </c>
      <c r="AT252" s="17" t="s">
        <v>285</v>
      </c>
      <c r="AU252" s="17" t="s">
        <v>86</v>
      </c>
      <c r="AY252" s="17" t="s">
        <v>282</v>
      </c>
      <c r="BE252" s="207">
        <f>IF(N252="základní",J252,0)</f>
        <v>23578.540000000001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7" t="s">
        <v>86</v>
      </c>
      <c r="BK252" s="207">
        <f>ROUND(I252*H252,2)</f>
        <v>23578.540000000001</v>
      </c>
      <c r="BL252" s="17" t="s">
        <v>290</v>
      </c>
      <c r="BM252" s="17" t="s">
        <v>2855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2856</v>
      </c>
      <c r="G253" s="219"/>
      <c r="H253" s="222">
        <v>101.34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86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3" customFormat="1">
      <c r="B254" s="218"/>
      <c r="C254" s="219"/>
      <c r="D254" s="210" t="s">
        <v>292</v>
      </c>
      <c r="E254" s="220" t="s">
        <v>1</v>
      </c>
      <c r="F254" s="221" t="s">
        <v>2857</v>
      </c>
      <c r="G254" s="219"/>
      <c r="H254" s="222">
        <v>9.5999999999999996</v>
      </c>
      <c r="I254" s="219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292</v>
      </c>
      <c r="AU254" s="227" t="s">
        <v>86</v>
      </c>
      <c r="AV254" s="13" t="s">
        <v>88</v>
      </c>
      <c r="AW254" s="13" t="s">
        <v>40</v>
      </c>
      <c r="AX254" s="13" t="s">
        <v>79</v>
      </c>
      <c r="AY254" s="22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2858</v>
      </c>
      <c r="G255" s="219"/>
      <c r="H255" s="222">
        <v>5.2999999999999998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86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3" customFormat="1">
      <c r="B256" s="218"/>
      <c r="C256" s="219"/>
      <c r="D256" s="210" t="s">
        <v>292</v>
      </c>
      <c r="E256" s="220" t="s">
        <v>1</v>
      </c>
      <c r="F256" s="221" t="s">
        <v>2859</v>
      </c>
      <c r="G256" s="219"/>
      <c r="H256" s="222">
        <v>21.600000000000001</v>
      </c>
      <c r="I256" s="219"/>
      <c r="J256" s="219"/>
      <c r="K256" s="219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292</v>
      </c>
      <c r="AU256" s="227" t="s">
        <v>86</v>
      </c>
      <c r="AV256" s="13" t="s">
        <v>88</v>
      </c>
      <c r="AW256" s="13" t="s">
        <v>40</v>
      </c>
      <c r="AX256" s="13" t="s">
        <v>79</v>
      </c>
      <c r="AY256" s="227" t="s">
        <v>282</v>
      </c>
    </row>
    <row r="257" s="13" customFormat="1">
      <c r="B257" s="218"/>
      <c r="C257" s="219"/>
      <c r="D257" s="210" t="s">
        <v>292</v>
      </c>
      <c r="E257" s="220" t="s">
        <v>1</v>
      </c>
      <c r="F257" s="221" t="s">
        <v>2860</v>
      </c>
      <c r="G257" s="219"/>
      <c r="H257" s="222">
        <v>2.2000000000000002</v>
      </c>
      <c r="I257" s="219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292</v>
      </c>
      <c r="AU257" s="227" t="s">
        <v>86</v>
      </c>
      <c r="AV257" s="13" t="s">
        <v>88</v>
      </c>
      <c r="AW257" s="13" t="s">
        <v>40</v>
      </c>
      <c r="AX257" s="13" t="s">
        <v>79</v>
      </c>
      <c r="AY257" s="227" t="s">
        <v>282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2861</v>
      </c>
      <c r="G258" s="219"/>
      <c r="H258" s="222">
        <v>24.300000000000001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86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2862</v>
      </c>
      <c r="G259" s="219"/>
      <c r="H259" s="222">
        <v>2.2000000000000002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86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3" customFormat="1">
      <c r="B260" s="218"/>
      <c r="C260" s="219"/>
      <c r="D260" s="210" t="s">
        <v>292</v>
      </c>
      <c r="E260" s="220" t="s">
        <v>1</v>
      </c>
      <c r="F260" s="221" t="s">
        <v>2863</v>
      </c>
      <c r="G260" s="219"/>
      <c r="H260" s="222">
        <v>23.899999999999999</v>
      </c>
      <c r="I260" s="219"/>
      <c r="J260" s="219"/>
      <c r="K260" s="219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292</v>
      </c>
      <c r="AU260" s="227" t="s">
        <v>86</v>
      </c>
      <c r="AV260" s="13" t="s">
        <v>88</v>
      </c>
      <c r="AW260" s="13" t="s">
        <v>40</v>
      </c>
      <c r="AX260" s="13" t="s">
        <v>79</v>
      </c>
      <c r="AY260" s="22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2864</v>
      </c>
      <c r="G261" s="219"/>
      <c r="H261" s="222">
        <v>1.8999999999999999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86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3" customFormat="1">
      <c r="B262" s="218"/>
      <c r="C262" s="219"/>
      <c r="D262" s="210" t="s">
        <v>292</v>
      </c>
      <c r="E262" s="220" t="s">
        <v>1</v>
      </c>
      <c r="F262" s="221" t="s">
        <v>2865</v>
      </c>
      <c r="G262" s="219"/>
      <c r="H262" s="222">
        <v>21.699999999999999</v>
      </c>
      <c r="I262" s="219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292</v>
      </c>
      <c r="AU262" s="227" t="s">
        <v>86</v>
      </c>
      <c r="AV262" s="13" t="s">
        <v>88</v>
      </c>
      <c r="AW262" s="13" t="s">
        <v>40</v>
      </c>
      <c r="AX262" s="13" t="s">
        <v>79</v>
      </c>
      <c r="AY262" s="227" t="s">
        <v>282</v>
      </c>
    </row>
    <row r="263" s="13" customFormat="1">
      <c r="B263" s="218"/>
      <c r="C263" s="219"/>
      <c r="D263" s="210" t="s">
        <v>292</v>
      </c>
      <c r="E263" s="220" t="s">
        <v>1</v>
      </c>
      <c r="F263" s="221" t="s">
        <v>2866</v>
      </c>
      <c r="G263" s="219"/>
      <c r="H263" s="222">
        <v>9.1999999999999993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292</v>
      </c>
      <c r="AU263" s="227" t="s">
        <v>86</v>
      </c>
      <c r="AV263" s="13" t="s">
        <v>88</v>
      </c>
      <c r="AW263" s="13" t="s">
        <v>40</v>
      </c>
      <c r="AX263" s="13" t="s">
        <v>79</v>
      </c>
      <c r="AY263" s="227" t="s">
        <v>282</v>
      </c>
    </row>
    <row r="264" s="13" customFormat="1">
      <c r="B264" s="218"/>
      <c r="C264" s="219"/>
      <c r="D264" s="210" t="s">
        <v>292</v>
      </c>
      <c r="E264" s="220" t="s">
        <v>1</v>
      </c>
      <c r="F264" s="221" t="s">
        <v>2867</v>
      </c>
      <c r="G264" s="219"/>
      <c r="H264" s="222">
        <v>1.3999999999999999</v>
      </c>
      <c r="I264" s="219"/>
      <c r="J264" s="219"/>
      <c r="K264" s="219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292</v>
      </c>
      <c r="AU264" s="227" t="s">
        <v>86</v>
      </c>
      <c r="AV264" s="13" t="s">
        <v>88</v>
      </c>
      <c r="AW264" s="13" t="s">
        <v>40</v>
      </c>
      <c r="AX264" s="13" t="s">
        <v>79</v>
      </c>
      <c r="AY264" s="227" t="s">
        <v>282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2868</v>
      </c>
      <c r="G265" s="219"/>
      <c r="H265" s="222">
        <v>6.7999999999999998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86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3" customFormat="1">
      <c r="B266" s="218"/>
      <c r="C266" s="219"/>
      <c r="D266" s="210" t="s">
        <v>292</v>
      </c>
      <c r="E266" s="220" t="s">
        <v>1</v>
      </c>
      <c r="F266" s="221" t="s">
        <v>2869</v>
      </c>
      <c r="G266" s="219"/>
      <c r="H266" s="222">
        <v>5.7000000000000002</v>
      </c>
      <c r="I266" s="219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292</v>
      </c>
      <c r="AU266" s="227" t="s">
        <v>86</v>
      </c>
      <c r="AV266" s="13" t="s">
        <v>88</v>
      </c>
      <c r="AW266" s="13" t="s">
        <v>40</v>
      </c>
      <c r="AX266" s="13" t="s">
        <v>79</v>
      </c>
      <c r="AY266" s="22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2870</v>
      </c>
      <c r="G267" s="219"/>
      <c r="H267" s="222">
        <v>6.2999999999999998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86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3" customFormat="1">
      <c r="B268" s="218"/>
      <c r="C268" s="219"/>
      <c r="D268" s="210" t="s">
        <v>292</v>
      </c>
      <c r="E268" s="220" t="s">
        <v>1</v>
      </c>
      <c r="F268" s="221" t="s">
        <v>2871</v>
      </c>
      <c r="G268" s="219"/>
      <c r="H268" s="222">
        <v>24.399999999999999</v>
      </c>
      <c r="I268" s="219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292</v>
      </c>
      <c r="AU268" s="227" t="s">
        <v>86</v>
      </c>
      <c r="AV268" s="13" t="s">
        <v>88</v>
      </c>
      <c r="AW268" s="13" t="s">
        <v>40</v>
      </c>
      <c r="AX268" s="13" t="s">
        <v>79</v>
      </c>
      <c r="AY268" s="227" t="s">
        <v>282</v>
      </c>
    </row>
    <row r="269" s="13" customFormat="1">
      <c r="B269" s="218"/>
      <c r="C269" s="219"/>
      <c r="D269" s="210" t="s">
        <v>292</v>
      </c>
      <c r="E269" s="220" t="s">
        <v>1</v>
      </c>
      <c r="F269" s="221" t="s">
        <v>2872</v>
      </c>
      <c r="G269" s="219"/>
      <c r="H269" s="222">
        <v>5.7000000000000002</v>
      </c>
      <c r="I269" s="219"/>
      <c r="J269" s="219"/>
      <c r="K269" s="219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292</v>
      </c>
      <c r="AU269" s="227" t="s">
        <v>86</v>
      </c>
      <c r="AV269" s="13" t="s">
        <v>88</v>
      </c>
      <c r="AW269" s="13" t="s">
        <v>40</v>
      </c>
      <c r="AX269" s="13" t="s">
        <v>79</v>
      </c>
      <c r="AY269" s="227" t="s">
        <v>282</v>
      </c>
    </row>
    <row r="270" s="13" customFormat="1">
      <c r="B270" s="218"/>
      <c r="C270" s="219"/>
      <c r="D270" s="210" t="s">
        <v>292</v>
      </c>
      <c r="E270" s="220" t="s">
        <v>1</v>
      </c>
      <c r="F270" s="221" t="s">
        <v>2873</v>
      </c>
      <c r="G270" s="219"/>
      <c r="H270" s="222">
        <v>5.7000000000000002</v>
      </c>
      <c r="I270" s="219"/>
      <c r="J270" s="219"/>
      <c r="K270" s="219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292</v>
      </c>
      <c r="AU270" s="227" t="s">
        <v>86</v>
      </c>
      <c r="AV270" s="13" t="s">
        <v>88</v>
      </c>
      <c r="AW270" s="13" t="s">
        <v>40</v>
      </c>
      <c r="AX270" s="13" t="s">
        <v>79</v>
      </c>
      <c r="AY270" s="227" t="s">
        <v>282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2874</v>
      </c>
      <c r="G271" s="219"/>
      <c r="H271" s="222">
        <v>6.2999999999999998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86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3" customFormat="1">
      <c r="B272" s="218"/>
      <c r="C272" s="219"/>
      <c r="D272" s="210" t="s">
        <v>292</v>
      </c>
      <c r="E272" s="220" t="s">
        <v>1</v>
      </c>
      <c r="F272" s="221" t="s">
        <v>2875</v>
      </c>
      <c r="G272" s="219"/>
      <c r="H272" s="222">
        <v>24.399999999999999</v>
      </c>
      <c r="I272" s="219"/>
      <c r="J272" s="219"/>
      <c r="K272" s="219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292</v>
      </c>
      <c r="AU272" s="227" t="s">
        <v>86</v>
      </c>
      <c r="AV272" s="13" t="s">
        <v>88</v>
      </c>
      <c r="AW272" s="13" t="s">
        <v>40</v>
      </c>
      <c r="AX272" s="13" t="s">
        <v>79</v>
      </c>
      <c r="AY272" s="227" t="s">
        <v>282</v>
      </c>
    </row>
    <row r="273" s="13" customFormat="1">
      <c r="B273" s="218"/>
      <c r="C273" s="219"/>
      <c r="D273" s="210" t="s">
        <v>292</v>
      </c>
      <c r="E273" s="220" t="s">
        <v>1</v>
      </c>
      <c r="F273" s="221" t="s">
        <v>2876</v>
      </c>
      <c r="G273" s="219"/>
      <c r="H273" s="222">
        <v>4.9000000000000004</v>
      </c>
      <c r="I273" s="219"/>
      <c r="J273" s="219"/>
      <c r="K273" s="219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292</v>
      </c>
      <c r="AU273" s="227" t="s">
        <v>86</v>
      </c>
      <c r="AV273" s="13" t="s">
        <v>88</v>
      </c>
      <c r="AW273" s="13" t="s">
        <v>40</v>
      </c>
      <c r="AX273" s="13" t="s">
        <v>79</v>
      </c>
      <c r="AY273" s="227" t="s">
        <v>282</v>
      </c>
    </row>
    <row r="274" s="13" customFormat="1">
      <c r="B274" s="218"/>
      <c r="C274" s="219"/>
      <c r="D274" s="210" t="s">
        <v>292</v>
      </c>
      <c r="E274" s="220" t="s">
        <v>1</v>
      </c>
      <c r="F274" s="221" t="s">
        <v>2877</v>
      </c>
      <c r="G274" s="219"/>
      <c r="H274" s="222">
        <v>5.7999999999999998</v>
      </c>
      <c r="I274" s="219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292</v>
      </c>
      <c r="AU274" s="227" t="s">
        <v>86</v>
      </c>
      <c r="AV274" s="13" t="s">
        <v>88</v>
      </c>
      <c r="AW274" s="13" t="s">
        <v>40</v>
      </c>
      <c r="AX274" s="13" t="s">
        <v>79</v>
      </c>
      <c r="AY274" s="227" t="s">
        <v>282</v>
      </c>
    </row>
    <row r="275" s="13" customFormat="1">
      <c r="B275" s="218"/>
      <c r="C275" s="219"/>
      <c r="D275" s="210" t="s">
        <v>292</v>
      </c>
      <c r="E275" s="220" t="s">
        <v>1</v>
      </c>
      <c r="F275" s="221" t="s">
        <v>2878</v>
      </c>
      <c r="G275" s="219"/>
      <c r="H275" s="222">
        <v>4.9000000000000004</v>
      </c>
      <c r="I275" s="219"/>
      <c r="J275" s="219"/>
      <c r="K275" s="219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292</v>
      </c>
      <c r="AU275" s="227" t="s">
        <v>86</v>
      </c>
      <c r="AV275" s="13" t="s">
        <v>88</v>
      </c>
      <c r="AW275" s="13" t="s">
        <v>40</v>
      </c>
      <c r="AX275" s="13" t="s">
        <v>79</v>
      </c>
      <c r="AY275" s="227" t="s">
        <v>282</v>
      </c>
    </row>
    <row r="276" s="13" customFormat="1">
      <c r="B276" s="218"/>
      <c r="C276" s="219"/>
      <c r="D276" s="210" t="s">
        <v>292</v>
      </c>
      <c r="E276" s="220" t="s">
        <v>1</v>
      </c>
      <c r="F276" s="221" t="s">
        <v>2879</v>
      </c>
      <c r="G276" s="219"/>
      <c r="H276" s="222">
        <v>4.9000000000000004</v>
      </c>
      <c r="I276" s="219"/>
      <c r="J276" s="219"/>
      <c r="K276" s="219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292</v>
      </c>
      <c r="AU276" s="227" t="s">
        <v>86</v>
      </c>
      <c r="AV276" s="13" t="s">
        <v>88</v>
      </c>
      <c r="AW276" s="13" t="s">
        <v>40</v>
      </c>
      <c r="AX276" s="13" t="s">
        <v>79</v>
      </c>
      <c r="AY276" s="227" t="s">
        <v>282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2880</v>
      </c>
      <c r="G277" s="219"/>
      <c r="H277" s="222">
        <v>9.3000000000000007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86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3" customFormat="1">
      <c r="B278" s="218"/>
      <c r="C278" s="219"/>
      <c r="D278" s="210" t="s">
        <v>292</v>
      </c>
      <c r="E278" s="220" t="s">
        <v>1</v>
      </c>
      <c r="F278" s="221" t="s">
        <v>2881</v>
      </c>
      <c r="G278" s="219"/>
      <c r="H278" s="222">
        <v>10.1</v>
      </c>
      <c r="I278" s="219"/>
      <c r="J278" s="219"/>
      <c r="K278" s="219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292</v>
      </c>
      <c r="AU278" s="227" t="s">
        <v>86</v>
      </c>
      <c r="AV278" s="13" t="s">
        <v>88</v>
      </c>
      <c r="AW278" s="13" t="s">
        <v>40</v>
      </c>
      <c r="AX278" s="13" t="s">
        <v>79</v>
      </c>
      <c r="AY278" s="227" t="s">
        <v>282</v>
      </c>
    </row>
    <row r="279" s="13" customFormat="1">
      <c r="B279" s="218"/>
      <c r="C279" s="219"/>
      <c r="D279" s="210" t="s">
        <v>292</v>
      </c>
      <c r="E279" s="220" t="s">
        <v>1</v>
      </c>
      <c r="F279" s="221" t="s">
        <v>2882</v>
      </c>
      <c r="G279" s="219"/>
      <c r="H279" s="222">
        <v>9</v>
      </c>
      <c r="I279" s="219"/>
      <c r="J279" s="219"/>
      <c r="K279" s="219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292</v>
      </c>
      <c r="AU279" s="227" t="s">
        <v>86</v>
      </c>
      <c r="AV279" s="13" t="s">
        <v>88</v>
      </c>
      <c r="AW279" s="13" t="s">
        <v>40</v>
      </c>
      <c r="AX279" s="13" t="s">
        <v>79</v>
      </c>
      <c r="AY279" s="227" t="s">
        <v>282</v>
      </c>
    </row>
    <row r="280" s="13" customFormat="1">
      <c r="B280" s="218"/>
      <c r="C280" s="219"/>
      <c r="D280" s="210" t="s">
        <v>292</v>
      </c>
      <c r="E280" s="220" t="s">
        <v>1</v>
      </c>
      <c r="F280" s="221" t="s">
        <v>2883</v>
      </c>
      <c r="G280" s="219"/>
      <c r="H280" s="222">
        <v>9</v>
      </c>
      <c r="I280" s="219"/>
      <c r="J280" s="219"/>
      <c r="K280" s="219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292</v>
      </c>
      <c r="AU280" s="227" t="s">
        <v>86</v>
      </c>
      <c r="AV280" s="13" t="s">
        <v>88</v>
      </c>
      <c r="AW280" s="13" t="s">
        <v>40</v>
      </c>
      <c r="AX280" s="13" t="s">
        <v>79</v>
      </c>
      <c r="AY280" s="227" t="s">
        <v>282</v>
      </c>
    </row>
    <row r="281" s="15" customFormat="1">
      <c r="B281" s="238"/>
      <c r="C281" s="239"/>
      <c r="D281" s="210" t="s">
        <v>292</v>
      </c>
      <c r="E281" s="240" t="s">
        <v>1</v>
      </c>
      <c r="F281" s="241" t="s">
        <v>306</v>
      </c>
      <c r="G281" s="239"/>
      <c r="H281" s="242">
        <v>367.83999999999998</v>
      </c>
      <c r="I281" s="239"/>
      <c r="J281" s="239"/>
      <c r="K281" s="239"/>
      <c r="L281" s="243"/>
      <c r="M281" s="244"/>
      <c r="N281" s="245"/>
      <c r="O281" s="245"/>
      <c r="P281" s="245"/>
      <c r="Q281" s="245"/>
      <c r="R281" s="245"/>
      <c r="S281" s="245"/>
      <c r="T281" s="246"/>
      <c r="AT281" s="247" t="s">
        <v>292</v>
      </c>
      <c r="AU281" s="247" t="s">
        <v>86</v>
      </c>
      <c r="AV281" s="15" t="s">
        <v>290</v>
      </c>
      <c r="AW281" s="15" t="s">
        <v>40</v>
      </c>
      <c r="AX281" s="15" t="s">
        <v>86</v>
      </c>
      <c r="AY281" s="247" t="s">
        <v>282</v>
      </c>
    </row>
    <row r="282" s="11" customFormat="1" ht="25.92" customHeight="1">
      <c r="B282" s="183"/>
      <c r="C282" s="184"/>
      <c r="D282" s="185" t="s">
        <v>78</v>
      </c>
      <c r="E282" s="186" t="s">
        <v>755</v>
      </c>
      <c r="F282" s="186" t="s">
        <v>2884</v>
      </c>
      <c r="G282" s="184"/>
      <c r="H282" s="184"/>
      <c r="I282" s="184"/>
      <c r="J282" s="187">
        <f>BK282</f>
        <v>378832.5</v>
      </c>
      <c r="K282" s="184"/>
      <c r="L282" s="188"/>
      <c r="M282" s="189"/>
      <c r="N282" s="190"/>
      <c r="O282" s="190"/>
      <c r="P282" s="191">
        <f>SUM(P283:P485)</f>
        <v>239.59800000000001</v>
      </c>
      <c r="Q282" s="190"/>
      <c r="R282" s="191">
        <f>SUM(R283:R485)</f>
        <v>2.3322440000000002</v>
      </c>
      <c r="S282" s="190"/>
      <c r="T282" s="192">
        <f>SUM(T283:T485)</f>
        <v>0</v>
      </c>
      <c r="AR282" s="193" t="s">
        <v>290</v>
      </c>
      <c r="AT282" s="194" t="s">
        <v>78</v>
      </c>
      <c r="AU282" s="194" t="s">
        <v>79</v>
      </c>
      <c r="AY282" s="193" t="s">
        <v>282</v>
      </c>
      <c r="BK282" s="195">
        <f>SUM(BK283:BK485)</f>
        <v>378832.5</v>
      </c>
    </row>
    <row r="283" s="1" customFormat="1" ht="16.5" customHeight="1">
      <c r="B283" s="33"/>
      <c r="C283" s="198" t="s">
        <v>370</v>
      </c>
      <c r="D283" s="198" t="s">
        <v>285</v>
      </c>
      <c r="E283" s="199" t="s">
        <v>2885</v>
      </c>
      <c r="F283" s="200" t="s">
        <v>2886</v>
      </c>
      <c r="G283" s="201" t="s">
        <v>392</v>
      </c>
      <c r="H283" s="202">
        <v>16</v>
      </c>
      <c r="I283" s="203">
        <v>62.200000000000003</v>
      </c>
      <c r="J283" s="203">
        <f>ROUND(I283*H283,2)</f>
        <v>995.20000000000005</v>
      </c>
      <c r="K283" s="200" t="s">
        <v>289</v>
      </c>
      <c r="L283" s="38"/>
      <c r="M283" s="72" t="s">
        <v>1</v>
      </c>
      <c r="N283" s="204" t="s">
        <v>50</v>
      </c>
      <c r="O283" s="205">
        <v>0.19</v>
      </c>
      <c r="P283" s="205">
        <f>O283*H283</f>
        <v>3.04</v>
      </c>
      <c r="Q283" s="205">
        <v>1.0000000000000001E-05</v>
      </c>
      <c r="R283" s="205">
        <f>Q283*H283</f>
        <v>0.00016000000000000001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86</v>
      </c>
      <c r="AY283" s="17" t="s">
        <v>282</v>
      </c>
      <c r="BE283" s="207">
        <f>IF(N283="základní",J283,0)</f>
        <v>995.20000000000005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995.20000000000005</v>
      </c>
      <c r="BL283" s="17" t="s">
        <v>290</v>
      </c>
      <c r="BM283" s="17" t="s">
        <v>2887</v>
      </c>
    </row>
    <row r="284" s="13" customFormat="1">
      <c r="B284" s="218"/>
      <c r="C284" s="219"/>
      <c r="D284" s="210" t="s">
        <v>292</v>
      </c>
      <c r="E284" s="220" t="s">
        <v>1</v>
      </c>
      <c r="F284" s="221" t="s">
        <v>2888</v>
      </c>
      <c r="G284" s="219"/>
      <c r="H284" s="222">
        <v>1</v>
      </c>
      <c r="I284" s="219"/>
      <c r="J284" s="219"/>
      <c r="K284" s="219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292</v>
      </c>
      <c r="AU284" s="227" t="s">
        <v>86</v>
      </c>
      <c r="AV284" s="13" t="s">
        <v>88</v>
      </c>
      <c r="AW284" s="13" t="s">
        <v>40</v>
      </c>
      <c r="AX284" s="13" t="s">
        <v>79</v>
      </c>
      <c r="AY284" s="227" t="s">
        <v>282</v>
      </c>
    </row>
    <row r="285" s="13" customFormat="1">
      <c r="B285" s="218"/>
      <c r="C285" s="219"/>
      <c r="D285" s="210" t="s">
        <v>292</v>
      </c>
      <c r="E285" s="220" t="s">
        <v>1</v>
      </c>
      <c r="F285" s="221" t="s">
        <v>2889</v>
      </c>
      <c r="G285" s="219"/>
      <c r="H285" s="222">
        <v>1</v>
      </c>
      <c r="I285" s="219"/>
      <c r="J285" s="219"/>
      <c r="K285" s="219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292</v>
      </c>
      <c r="AU285" s="227" t="s">
        <v>86</v>
      </c>
      <c r="AV285" s="13" t="s">
        <v>88</v>
      </c>
      <c r="AW285" s="13" t="s">
        <v>40</v>
      </c>
      <c r="AX285" s="13" t="s">
        <v>79</v>
      </c>
      <c r="AY285" s="227" t="s">
        <v>282</v>
      </c>
    </row>
    <row r="286" s="13" customFormat="1">
      <c r="B286" s="218"/>
      <c r="C286" s="219"/>
      <c r="D286" s="210" t="s">
        <v>292</v>
      </c>
      <c r="E286" s="220" t="s">
        <v>1</v>
      </c>
      <c r="F286" s="221" t="s">
        <v>2890</v>
      </c>
      <c r="G286" s="219"/>
      <c r="H286" s="222">
        <v>1</v>
      </c>
      <c r="I286" s="219"/>
      <c r="J286" s="219"/>
      <c r="K286" s="219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292</v>
      </c>
      <c r="AU286" s="227" t="s">
        <v>86</v>
      </c>
      <c r="AV286" s="13" t="s">
        <v>88</v>
      </c>
      <c r="AW286" s="13" t="s">
        <v>40</v>
      </c>
      <c r="AX286" s="13" t="s">
        <v>79</v>
      </c>
      <c r="AY286" s="227" t="s">
        <v>282</v>
      </c>
    </row>
    <row r="287" s="13" customFormat="1">
      <c r="B287" s="218"/>
      <c r="C287" s="219"/>
      <c r="D287" s="210" t="s">
        <v>292</v>
      </c>
      <c r="E287" s="220" t="s">
        <v>1</v>
      </c>
      <c r="F287" s="221" t="s">
        <v>2891</v>
      </c>
      <c r="G287" s="219"/>
      <c r="H287" s="222">
        <v>1</v>
      </c>
      <c r="I287" s="219"/>
      <c r="J287" s="219"/>
      <c r="K287" s="219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292</v>
      </c>
      <c r="AU287" s="227" t="s">
        <v>86</v>
      </c>
      <c r="AV287" s="13" t="s">
        <v>88</v>
      </c>
      <c r="AW287" s="13" t="s">
        <v>40</v>
      </c>
      <c r="AX287" s="13" t="s">
        <v>79</v>
      </c>
      <c r="AY287" s="227" t="s">
        <v>282</v>
      </c>
    </row>
    <row r="288" s="13" customFormat="1">
      <c r="B288" s="218"/>
      <c r="C288" s="219"/>
      <c r="D288" s="210" t="s">
        <v>292</v>
      </c>
      <c r="E288" s="220" t="s">
        <v>1</v>
      </c>
      <c r="F288" s="221" t="s">
        <v>2892</v>
      </c>
      <c r="G288" s="219"/>
      <c r="H288" s="222">
        <v>1</v>
      </c>
      <c r="I288" s="219"/>
      <c r="J288" s="219"/>
      <c r="K288" s="219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292</v>
      </c>
      <c r="AU288" s="227" t="s">
        <v>86</v>
      </c>
      <c r="AV288" s="13" t="s">
        <v>88</v>
      </c>
      <c r="AW288" s="13" t="s">
        <v>40</v>
      </c>
      <c r="AX288" s="13" t="s">
        <v>79</v>
      </c>
      <c r="AY288" s="227" t="s">
        <v>282</v>
      </c>
    </row>
    <row r="289" s="13" customFormat="1">
      <c r="B289" s="218"/>
      <c r="C289" s="219"/>
      <c r="D289" s="210" t="s">
        <v>292</v>
      </c>
      <c r="E289" s="220" t="s">
        <v>1</v>
      </c>
      <c r="F289" s="221" t="s">
        <v>2893</v>
      </c>
      <c r="G289" s="219"/>
      <c r="H289" s="222">
        <v>1</v>
      </c>
      <c r="I289" s="219"/>
      <c r="J289" s="219"/>
      <c r="K289" s="219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292</v>
      </c>
      <c r="AU289" s="227" t="s">
        <v>86</v>
      </c>
      <c r="AV289" s="13" t="s">
        <v>88</v>
      </c>
      <c r="AW289" s="13" t="s">
        <v>40</v>
      </c>
      <c r="AX289" s="13" t="s">
        <v>79</v>
      </c>
      <c r="AY289" s="227" t="s">
        <v>282</v>
      </c>
    </row>
    <row r="290" s="13" customFormat="1">
      <c r="B290" s="218"/>
      <c r="C290" s="219"/>
      <c r="D290" s="210" t="s">
        <v>292</v>
      </c>
      <c r="E290" s="220" t="s">
        <v>1</v>
      </c>
      <c r="F290" s="221" t="s">
        <v>2894</v>
      </c>
      <c r="G290" s="219"/>
      <c r="H290" s="222">
        <v>1</v>
      </c>
      <c r="I290" s="219"/>
      <c r="J290" s="219"/>
      <c r="K290" s="219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292</v>
      </c>
      <c r="AU290" s="227" t="s">
        <v>86</v>
      </c>
      <c r="AV290" s="13" t="s">
        <v>88</v>
      </c>
      <c r="AW290" s="13" t="s">
        <v>40</v>
      </c>
      <c r="AX290" s="13" t="s">
        <v>79</v>
      </c>
      <c r="AY290" s="227" t="s">
        <v>282</v>
      </c>
    </row>
    <row r="291" s="13" customFormat="1">
      <c r="B291" s="218"/>
      <c r="C291" s="219"/>
      <c r="D291" s="210" t="s">
        <v>292</v>
      </c>
      <c r="E291" s="220" t="s">
        <v>1</v>
      </c>
      <c r="F291" s="221" t="s">
        <v>2895</v>
      </c>
      <c r="G291" s="219"/>
      <c r="H291" s="222">
        <v>1</v>
      </c>
      <c r="I291" s="219"/>
      <c r="J291" s="219"/>
      <c r="K291" s="219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292</v>
      </c>
      <c r="AU291" s="227" t="s">
        <v>86</v>
      </c>
      <c r="AV291" s="13" t="s">
        <v>88</v>
      </c>
      <c r="AW291" s="13" t="s">
        <v>40</v>
      </c>
      <c r="AX291" s="13" t="s">
        <v>79</v>
      </c>
      <c r="AY291" s="227" t="s">
        <v>282</v>
      </c>
    </row>
    <row r="292" s="13" customFormat="1">
      <c r="B292" s="218"/>
      <c r="C292" s="219"/>
      <c r="D292" s="210" t="s">
        <v>292</v>
      </c>
      <c r="E292" s="220" t="s">
        <v>1</v>
      </c>
      <c r="F292" s="221" t="s">
        <v>2896</v>
      </c>
      <c r="G292" s="219"/>
      <c r="H292" s="222">
        <v>1</v>
      </c>
      <c r="I292" s="219"/>
      <c r="J292" s="219"/>
      <c r="K292" s="219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292</v>
      </c>
      <c r="AU292" s="227" t="s">
        <v>86</v>
      </c>
      <c r="AV292" s="13" t="s">
        <v>88</v>
      </c>
      <c r="AW292" s="13" t="s">
        <v>40</v>
      </c>
      <c r="AX292" s="13" t="s">
        <v>79</v>
      </c>
      <c r="AY292" s="227" t="s">
        <v>282</v>
      </c>
    </row>
    <row r="293" s="13" customFormat="1">
      <c r="B293" s="218"/>
      <c r="C293" s="219"/>
      <c r="D293" s="210" t="s">
        <v>292</v>
      </c>
      <c r="E293" s="220" t="s">
        <v>1</v>
      </c>
      <c r="F293" s="221" t="s">
        <v>2897</v>
      </c>
      <c r="G293" s="219"/>
      <c r="H293" s="222">
        <v>1</v>
      </c>
      <c r="I293" s="219"/>
      <c r="J293" s="219"/>
      <c r="K293" s="219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292</v>
      </c>
      <c r="AU293" s="227" t="s">
        <v>86</v>
      </c>
      <c r="AV293" s="13" t="s">
        <v>88</v>
      </c>
      <c r="AW293" s="13" t="s">
        <v>40</v>
      </c>
      <c r="AX293" s="13" t="s">
        <v>79</v>
      </c>
      <c r="AY293" s="227" t="s">
        <v>282</v>
      </c>
    </row>
    <row r="294" s="13" customFormat="1">
      <c r="B294" s="218"/>
      <c r="C294" s="219"/>
      <c r="D294" s="210" t="s">
        <v>292</v>
      </c>
      <c r="E294" s="220" t="s">
        <v>1</v>
      </c>
      <c r="F294" s="221" t="s">
        <v>2898</v>
      </c>
      <c r="G294" s="219"/>
      <c r="H294" s="222">
        <v>1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292</v>
      </c>
      <c r="AU294" s="227" t="s">
        <v>86</v>
      </c>
      <c r="AV294" s="13" t="s">
        <v>88</v>
      </c>
      <c r="AW294" s="13" t="s">
        <v>40</v>
      </c>
      <c r="AX294" s="13" t="s">
        <v>79</v>
      </c>
      <c r="AY294" s="227" t="s">
        <v>282</v>
      </c>
    </row>
    <row r="295" s="13" customFormat="1">
      <c r="B295" s="218"/>
      <c r="C295" s="219"/>
      <c r="D295" s="210" t="s">
        <v>292</v>
      </c>
      <c r="E295" s="220" t="s">
        <v>1</v>
      </c>
      <c r="F295" s="221" t="s">
        <v>2899</v>
      </c>
      <c r="G295" s="219"/>
      <c r="H295" s="222">
        <v>1</v>
      </c>
      <c r="I295" s="219"/>
      <c r="J295" s="219"/>
      <c r="K295" s="219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292</v>
      </c>
      <c r="AU295" s="227" t="s">
        <v>86</v>
      </c>
      <c r="AV295" s="13" t="s">
        <v>88</v>
      </c>
      <c r="AW295" s="13" t="s">
        <v>40</v>
      </c>
      <c r="AX295" s="13" t="s">
        <v>79</v>
      </c>
      <c r="AY295" s="227" t="s">
        <v>282</v>
      </c>
    </row>
    <row r="296" s="13" customFormat="1">
      <c r="B296" s="218"/>
      <c r="C296" s="219"/>
      <c r="D296" s="210" t="s">
        <v>292</v>
      </c>
      <c r="E296" s="220" t="s">
        <v>1</v>
      </c>
      <c r="F296" s="221" t="s">
        <v>2900</v>
      </c>
      <c r="G296" s="219"/>
      <c r="H296" s="222">
        <v>1</v>
      </c>
      <c r="I296" s="219"/>
      <c r="J296" s="219"/>
      <c r="K296" s="219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292</v>
      </c>
      <c r="AU296" s="227" t="s">
        <v>86</v>
      </c>
      <c r="AV296" s="13" t="s">
        <v>88</v>
      </c>
      <c r="AW296" s="13" t="s">
        <v>40</v>
      </c>
      <c r="AX296" s="13" t="s">
        <v>79</v>
      </c>
      <c r="AY296" s="227" t="s">
        <v>282</v>
      </c>
    </row>
    <row r="297" s="13" customFormat="1">
      <c r="B297" s="218"/>
      <c r="C297" s="219"/>
      <c r="D297" s="210" t="s">
        <v>292</v>
      </c>
      <c r="E297" s="220" t="s">
        <v>1</v>
      </c>
      <c r="F297" s="221" t="s">
        <v>2901</v>
      </c>
      <c r="G297" s="219"/>
      <c r="H297" s="222">
        <v>1</v>
      </c>
      <c r="I297" s="219"/>
      <c r="J297" s="219"/>
      <c r="K297" s="219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292</v>
      </c>
      <c r="AU297" s="227" t="s">
        <v>86</v>
      </c>
      <c r="AV297" s="13" t="s">
        <v>88</v>
      </c>
      <c r="AW297" s="13" t="s">
        <v>40</v>
      </c>
      <c r="AX297" s="13" t="s">
        <v>79</v>
      </c>
      <c r="AY297" s="227" t="s">
        <v>282</v>
      </c>
    </row>
    <row r="298" s="13" customFormat="1">
      <c r="B298" s="218"/>
      <c r="C298" s="219"/>
      <c r="D298" s="210" t="s">
        <v>292</v>
      </c>
      <c r="E298" s="220" t="s">
        <v>1</v>
      </c>
      <c r="F298" s="221" t="s">
        <v>2902</v>
      </c>
      <c r="G298" s="219"/>
      <c r="H298" s="222">
        <v>1</v>
      </c>
      <c r="I298" s="219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292</v>
      </c>
      <c r="AU298" s="227" t="s">
        <v>86</v>
      </c>
      <c r="AV298" s="13" t="s">
        <v>88</v>
      </c>
      <c r="AW298" s="13" t="s">
        <v>40</v>
      </c>
      <c r="AX298" s="13" t="s">
        <v>79</v>
      </c>
      <c r="AY298" s="227" t="s">
        <v>282</v>
      </c>
    </row>
    <row r="299" s="13" customFormat="1">
      <c r="B299" s="218"/>
      <c r="C299" s="219"/>
      <c r="D299" s="210" t="s">
        <v>292</v>
      </c>
      <c r="E299" s="220" t="s">
        <v>1</v>
      </c>
      <c r="F299" s="221" t="s">
        <v>2903</v>
      </c>
      <c r="G299" s="219"/>
      <c r="H299" s="222">
        <v>1</v>
      </c>
      <c r="I299" s="219"/>
      <c r="J299" s="219"/>
      <c r="K299" s="219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292</v>
      </c>
      <c r="AU299" s="227" t="s">
        <v>86</v>
      </c>
      <c r="AV299" s="13" t="s">
        <v>88</v>
      </c>
      <c r="AW299" s="13" t="s">
        <v>40</v>
      </c>
      <c r="AX299" s="13" t="s">
        <v>79</v>
      </c>
      <c r="AY299" s="227" t="s">
        <v>282</v>
      </c>
    </row>
    <row r="300" s="15" customFormat="1">
      <c r="B300" s="238"/>
      <c r="C300" s="239"/>
      <c r="D300" s="210" t="s">
        <v>292</v>
      </c>
      <c r="E300" s="240" t="s">
        <v>1</v>
      </c>
      <c r="F300" s="241" t="s">
        <v>306</v>
      </c>
      <c r="G300" s="239"/>
      <c r="H300" s="242">
        <v>16</v>
      </c>
      <c r="I300" s="239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AT300" s="247" t="s">
        <v>292</v>
      </c>
      <c r="AU300" s="247" t="s">
        <v>86</v>
      </c>
      <c r="AV300" s="15" t="s">
        <v>290</v>
      </c>
      <c r="AW300" s="15" t="s">
        <v>40</v>
      </c>
      <c r="AX300" s="15" t="s">
        <v>86</v>
      </c>
      <c r="AY300" s="247" t="s">
        <v>282</v>
      </c>
    </row>
    <row r="301" s="1" customFormat="1" ht="16.5" customHeight="1">
      <c r="B301" s="33"/>
      <c r="C301" s="248" t="s">
        <v>8</v>
      </c>
      <c r="D301" s="248" t="s">
        <v>328</v>
      </c>
      <c r="E301" s="249" t="s">
        <v>2904</v>
      </c>
      <c r="F301" s="250" t="s">
        <v>2905</v>
      </c>
      <c r="G301" s="251" t="s">
        <v>392</v>
      </c>
      <c r="H301" s="252">
        <v>16</v>
      </c>
      <c r="I301" s="253">
        <v>197</v>
      </c>
      <c r="J301" s="253">
        <f>ROUND(I301*H301,2)</f>
        <v>3152</v>
      </c>
      <c r="K301" s="250" t="s">
        <v>289</v>
      </c>
      <c r="L301" s="254"/>
      <c r="M301" s="255" t="s">
        <v>1</v>
      </c>
      <c r="N301" s="256" t="s">
        <v>50</v>
      </c>
      <c r="O301" s="205">
        <v>0</v>
      </c>
      <c r="P301" s="205">
        <f>O301*H301</f>
        <v>0</v>
      </c>
      <c r="Q301" s="205">
        <v>0.0016999999999999999</v>
      </c>
      <c r="R301" s="205">
        <f>Q301*H301</f>
        <v>0.027199999999999998</v>
      </c>
      <c r="S301" s="205">
        <v>0</v>
      </c>
      <c r="T301" s="206">
        <f>S301*H301</f>
        <v>0</v>
      </c>
      <c r="AR301" s="17" t="s">
        <v>331</v>
      </c>
      <c r="AT301" s="17" t="s">
        <v>328</v>
      </c>
      <c r="AU301" s="17" t="s">
        <v>86</v>
      </c>
      <c r="AY301" s="17" t="s">
        <v>282</v>
      </c>
      <c r="BE301" s="207">
        <f>IF(N301="základní",J301,0)</f>
        <v>3152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7" t="s">
        <v>86</v>
      </c>
      <c r="BK301" s="207">
        <f>ROUND(I301*H301,2)</f>
        <v>3152</v>
      </c>
      <c r="BL301" s="17" t="s">
        <v>290</v>
      </c>
      <c r="BM301" s="17" t="s">
        <v>2906</v>
      </c>
    </row>
    <row r="302" s="13" customFormat="1">
      <c r="B302" s="218"/>
      <c r="C302" s="219"/>
      <c r="D302" s="210" t="s">
        <v>292</v>
      </c>
      <c r="E302" s="220" t="s">
        <v>1</v>
      </c>
      <c r="F302" s="221" t="s">
        <v>2888</v>
      </c>
      <c r="G302" s="219"/>
      <c r="H302" s="222">
        <v>1</v>
      </c>
      <c r="I302" s="219"/>
      <c r="J302" s="219"/>
      <c r="K302" s="219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292</v>
      </c>
      <c r="AU302" s="227" t="s">
        <v>86</v>
      </c>
      <c r="AV302" s="13" t="s">
        <v>88</v>
      </c>
      <c r="AW302" s="13" t="s">
        <v>40</v>
      </c>
      <c r="AX302" s="13" t="s">
        <v>79</v>
      </c>
      <c r="AY302" s="227" t="s">
        <v>282</v>
      </c>
    </row>
    <row r="303" s="13" customFormat="1">
      <c r="B303" s="218"/>
      <c r="C303" s="219"/>
      <c r="D303" s="210" t="s">
        <v>292</v>
      </c>
      <c r="E303" s="220" t="s">
        <v>1</v>
      </c>
      <c r="F303" s="221" t="s">
        <v>2889</v>
      </c>
      <c r="G303" s="219"/>
      <c r="H303" s="222">
        <v>1</v>
      </c>
      <c r="I303" s="219"/>
      <c r="J303" s="219"/>
      <c r="K303" s="219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292</v>
      </c>
      <c r="AU303" s="227" t="s">
        <v>86</v>
      </c>
      <c r="AV303" s="13" t="s">
        <v>88</v>
      </c>
      <c r="AW303" s="13" t="s">
        <v>40</v>
      </c>
      <c r="AX303" s="13" t="s">
        <v>79</v>
      </c>
      <c r="AY303" s="227" t="s">
        <v>282</v>
      </c>
    </row>
    <row r="304" s="13" customFormat="1">
      <c r="B304" s="218"/>
      <c r="C304" s="219"/>
      <c r="D304" s="210" t="s">
        <v>292</v>
      </c>
      <c r="E304" s="220" t="s">
        <v>1</v>
      </c>
      <c r="F304" s="221" t="s">
        <v>2890</v>
      </c>
      <c r="G304" s="219"/>
      <c r="H304" s="222">
        <v>1</v>
      </c>
      <c r="I304" s="219"/>
      <c r="J304" s="219"/>
      <c r="K304" s="219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292</v>
      </c>
      <c r="AU304" s="227" t="s">
        <v>86</v>
      </c>
      <c r="AV304" s="13" t="s">
        <v>88</v>
      </c>
      <c r="AW304" s="13" t="s">
        <v>40</v>
      </c>
      <c r="AX304" s="13" t="s">
        <v>79</v>
      </c>
      <c r="AY304" s="227" t="s">
        <v>282</v>
      </c>
    </row>
    <row r="305" s="13" customFormat="1">
      <c r="B305" s="218"/>
      <c r="C305" s="219"/>
      <c r="D305" s="210" t="s">
        <v>292</v>
      </c>
      <c r="E305" s="220" t="s">
        <v>1</v>
      </c>
      <c r="F305" s="221" t="s">
        <v>2891</v>
      </c>
      <c r="G305" s="219"/>
      <c r="H305" s="222">
        <v>1</v>
      </c>
      <c r="I305" s="219"/>
      <c r="J305" s="219"/>
      <c r="K305" s="219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292</v>
      </c>
      <c r="AU305" s="227" t="s">
        <v>86</v>
      </c>
      <c r="AV305" s="13" t="s">
        <v>88</v>
      </c>
      <c r="AW305" s="13" t="s">
        <v>40</v>
      </c>
      <c r="AX305" s="13" t="s">
        <v>79</v>
      </c>
      <c r="AY305" s="227" t="s">
        <v>282</v>
      </c>
    </row>
    <row r="306" s="13" customFormat="1">
      <c r="B306" s="218"/>
      <c r="C306" s="219"/>
      <c r="D306" s="210" t="s">
        <v>292</v>
      </c>
      <c r="E306" s="220" t="s">
        <v>1</v>
      </c>
      <c r="F306" s="221" t="s">
        <v>2892</v>
      </c>
      <c r="G306" s="219"/>
      <c r="H306" s="222">
        <v>1</v>
      </c>
      <c r="I306" s="219"/>
      <c r="J306" s="219"/>
      <c r="K306" s="219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292</v>
      </c>
      <c r="AU306" s="227" t="s">
        <v>86</v>
      </c>
      <c r="AV306" s="13" t="s">
        <v>88</v>
      </c>
      <c r="AW306" s="13" t="s">
        <v>40</v>
      </c>
      <c r="AX306" s="13" t="s">
        <v>79</v>
      </c>
      <c r="AY306" s="227" t="s">
        <v>282</v>
      </c>
    </row>
    <row r="307" s="13" customFormat="1">
      <c r="B307" s="218"/>
      <c r="C307" s="219"/>
      <c r="D307" s="210" t="s">
        <v>292</v>
      </c>
      <c r="E307" s="220" t="s">
        <v>1</v>
      </c>
      <c r="F307" s="221" t="s">
        <v>2893</v>
      </c>
      <c r="G307" s="219"/>
      <c r="H307" s="222">
        <v>1</v>
      </c>
      <c r="I307" s="219"/>
      <c r="J307" s="219"/>
      <c r="K307" s="219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292</v>
      </c>
      <c r="AU307" s="227" t="s">
        <v>86</v>
      </c>
      <c r="AV307" s="13" t="s">
        <v>88</v>
      </c>
      <c r="AW307" s="13" t="s">
        <v>40</v>
      </c>
      <c r="AX307" s="13" t="s">
        <v>79</v>
      </c>
      <c r="AY307" s="227" t="s">
        <v>282</v>
      </c>
    </row>
    <row r="308" s="13" customFormat="1">
      <c r="B308" s="218"/>
      <c r="C308" s="219"/>
      <c r="D308" s="210" t="s">
        <v>292</v>
      </c>
      <c r="E308" s="220" t="s">
        <v>1</v>
      </c>
      <c r="F308" s="221" t="s">
        <v>2894</v>
      </c>
      <c r="G308" s="219"/>
      <c r="H308" s="222">
        <v>1</v>
      </c>
      <c r="I308" s="219"/>
      <c r="J308" s="219"/>
      <c r="K308" s="219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292</v>
      </c>
      <c r="AU308" s="227" t="s">
        <v>86</v>
      </c>
      <c r="AV308" s="13" t="s">
        <v>88</v>
      </c>
      <c r="AW308" s="13" t="s">
        <v>40</v>
      </c>
      <c r="AX308" s="13" t="s">
        <v>79</v>
      </c>
      <c r="AY308" s="227" t="s">
        <v>282</v>
      </c>
    </row>
    <row r="309" s="13" customFormat="1">
      <c r="B309" s="218"/>
      <c r="C309" s="219"/>
      <c r="D309" s="210" t="s">
        <v>292</v>
      </c>
      <c r="E309" s="220" t="s">
        <v>1</v>
      </c>
      <c r="F309" s="221" t="s">
        <v>2895</v>
      </c>
      <c r="G309" s="219"/>
      <c r="H309" s="222">
        <v>1</v>
      </c>
      <c r="I309" s="219"/>
      <c r="J309" s="219"/>
      <c r="K309" s="219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292</v>
      </c>
      <c r="AU309" s="227" t="s">
        <v>86</v>
      </c>
      <c r="AV309" s="13" t="s">
        <v>88</v>
      </c>
      <c r="AW309" s="13" t="s">
        <v>40</v>
      </c>
      <c r="AX309" s="13" t="s">
        <v>79</v>
      </c>
      <c r="AY309" s="227" t="s">
        <v>282</v>
      </c>
    </row>
    <row r="310" s="13" customFormat="1">
      <c r="B310" s="218"/>
      <c r="C310" s="219"/>
      <c r="D310" s="210" t="s">
        <v>292</v>
      </c>
      <c r="E310" s="220" t="s">
        <v>1</v>
      </c>
      <c r="F310" s="221" t="s">
        <v>2896</v>
      </c>
      <c r="G310" s="219"/>
      <c r="H310" s="222">
        <v>1</v>
      </c>
      <c r="I310" s="219"/>
      <c r="J310" s="219"/>
      <c r="K310" s="219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292</v>
      </c>
      <c r="AU310" s="227" t="s">
        <v>86</v>
      </c>
      <c r="AV310" s="13" t="s">
        <v>88</v>
      </c>
      <c r="AW310" s="13" t="s">
        <v>40</v>
      </c>
      <c r="AX310" s="13" t="s">
        <v>79</v>
      </c>
      <c r="AY310" s="227" t="s">
        <v>282</v>
      </c>
    </row>
    <row r="311" s="13" customFormat="1">
      <c r="B311" s="218"/>
      <c r="C311" s="219"/>
      <c r="D311" s="210" t="s">
        <v>292</v>
      </c>
      <c r="E311" s="220" t="s">
        <v>1</v>
      </c>
      <c r="F311" s="221" t="s">
        <v>2897</v>
      </c>
      <c r="G311" s="219"/>
      <c r="H311" s="222">
        <v>1</v>
      </c>
      <c r="I311" s="219"/>
      <c r="J311" s="219"/>
      <c r="K311" s="219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292</v>
      </c>
      <c r="AU311" s="227" t="s">
        <v>86</v>
      </c>
      <c r="AV311" s="13" t="s">
        <v>88</v>
      </c>
      <c r="AW311" s="13" t="s">
        <v>40</v>
      </c>
      <c r="AX311" s="13" t="s">
        <v>79</v>
      </c>
      <c r="AY311" s="227" t="s">
        <v>282</v>
      </c>
    </row>
    <row r="312" s="13" customFormat="1">
      <c r="B312" s="218"/>
      <c r="C312" s="219"/>
      <c r="D312" s="210" t="s">
        <v>292</v>
      </c>
      <c r="E312" s="220" t="s">
        <v>1</v>
      </c>
      <c r="F312" s="221" t="s">
        <v>2898</v>
      </c>
      <c r="G312" s="219"/>
      <c r="H312" s="222">
        <v>1</v>
      </c>
      <c r="I312" s="219"/>
      <c r="J312" s="219"/>
      <c r="K312" s="219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292</v>
      </c>
      <c r="AU312" s="227" t="s">
        <v>86</v>
      </c>
      <c r="AV312" s="13" t="s">
        <v>88</v>
      </c>
      <c r="AW312" s="13" t="s">
        <v>40</v>
      </c>
      <c r="AX312" s="13" t="s">
        <v>79</v>
      </c>
      <c r="AY312" s="227" t="s">
        <v>282</v>
      </c>
    </row>
    <row r="313" s="13" customFormat="1">
      <c r="B313" s="218"/>
      <c r="C313" s="219"/>
      <c r="D313" s="210" t="s">
        <v>292</v>
      </c>
      <c r="E313" s="220" t="s">
        <v>1</v>
      </c>
      <c r="F313" s="221" t="s">
        <v>2899</v>
      </c>
      <c r="G313" s="219"/>
      <c r="H313" s="222">
        <v>1</v>
      </c>
      <c r="I313" s="219"/>
      <c r="J313" s="219"/>
      <c r="K313" s="219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292</v>
      </c>
      <c r="AU313" s="227" t="s">
        <v>86</v>
      </c>
      <c r="AV313" s="13" t="s">
        <v>88</v>
      </c>
      <c r="AW313" s="13" t="s">
        <v>40</v>
      </c>
      <c r="AX313" s="13" t="s">
        <v>79</v>
      </c>
      <c r="AY313" s="227" t="s">
        <v>282</v>
      </c>
    </row>
    <row r="314" s="13" customFormat="1">
      <c r="B314" s="218"/>
      <c r="C314" s="219"/>
      <c r="D314" s="210" t="s">
        <v>292</v>
      </c>
      <c r="E314" s="220" t="s">
        <v>1</v>
      </c>
      <c r="F314" s="221" t="s">
        <v>2900</v>
      </c>
      <c r="G314" s="219"/>
      <c r="H314" s="222">
        <v>1</v>
      </c>
      <c r="I314" s="219"/>
      <c r="J314" s="219"/>
      <c r="K314" s="219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292</v>
      </c>
      <c r="AU314" s="227" t="s">
        <v>86</v>
      </c>
      <c r="AV314" s="13" t="s">
        <v>88</v>
      </c>
      <c r="AW314" s="13" t="s">
        <v>40</v>
      </c>
      <c r="AX314" s="13" t="s">
        <v>79</v>
      </c>
      <c r="AY314" s="227" t="s">
        <v>282</v>
      </c>
    </row>
    <row r="315" s="13" customFormat="1">
      <c r="B315" s="218"/>
      <c r="C315" s="219"/>
      <c r="D315" s="210" t="s">
        <v>292</v>
      </c>
      <c r="E315" s="220" t="s">
        <v>1</v>
      </c>
      <c r="F315" s="221" t="s">
        <v>2901</v>
      </c>
      <c r="G315" s="219"/>
      <c r="H315" s="222">
        <v>1</v>
      </c>
      <c r="I315" s="219"/>
      <c r="J315" s="219"/>
      <c r="K315" s="219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292</v>
      </c>
      <c r="AU315" s="227" t="s">
        <v>86</v>
      </c>
      <c r="AV315" s="13" t="s">
        <v>88</v>
      </c>
      <c r="AW315" s="13" t="s">
        <v>40</v>
      </c>
      <c r="AX315" s="13" t="s">
        <v>79</v>
      </c>
      <c r="AY315" s="227" t="s">
        <v>282</v>
      </c>
    </row>
    <row r="316" s="13" customFormat="1">
      <c r="B316" s="218"/>
      <c r="C316" s="219"/>
      <c r="D316" s="210" t="s">
        <v>292</v>
      </c>
      <c r="E316" s="220" t="s">
        <v>1</v>
      </c>
      <c r="F316" s="221" t="s">
        <v>2902</v>
      </c>
      <c r="G316" s="219"/>
      <c r="H316" s="222">
        <v>1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292</v>
      </c>
      <c r="AU316" s="227" t="s">
        <v>86</v>
      </c>
      <c r="AV316" s="13" t="s">
        <v>88</v>
      </c>
      <c r="AW316" s="13" t="s">
        <v>40</v>
      </c>
      <c r="AX316" s="13" t="s">
        <v>79</v>
      </c>
      <c r="AY316" s="227" t="s">
        <v>282</v>
      </c>
    </row>
    <row r="317" s="13" customFormat="1">
      <c r="B317" s="218"/>
      <c r="C317" s="219"/>
      <c r="D317" s="210" t="s">
        <v>292</v>
      </c>
      <c r="E317" s="220" t="s">
        <v>1</v>
      </c>
      <c r="F317" s="221" t="s">
        <v>2903</v>
      </c>
      <c r="G317" s="219"/>
      <c r="H317" s="222">
        <v>1</v>
      </c>
      <c r="I317" s="219"/>
      <c r="J317" s="219"/>
      <c r="K317" s="219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292</v>
      </c>
      <c r="AU317" s="227" t="s">
        <v>86</v>
      </c>
      <c r="AV317" s="13" t="s">
        <v>88</v>
      </c>
      <c r="AW317" s="13" t="s">
        <v>40</v>
      </c>
      <c r="AX317" s="13" t="s">
        <v>79</v>
      </c>
      <c r="AY317" s="227" t="s">
        <v>282</v>
      </c>
    </row>
    <row r="318" s="15" customFormat="1">
      <c r="B318" s="238"/>
      <c r="C318" s="239"/>
      <c r="D318" s="210" t="s">
        <v>292</v>
      </c>
      <c r="E318" s="240" t="s">
        <v>1</v>
      </c>
      <c r="F318" s="241" t="s">
        <v>306</v>
      </c>
      <c r="G318" s="239"/>
      <c r="H318" s="242">
        <v>16</v>
      </c>
      <c r="I318" s="239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292</v>
      </c>
      <c r="AU318" s="247" t="s">
        <v>86</v>
      </c>
      <c r="AV318" s="15" t="s">
        <v>290</v>
      </c>
      <c r="AW318" s="15" t="s">
        <v>40</v>
      </c>
      <c r="AX318" s="15" t="s">
        <v>86</v>
      </c>
      <c r="AY318" s="247" t="s">
        <v>282</v>
      </c>
    </row>
    <row r="319" s="1" customFormat="1" ht="16.5" customHeight="1">
      <c r="B319" s="33"/>
      <c r="C319" s="198" t="s">
        <v>381</v>
      </c>
      <c r="D319" s="198" t="s">
        <v>285</v>
      </c>
      <c r="E319" s="199" t="s">
        <v>2550</v>
      </c>
      <c r="F319" s="200" t="s">
        <v>2551</v>
      </c>
      <c r="G319" s="201" t="s">
        <v>392</v>
      </c>
      <c r="H319" s="202">
        <v>300.5</v>
      </c>
      <c r="I319" s="203">
        <v>120</v>
      </c>
      <c r="J319" s="203">
        <f>ROUND(I319*H319,2)</f>
        <v>36060</v>
      </c>
      <c r="K319" s="200" t="s">
        <v>289</v>
      </c>
      <c r="L319" s="38"/>
      <c r="M319" s="72" t="s">
        <v>1</v>
      </c>
      <c r="N319" s="204" t="s">
        <v>50</v>
      </c>
      <c r="O319" s="205">
        <v>0.29199999999999998</v>
      </c>
      <c r="P319" s="205">
        <f>O319*H319</f>
        <v>87.745999999999995</v>
      </c>
      <c r="Q319" s="205">
        <v>1.0000000000000001E-05</v>
      </c>
      <c r="R319" s="205">
        <f>Q319*H319</f>
        <v>0.0030050000000000003</v>
      </c>
      <c r="S319" s="205">
        <v>0</v>
      </c>
      <c r="T319" s="206">
        <f>S319*H319</f>
        <v>0</v>
      </c>
      <c r="AR319" s="17" t="s">
        <v>290</v>
      </c>
      <c r="AT319" s="17" t="s">
        <v>285</v>
      </c>
      <c r="AU319" s="17" t="s">
        <v>86</v>
      </c>
      <c r="AY319" s="17" t="s">
        <v>282</v>
      </c>
      <c r="BE319" s="207">
        <f>IF(N319="základní",J319,0)</f>
        <v>36060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7" t="s">
        <v>86</v>
      </c>
      <c r="BK319" s="207">
        <f>ROUND(I319*H319,2)</f>
        <v>36060</v>
      </c>
      <c r="BL319" s="17" t="s">
        <v>290</v>
      </c>
      <c r="BM319" s="17" t="s">
        <v>2907</v>
      </c>
    </row>
    <row r="320" s="13" customFormat="1">
      <c r="B320" s="218"/>
      <c r="C320" s="219"/>
      <c r="D320" s="210" t="s">
        <v>292</v>
      </c>
      <c r="E320" s="220" t="s">
        <v>1</v>
      </c>
      <c r="F320" s="221" t="s">
        <v>2908</v>
      </c>
      <c r="G320" s="219"/>
      <c r="H320" s="222">
        <v>11</v>
      </c>
      <c r="I320" s="219"/>
      <c r="J320" s="219"/>
      <c r="K320" s="219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292</v>
      </c>
      <c r="AU320" s="227" t="s">
        <v>86</v>
      </c>
      <c r="AV320" s="13" t="s">
        <v>88</v>
      </c>
      <c r="AW320" s="13" t="s">
        <v>40</v>
      </c>
      <c r="AX320" s="13" t="s">
        <v>79</v>
      </c>
      <c r="AY320" s="227" t="s">
        <v>282</v>
      </c>
    </row>
    <row r="321" s="13" customFormat="1">
      <c r="B321" s="218"/>
      <c r="C321" s="219"/>
      <c r="D321" s="210" t="s">
        <v>292</v>
      </c>
      <c r="E321" s="220" t="s">
        <v>1</v>
      </c>
      <c r="F321" s="221" t="s">
        <v>2909</v>
      </c>
      <c r="G321" s="219"/>
      <c r="H321" s="222">
        <v>6.5</v>
      </c>
      <c r="I321" s="219"/>
      <c r="J321" s="219"/>
      <c r="K321" s="219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292</v>
      </c>
      <c r="AU321" s="227" t="s">
        <v>86</v>
      </c>
      <c r="AV321" s="13" t="s">
        <v>88</v>
      </c>
      <c r="AW321" s="13" t="s">
        <v>40</v>
      </c>
      <c r="AX321" s="13" t="s">
        <v>79</v>
      </c>
      <c r="AY321" s="227" t="s">
        <v>282</v>
      </c>
    </row>
    <row r="322" s="13" customFormat="1">
      <c r="B322" s="218"/>
      <c r="C322" s="219"/>
      <c r="D322" s="210" t="s">
        <v>292</v>
      </c>
      <c r="E322" s="220" t="s">
        <v>1</v>
      </c>
      <c r="F322" s="221" t="s">
        <v>2910</v>
      </c>
      <c r="G322" s="219"/>
      <c r="H322" s="222">
        <v>23</v>
      </c>
      <c r="I322" s="219"/>
      <c r="J322" s="219"/>
      <c r="K322" s="219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292</v>
      </c>
      <c r="AU322" s="227" t="s">
        <v>86</v>
      </c>
      <c r="AV322" s="13" t="s">
        <v>88</v>
      </c>
      <c r="AW322" s="13" t="s">
        <v>40</v>
      </c>
      <c r="AX322" s="13" t="s">
        <v>79</v>
      </c>
      <c r="AY322" s="227" t="s">
        <v>282</v>
      </c>
    </row>
    <row r="323" s="13" customFormat="1">
      <c r="B323" s="218"/>
      <c r="C323" s="219"/>
      <c r="D323" s="210" t="s">
        <v>292</v>
      </c>
      <c r="E323" s="220" t="s">
        <v>1</v>
      </c>
      <c r="F323" s="221" t="s">
        <v>2911</v>
      </c>
      <c r="G323" s="219"/>
      <c r="H323" s="222">
        <v>3.5</v>
      </c>
      <c r="I323" s="219"/>
      <c r="J323" s="219"/>
      <c r="K323" s="219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292</v>
      </c>
      <c r="AU323" s="227" t="s">
        <v>86</v>
      </c>
      <c r="AV323" s="13" t="s">
        <v>88</v>
      </c>
      <c r="AW323" s="13" t="s">
        <v>40</v>
      </c>
      <c r="AX323" s="13" t="s">
        <v>79</v>
      </c>
      <c r="AY323" s="227" t="s">
        <v>282</v>
      </c>
    </row>
    <row r="324" s="13" customFormat="1">
      <c r="B324" s="218"/>
      <c r="C324" s="219"/>
      <c r="D324" s="210" t="s">
        <v>292</v>
      </c>
      <c r="E324" s="220" t="s">
        <v>1</v>
      </c>
      <c r="F324" s="221" t="s">
        <v>2912</v>
      </c>
      <c r="G324" s="219"/>
      <c r="H324" s="222">
        <v>25.5</v>
      </c>
      <c r="I324" s="219"/>
      <c r="J324" s="219"/>
      <c r="K324" s="219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292</v>
      </c>
      <c r="AU324" s="227" t="s">
        <v>86</v>
      </c>
      <c r="AV324" s="13" t="s">
        <v>88</v>
      </c>
      <c r="AW324" s="13" t="s">
        <v>40</v>
      </c>
      <c r="AX324" s="13" t="s">
        <v>79</v>
      </c>
      <c r="AY324" s="227" t="s">
        <v>282</v>
      </c>
    </row>
    <row r="325" s="13" customFormat="1">
      <c r="B325" s="218"/>
      <c r="C325" s="219"/>
      <c r="D325" s="210" t="s">
        <v>292</v>
      </c>
      <c r="E325" s="220" t="s">
        <v>1</v>
      </c>
      <c r="F325" s="221" t="s">
        <v>2913</v>
      </c>
      <c r="G325" s="219"/>
      <c r="H325" s="222">
        <v>3.5</v>
      </c>
      <c r="I325" s="219"/>
      <c r="J325" s="219"/>
      <c r="K325" s="219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292</v>
      </c>
      <c r="AU325" s="227" t="s">
        <v>86</v>
      </c>
      <c r="AV325" s="13" t="s">
        <v>88</v>
      </c>
      <c r="AW325" s="13" t="s">
        <v>40</v>
      </c>
      <c r="AX325" s="13" t="s">
        <v>79</v>
      </c>
      <c r="AY325" s="227" t="s">
        <v>282</v>
      </c>
    </row>
    <row r="326" s="13" customFormat="1">
      <c r="B326" s="218"/>
      <c r="C326" s="219"/>
      <c r="D326" s="210" t="s">
        <v>292</v>
      </c>
      <c r="E326" s="220" t="s">
        <v>1</v>
      </c>
      <c r="F326" s="221" t="s">
        <v>2914</v>
      </c>
      <c r="G326" s="219"/>
      <c r="H326" s="222">
        <v>25.5</v>
      </c>
      <c r="I326" s="219"/>
      <c r="J326" s="219"/>
      <c r="K326" s="219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292</v>
      </c>
      <c r="AU326" s="227" t="s">
        <v>86</v>
      </c>
      <c r="AV326" s="13" t="s">
        <v>88</v>
      </c>
      <c r="AW326" s="13" t="s">
        <v>40</v>
      </c>
      <c r="AX326" s="13" t="s">
        <v>79</v>
      </c>
      <c r="AY326" s="227" t="s">
        <v>282</v>
      </c>
    </row>
    <row r="327" s="13" customFormat="1">
      <c r="B327" s="218"/>
      <c r="C327" s="219"/>
      <c r="D327" s="210" t="s">
        <v>292</v>
      </c>
      <c r="E327" s="220" t="s">
        <v>1</v>
      </c>
      <c r="F327" s="221" t="s">
        <v>2915</v>
      </c>
      <c r="G327" s="219"/>
      <c r="H327" s="222">
        <v>2</v>
      </c>
      <c r="I327" s="219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292</v>
      </c>
      <c r="AU327" s="227" t="s">
        <v>86</v>
      </c>
      <c r="AV327" s="13" t="s">
        <v>88</v>
      </c>
      <c r="AW327" s="13" t="s">
        <v>40</v>
      </c>
      <c r="AX327" s="13" t="s">
        <v>79</v>
      </c>
      <c r="AY327" s="227" t="s">
        <v>282</v>
      </c>
    </row>
    <row r="328" s="13" customFormat="1">
      <c r="B328" s="218"/>
      <c r="C328" s="219"/>
      <c r="D328" s="210" t="s">
        <v>292</v>
      </c>
      <c r="E328" s="220" t="s">
        <v>1</v>
      </c>
      <c r="F328" s="221" t="s">
        <v>2916</v>
      </c>
      <c r="G328" s="219"/>
      <c r="H328" s="222">
        <v>22.5</v>
      </c>
      <c r="I328" s="219"/>
      <c r="J328" s="219"/>
      <c r="K328" s="219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292</v>
      </c>
      <c r="AU328" s="227" t="s">
        <v>86</v>
      </c>
      <c r="AV328" s="13" t="s">
        <v>88</v>
      </c>
      <c r="AW328" s="13" t="s">
        <v>40</v>
      </c>
      <c r="AX328" s="13" t="s">
        <v>79</v>
      </c>
      <c r="AY328" s="227" t="s">
        <v>282</v>
      </c>
    </row>
    <row r="329" s="13" customFormat="1">
      <c r="B329" s="218"/>
      <c r="C329" s="219"/>
      <c r="D329" s="210" t="s">
        <v>292</v>
      </c>
      <c r="E329" s="220" t="s">
        <v>1</v>
      </c>
      <c r="F329" s="221" t="s">
        <v>2917</v>
      </c>
      <c r="G329" s="219"/>
      <c r="H329" s="222">
        <v>10.5</v>
      </c>
      <c r="I329" s="219"/>
      <c r="J329" s="219"/>
      <c r="K329" s="219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292</v>
      </c>
      <c r="AU329" s="227" t="s">
        <v>86</v>
      </c>
      <c r="AV329" s="13" t="s">
        <v>88</v>
      </c>
      <c r="AW329" s="13" t="s">
        <v>40</v>
      </c>
      <c r="AX329" s="13" t="s">
        <v>79</v>
      </c>
      <c r="AY329" s="227" t="s">
        <v>282</v>
      </c>
    </row>
    <row r="330" s="13" customFormat="1">
      <c r="B330" s="218"/>
      <c r="C330" s="219"/>
      <c r="D330" s="210" t="s">
        <v>292</v>
      </c>
      <c r="E330" s="220" t="s">
        <v>1</v>
      </c>
      <c r="F330" s="221" t="s">
        <v>2918</v>
      </c>
      <c r="G330" s="219"/>
      <c r="H330" s="222">
        <v>2</v>
      </c>
      <c r="I330" s="219"/>
      <c r="J330" s="219"/>
      <c r="K330" s="219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292</v>
      </c>
      <c r="AU330" s="227" t="s">
        <v>86</v>
      </c>
      <c r="AV330" s="13" t="s">
        <v>88</v>
      </c>
      <c r="AW330" s="13" t="s">
        <v>40</v>
      </c>
      <c r="AX330" s="13" t="s">
        <v>79</v>
      </c>
      <c r="AY330" s="227" t="s">
        <v>282</v>
      </c>
    </row>
    <row r="331" s="13" customFormat="1">
      <c r="B331" s="218"/>
      <c r="C331" s="219"/>
      <c r="D331" s="210" t="s">
        <v>292</v>
      </c>
      <c r="E331" s="220" t="s">
        <v>1</v>
      </c>
      <c r="F331" s="221" t="s">
        <v>2919</v>
      </c>
      <c r="G331" s="219"/>
      <c r="H331" s="222">
        <v>8</v>
      </c>
      <c r="I331" s="219"/>
      <c r="J331" s="219"/>
      <c r="K331" s="219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292</v>
      </c>
      <c r="AU331" s="227" t="s">
        <v>86</v>
      </c>
      <c r="AV331" s="13" t="s">
        <v>88</v>
      </c>
      <c r="AW331" s="13" t="s">
        <v>40</v>
      </c>
      <c r="AX331" s="13" t="s">
        <v>79</v>
      </c>
      <c r="AY331" s="227" t="s">
        <v>282</v>
      </c>
    </row>
    <row r="332" s="13" customFormat="1">
      <c r="B332" s="218"/>
      <c r="C332" s="219"/>
      <c r="D332" s="210" t="s">
        <v>292</v>
      </c>
      <c r="E332" s="220" t="s">
        <v>1</v>
      </c>
      <c r="F332" s="221" t="s">
        <v>2920</v>
      </c>
      <c r="G332" s="219"/>
      <c r="H332" s="222">
        <v>7</v>
      </c>
      <c r="I332" s="219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292</v>
      </c>
      <c r="AU332" s="227" t="s">
        <v>86</v>
      </c>
      <c r="AV332" s="13" t="s">
        <v>88</v>
      </c>
      <c r="AW332" s="13" t="s">
        <v>40</v>
      </c>
      <c r="AX332" s="13" t="s">
        <v>79</v>
      </c>
      <c r="AY332" s="227" t="s">
        <v>282</v>
      </c>
    </row>
    <row r="333" s="13" customFormat="1">
      <c r="B333" s="218"/>
      <c r="C333" s="219"/>
      <c r="D333" s="210" t="s">
        <v>292</v>
      </c>
      <c r="E333" s="220" t="s">
        <v>1</v>
      </c>
      <c r="F333" s="221" t="s">
        <v>2921</v>
      </c>
      <c r="G333" s="219"/>
      <c r="H333" s="222">
        <v>7.5</v>
      </c>
      <c r="I333" s="219"/>
      <c r="J333" s="219"/>
      <c r="K333" s="219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292</v>
      </c>
      <c r="AU333" s="227" t="s">
        <v>86</v>
      </c>
      <c r="AV333" s="13" t="s">
        <v>88</v>
      </c>
      <c r="AW333" s="13" t="s">
        <v>40</v>
      </c>
      <c r="AX333" s="13" t="s">
        <v>79</v>
      </c>
      <c r="AY333" s="227" t="s">
        <v>282</v>
      </c>
    </row>
    <row r="334" s="13" customFormat="1">
      <c r="B334" s="218"/>
      <c r="C334" s="219"/>
      <c r="D334" s="210" t="s">
        <v>292</v>
      </c>
      <c r="E334" s="220" t="s">
        <v>1</v>
      </c>
      <c r="F334" s="221" t="s">
        <v>2922</v>
      </c>
      <c r="G334" s="219"/>
      <c r="H334" s="222">
        <v>25.5</v>
      </c>
      <c r="I334" s="219"/>
      <c r="J334" s="219"/>
      <c r="K334" s="219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292</v>
      </c>
      <c r="AU334" s="227" t="s">
        <v>86</v>
      </c>
      <c r="AV334" s="13" t="s">
        <v>88</v>
      </c>
      <c r="AW334" s="13" t="s">
        <v>40</v>
      </c>
      <c r="AX334" s="13" t="s">
        <v>79</v>
      </c>
      <c r="AY334" s="227" t="s">
        <v>282</v>
      </c>
    </row>
    <row r="335" s="13" customFormat="1">
      <c r="B335" s="218"/>
      <c r="C335" s="219"/>
      <c r="D335" s="210" t="s">
        <v>292</v>
      </c>
      <c r="E335" s="220" t="s">
        <v>1</v>
      </c>
      <c r="F335" s="221" t="s">
        <v>2923</v>
      </c>
      <c r="G335" s="219"/>
      <c r="H335" s="222">
        <v>7</v>
      </c>
      <c r="I335" s="219"/>
      <c r="J335" s="219"/>
      <c r="K335" s="219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292</v>
      </c>
      <c r="AU335" s="227" t="s">
        <v>86</v>
      </c>
      <c r="AV335" s="13" t="s">
        <v>88</v>
      </c>
      <c r="AW335" s="13" t="s">
        <v>40</v>
      </c>
      <c r="AX335" s="13" t="s">
        <v>79</v>
      </c>
      <c r="AY335" s="227" t="s">
        <v>282</v>
      </c>
    </row>
    <row r="336" s="13" customFormat="1">
      <c r="B336" s="218"/>
      <c r="C336" s="219"/>
      <c r="D336" s="210" t="s">
        <v>292</v>
      </c>
      <c r="E336" s="220" t="s">
        <v>1</v>
      </c>
      <c r="F336" s="221" t="s">
        <v>2924</v>
      </c>
      <c r="G336" s="219"/>
      <c r="H336" s="222">
        <v>7</v>
      </c>
      <c r="I336" s="219"/>
      <c r="J336" s="219"/>
      <c r="K336" s="219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292</v>
      </c>
      <c r="AU336" s="227" t="s">
        <v>86</v>
      </c>
      <c r="AV336" s="13" t="s">
        <v>88</v>
      </c>
      <c r="AW336" s="13" t="s">
        <v>40</v>
      </c>
      <c r="AX336" s="13" t="s">
        <v>79</v>
      </c>
      <c r="AY336" s="227" t="s">
        <v>282</v>
      </c>
    </row>
    <row r="337" s="13" customFormat="1">
      <c r="B337" s="218"/>
      <c r="C337" s="219"/>
      <c r="D337" s="210" t="s">
        <v>292</v>
      </c>
      <c r="E337" s="220" t="s">
        <v>1</v>
      </c>
      <c r="F337" s="221" t="s">
        <v>2925</v>
      </c>
      <c r="G337" s="219"/>
      <c r="H337" s="222">
        <v>7.5</v>
      </c>
      <c r="I337" s="219"/>
      <c r="J337" s="219"/>
      <c r="K337" s="219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292</v>
      </c>
      <c r="AU337" s="227" t="s">
        <v>86</v>
      </c>
      <c r="AV337" s="13" t="s">
        <v>88</v>
      </c>
      <c r="AW337" s="13" t="s">
        <v>40</v>
      </c>
      <c r="AX337" s="13" t="s">
        <v>79</v>
      </c>
      <c r="AY337" s="227" t="s">
        <v>282</v>
      </c>
    </row>
    <row r="338" s="13" customFormat="1">
      <c r="B338" s="218"/>
      <c r="C338" s="219"/>
      <c r="D338" s="210" t="s">
        <v>292</v>
      </c>
      <c r="E338" s="220" t="s">
        <v>1</v>
      </c>
      <c r="F338" s="221" t="s">
        <v>2926</v>
      </c>
      <c r="G338" s="219"/>
      <c r="H338" s="222">
        <v>25.5</v>
      </c>
      <c r="I338" s="219"/>
      <c r="J338" s="219"/>
      <c r="K338" s="219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292</v>
      </c>
      <c r="AU338" s="227" t="s">
        <v>86</v>
      </c>
      <c r="AV338" s="13" t="s">
        <v>88</v>
      </c>
      <c r="AW338" s="13" t="s">
        <v>40</v>
      </c>
      <c r="AX338" s="13" t="s">
        <v>79</v>
      </c>
      <c r="AY338" s="227" t="s">
        <v>282</v>
      </c>
    </row>
    <row r="339" s="13" customFormat="1">
      <c r="B339" s="218"/>
      <c r="C339" s="219"/>
      <c r="D339" s="210" t="s">
        <v>292</v>
      </c>
      <c r="E339" s="220" t="s">
        <v>1</v>
      </c>
      <c r="F339" s="221" t="s">
        <v>2927</v>
      </c>
      <c r="G339" s="219"/>
      <c r="H339" s="222">
        <v>6</v>
      </c>
      <c r="I339" s="219"/>
      <c r="J339" s="219"/>
      <c r="K339" s="219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292</v>
      </c>
      <c r="AU339" s="227" t="s">
        <v>86</v>
      </c>
      <c r="AV339" s="13" t="s">
        <v>88</v>
      </c>
      <c r="AW339" s="13" t="s">
        <v>40</v>
      </c>
      <c r="AX339" s="13" t="s">
        <v>79</v>
      </c>
      <c r="AY339" s="227" t="s">
        <v>282</v>
      </c>
    </row>
    <row r="340" s="13" customFormat="1">
      <c r="B340" s="218"/>
      <c r="C340" s="219"/>
      <c r="D340" s="210" t="s">
        <v>292</v>
      </c>
      <c r="E340" s="220" t="s">
        <v>1</v>
      </c>
      <c r="F340" s="221" t="s">
        <v>2928</v>
      </c>
      <c r="G340" s="219"/>
      <c r="H340" s="222">
        <v>7.5</v>
      </c>
      <c r="I340" s="219"/>
      <c r="J340" s="219"/>
      <c r="K340" s="219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292</v>
      </c>
      <c r="AU340" s="227" t="s">
        <v>86</v>
      </c>
      <c r="AV340" s="13" t="s">
        <v>88</v>
      </c>
      <c r="AW340" s="13" t="s">
        <v>40</v>
      </c>
      <c r="AX340" s="13" t="s">
        <v>79</v>
      </c>
      <c r="AY340" s="227" t="s">
        <v>282</v>
      </c>
    </row>
    <row r="341" s="13" customFormat="1">
      <c r="B341" s="218"/>
      <c r="C341" s="219"/>
      <c r="D341" s="210" t="s">
        <v>292</v>
      </c>
      <c r="E341" s="220" t="s">
        <v>1</v>
      </c>
      <c r="F341" s="221" t="s">
        <v>2929</v>
      </c>
      <c r="G341" s="219"/>
      <c r="H341" s="222">
        <v>6.5</v>
      </c>
      <c r="I341" s="219"/>
      <c r="J341" s="219"/>
      <c r="K341" s="219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292</v>
      </c>
      <c r="AU341" s="227" t="s">
        <v>86</v>
      </c>
      <c r="AV341" s="13" t="s">
        <v>88</v>
      </c>
      <c r="AW341" s="13" t="s">
        <v>40</v>
      </c>
      <c r="AX341" s="13" t="s">
        <v>79</v>
      </c>
      <c r="AY341" s="227" t="s">
        <v>282</v>
      </c>
    </row>
    <row r="342" s="13" customFormat="1">
      <c r="B342" s="218"/>
      <c r="C342" s="219"/>
      <c r="D342" s="210" t="s">
        <v>292</v>
      </c>
      <c r="E342" s="220" t="s">
        <v>1</v>
      </c>
      <c r="F342" s="221" t="s">
        <v>2930</v>
      </c>
      <c r="G342" s="219"/>
      <c r="H342" s="222">
        <v>6.5</v>
      </c>
      <c r="I342" s="219"/>
      <c r="J342" s="219"/>
      <c r="K342" s="219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292</v>
      </c>
      <c r="AU342" s="227" t="s">
        <v>86</v>
      </c>
      <c r="AV342" s="13" t="s">
        <v>88</v>
      </c>
      <c r="AW342" s="13" t="s">
        <v>40</v>
      </c>
      <c r="AX342" s="13" t="s">
        <v>79</v>
      </c>
      <c r="AY342" s="227" t="s">
        <v>282</v>
      </c>
    </row>
    <row r="343" s="13" customFormat="1">
      <c r="B343" s="218"/>
      <c r="C343" s="219"/>
      <c r="D343" s="210" t="s">
        <v>292</v>
      </c>
      <c r="E343" s="220" t="s">
        <v>1</v>
      </c>
      <c r="F343" s="221" t="s">
        <v>2931</v>
      </c>
      <c r="G343" s="219"/>
      <c r="H343" s="222">
        <v>11</v>
      </c>
      <c r="I343" s="219"/>
      <c r="J343" s="219"/>
      <c r="K343" s="219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292</v>
      </c>
      <c r="AU343" s="227" t="s">
        <v>86</v>
      </c>
      <c r="AV343" s="13" t="s">
        <v>88</v>
      </c>
      <c r="AW343" s="13" t="s">
        <v>40</v>
      </c>
      <c r="AX343" s="13" t="s">
        <v>79</v>
      </c>
      <c r="AY343" s="227" t="s">
        <v>282</v>
      </c>
    </row>
    <row r="344" s="13" customFormat="1">
      <c r="B344" s="218"/>
      <c r="C344" s="219"/>
      <c r="D344" s="210" t="s">
        <v>292</v>
      </c>
      <c r="E344" s="220" t="s">
        <v>1</v>
      </c>
      <c r="F344" s="221" t="s">
        <v>2932</v>
      </c>
      <c r="G344" s="219"/>
      <c r="H344" s="222">
        <v>11.5</v>
      </c>
      <c r="I344" s="219"/>
      <c r="J344" s="219"/>
      <c r="K344" s="219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292</v>
      </c>
      <c r="AU344" s="227" t="s">
        <v>86</v>
      </c>
      <c r="AV344" s="13" t="s">
        <v>88</v>
      </c>
      <c r="AW344" s="13" t="s">
        <v>40</v>
      </c>
      <c r="AX344" s="13" t="s">
        <v>79</v>
      </c>
      <c r="AY344" s="227" t="s">
        <v>282</v>
      </c>
    </row>
    <row r="345" s="13" customFormat="1">
      <c r="B345" s="218"/>
      <c r="C345" s="219"/>
      <c r="D345" s="210" t="s">
        <v>292</v>
      </c>
      <c r="E345" s="220" t="s">
        <v>1</v>
      </c>
      <c r="F345" s="221" t="s">
        <v>2933</v>
      </c>
      <c r="G345" s="219"/>
      <c r="H345" s="222">
        <v>10.5</v>
      </c>
      <c r="I345" s="219"/>
      <c r="J345" s="219"/>
      <c r="K345" s="219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292</v>
      </c>
      <c r="AU345" s="227" t="s">
        <v>86</v>
      </c>
      <c r="AV345" s="13" t="s">
        <v>88</v>
      </c>
      <c r="AW345" s="13" t="s">
        <v>40</v>
      </c>
      <c r="AX345" s="13" t="s">
        <v>79</v>
      </c>
      <c r="AY345" s="227" t="s">
        <v>282</v>
      </c>
    </row>
    <row r="346" s="13" customFormat="1">
      <c r="B346" s="218"/>
      <c r="C346" s="219"/>
      <c r="D346" s="210" t="s">
        <v>292</v>
      </c>
      <c r="E346" s="220" t="s">
        <v>1</v>
      </c>
      <c r="F346" s="221" t="s">
        <v>2934</v>
      </c>
      <c r="G346" s="219"/>
      <c r="H346" s="222">
        <v>10.5</v>
      </c>
      <c r="I346" s="219"/>
      <c r="J346" s="219"/>
      <c r="K346" s="219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292</v>
      </c>
      <c r="AU346" s="227" t="s">
        <v>86</v>
      </c>
      <c r="AV346" s="13" t="s">
        <v>88</v>
      </c>
      <c r="AW346" s="13" t="s">
        <v>40</v>
      </c>
      <c r="AX346" s="13" t="s">
        <v>79</v>
      </c>
      <c r="AY346" s="227" t="s">
        <v>282</v>
      </c>
    </row>
    <row r="347" s="15" customFormat="1">
      <c r="B347" s="238"/>
      <c r="C347" s="239"/>
      <c r="D347" s="210" t="s">
        <v>292</v>
      </c>
      <c r="E347" s="240" t="s">
        <v>1</v>
      </c>
      <c r="F347" s="241" t="s">
        <v>306</v>
      </c>
      <c r="G347" s="239"/>
      <c r="H347" s="242">
        <v>300.5</v>
      </c>
      <c r="I347" s="239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292</v>
      </c>
      <c r="AU347" s="247" t="s">
        <v>86</v>
      </c>
      <c r="AV347" s="15" t="s">
        <v>290</v>
      </c>
      <c r="AW347" s="15" t="s">
        <v>40</v>
      </c>
      <c r="AX347" s="15" t="s">
        <v>86</v>
      </c>
      <c r="AY347" s="247" t="s">
        <v>282</v>
      </c>
    </row>
    <row r="348" s="1" customFormat="1" ht="16.5" customHeight="1">
      <c r="B348" s="33"/>
      <c r="C348" s="248" t="s">
        <v>385</v>
      </c>
      <c r="D348" s="248" t="s">
        <v>328</v>
      </c>
      <c r="E348" s="249" t="s">
        <v>2554</v>
      </c>
      <c r="F348" s="250" t="s">
        <v>2555</v>
      </c>
      <c r="G348" s="251" t="s">
        <v>392</v>
      </c>
      <c r="H348" s="252">
        <v>300.5</v>
      </c>
      <c r="I348" s="253">
        <v>348</v>
      </c>
      <c r="J348" s="253">
        <f>ROUND(I348*H348,2)</f>
        <v>104574</v>
      </c>
      <c r="K348" s="250" t="s">
        <v>289</v>
      </c>
      <c r="L348" s="254"/>
      <c r="M348" s="255" t="s">
        <v>1</v>
      </c>
      <c r="N348" s="256" t="s">
        <v>50</v>
      </c>
      <c r="O348" s="205">
        <v>0</v>
      </c>
      <c r="P348" s="205">
        <f>O348*H348</f>
        <v>0</v>
      </c>
      <c r="Q348" s="205">
        <v>0.0033</v>
      </c>
      <c r="R348" s="205">
        <f>Q348*H348</f>
        <v>0.99165000000000003</v>
      </c>
      <c r="S348" s="205">
        <v>0</v>
      </c>
      <c r="T348" s="206">
        <f>S348*H348</f>
        <v>0</v>
      </c>
      <c r="AR348" s="17" t="s">
        <v>331</v>
      </c>
      <c r="AT348" s="17" t="s">
        <v>328</v>
      </c>
      <c r="AU348" s="17" t="s">
        <v>86</v>
      </c>
      <c r="AY348" s="17" t="s">
        <v>282</v>
      </c>
      <c r="BE348" s="207">
        <f>IF(N348="základní",J348,0)</f>
        <v>104574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7" t="s">
        <v>86</v>
      </c>
      <c r="BK348" s="207">
        <f>ROUND(I348*H348,2)</f>
        <v>104574</v>
      </c>
      <c r="BL348" s="17" t="s">
        <v>290</v>
      </c>
      <c r="BM348" s="17" t="s">
        <v>2935</v>
      </c>
    </row>
    <row r="349" s="13" customFormat="1">
      <c r="B349" s="218"/>
      <c r="C349" s="219"/>
      <c r="D349" s="210" t="s">
        <v>292</v>
      </c>
      <c r="E349" s="220" t="s">
        <v>1</v>
      </c>
      <c r="F349" s="221" t="s">
        <v>2908</v>
      </c>
      <c r="G349" s="219"/>
      <c r="H349" s="222">
        <v>11</v>
      </c>
      <c r="I349" s="219"/>
      <c r="J349" s="219"/>
      <c r="K349" s="219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292</v>
      </c>
      <c r="AU349" s="227" t="s">
        <v>86</v>
      </c>
      <c r="AV349" s="13" t="s">
        <v>88</v>
      </c>
      <c r="AW349" s="13" t="s">
        <v>40</v>
      </c>
      <c r="AX349" s="13" t="s">
        <v>79</v>
      </c>
      <c r="AY349" s="227" t="s">
        <v>282</v>
      </c>
    </row>
    <row r="350" s="13" customFormat="1">
      <c r="B350" s="218"/>
      <c r="C350" s="219"/>
      <c r="D350" s="210" t="s">
        <v>292</v>
      </c>
      <c r="E350" s="220" t="s">
        <v>1</v>
      </c>
      <c r="F350" s="221" t="s">
        <v>2909</v>
      </c>
      <c r="G350" s="219"/>
      <c r="H350" s="222">
        <v>6.5</v>
      </c>
      <c r="I350" s="219"/>
      <c r="J350" s="219"/>
      <c r="K350" s="219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292</v>
      </c>
      <c r="AU350" s="227" t="s">
        <v>86</v>
      </c>
      <c r="AV350" s="13" t="s">
        <v>88</v>
      </c>
      <c r="AW350" s="13" t="s">
        <v>40</v>
      </c>
      <c r="AX350" s="13" t="s">
        <v>79</v>
      </c>
      <c r="AY350" s="227" t="s">
        <v>282</v>
      </c>
    </row>
    <row r="351" s="13" customFormat="1">
      <c r="B351" s="218"/>
      <c r="C351" s="219"/>
      <c r="D351" s="210" t="s">
        <v>292</v>
      </c>
      <c r="E351" s="220" t="s">
        <v>1</v>
      </c>
      <c r="F351" s="221" t="s">
        <v>2910</v>
      </c>
      <c r="G351" s="219"/>
      <c r="H351" s="222">
        <v>23</v>
      </c>
      <c r="I351" s="219"/>
      <c r="J351" s="219"/>
      <c r="K351" s="219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292</v>
      </c>
      <c r="AU351" s="227" t="s">
        <v>86</v>
      </c>
      <c r="AV351" s="13" t="s">
        <v>88</v>
      </c>
      <c r="AW351" s="13" t="s">
        <v>40</v>
      </c>
      <c r="AX351" s="13" t="s">
        <v>79</v>
      </c>
      <c r="AY351" s="227" t="s">
        <v>282</v>
      </c>
    </row>
    <row r="352" s="13" customFormat="1">
      <c r="B352" s="218"/>
      <c r="C352" s="219"/>
      <c r="D352" s="210" t="s">
        <v>292</v>
      </c>
      <c r="E352" s="220" t="s">
        <v>1</v>
      </c>
      <c r="F352" s="221" t="s">
        <v>2911</v>
      </c>
      <c r="G352" s="219"/>
      <c r="H352" s="222">
        <v>3.5</v>
      </c>
      <c r="I352" s="219"/>
      <c r="J352" s="219"/>
      <c r="K352" s="219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292</v>
      </c>
      <c r="AU352" s="227" t="s">
        <v>86</v>
      </c>
      <c r="AV352" s="13" t="s">
        <v>88</v>
      </c>
      <c r="AW352" s="13" t="s">
        <v>40</v>
      </c>
      <c r="AX352" s="13" t="s">
        <v>79</v>
      </c>
      <c r="AY352" s="227" t="s">
        <v>282</v>
      </c>
    </row>
    <row r="353" s="13" customFormat="1">
      <c r="B353" s="218"/>
      <c r="C353" s="219"/>
      <c r="D353" s="210" t="s">
        <v>292</v>
      </c>
      <c r="E353" s="220" t="s">
        <v>1</v>
      </c>
      <c r="F353" s="221" t="s">
        <v>2912</v>
      </c>
      <c r="G353" s="219"/>
      <c r="H353" s="222">
        <v>25.5</v>
      </c>
      <c r="I353" s="219"/>
      <c r="J353" s="219"/>
      <c r="K353" s="219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292</v>
      </c>
      <c r="AU353" s="227" t="s">
        <v>86</v>
      </c>
      <c r="AV353" s="13" t="s">
        <v>88</v>
      </c>
      <c r="AW353" s="13" t="s">
        <v>40</v>
      </c>
      <c r="AX353" s="13" t="s">
        <v>79</v>
      </c>
      <c r="AY353" s="227" t="s">
        <v>282</v>
      </c>
    </row>
    <row r="354" s="13" customFormat="1">
      <c r="B354" s="218"/>
      <c r="C354" s="219"/>
      <c r="D354" s="210" t="s">
        <v>292</v>
      </c>
      <c r="E354" s="220" t="s">
        <v>1</v>
      </c>
      <c r="F354" s="221" t="s">
        <v>2913</v>
      </c>
      <c r="G354" s="219"/>
      <c r="H354" s="222">
        <v>3.5</v>
      </c>
      <c r="I354" s="219"/>
      <c r="J354" s="219"/>
      <c r="K354" s="219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292</v>
      </c>
      <c r="AU354" s="227" t="s">
        <v>86</v>
      </c>
      <c r="AV354" s="13" t="s">
        <v>88</v>
      </c>
      <c r="AW354" s="13" t="s">
        <v>40</v>
      </c>
      <c r="AX354" s="13" t="s">
        <v>79</v>
      </c>
      <c r="AY354" s="227" t="s">
        <v>282</v>
      </c>
    </row>
    <row r="355" s="13" customFormat="1">
      <c r="B355" s="218"/>
      <c r="C355" s="219"/>
      <c r="D355" s="210" t="s">
        <v>292</v>
      </c>
      <c r="E355" s="220" t="s">
        <v>1</v>
      </c>
      <c r="F355" s="221" t="s">
        <v>2914</v>
      </c>
      <c r="G355" s="219"/>
      <c r="H355" s="222">
        <v>25.5</v>
      </c>
      <c r="I355" s="219"/>
      <c r="J355" s="219"/>
      <c r="K355" s="219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292</v>
      </c>
      <c r="AU355" s="227" t="s">
        <v>86</v>
      </c>
      <c r="AV355" s="13" t="s">
        <v>88</v>
      </c>
      <c r="AW355" s="13" t="s">
        <v>40</v>
      </c>
      <c r="AX355" s="13" t="s">
        <v>79</v>
      </c>
      <c r="AY355" s="227" t="s">
        <v>282</v>
      </c>
    </row>
    <row r="356" s="13" customFormat="1">
      <c r="B356" s="218"/>
      <c r="C356" s="219"/>
      <c r="D356" s="210" t="s">
        <v>292</v>
      </c>
      <c r="E356" s="220" t="s">
        <v>1</v>
      </c>
      <c r="F356" s="221" t="s">
        <v>2915</v>
      </c>
      <c r="G356" s="219"/>
      <c r="H356" s="222">
        <v>2</v>
      </c>
      <c r="I356" s="219"/>
      <c r="J356" s="219"/>
      <c r="K356" s="219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292</v>
      </c>
      <c r="AU356" s="227" t="s">
        <v>86</v>
      </c>
      <c r="AV356" s="13" t="s">
        <v>88</v>
      </c>
      <c r="AW356" s="13" t="s">
        <v>40</v>
      </c>
      <c r="AX356" s="13" t="s">
        <v>79</v>
      </c>
      <c r="AY356" s="227" t="s">
        <v>282</v>
      </c>
    </row>
    <row r="357" s="13" customFormat="1">
      <c r="B357" s="218"/>
      <c r="C357" s="219"/>
      <c r="D357" s="210" t="s">
        <v>292</v>
      </c>
      <c r="E357" s="220" t="s">
        <v>1</v>
      </c>
      <c r="F357" s="221" t="s">
        <v>2916</v>
      </c>
      <c r="G357" s="219"/>
      <c r="H357" s="222">
        <v>22.5</v>
      </c>
      <c r="I357" s="219"/>
      <c r="J357" s="219"/>
      <c r="K357" s="219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292</v>
      </c>
      <c r="AU357" s="227" t="s">
        <v>86</v>
      </c>
      <c r="AV357" s="13" t="s">
        <v>88</v>
      </c>
      <c r="AW357" s="13" t="s">
        <v>40</v>
      </c>
      <c r="AX357" s="13" t="s">
        <v>79</v>
      </c>
      <c r="AY357" s="227" t="s">
        <v>282</v>
      </c>
    </row>
    <row r="358" s="13" customFormat="1">
      <c r="B358" s="218"/>
      <c r="C358" s="219"/>
      <c r="D358" s="210" t="s">
        <v>292</v>
      </c>
      <c r="E358" s="220" t="s">
        <v>1</v>
      </c>
      <c r="F358" s="221" t="s">
        <v>2917</v>
      </c>
      <c r="G358" s="219"/>
      <c r="H358" s="222">
        <v>10.5</v>
      </c>
      <c r="I358" s="219"/>
      <c r="J358" s="219"/>
      <c r="K358" s="219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292</v>
      </c>
      <c r="AU358" s="227" t="s">
        <v>86</v>
      </c>
      <c r="AV358" s="13" t="s">
        <v>88</v>
      </c>
      <c r="AW358" s="13" t="s">
        <v>40</v>
      </c>
      <c r="AX358" s="13" t="s">
        <v>79</v>
      </c>
      <c r="AY358" s="227" t="s">
        <v>282</v>
      </c>
    </row>
    <row r="359" s="13" customFormat="1">
      <c r="B359" s="218"/>
      <c r="C359" s="219"/>
      <c r="D359" s="210" t="s">
        <v>292</v>
      </c>
      <c r="E359" s="220" t="s">
        <v>1</v>
      </c>
      <c r="F359" s="221" t="s">
        <v>2918</v>
      </c>
      <c r="G359" s="219"/>
      <c r="H359" s="222">
        <v>2</v>
      </c>
      <c r="I359" s="219"/>
      <c r="J359" s="219"/>
      <c r="K359" s="219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292</v>
      </c>
      <c r="AU359" s="227" t="s">
        <v>86</v>
      </c>
      <c r="AV359" s="13" t="s">
        <v>88</v>
      </c>
      <c r="AW359" s="13" t="s">
        <v>40</v>
      </c>
      <c r="AX359" s="13" t="s">
        <v>79</v>
      </c>
      <c r="AY359" s="227" t="s">
        <v>282</v>
      </c>
    </row>
    <row r="360" s="13" customFormat="1">
      <c r="B360" s="218"/>
      <c r="C360" s="219"/>
      <c r="D360" s="210" t="s">
        <v>292</v>
      </c>
      <c r="E360" s="220" t="s">
        <v>1</v>
      </c>
      <c r="F360" s="221" t="s">
        <v>2919</v>
      </c>
      <c r="G360" s="219"/>
      <c r="H360" s="222">
        <v>8</v>
      </c>
      <c r="I360" s="219"/>
      <c r="J360" s="219"/>
      <c r="K360" s="219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292</v>
      </c>
      <c r="AU360" s="227" t="s">
        <v>86</v>
      </c>
      <c r="AV360" s="13" t="s">
        <v>88</v>
      </c>
      <c r="AW360" s="13" t="s">
        <v>40</v>
      </c>
      <c r="AX360" s="13" t="s">
        <v>79</v>
      </c>
      <c r="AY360" s="227" t="s">
        <v>282</v>
      </c>
    </row>
    <row r="361" s="13" customFormat="1">
      <c r="B361" s="218"/>
      <c r="C361" s="219"/>
      <c r="D361" s="210" t="s">
        <v>292</v>
      </c>
      <c r="E361" s="220" t="s">
        <v>1</v>
      </c>
      <c r="F361" s="221" t="s">
        <v>2920</v>
      </c>
      <c r="G361" s="219"/>
      <c r="H361" s="222">
        <v>7</v>
      </c>
      <c r="I361" s="219"/>
      <c r="J361" s="219"/>
      <c r="K361" s="219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292</v>
      </c>
      <c r="AU361" s="227" t="s">
        <v>86</v>
      </c>
      <c r="AV361" s="13" t="s">
        <v>88</v>
      </c>
      <c r="AW361" s="13" t="s">
        <v>40</v>
      </c>
      <c r="AX361" s="13" t="s">
        <v>79</v>
      </c>
      <c r="AY361" s="227" t="s">
        <v>282</v>
      </c>
    </row>
    <row r="362" s="13" customFormat="1">
      <c r="B362" s="218"/>
      <c r="C362" s="219"/>
      <c r="D362" s="210" t="s">
        <v>292</v>
      </c>
      <c r="E362" s="220" t="s">
        <v>1</v>
      </c>
      <c r="F362" s="221" t="s">
        <v>2921</v>
      </c>
      <c r="G362" s="219"/>
      <c r="H362" s="222">
        <v>7.5</v>
      </c>
      <c r="I362" s="219"/>
      <c r="J362" s="219"/>
      <c r="K362" s="219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292</v>
      </c>
      <c r="AU362" s="227" t="s">
        <v>86</v>
      </c>
      <c r="AV362" s="13" t="s">
        <v>88</v>
      </c>
      <c r="AW362" s="13" t="s">
        <v>40</v>
      </c>
      <c r="AX362" s="13" t="s">
        <v>79</v>
      </c>
      <c r="AY362" s="227" t="s">
        <v>282</v>
      </c>
    </row>
    <row r="363" s="13" customFormat="1">
      <c r="B363" s="218"/>
      <c r="C363" s="219"/>
      <c r="D363" s="210" t="s">
        <v>292</v>
      </c>
      <c r="E363" s="220" t="s">
        <v>1</v>
      </c>
      <c r="F363" s="221" t="s">
        <v>2922</v>
      </c>
      <c r="G363" s="219"/>
      <c r="H363" s="222">
        <v>25.5</v>
      </c>
      <c r="I363" s="219"/>
      <c r="J363" s="219"/>
      <c r="K363" s="219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292</v>
      </c>
      <c r="AU363" s="227" t="s">
        <v>86</v>
      </c>
      <c r="AV363" s="13" t="s">
        <v>88</v>
      </c>
      <c r="AW363" s="13" t="s">
        <v>40</v>
      </c>
      <c r="AX363" s="13" t="s">
        <v>79</v>
      </c>
      <c r="AY363" s="227" t="s">
        <v>282</v>
      </c>
    </row>
    <row r="364" s="13" customFormat="1">
      <c r="B364" s="218"/>
      <c r="C364" s="219"/>
      <c r="D364" s="210" t="s">
        <v>292</v>
      </c>
      <c r="E364" s="220" t="s">
        <v>1</v>
      </c>
      <c r="F364" s="221" t="s">
        <v>2923</v>
      </c>
      <c r="G364" s="219"/>
      <c r="H364" s="222">
        <v>7</v>
      </c>
      <c r="I364" s="219"/>
      <c r="J364" s="219"/>
      <c r="K364" s="219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292</v>
      </c>
      <c r="AU364" s="227" t="s">
        <v>86</v>
      </c>
      <c r="AV364" s="13" t="s">
        <v>88</v>
      </c>
      <c r="AW364" s="13" t="s">
        <v>40</v>
      </c>
      <c r="AX364" s="13" t="s">
        <v>79</v>
      </c>
      <c r="AY364" s="227" t="s">
        <v>282</v>
      </c>
    </row>
    <row r="365" s="13" customFormat="1">
      <c r="B365" s="218"/>
      <c r="C365" s="219"/>
      <c r="D365" s="210" t="s">
        <v>292</v>
      </c>
      <c r="E365" s="220" t="s">
        <v>1</v>
      </c>
      <c r="F365" s="221" t="s">
        <v>2924</v>
      </c>
      <c r="G365" s="219"/>
      <c r="H365" s="222">
        <v>7</v>
      </c>
      <c r="I365" s="219"/>
      <c r="J365" s="219"/>
      <c r="K365" s="219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292</v>
      </c>
      <c r="AU365" s="227" t="s">
        <v>86</v>
      </c>
      <c r="AV365" s="13" t="s">
        <v>88</v>
      </c>
      <c r="AW365" s="13" t="s">
        <v>40</v>
      </c>
      <c r="AX365" s="13" t="s">
        <v>79</v>
      </c>
      <c r="AY365" s="227" t="s">
        <v>282</v>
      </c>
    </row>
    <row r="366" s="13" customFormat="1">
      <c r="B366" s="218"/>
      <c r="C366" s="219"/>
      <c r="D366" s="210" t="s">
        <v>292</v>
      </c>
      <c r="E366" s="220" t="s">
        <v>1</v>
      </c>
      <c r="F366" s="221" t="s">
        <v>2925</v>
      </c>
      <c r="G366" s="219"/>
      <c r="H366" s="222">
        <v>7.5</v>
      </c>
      <c r="I366" s="219"/>
      <c r="J366" s="219"/>
      <c r="K366" s="219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292</v>
      </c>
      <c r="AU366" s="227" t="s">
        <v>86</v>
      </c>
      <c r="AV366" s="13" t="s">
        <v>88</v>
      </c>
      <c r="AW366" s="13" t="s">
        <v>40</v>
      </c>
      <c r="AX366" s="13" t="s">
        <v>79</v>
      </c>
      <c r="AY366" s="227" t="s">
        <v>282</v>
      </c>
    </row>
    <row r="367" s="13" customFormat="1">
      <c r="B367" s="218"/>
      <c r="C367" s="219"/>
      <c r="D367" s="210" t="s">
        <v>292</v>
      </c>
      <c r="E367" s="220" t="s">
        <v>1</v>
      </c>
      <c r="F367" s="221" t="s">
        <v>2926</v>
      </c>
      <c r="G367" s="219"/>
      <c r="H367" s="222">
        <v>25.5</v>
      </c>
      <c r="I367" s="219"/>
      <c r="J367" s="219"/>
      <c r="K367" s="219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292</v>
      </c>
      <c r="AU367" s="227" t="s">
        <v>86</v>
      </c>
      <c r="AV367" s="13" t="s">
        <v>88</v>
      </c>
      <c r="AW367" s="13" t="s">
        <v>40</v>
      </c>
      <c r="AX367" s="13" t="s">
        <v>79</v>
      </c>
      <c r="AY367" s="227" t="s">
        <v>282</v>
      </c>
    </row>
    <row r="368" s="13" customFormat="1">
      <c r="B368" s="218"/>
      <c r="C368" s="219"/>
      <c r="D368" s="210" t="s">
        <v>292</v>
      </c>
      <c r="E368" s="220" t="s">
        <v>1</v>
      </c>
      <c r="F368" s="221" t="s">
        <v>2927</v>
      </c>
      <c r="G368" s="219"/>
      <c r="H368" s="222">
        <v>6</v>
      </c>
      <c r="I368" s="219"/>
      <c r="J368" s="219"/>
      <c r="K368" s="219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292</v>
      </c>
      <c r="AU368" s="227" t="s">
        <v>86</v>
      </c>
      <c r="AV368" s="13" t="s">
        <v>88</v>
      </c>
      <c r="AW368" s="13" t="s">
        <v>40</v>
      </c>
      <c r="AX368" s="13" t="s">
        <v>79</v>
      </c>
      <c r="AY368" s="227" t="s">
        <v>282</v>
      </c>
    </row>
    <row r="369" s="13" customFormat="1">
      <c r="B369" s="218"/>
      <c r="C369" s="219"/>
      <c r="D369" s="210" t="s">
        <v>292</v>
      </c>
      <c r="E369" s="220" t="s">
        <v>1</v>
      </c>
      <c r="F369" s="221" t="s">
        <v>2928</v>
      </c>
      <c r="G369" s="219"/>
      <c r="H369" s="222">
        <v>7.5</v>
      </c>
      <c r="I369" s="219"/>
      <c r="J369" s="219"/>
      <c r="K369" s="219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292</v>
      </c>
      <c r="AU369" s="227" t="s">
        <v>86</v>
      </c>
      <c r="AV369" s="13" t="s">
        <v>88</v>
      </c>
      <c r="AW369" s="13" t="s">
        <v>40</v>
      </c>
      <c r="AX369" s="13" t="s">
        <v>79</v>
      </c>
      <c r="AY369" s="227" t="s">
        <v>282</v>
      </c>
    </row>
    <row r="370" s="13" customFormat="1">
      <c r="B370" s="218"/>
      <c r="C370" s="219"/>
      <c r="D370" s="210" t="s">
        <v>292</v>
      </c>
      <c r="E370" s="220" t="s">
        <v>1</v>
      </c>
      <c r="F370" s="221" t="s">
        <v>2929</v>
      </c>
      <c r="G370" s="219"/>
      <c r="H370" s="222">
        <v>6.5</v>
      </c>
      <c r="I370" s="219"/>
      <c r="J370" s="219"/>
      <c r="K370" s="219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292</v>
      </c>
      <c r="AU370" s="227" t="s">
        <v>86</v>
      </c>
      <c r="AV370" s="13" t="s">
        <v>88</v>
      </c>
      <c r="AW370" s="13" t="s">
        <v>40</v>
      </c>
      <c r="AX370" s="13" t="s">
        <v>79</v>
      </c>
      <c r="AY370" s="227" t="s">
        <v>282</v>
      </c>
    </row>
    <row r="371" s="13" customFormat="1">
      <c r="B371" s="218"/>
      <c r="C371" s="219"/>
      <c r="D371" s="210" t="s">
        <v>292</v>
      </c>
      <c r="E371" s="220" t="s">
        <v>1</v>
      </c>
      <c r="F371" s="221" t="s">
        <v>2930</v>
      </c>
      <c r="G371" s="219"/>
      <c r="H371" s="222">
        <v>6.5</v>
      </c>
      <c r="I371" s="219"/>
      <c r="J371" s="219"/>
      <c r="K371" s="219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292</v>
      </c>
      <c r="AU371" s="227" t="s">
        <v>86</v>
      </c>
      <c r="AV371" s="13" t="s">
        <v>88</v>
      </c>
      <c r="AW371" s="13" t="s">
        <v>40</v>
      </c>
      <c r="AX371" s="13" t="s">
        <v>79</v>
      </c>
      <c r="AY371" s="227" t="s">
        <v>282</v>
      </c>
    </row>
    <row r="372" s="13" customFormat="1">
      <c r="B372" s="218"/>
      <c r="C372" s="219"/>
      <c r="D372" s="210" t="s">
        <v>292</v>
      </c>
      <c r="E372" s="220" t="s">
        <v>1</v>
      </c>
      <c r="F372" s="221" t="s">
        <v>2931</v>
      </c>
      <c r="G372" s="219"/>
      <c r="H372" s="222">
        <v>11</v>
      </c>
      <c r="I372" s="219"/>
      <c r="J372" s="219"/>
      <c r="K372" s="219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292</v>
      </c>
      <c r="AU372" s="227" t="s">
        <v>86</v>
      </c>
      <c r="AV372" s="13" t="s">
        <v>88</v>
      </c>
      <c r="AW372" s="13" t="s">
        <v>40</v>
      </c>
      <c r="AX372" s="13" t="s">
        <v>79</v>
      </c>
      <c r="AY372" s="227" t="s">
        <v>282</v>
      </c>
    </row>
    <row r="373" s="13" customFormat="1">
      <c r="B373" s="218"/>
      <c r="C373" s="219"/>
      <c r="D373" s="210" t="s">
        <v>292</v>
      </c>
      <c r="E373" s="220" t="s">
        <v>1</v>
      </c>
      <c r="F373" s="221" t="s">
        <v>2932</v>
      </c>
      <c r="G373" s="219"/>
      <c r="H373" s="222">
        <v>11.5</v>
      </c>
      <c r="I373" s="219"/>
      <c r="J373" s="219"/>
      <c r="K373" s="219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292</v>
      </c>
      <c r="AU373" s="227" t="s">
        <v>86</v>
      </c>
      <c r="AV373" s="13" t="s">
        <v>88</v>
      </c>
      <c r="AW373" s="13" t="s">
        <v>40</v>
      </c>
      <c r="AX373" s="13" t="s">
        <v>79</v>
      </c>
      <c r="AY373" s="227" t="s">
        <v>282</v>
      </c>
    </row>
    <row r="374" s="13" customFormat="1">
      <c r="B374" s="218"/>
      <c r="C374" s="219"/>
      <c r="D374" s="210" t="s">
        <v>292</v>
      </c>
      <c r="E374" s="220" t="s">
        <v>1</v>
      </c>
      <c r="F374" s="221" t="s">
        <v>2933</v>
      </c>
      <c r="G374" s="219"/>
      <c r="H374" s="222">
        <v>10.5</v>
      </c>
      <c r="I374" s="219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292</v>
      </c>
      <c r="AU374" s="227" t="s">
        <v>86</v>
      </c>
      <c r="AV374" s="13" t="s">
        <v>88</v>
      </c>
      <c r="AW374" s="13" t="s">
        <v>40</v>
      </c>
      <c r="AX374" s="13" t="s">
        <v>79</v>
      </c>
      <c r="AY374" s="227" t="s">
        <v>282</v>
      </c>
    </row>
    <row r="375" s="13" customFormat="1">
      <c r="B375" s="218"/>
      <c r="C375" s="219"/>
      <c r="D375" s="210" t="s">
        <v>292</v>
      </c>
      <c r="E375" s="220" t="s">
        <v>1</v>
      </c>
      <c r="F375" s="221" t="s">
        <v>2934</v>
      </c>
      <c r="G375" s="219"/>
      <c r="H375" s="222">
        <v>10.5</v>
      </c>
      <c r="I375" s="219"/>
      <c r="J375" s="219"/>
      <c r="K375" s="219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292</v>
      </c>
      <c r="AU375" s="227" t="s">
        <v>86</v>
      </c>
      <c r="AV375" s="13" t="s">
        <v>88</v>
      </c>
      <c r="AW375" s="13" t="s">
        <v>40</v>
      </c>
      <c r="AX375" s="13" t="s">
        <v>79</v>
      </c>
      <c r="AY375" s="227" t="s">
        <v>282</v>
      </c>
    </row>
    <row r="376" s="15" customFormat="1">
      <c r="B376" s="238"/>
      <c r="C376" s="239"/>
      <c r="D376" s="210" t="s">
        <v>292</v>
      </c>
      <c r="E376" s="240" t="s">
        <v>1</v>
      </c>
      <c r="F376" s="241" t="s">
        <v>306</v>
      </c>
      <c r="G376" s="239"/>
      <c r="H376" s="242">
        <v>300.5</v>
      </c>
      <c r="I376" s="239"/>
      <c r="J376" s="239"/>
      <c r="K376" s="239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292</v>
      </c>
      <c r="AU376" s="247" t="s">
        <v>86</v>
      </c>
      <c r="AV376" s="15" t="s">
        <v>290</v>
      </c>
      <c r="AW376" s="15" t="s">
        <v>40</v>
      </c>
      <c r="AX376" s="15" t="s">
        <v>86</v>
      </c>
      <c r="AY376" s="247" t="s">
        <v>282</v>
      </c>
    </row>
    <row r="377" s="1" customFormat="1" ht="16.5" customHeight="1">
      <c r="B377" s="33"/>
      <c r="C377" s="198" t="s">
        <v>389</v>
      </c>
      <c r="D377" s="198" t="s">
        <v>285</v>
      </c>
      <c r="E377" s="199" t="s">
        <v>2568</v>
      </c>
      <c r="F377" s="200" t="s">
        <v>2569</v>
      </c>
      <c r="G377" s="201" t="s">
        <v>392</v>
      </c>
      <c r="H377" s="202">
        <v>84.450000000000003</v>
      </c>
      <c r="I377" s="203">
        <v>134</v>
      </c>
      <c r="J377" s="203">
        <f>ROUND(I377*H377,2)</f>
        <v>11316.299999999999</v>
      </c>
      <c r="K377" s="200" t="s">
        <v>289</v>
      </c>
      <c r="L377" s="38"/>
      <c r="M377" s="72" t="s">
        <v>1</v>
      </c>
      <c r="N377" s="204" t="s">
        <v>50</v>
      </c>
      <c r="O377" s="205">
        <v>0.35999999999999999</v>
      </c>
      <c r="P377" s="205">
        <f>O377*H377</f>
        <v>30.402000000000001</v>
      </c>
      <c r="Q377" s="205">
        <v>2.0000000000000002E-05</v>
      </c>
      <c r="R377" s="205">
        <f>Q377*H377</f>
        <v>0.0016890000000000002</v>
      </c>
      <c r="S377" s="205">
        <v>0</v>
      </c>
      <c r="T377" s="206">
        <f>S377*H377</f>
        <v>0</v>
      </c>
      <c r="AR377" s="17" t="s">
        <v>290</v>
      </c>
      <c r="AT377" s="17" t="s">
        <v>285</v>
      </c>
      <c r="AU377" s="17" t="s">
        <v>86</v>
      </c>
      <c r="AY377" s="17" t="s">
        <v>282</v>
      </c>
      <c r="BE377" s="207">
        <f>IF(N377="základní",J377,0)</f>
        <v>11316.299999999999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7" t="s">
        <v>86</v>
      </c>
      <c r="BK377" s="207">
        <f>ROUND(I377*H377,2)</f>
        <v>11316.299999999999</v>
      </c>
      <c r="BL377" s="17" t="s">
        <v>290</v>
      </c>
      <c r="BM377" s="17" t="s">
        <v>2936</v>
      </c>
    </row>
    <row r="378" s="13" customFormat="1">
      <c r="B378" s="218"/>
      <c r="C378" s="219"/>
      <c r="D378" s="210" t="s">
        <v>292</v>
      </c>
      <c r="E378" s="220" t="s">
        <v>1</v>
      </c>
      <c r="F378" s="221" t="s">
        <v>2937</v>
      </c>
      <c r="G378" s="219"/>
      <c r="H378" s="222">
        <v>84.450000000000003</v>
      </c>
      <c r="I378" s="219"/>
      <c r="J378" s="219"/>
      <c r="K378" s="219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292</v>
      </c>
      <c r="AU378" s="227" t="s">
        <v>86</v>
      </c>
      <c r="AV378" s="13" t="s">
        <v>88</v>
      </c>
      <c r="AW378" s="13" t="s">
        <v>40</v>
      </c>
      <c r="AX378" s="13" t="s">
        <v>79</v>
      </c>
      <c r="AY378" s="227" t="s">
        <v>282</v>
      </c>
    </row>
    <row r="379" s="15" customFormat="1">
      <c r="B379" s="238"/>
      <c r="C379" s="239"/>
      <c r="D379" s="210" t="s">
        <v>292</v>
      </c>
      <c r="E379" s="240" t="s">
        <v>1</v>
      </c>
      <c r="F379" s="241" t="s">
        <v>306</v>
      </c>
      <c r="G379" s="239"/>
      <c r="H379" s="242">
        <v>84.450000000000003</v>
      </c>
      <c r="I379" s="239"/>
      <c r="J379" s="239"/>
      <c r="K379" s="239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292</v>
      </c>
      <c r="AU379" s="247" t="s">
        <v>86</v>
      </c>
      <c r="AV379" s="15" t="s">
        <v>290</v>
      </c>
      <c r="AW379" s="15" t="s">
        <v>40</v>
      </c>
      <c r="AX379" s="15" t="s">
        <v>86</v>
      </c>
      <c r="AY379" s="247" t="s">
        <v>282</v>
      </c>
    </row>
    <row r="380" s="1" customFormat="1" ht="16.5" customHeight="1">
      <c r="B380" s="33"/>
      <c r="C380" s="248" t="s">
        <v>395</v>
      </c>
      <c r="D380" s="248" t="s">
        <v>328</v>
      </c>
      <c r="E380" s="249" t="s">
        <v>2572</v>
      </c>
      <c r="F380" s="250" t="s">
        <v>2573</v>
      </c>
      <c r="G380" s="251" t="s">
        <v>392</v>
      </c>
      <c r="H380" s="252">
        <v>85</v>
      </c>
      <c r="I380" s="253">
        <v>1520</v>
      </c>
      <c r="J380" s="253">
        <f>ROUND(I380*H380,2)</f>
        <v>129200</v>
      </c>
      <c r="K380" s="250" t="s">
        <v>289</v>
      </c>
      <c r="L380" s="254"/>
      <c r="M380" s="255" t="s">
        <v>1</v>
      </c>
      <c r="N380" s="256" t="s">
        <v>50</v>
      </c>
      <c r="O380" s="205">
        <v>0</v>
      </c>
      <c r="P380" s="205">
        <f>O380*H380</f>
        <v>0</v>
      </c>
      <c r="Q380" s="205">
        <v>0.011860000000000001</v>
      </c>
      <c r="R380" s="205">
        <f>Q380*H380</f>
        <v>1.0081</v>
      </c>
      <c r="S380" s="205">
        <v>0</v>
      </c>
      <c r="T380" s="206">
        <f>S380*H380</f>
        <v>0</v>
      </c>
      <c r="AR380" s="17" t="s">
        <v>331</v>
      </c>
      <c r="AT380" s="17" t="s">
        <v>328</v>
      </c>
      <c r="AU380" s="17" t="s">
        <v>86</v>
      </c>
      <c r="AY380" s="17" t="s">
        <v>282</v>
      </c>
      <c r="BE380" s="207">
        <f>IF(N380="základní",J380,0)</f>
        <v>129200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7" t="s">
        <v>86</v>
      </c>
      <c r="BK380" s="207">
        <f>ROUND(I380*H380,2)</f>
        <v>129200</v>
      </c>
      <c r="BL380" s="17" t="s">
        <v>290</v>
      </c>
      <c r="BM380" s="17" t="s">
        <v>2938</v>
      </c>
    </row>
    <row r="381" s="13" customFormat="1">
      <c r="B381" s="218"/>
      <c r="C381" s="219"/>
      <c r="D381" s="210" t="s">
        <v>292</v>
      </c>
      <c r="E381" s="220" t="s">
        <v>1</v>
      </c>
      <c r="F381" s="221" t="s">
        <v>2939</v>
      </c>
      <c r="G381" s="219"/>
      <c r="H381" s="222">
        <v>85</v>
      </c>
      <c r="I381" s="219"/>
      <c r="J381" s="219"/>
      <c r="K381" s="219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292</v>
      </c>
      <c r="AU381" s="227" t="s">
        <v>86</v>
      </c>
      <c r="AV381" s="13" t="s">
        <v>88</v>
      </c>
      <c r="AW381" s="13" t="s">
        <v>40</v>
      </c>
      <c r="AX381" s="13" t="s">
        <v>79</v>
      </c>
      <c r="AY381" s="227" t="s">
        <v>282</v>
      </c>
    </row>
    <row r="382" s="15" customFormat="1">
      <c r="B382" s="238"/>
      <c r="C382" s="239"/>
      <c r="D382" s="210" t="s">
        <v>292</v>
      </c>
      <c r="E382" s="240" t="s">
        <v>1</v>
      </c>
      <c r="F382" s="241" t="s">
        <v>306</v>
      </c>
      <c r="G382" s="239"/>
      <c r="H382" s="242">
        <v>85</v>
      </c>
      <c r="I382" s="239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292</v>
      </c>
      <c r="AU382" s="247" t="s">
        <v>86</v>
      </c>
      <c r="AV382" s="15" t="s">
        <v>290</v>
      </c>
      <c r="AW382" s="15" t="s">
        <v>40</v>
      </c>
      <c r="AX382" s="15" t="s">
        <v>86</v>
      </c>
      <c r="AY382" s="247" t="s">
        <v>282</v>
      </c>
    </row>
    <row r="383" s="1" customFormat="1" ht="16.5" customHeight="1">
      <c r="B383" s="33"/>
      <c r="C383" s="198" t="s">
        <v>399</v>
      </c>
      <c r="D383" s="198" t="s">
        <v>285</v>
      </c>
      <c r="E383" s="199" t="s">
        <v>2593</v>
      </c>
      <c r="F383" s="200" t="s">
        <v>2594</v>
      </c>
      <c r="G383" s="201" t="s">
        <v>376</v>
      </c>
      <c r="H383" s="202">
        <v>102</v>
      </c>
      <c r="I383" s="203">
        <v>191</v>
      </c>
      <c r="J383" s="203">
        <f>ROUND(I383*H383,2)</f>
        <v>19482</v>
      </c>
      <c r="K383" s="200" t="s">
        <v>289</v>
      </c>
      <c r="L383" s="38"/>
      <c r="M383" s="72" t="s">
        <v>1</v>
      </c>
      <c r="N383" s="204" t="s">
        <v>50</v>
      </c>
      <c r="O383" s="205">
        <v>0.68300000000000005</v>
      </c>
      <c r="P383" s="205">
        <f>O383*H383</f>
        <v>69.666000000000011</v>
      </c>
      <c r="Q383" s="205">
        <v>0</v>
      </c>
      <c r="R383" s="205">
        <f>Q383*H383</f>
        <v>0</v>
      </c>
      <c r="S383" s="205">
        <v>0</v>
      </c>
      <c r="T383" s="206">
        <f>S383*H383</f>
        <v>0</v>
      </c>
      <c r="AR383" s="17" t="s">
        <v>290</v>
      </c>
      <c r="AT383" s="17" t="s">
        <v>285</v>
      </c>
      <c r="AU383" s="17" t="s">
        <v>86</v>
      </c>
      <c r="AY383" s="17" t="s">
        <v>282</v>
      </c>
      <c r="BE383" s="207">
        <f>IF(N383="základní",J383,0)</f>
        <v>19482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7" t="s">
        <v>86</v>
      </c>
      <c r="BK383" s="207">
        <f>ROUND(I383*H383,2)</f>
        <v>19482</v>
      </c>
      <c r="BL383" s="17" t="s">
        <v>290</v>
      </c>
      <c r="BM383" s="17" t="s">
        <v>2940</v>
      </c>
    </row>
    <row r="384" s="12" customFormat="1">
      <c r="B384" s="208"/>
      <c r="C384" s="209"/>
      <c r="D384" s="210" t="s">
        <v>292</v>
      </c>
      <c r="E384" s="211" t="s">
        <v>1</v>
      </c>
      <c r="F384" s="212" t="s">
        <v>2941</v>
      </c>
      <c r="G384" s="209"/>
      <c r="H384" s="211" t="s">
        <v>1</v>
      </c>
      <c r="I384" s="209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292</v>
      </c>
      <c r="AU384" s="217" t="s">
        <v>86</v>
      </c>
      <c r="AV384" s="12" t="s">
        <v>86</v>
      </c>
      <c r="AW384" s="12" t="s">
        <v>40</v>
      </c>
      <c r="AX384" s="12" t="s">
        <v>79</v>
      </c>
      <c r="AY384" s="217" t="s">
        <v>282</v>
      </c>
    </row>
    <row r="385" s="13" customFormat="1">
      <c r="B385" s="218"/>
      <c r="C385" s="219"/>
      <c r="D385" s="210" t="s">
        <v>292</v>
      </c>
      <c r="E385" s="220" t="s">
        <v>1</v>
      </c>
      <c r="F385" s="221" t="s">
        <v>2942</v>
      </c>
      <c r="G385" s="219"/>
      <c r="H385" s="222">
        <v>1</v>
      </c>
      <c r="I385" s="219"/>
      <c r="J385" s="219"/>
      <c r="K385" s="219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292</v>
      </c>
      <c r="AU385" s="227" t="s">
        <v>86</v>
      </c>
      <c r="AV385" s="13" t="s">
        <v>88</v>
      </c>
      <c r="AW385" s="13" t="s">
        <v>40</v>
      </c>
      <c r="AX385" s="13" t="s">
        <v>79</v>
      </c>
      <c r="AY385" s="227" t="s">
        <v>282</v>
      </c>
    </row>
    <row r="386" s="13" customFormat="1">
      <c r="B386" s="218"/>
      <c r="C386" s="219"/>
      <c r="D386" s="210" t="s">
        <v>292</v>
      </c>
      <c r="E386" s="220" t="s">
        <v>1</v>
      </c>
      <c r="F386" s="221" t="s">
        <v>2943</v>
      </c>
      <c r="G386" s="219"/>
      <c r="H386" s="222">
        <v>1</v>
      </c>
      <c r="I386" s="219"/>
      <c r="J386" s="219"/>
      <c r="K386" s="219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292</v>
      </c>
      <c r="AU386" s="227" t="s">
        <v>86</v>
      </c>
      <c r="AV386" s="13" t="s">
        <v>88</v>
      </c>
      <c r="AW386" s="13" t="s">
        <v>40</v>
      </c>
      <c r="AX386" s="13" t="s">
        <v>79</v>
      </c>
      <c r="AY386" s="227" t="s">
        <v>282</v>
      </c>
    </row>
    <row r="387" s="13" customFormat="1">
      <c r="B387" s="218"/>
      <c r="C387" s="219"/>
      <c r="D387" s="210" t="s">
        <v>292</v>
      </c>
      <c r="E387" s="220" t="s">
        <v>1</v>
      </c>
      <c r="F387" s="221" t="s">
        <v>2944</v>
      </c>
      <c r="G387" s="219"/>
      <c r="H387" s="222">
        <v>1</v>
      </c>
      <c r="I387" s="219"/>
      <c r="J387" s="219"/>
      <c r="K387" s="219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292</v>
      </c>
      <c r="AU387" s="227" t="s">
        <v>86</v>
      </c>
      <c r="AV387" s="13" t="s">
        <v>88</v>
      </c>
      <c r="AW387" s="13" t="s">
        <v>40</v>
      </c>
      <c r="AX387" s="13" t="s">
        <v>79</v>
      </c>
      <c r="AY387" s="227" t="s">
        <v>282</v>
      </c>
    </row>
    <row r="388" s="13" customFormat="1">
      <c r="B388" s="218"/>
      <c r="C388" s="219"/>
      <c r="D388" s="210" t="s">
        <v>292</v>
      </c>
      <c r="E388" s="220" t="s">
        <v>1</v>
      </c>
      <c r="F388" s="221" t="s">
        <v>2945</v>
      </c>
      <c r="G388" s="219"/>
      <c r="H388" s="222">
        <v>1</v>
      </c>
      <c r="I388" s="219"/>
      <c r="J388" s="219"/>
      <c r="K388" s="219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292</v>
      </c>
      <c r="AU388" s="227" t="s">
        <v>86</v>
      </c>
      <c r="AV388" s="13" t="s">
        <v>88</v>
      </c>
      <c r="AW388" s="13" t="s">
        <v>40</v>
      </c>
      <c r="AX388" s="13" t="s">
        <v>79</v>
      </c>
      <c r="AY388" s="227" t="s">
        <v>282</v>
      </c>
    </row>
    <row r="389" s="13" customFormat="1">
      <c r="B389" s="218"/>
      <c r="C389" s="219"/>
      <c r="D389" s="210" t="s">
        <v>292</v>
      </c>
      <c r="E389" s="220" t="s">
        <v>1</v>
      </c>
      <c r="F389" s="221" t="s">
        <v>2946</v>
      </c>
      <c r="G389" s="219"/>
      <c r="H389" s="222">
        <v>1</v>
      </c>
      <c r="I389" s="219"/>
      <c r="J389" s="219"/>
      <c r="K389" s="219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292</v>
      </c>
      <c r="AU389" s="227" t="s">
        <v>86</v>
      </c>
      <c r="AV389" s="13" t="s">
        <v>88</v>
      </c>
      <c r="AW389" s="13" t="s">
        <v>40</v>
      </c>
      <c r="AX389" s="13" t="s">
        <v>79</v>
      </c>
      <c r="AY389" s="227" t="s">
        <v>282</v>
      </c>
    </row>
    <row r="390" s="13" customFormat="1">
      <c r="B390" s="218"/>
      <c r="C390" s="219"/>
      <c r="D390" s="210" t="s">
        <v>292</v>
      </c>
      <c r="E390" s="220" t="s">
        <v>1</v>
      </c>
      <c r="F390" s="221" t="s">
        <v>2947</v>
      </c>
      <c r="G390" s="219"/>
      <c r="H390" s="222">
        <v>1</v>
      </c>
      <c r="I390" s="219"/>
      <c r="J390" s="219"/>
      <c r="K390" s="219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292</v>
      </c>
      <c r="AU390" s="227" t="s">
        <v>86</v>
      </c>
      <c r="AV390" s="13" t="s">
        <v>88</v>
      </c>
      <c r="AW390" s="13" t="s">
        <v>40</v>
      </c>
      <c r="AX390" s="13" t="s">
        <v>79</v>
      </c>
      <c r="AY390" s="227" t="s">
        <v>282</v>
      </c>
    </row>
    <row r="391" s="13" customFormat="1">
      <c r="B391" s="218"/>
      <c r="C391" s="219"/>
      <c r="D391" s="210" t="s">
        <v>292</v>
      </c>
      <c r="E391" s="220" t="s">
        <v>1</v>
      </c>
      <c r="F391" s="221" t="s">
        <v>2948</v>
      </c>
      <c r="G391" s="219"/>
      <c r="H391" s="222">
        <v>1</v>
      </c>
      <c r="I391" s="219"/>
      <c r="J391" s="219"/>
      <c r="K391" s="219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292</v>
      </c>
      <c r="AU391" s="227" t="s">
        <v>86</v>
      </c>
      <c r="AV391" s="13" t="s">
        <v>88</v>
      </c>
      <c r="AW391" s="13" t="s">
        <v>40</v>
      </c>
      <c r="AX391" s="13" t="s">
        <v>79</v>
      </c>
      <c r="AY391" s="227" t="s">
        <v>282</v>
      </c>
    </row>
    <row r="392" s="13" customFormat="1">
      <c r="B392" s="218"/>
      <c r="C392" s="219"/>
      <c r="D392" s="210" t="s">
        <v>292</v>
      </c>
      <c r="E392" s="220" t="s">
        <v>1</v>
      </c>
      <c r="F392" s="221" t="s">
        <v>2949</v>
      </c>
      <c r="G392" s="219"/>
      <c r="H392" s="222">
        <v>1</v>
      </c>
      <c r="I392" s="219"/>
      <c r="J392" s="219"/>
      <c r="K392" s="219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292</v>
      </c>
      <c r="AU392" s="227" t="s">
        <v>86</v>
      </c>
      <c r="AV392" s="13" t="s">
        <v>88</v>
      </c>
      <c r="AW392" s="13" t="s">
        <v>40</v>
      </c>
      <c r="AX392" s="13" t="s">
        <v>79</v>
      </c>
      <c r="AY392" s="227" t="s">
        <v>282</v>
      </c>
    </row>
    <row r="393" s="13" customFormat="1">
      <c r="B393" s="218"/>
      <c r="C393" s="219"/>
      <c r="D393" s="210" t="s">
        <v>292</v>
      </c>
      <c r="E393" s="220" t="s">
        <v>1</v>
      </c>
      <c r="F393" s="221" t="s">
        <v>2950</v>
      </c>
      <c r="G393" s="219"/>
      <c r="H393" s="222">
        <v>1</v>
      </c>
      <c r="I393" s="219"/>
      <c r="J393" s="219"/>
      <c r="K393" s="219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292</v>
      </c>
      <c r="AU393" s="227" t="s">
        <v>86</v>
      </c>
      <c r="AV393" s="13" t="s">
        <v>88</v>
      </c>
      <c r="AW393" s="13" t="s">
        <v>40</v>
      </c>
      <c r="AX393" s="13" t="s">
        <v>79</v>
      </c>
      <c r="AY393" s="227" t="s">
        <v>282</v>
      </c>
    </row>
    <row r="394" s="13" customFormat="1">
      <c r="B394" s="218"/>
      <c r="C394" s="219"/>
      <c r="D394" s="210" t="s">
        <v>292</v>
      </c>
      <c r="E394" s="220" t="s">
        <v>1</v>
      </c>
      <c r="F394" s="221" t="s">
        <v>2951</v>
      </c>
      <c r="G394" s="219"/>
      <c r="H394" s="222">
        <v>1</v>
      </c>
      <c r="I394" s="219"/>
      <c r="J394" s="219"/>
      <c r="K394" s="219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292</v>
      </c>
      <c r="AU394" s="227" t="s">
        <v>86</v>
      </c>
      <c r="AV394" s="13" t="s">
        <v>88</v>
      </c>
      <c r="AW394" s="13" t="s">
        <v>40</v>
      </c>
      <c r="AX394" s="13" t="s">
        <v>79</v>
      </c>
      <c r="AY394" s="227" t="s">
        <v>282</v>
      </c>
    </row>
    <row r="395" s="14" customFormat="1">
      <c r="B395" s="228"/>
      <c r="C395" s="229"/>
      <c r="D395" s="210" t="s">
        <v>292</v>
      </c>
      <c r="E395" s="230" t="s">
        <v>1</v>
      </c>
      <c r="F395" s="231" t="s">
        <v>299</v>
      </c>
      <c r="G395" s="229"/>
      <c r="H395" s="232">
        <v>10</v>
      </c>
      <c r="I395" s="229"/>
      <c r="J395" s="229"/>
      <c r="K395" s="229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292</v>
      </c>
      <c r="AU395" s="237" t="s">
        <v>86</v>
      </c>
      <c r="AV395" s="14" t="s">
        <v>129</v>
      </c>
      <c r="AW395" s="14" t="s">
        <v>40</v>
      </c>
      <c r="AX395" s="14" t="s">
        <v>79</v>
      </c>
      <c r="AY395" s="237" t="s">
        <v>282</v>
      </c>
    </row>
    <row r="396" s="12" customFormat="1">
      <c r="B396" s="208"/>
      <c r="C396" s="209"/>
      <c r="D396" s="210" t="s">
        <v>292</v>
      </c>
      <c r="E396" s="211" t="s">
        <v>1</v>
      </c>
      <c r="F396" s="212" t="s">
        <v>2952</v>
      </c>
      <c r="G396" s="209"/>
      <c r="H396" s="211" t="s">
        <v>1</v>
      </c>
      <c r="I396" s="209"/>
      <c r="J396" s="209"/>
      <c r="K396" s="209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292</v>
      </c>
      <c r="AU396" s="217" t="s">
        <v>86</v>
      </c>
      <c r="AV396" s="12" t="s">
        <v>86</v>
      </c>
      <c r="AW396" s="12" t="s">
        <v>40</v>
      </c>
      <c r="AX396" s="12" t="s">
        <v>79</v>
      </c>
      <c r="AY396" s="217" t="s">
        <v>282</v>
      </c>
    </row>
    <row r="397" s="13" customFormat="1">
      <c r="B397" s="218"/>
      <c r="C397" s="219"/>
      <c r="D397" s="210" t="s">
        <v>292</v>
      </c>
      <c r="E397" s="220" t="s">
        <v>1</v>
      </c>
      <c r="F397" s="221" t="s">
        <v>2943</v>
      </c>
      <c r="G397" s="219"/>
      <c r="H397" s="222">
        <v>1</v>
      </c>
      <c r="I397" s="219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292</v>
      </c>
      <c r="AU397" s="227" t="s">
        <v>86</v>
      </c>
      <c r="AV397" s="13" t="s">
        <v>88</v>
      </c>
      <c r="AW397" s="13" t="s">
        <v>40</v>
      </c>
      <c r="AX397" s="13" t="s">
        <v>79</v>
      </c>
      <c r="AY397" s="227" t="s">
        <v>282</v>
      </c>
    </row>
    <row r="398" s="13" customFormat="1">
      <c r="B398" s="218"/>
      <c r="C398" s="219"/>
      <c r="D398" s="210" t="s">
        <v>292</v>
      </c>
      <c r="E398" s="220" t="s">
        <v>1</v>
      </c>
      <c r="F398" s="221" t="s">
        <v>2953</v>
      </c>
      <c r="G398" s="219"/>
      <c r="H398" s="222">
        <v>2</v>
      </c>
      <c r="I398" s="219"/>
      <c r="J398" s="219"/>
      <c r="K398" s="219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292</v>
      </c>
      <c r="AU398" s="227" t="s">
        <v>86</v>
      </c>
      <c r="AV398" s="13" t="s">
        <v>88</v>
      </c>
      <c r="AW398" s="13" t="s">
        <v>40</v>
      </c>
      <c r="AX398" s="13" t="s">
        <v>79</v>
      </c>
      <c r="AY398" s="227" t="s">
        <v>282</v>
      </c>
    </row>
    <row r="399" s="13" customFormat="1">
      <c r="B399" s="218"/>
      <c r="C399" s="219"/>
      <c r="D399" s="210" t="s">
        <v>292</v>
      </c>
      <c r="E399" s="220" t="s">
        <v>1</v>
      </c>
      <c r="F399" s="221" t="s">
        <v>2945</v>
      </c>
      <c r="G399" s="219"/>
      <c r="H399" s="222">
        <v>1</v>
      </c>
      <c r="I399" s="219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292</v>
      </c>
      <c r="AU399" s="227" t="s">
        <v>86</v>
      </c>
      <c r="AV399" s="13" t="s">
        <v>88</v>
      </c>
      <c r="AW399" s="13" t="s">
        <v>40</v>
      </c>
      <c r="AX399" s="13" t="s">
        <v>79</v>
      </c>
      <c r="AY399" s="227" t="s">
        <v>282</v>
      </c>
    </row>
    <row r="400" s="13" customFormat="1">
      <c r="B400" s="218"/>
      <c r="C400" s="219"/>
      <c r="D400" s="210" t="s">
        <v>292</v>
      </c>
      <c r="E400" s="220" t="s">
        <v>1</v>
      </c>
      <c r="F400" s="221" t="s">
        <v>2954</v>
      </c>
      <c r="G400" s="219"/>
      <c r="H400" s="222">
        <v>2</v>
      </c>
      <c r="I400" s="219"/>
      <c r="J400" s="219"/>
      <c r="K400" s="219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292</v>
      </c>
      <c r="AU400" s="227" t="s">
        <v>86</v>
      </c>
      <c r="AV400" s="13" t="s">
        <v>88</v>
      </c>
      <c r="AW400" s="13" t="s">
        <v>40</v>
      </c>
      <c r="AX400" s="13" t="s">
        <v>79</v>
      </c>
      <c r="AY400" s="227" t="s">
        <v>282</v>
      </c>
    </row>
    <row r="401" s="13" customFormat="1">
      <c r="B401" s="218"/>
      <c r="C401" s="219"/>
      <c r="D401" s="210" t="s">
        <v>292</v>
      </c>
      <c r="E401" s="220" t="s">
        <v>1</v>
      </c>
      <c r="F401" s="221" t="s">
        <v>2947</v>
      </c>
      <c r="G401" s="219"/>
      <c r="H401" s="222">
        <v>1</v>
      </c>
      <c r="I401" s="219"/>
      <c r="J401" s="219"/>
      <c r="K401" s="219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292</v>
      </c>
      <c r="AU401" s="227" t="s">
        <v>86</v>
      </c>
      <c r="AV401" s="13" t="s">
        <v>88</v>
      </c>
      <c r="AW401" s="13" t="s">
        <v>40</v>
      </c>
      <c r="AX401" s="13" t="s">
        <v>79</v>
      </c>
      <c r="AY401" s="227" t="s">
        <v>282</v>
      </c>
    </row>
    <row r="402" s="13" customFormat="1">
      <c r="B402" s="218"/>
      <c r="C402" s="219"/>
      <c r="D402" s="210" t="s">
        <v>292</v>
      </c>
      <c r="E402" s="220" t="s">
        <v>1</v>
      </c>
      <c r="F402" s="221" t="s">
        <v>2955</v>
      </c>
      <c r="G402" s="219"/>
      <c r="H402" s="222">
        <v>2</v>
      </c>
      <c r="I402" s="219"/>
      <c r="J402" s="219"/>
      <c r="K402" s="219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292</v>
      </c>
      <c r="AU402" s="227" t="s">
        <v>86</v>
      </c>
      <c r="AV402" s="13" t="s">
        <v>88</v>
      </c>
      <c r="AW402" s="13" t="s">
        <v>40</v>
      </c>
      <c r="AX402" s="13" t="s">
        <v>79</v>
      </c>
      <c r="AY402" s="227" t="s">
        <v>282</v>
      </c>
    </row>
    <row r="403" s="13" customFormat="1">
      <c r="B403" s="218"/>
      <c r="C403" s="219"/>
      <c r="D403" s="210" t="s">
        <v>292</v>
      </c>
      <c r="E403" s="220" t="s">
        <v>1</v>
      </c>
      <c r="F403" s="221" t="s">
        <v>2949</v>
      </c>
      <c r="G403" s="219"/>
      <c r="H403" s="222">
        <v>1</v>
      </c>
      <c r="I403" s="219"/>
      <c r="J403" s="219"/>
      <c r="K403" s="219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292</v>
      </c>
      <c r="AU403" s="227" t="s">
        <v>86</v>
      </c>
      <c r="AV403" s="13" t="s">
        <v>88</v>
      </c>
      <c r="AW403" s="13" t="s">
        <v>40</v>
      </c>
      <c r="AX403" s="13" t="s">
        <v>79</v>
      </c>
      <c r="AY403" s="227" t="s">
        <v>282</v>
      </c>
    </row>
    <row r="404" s="13" customFormat="1">
      <c r="B404" s="218"/>
      <c r="C404" s="219"/>
      <c r="D404" s="210" t="s">
        <v>292</v>
      </c>
      <c r="E404" s="220" t="s">
        <v>1</v>
      </c>
      <c r="F404" s="221" t="s">
        <v>2950</v>
      </c>
      <c r="G404" s="219"/>
      <c r="H404" s="222">
        <v>1</v>
      </c>
      <c r="I404" s="219"/>
      <c r="J404" s="219"/>
      <c r="K404" s="219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292</v>
      </c>
      <c r="AU404" s="227" t="s">
        <v>86</v>
      </c>
      <c r="AV404" s="13" t="s">
        <v>88</v>
      </c>
      <c r="AW404" s="13" t="s">
        <v>40</v>
      </c>
      <c r="AX404" s="13" t="s">
        <v>79</v>
      </c>
      <c r="AY404" s="227" t="s">
        <v>282</v>
      </c>
    </row>
    <row r="405" s="13" customFormat="1">
      <c r="B405" s="218"/>
      <c r="C405" s="219"/>
      <c r="D405" s="210" t="s">
        <v>292</v>
      </c>
      <c r="E405" s="220" t="s">
        <v>1</v>
      </c>
      <c r="F405" s="221" t="s">
        <v>2951</v>
      </c>
      <c r="G405" s="219"/>
      <c r="H405" s="222">
        <v>1</v>
      </c>
      <c r="I405" s="219"/>
      <c r="J405" s="219"/>
      <c r="K405" s="219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292</v>
      </c>
      <c r="AU405" s="227" t="s">
        <v>86</v>
      </c>
      <c r="AV405" s="13" t="s">
        <v>88</v>
      </c>
      <c r="AW405" s="13" t="s">
        <v>40</v>
      </c>
      <c r="AX405" s="13" t="s">
        <v>79</v>
      </c>
      <c r="AY405" s="227" t="s">
        <v>282</v>
      </c>
    </row>
    <row r="406" s="13" customFormat="1">
      <c r="B406" s="218"/>
      <c r="C406" s="219"/>
      <c r="D406" s="210" t="s">
        <v>292</v>
      </c>
      <c r="E406" s="220" t="s">
        <v>1</v>
      </c>
      <c r="F406" s="221" t="s">
        <v>2956</v>
      </c>
      <c r="G406" s="219"/>
      <c r="H406" s="222">
        <v>5</v>
      </c>
      <c r="I406" s="219"/>
      <c r="J406" s="219"/>
      <c r="K406" s="219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292</v>
      </c>
      <c r="AU406" s="227" t="s">
        <v>86</v>
      </c>
      <c r="AV406" s="13" t="s">
        <v>88</v>
      </c>
      <c r="AW406" s="13" t="s">
        <v>40</v>
      </c>
      <c r="AX406" s="13" t="s">
        <v>79</v>
      </c>
      <c r="AY406" s="227" t="s">
        <v>282</v>
      </c>
    </row>
    <row r="407" s="13" customFormat="1">
      <c r="B407" s="218"/>
      <c r="C407" s="219"/>
      <c r="D407" s="210" t="s">
        <v>292</v>
      </c>
      <c r="E407" s="220" t="s">
        <v>1</v>
      </c>
      <c r="F407" s="221" t="s">
        <v>2957</v>
      </c>
      <c r="G407" s="219"/>
      <c r="H407" s="222">
        <v>5</v>
      </c>
      <c r="I407" s="219"/>
      <c r="J407" s="219"/>
      <c r="K407" s="219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292</v>
      </c>
      <c r="AU407" s="227" t="s">
        <v>86</v>
      </c>
      <c r="AV407" s="13" t="s">
        <v>88</v>
      </c>
      <c r="AW407" s="13" t="s">
        <v>40</v>
      </c>
      <c r="AX407" s="13" t="s">
        <v>79</v>
      </c>
      <c r="AY407" s="227" t="s">
        <v>282</v>
      </c>
    </row>
    <row r="408" s="13" customFormat="1">
      <c r="B408" s="218"/>
      <c r="C408" s="219"/>
      <c r="D408" s="210" t="s">
        <v>292</v>
      </c>
      <c r="E408" s="220" t="s">
        <v>1</v>
      </c>
      <c r="F408" s="221" t="s">
        <v>2958</v>
      </c>
      <c r="G408" s="219"/>
      <c r="H408" s="222">
        <v>5</v>
      </c>
      <c r="I408" s="219"/>
      <c r="J408" s="219"/>
      <c r="K408" s="219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292</v>
      </c>
      <c r="AU408" s="227" t="s">
        <v>86</v>
      </c>
      <c r="AV408" s="13" t="s">
        <v>88</v>
      </c>
      <c r="AW408" s="13" t="s">
        <v>40</v>
      </c>
      <c r="AX408" s="13" t="s">
        <v>79</v>
      </c>
      <c r="AY408" s="227" t="s">
        <v>282</v>
      </c>
    </row>
    <row r="409" s="13" customFormat="1">
      <c r="B409" s="218"/>
      <c r="C409" s="219"/>
      <c r="D409" s="210" t="s">
        <v>292</v>
      </c>
      <c r="E409" s="220" t="s">
        <v>1</v>
      </c>
      <c r="F409" s="221" t="s">
        <v>2959</v>
      </c>
      <c r="G409" s="219"/>
      <c r="H409" s="222">
        <v>5</v>
      </c>
      <c r="I409" s="219"/>
      <c r="J409" s="219"/>
      <c r="K409" s="219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292</v>
      </c>
      <c r="AU409" s="227" t="s">
        <v>86</v>
      </c>
      <c r="AV409" s="13" t="s">
        <v>88</v>
      </c>
      <c r="AW409" s="13" t="s">
        <v>40</v>
      </c>
      <c r="AX409" s="13" t="s">
        <v>79</v>
      </c>
      <c r="AY409" s="227" t="s">
        <v>282</v>
      </c>
    </row>
    <row r="410" s="13" customFormat="1">
      <c r="B410" s="218"/>
      <c r="C410" s="219"/>
      <c r="D410" s="210" t="s">
        <v>292</v>
      </c>
      <c r="E410" s="220" t="s">
        <v>1</v>
      </c>
      <c r="F410" s="221" t="s">
        <v>2960</v>
      </c>
      <c r="G410" s="219"/>
      <c r="H410" s="222">
        <v>5</v>
      </c>
      <c r="I410" s="219"/>
      <c r="J410" s="219"/>
      <c r="K410" s="219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292</v>
      </c>
      <c r="AU410" s="227" t="s">
        <v>86</v>
      </c>
      <c r="AV410" s="13" t="s">
        <v>88</v>
      </c>
      <c r="AW410" s="13" t="s">
        <v>40</v>
      </c>
      <c r="AX410" s="13" t="s">
        <v>79</v>
      </c>
      <c r="AY410" s="227" t="s">
        <v>282</v>
      </c>
    </row>
    <row r="411" s="13" customFormat="1">
      <c r="B411" s="218"/>
      <c r="C411" s="219"/>
      <c r="D411" s="210" t="s">
        <v>292</v>
      </c>
      <c r="E411" s="220" t="s">
        <v>1</v>
      </c>
      <c r="F411" s="221" t="s">
        <v>2961</v>
      </c>
      <c r="G411" s="219"/>
      <c r="H411" s="222">
        <v>5</v>
      </c>
      <c r="I411" s="219"/>
      <c r="J411" s="219"/>
      <c r="K411" s="219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292</v>
      </c>
      <c r="AU411" s="227" t="s">
        <v>86</v>
      </c>
      <c r="AV411" s="13" t="s">
        <v>88</v>
      </c>
      <c r="AW411" s="13" t="s">
        <v>40</v>
      </c>
      <c r="AX411" s="13" t="s">
        <v>79</v>
      </c>
      <c r="AY411" s="227" t="s">
        <v>282</v>
      </c>
    </row>
    <row r="412" s="13" customFormat="1">
      <c r="B412" s="218"/>
      <c r="C412" s="219"/>
      <c r="D412" s="210" t="s">
        <v>292</v>
      </c>
      <c r="E412" s="220" t="s">
        <v>1</v>
      </c>
      <c r="F412" s="221" t="s">
        <v>2962</v>
      </c>
      <c r="G412" s="219"/>
      <c r="H412" s="222">
        <v>5</v>
      </c>
      <c r="I412" s="219"/>
      <c r="J412" s="219"/>
      <c r="K412" s="219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292</v>
      </c>
      <c r="AU412" s="227" t="s">
        <v>86</v>
      </c>
      <c r="AV412" s="13" t="s">
        <v>88</v>
      </c>
      <c r="AW412" s="13" t="s">
        <v>40</v>
      </c>
      <c r="AX412" s="13" t="s">
        <v>79</v>
      </c>
      <c r="AY412" s="227" t="s">
        <v>282</v>
      </c>
    </row>
    <row r="413" s="13" customFormat="1">
      <c r="B413" s="218"/>
      <c r="C413" s="219"/>
      <c r="D413" s="210" t="s">
        <v>292</v>
      </c>
      <c r="E413" s="220" t="s">
        <v>1</v>
      </c>
      <c r="F413" s="221" t="s">
        <v>2963</v>
      </c>
      <c r="G413" s="219"/>
      <c r="H413" s="222">
        <v>5</v>
      </c>
      <c r="I413" s="219"/>
      <c r="J413" s="219"/>
      <c r="K413" s="219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292</v>
      </c>
      <c r="AU413" s="227" t="s">
        <v>86</v>
      </c>
      <c r="AV413" s="13" t="s">
        <v>88</v>
      </c>
      <c r="AW413" s="13" t="s">
        <v>40</v>
      </c>
      <c r="AX413" s="13" t="s">
        <v>79</v>
      </c>
      <c r="AY413" s="227" t="s">
        <v>282</v>
      </c>
    </row>
    <row r="414" s="13" customFormat="1">
      <c r="B414" s="218"/>
      <c r="C414" s="219"/>
      <c r="D414" s="210" t="s">
        <v>292</v>
      </c>
      <c r="E414" s="220" t="s">
        <v>1</v>
      </c>
      <c r="F414" s="221" t="s">
        <v>2964</v>
      </c>
      <c r="G414" s="219"/>
      <c r="H414" s="222">
        <v>5</v>
      </c>
      <c r="I414" s="219"/>
      <c r="J414" s="219"/>
      <c r="K414" s="219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292</v>
      </c>
      <c r="AU414" s="227" t="s">
        <v>86</v>
      </c>
      <c r="AV414" s="13" t="s">
        <v>88</v>
      </c>
      <c r="AW414" s="13" t="s">
        <v>40</v>
      </c>
      <c r="AX414" s="13" t="s">
        <v>79</v>
      </c>
      <c r="AY414" s="227" t="s">
        <v>282</v>
      </c>
    </row>
    <row r="415" s="13" customFormat="1">
      <c r="B415" s="218"/>
      <c r="C415" s="219"/>
      <c r="D415" s="210" t="s">
        <v>292</v>
      </c>
      <c r="E415" s="220" t="s">
        <v>1</v>
      </c>
      <c r="F415" s="221" t="s">
        <v>2965</v>
      </c>
      <c r="G415" s="219"/>
      <c r="H415" s="222">
        <v>5</v>
      </c>
      <c r="I415" s="219"/>
      <c r="J415" s="219"/>
      <c r="K415" s="219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292</v>
      </c>
      <c r="AU415" s="227" t="s">
        <v>86</v>
      </c>
      <c r="AV415" s="13" t="s">
        <v>88</v>
      </c>
      <c r="AW415" s="13" t="s">
        <v>40</v>
      </c>
      <c r="AX415" s="13" t="s">
        <v>79</v>
      </c>
      <c r="AY415" s="227" t="s">
        <v>282</v>
      </c>
    </row>
    <row r="416" s="13" customFormat="1">
      <c r="B416" s="218"/>
      <c r="C416" s="219"/>
      <c r="D416" s="210" t="s">
        <v>292</v>
      </c>
      <c r="E416" s="220" t="s">
        <v>1</v>
      </c>
      <c r="F416" s="221" t="s">
        <v>2966</v>
      </c>
      <c r="G416" s="219"/>
      <c r="H416" s="222">
        <v>5</v>
      </c>
      <c r="I416" s="219"/>
      <c r="J416" s="219"/>
      <c r="K416" s="219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292</v>
      </c>
      <c r="AU416" s="227" t="s">
        <v>86</v>
      </c>
      <c r="AV416" s="13" t="s">
        <v>88</v>
      </c>
      <c r="AW416" s="13" t="s">
        <v>40</v>
      </c>
      <c r="AX416" s="13" t="s">
        <v>79</v>
      </c>
      <c r="AY416" s="227" t="s">
        <v>282</v>
      </c>
    </row>
    <row r="417" s="13" customFormat="1">
      <c r="B417" s="218"/>
      <c r="C417" s="219"/>
      <c r="D417" s="210" t="s">
        <v>292</v>
      </c>
      <c r="E417" s="220" t="s">
        <v>1</v>
      </c>
      <c r="F417" s="221" t="s">
        <v>2967</v>
      </c>
      <c r="G417" s="219"/>
      <c r="H417" s="222">
        <v>5</v>
      </c>
      <c r="I417" s="219"/>
      <c r="J417" s="219"/>
      <c r="K417" s="219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292</v>
      </c>
      <c r="AU417" s="227" t="s">
        <v>86</v>
      </c>
      <c r="AV417" s="13" t="s">
        <v>88</v>
      </c>
      <c r="AW417" s="13" t="s">
        <v>40</v>
      </c>
      <c r="AX417" s="13" t="s">
        <v>79</v>
      </c>
      <c r="AY417" s="227" t="s">
        <v>282</v>
      </c>
    </row>
    <row r="418" s="13" customFormat="1">
      <c r="B418" s="218"/>
      <c r="C418" s="219"/>
      <c r="D418" s="210" t="s">
        <v>292</v>
      </c>
      <c r="E418" s="220" t="s">
        <v>1</v>
      </c>
      <c r="F418" s="221" t="s">
        <v>2968</v>
      </c>
      <c r="G418" s="219"/>
      <c r="H418" s="222">
        <v>5</v>
      </c>
      <c r="I418" s="219"/>
      <c r="J418" s="219"/>
      <c r="K418" s="219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292</v>
      </c>
      <c r="AU418" s="227" t="s">
        <v>86</v>
      </c>
      <c r="AV418" s="13" t="s">
        <v>88</v>
      </c>
      <c r="AW418" s="13" t="s">
        <v>40</v>
      </c>
      <c r="AX418" s="13" t="s">
        <v>79</v>
      </c>
      <c r="AY418" s="227" t="s">
        <v>282</v>
      </c>
    </row>
    <row r="419" s="13" customFormat="1">
      <c r="B419" s="218"/>
      <c r="C419" s="219"/>
      <c r="D419" s="210" t="s">
        <v>292</v>
      </c>
      <c r="E419" s="220" t="s">
        <v>1</v>
      </c>
      <c r="F419" s="221" t="s">
        <v>2969</v>
      </c>
      <c r="G419" s="219"/>
      <c r="H419" s="222">
        <v>5</v>
      </c>
      <c r="I419" s="219"/>
      <c r="J419" s="219"/>
      <c r="K419" s="219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292</v>
      </c>
      <c r="AU419" s="227" t="s">
        <v>86</v>
      </c>
      <c r="AV419" s="13" t="s">
        <v>88</v>
      </c>
      <c r="AW419" s="13" t="s">
        <v>40</v>
      </c>
      <c r="AX419" s="13" t="s">
        <v>79</v>
      </c>
      <c r="AY419" s="227" t="s">
        <v>282</v>
      </c>
    </row>
    <row r="420" s="13" customFormat="1">
      <c r="B420" s="218"/>
      <c r="C420" s="219"/>
      <c r="D420" s="210" t="s">
        <v>292</v>
      </c>
      <c r="E420" s="220" t="s">
        <v>1</v>
      </c>
      <c r="F420" s="221" t="s">
        <v>2970</v>
      </c>
      <c r="G420" s="219"/>
      <c r="H420" s="222">
        <v>5</v>
      </c>
      <c r="I420" s="219"/>
      <c r="J420" s="219"/>
      <c r="K420" s="219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292</v>
      </c>
      <c r="AU420" s="227" t="s">
        <v>86</v>
      </c>
      <c r="AV420" s="13" t="s">
        <v>88</v>
      </c>
      <c r="AW420" s="13" t="s">
        <v>40</v>
      </c>
      <c r="AX420" s="13" t="s">
        <v>79</v>
      </c>
      <c r="AY420" s="227" t="s">
        <v>282</v>
      </c>
    </row>
    <row r="421" s="13" customFormat="1">
      <c r="B421" s="218"/>
      <c r="C421" s="219"/>
      <c r="D421" s="210" t="s">
        <v>292</v>
      </c>
      <c r="E421" s="220" t="s">
        <v>1</v>
      </c>
      <c r="F421" s="221" t="s">
        <v>2971</v>
      </c>
      <c r="G421" s="219"/>
      <c r="H421" s="222">
        <v>5</v>
      </c>
      <c r="I421" s="219"/>
      <c r="J421" s="219"/>
      <c r="K421" s="219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292</v>
      </c>
      <c r="AU421" s="227" t="s">
        <v>86</v>
      </c>
      <c r="AV421" s="13" t="s">
        <v>88</v>
      </c>
      <c r="AW421" s="13" t="s">
        <v>40</v>
      </c>
      <c r="AX421" s="13" t="s">
        <v>79</v>
      </c>
      <c r="AY421" s="227" t="s">
        <v>282</v>
      </c>
    </row>
    <row r="422" s="14" customFormat="1">
      <c r="B422" s="228"/>
      <c r="C422" s="229"/>
      <c r="D422" s="210" t="s">
        <v>292</v>
      </c>
      <c r="E422" s="230" t="s">
        <v>1</v>
      </c>
      <c r="F422" s="231" t="s">
        <v>299</v>
      </c>
      <c r="G422" s="229"/>
      <c r="H422" s="232">
        <v>92</v>
      </c>
      <c r="I422" s="229"/>
      <c r="J422" s="229"/>
      <c r="K422" s="229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292</v>
      </c>
      <c r="AU422" s="237" t="s">
        <v>86</v>
      </c>
      <c r="AV422" s="14" t="s">
        <v>129</v>
      </c>
      <c r="AW422" s="14" t="s">
        <v>40</v>
      </c>
      <c r="AX422" s="14" t="s">
        <v>79</v>
      </c>
      <c r="AY422" s="237" t="s">
        <v>282</v>
      </c>
    </row>
    <row r="423" s="15" customFormat="1">
      <c r="B423" s="238"/>
      <c r="C423" s="239"/>
      <c r="D423" s="210" t="s">
        <v>292</v>
      </c>
      <c r="E423" s="240" t="s">
        <v>1</v>
      </c>
      <c r="F423" s="241" t="s">
        <v>306</v>
      </c>
      <c r="G423" s="239"/>
      <c r="H423" s="242">
        <v>102</v>
      </c>
      <c r="I423" s="239"/>
      <c r="J423" s="239"/>
      <c r="K423" s="239"/>
      <c r="L423" s="243"/>
      <c r="M423" s="244"/>
      <c r="N423" s="245"/>
      <c r="O423" s="245"/>
      <c r="P423" s="245"/>
      <c r="Q423" s="245"/>
      <c r="R423" s="245"/>
      <c r="S423" s="245"/>
      <c r="T423" s="246"/>
      <c r="AT423" s="247" t="s">
        <v>292</v>
      </c>
      <c r="AU423" s="247" t="s">
        <v>86</v>
      </c>
      <c r="AV423" s="15" t="s">
        <v>290</v>
      </c>
      <c r="AW423" s="15" t="s">
        <v>40</v>
      </c>
      <c r="AX423" s="15" t="s">
        <v>86</v>
      </c>
      <c r="AY423" s="247" t="s">
        <v>282</v>
      </c>
    </row>
    <row r="424" s="1" customFormat="1" ht="16.5" customHeight="1">
      <c r="B424" s="33"/>
      <c r="C424" s="248" t="s">
        <v>7</v>
      </c>
      <c r="D424" s="248" t="s">
        <v>328</v>
      </c>
      <c r="E424" s="249" t="s">
        <v>2597</v>
      </c>
      <c r="F424" s="250" t="s">
        <v>2598</v>
      </c>
      <c r="G424" s="251" t="s">
        <v>376</v>
      </c>
      <c r="H424" s="252">
        <v>92</v>
      </c>
      <c r="I424" s="253">
        <v>287</v>
      </c>
      <c r="J424" s="253">
        <f>ROUND(I424*H424,2)</f>
        <v>26404</v>
      </c>
      <c r="K424" s="250" t="s">
        <v>289</v>
      </c>
      <c r="L424" s="254"/>
      <c r="M424" s="255" t="s">
        <v>1</v>
      </c>
      <c r="N424" s="256" t="s">
        <v>50</v>
      </c>
      <c r="O424" s="205">
        <v>0</v>
      </c>
      <c r="P424" s="205">
        <f>O424*H424</f>
        <v>0</v>
      </c>
      <c r="Q424" s="205">
        <v>0.00148</v>
      </c>
      <c r="R424" s="205">
        <f>Q424*H424</f>
        <v>0.13616</v>
      </c>
      <c r="S424" s="205">
        <v>0</v>
      </c>
      <c r="T424" s="206">
        <f>S424*H424</f>
        <v>0</v>
      </c>
      <c r="AR424" s="17" t="s">
        <v>331</v>
      </c>
      <c r="AT424" s="17" t="s">
        <v>328</v>
      </c>
      <c r="AU424" s="17" t="s">
        <v>86</v>
      </c>
      <c r="AY424" s="17" t="s">
        <v>282</v>
      </c>
      <c r="BE424" s="207">
        <f>IF(N424="základní",J424,0)</f>
        <v>26404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7" t="s">
        <v>86</v>
      </c>
      <c r="BK424" s="207">
        <f>ROUND(I424*H424,2)</f>
        <v>26404</v>
      </c>
      <c r="BL424" s="17" t="s">
        <v>290</v>
      </c>
      <c r="BM424" s="17" t="s">
        <v>2972</v>
      </c>
    </row>
    <row r="425" s="13" customFormat="1">
      <c r="B425" s="218"/>
      <c r="C425" s="219"/>
      <c r="D425" s="210" t="s">
        <v>292</v>
      </c>
      <c r="E425" s="220" t="s">
        <v>1</v>
      </c>
      <c r="F425" s="221" t="s">
        <v>777</v>
      </c>
      <c r="G425" s="219"/>
      <c r="H425" s="222">
        <v>92</v>
      </c>
      <c r="I425" s="219"/>
      <c r="J425" s="219"/>
      <c r="K425" s="219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292</v>
      </c>
      <c r="AU425" s="227" t="s">
        <v>86</v>
      </c>
      <c r="AV425" s="13" t="s">
        <v>88</v>
      </c>
      <c r="AW425" s="13" t="s">
        <v>40</v>
      </c>
      <c r="AX425" s="13" t="s">
        <v>79</v>
      </c>
      <c r="AY425" s="227" t="s">
        <v>282</v>
      </c>
    </row>
    <row r="426" s="15" customFormat="1">
      <c r="B426" s="238"/>
      <c r="C426" s="239"/>
      <c r="D426" s="210" t="s">
        <v>292</v>
      </c>
      <c r="E426" s="240" t="s">
        <v>1</v>
      </c>
      <c r="F426" s="241" t="s">
        <v>306</v>
      </c>
      <c r="G426" s="239"/>
      <c r="H426" s="242">
        <v>92</v>
      </c>
      <c r="I426" s="239"/>
      <c r="J426" s="239"/>
      <c r="K426" s="239"/>
      <c r="L426" s="243"/>
      <c r="M426" s="244"/>
      <c r="N426" s="245"/>
      <c r="O426" s="245"/>
      <c r="P426" s="245"/>
      <c r="Q426" s="245"/>
      <c r="R426" s="245"/>
      <c r="S426" s="245"/>
      <c r="T426" s="246"/>
      <c r="AT426" s="247" t="s">
        <v>292</v>
      </c>
      <c r="AU426" s="247" t="s">
        <v>86</v>
      </c>
      <c r="AV426" s="15" t="s">
        <v>290</v>
      </c>
      <c r="AW426" s="15" t="s">
        <v>40</v>
      </c>
      <c r="AX426" s="15" t="s">
        <v>86</v>
      </c>
      <c r="AY426" s="247" t="s">
        <v>282</v>
      </c>
    </row>
    <row r="427" s="1" customFormat="1" ht="16.5" customHeight="1">
      <c r="B427" s="33"/>
      <c r="C427" s="248" t="s">
        <v>410</v>
      </c>
      <c r="D427" s="248" t="s">
        <v>328</v>
      </c>
      <c r="E427" s="249" t="s">
        <v>2973</v>
      </c>
      <c r="F427" s="250" t="s">
        <v>2974</v>
      </c>
      <c r="G427" s="251" t="s">
        <v>376</v>
      </c>
      <c r="H427" s="252">
        <v>10</v>
      </c>
      <c r="I427" s="253">
        <v>266</v>
      </c>
      <c r="J427" s="253">
        <f>ROUND(I427*H427,2)</f>
        <v>2660</v>
      </c>
      <c r="K427" s="250" t="s">
        <v>289</v>
      </c>
      <c r="L427" s="254"/>
      <c r="M427" s="255" t="s">
        <v>1</v>
      </c>
      <c r="N427" s="256" t="s">
        <v>50</v>
      </c>
      <c r="O427" s="205">
        <v>0</v>
      </c>
      <c r="P427" s="205">
        <f>O427*H427</f>
        <v>0</v>
      </c>
      <c r="Q427" s="205">
        <v>0.0013400000000000001</v>
      </c>
      <c r="R427" s="205">
        <f>Q427*H427</f>
        <v>0.013400000000000001</v>
      </c>
      <c r="S427" s="205">
        <v>0</v>
      </c>
      <c r="T427" s="206">
        <f>S427*H427</f>
        <v>0</v>
      </c>
      <c r="AR427" s="17" t="s">
        <v>331</v>
      </c>
      <c r="AT427" s="17" t="s">
        <v>328</v>
      </c>
      <c r="AU427" s="17" t="s">
        <v>86</v>
      </c>
      <c r="AY427" s="17" t="s">
        <v>282</v>
      </c>
      <c r="BE427" s="207">
        <f>IF(N427="základní",J427,0)</f>
        <v>2660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17" t="s">
        <v>86</v>
      </c>
      <c r="BK427" s="207">
        <f>ROUND(I427*H427,2)</f>
        <v>2660</v>
      </c>
      <c r="BL427" s="17" t="s">
        <v>290</v>
      </c>
      <c r="BM427" s="17" t="s">
        <v>2975</v>
      </c>
    </row>
    <row r="428" s="13" customFormat="1">
      <c r="B428" s="218"/>
      <c r="C428" s="219"/>
      <c r="D428" s="210" t="s">
        <v>292</v>
      </c>
      <c r="E428" s="220" t="s">
        <v>1</v>
      </c>
      <c r="F428" s="221" t="s">
        <v>352</v>
      </c>
      <c r="G428" s="219"/>
      <c r="H428" s="222">
        <v>10</v>
      </c>
      <c r="I428" s="219"/>
      <c r="J428" s="219"/>
      <c r="K428" s="219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292</v>
      </c>
      <c r="AU428" s="227" t="s">
        <v>86</v>
      </c>
      <c r="AV428" s="13" t="s">
        <v>88</v>
      </c>
      <c r="AW428" s="13" t="s">
        <v>40</v>
      </c>
      <c r="AX428" s="13" t="s">
        <v>79</v>
      </c>
      <c r="AY428" s="227" t="s">
        <v>282</v>
      </c>
    </row>
    <row r="429" s="15" customFormat="1">
      <c r="B429" s="238"/>
      <c r="C429" s="239"/>
      <c r="D429" s="210" t="s">
        <v>292</v>
      </c>
      <c r="E429" s="240" t="s">
        <v>1</v>
      </c>
      <c r="F429" s="241" t="s">
        <v>306</v>
      </c>
      <c r="G429" s="239"/>
      <c r="H429" s="242">
        <v>10</v>
      </c>
      <c r="I429" s="239"/>
      <c r="J429" s="239"/>
      <c r="K429" s="239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292</v>
      </c>
      <c r="AU429" s="247" t="s">
        <v>86</v>
      </c>
      <c r="AV429" s="15" t="s">
        <v>290</v>
      </c>
      <c r="AW429" s="15" t="s">
        <v>40</v>
      </c>
      <c r="AX429" s="15" t="s">
        <v>86</v>
      </c>
      <c r="AY429" s="247" t="s">
        <v>282</v>
      </c>
    </row>
    <row r="430" s="1" customFormat="1" ht="16.5" customHeight="1">
      <c r="B430" s="33"/>
      <c r="C430" s="198" t="s">
        <v>415</v>
      </c>
      <c r="D430" s="198" t="s">
        <v>285</v>
      </c>
      <c r="E430" s="199" t="s">
        <v>2976</v>
      </c>
      <c r="F430" s="200" t="s">
        <v>2977</v>
      </c>
      <c r="G430" s="201" t="s">
        <v>376</v>
      </c>
      <c r="H430" s="202">
        <v>12</v>
      </c>
      <c r="I430" s="203">
        <v>320</v>
      </c>
      <c r="J430" s="203">
        <f>ROUND(I430*H430,2)</f>
        <v>3840</v>
      </c>
      <c r="K430" s="200" t="s">
        <v>289</v>
      </c>
      <c r="L430" s="38"/>
      <c r="M430" s="72" t="s">
        <v>1</v>
      </c>
      <c r="N430" s="204" t="s">
        <v>50</v>
      </c>
      <c r="O430" s="205">
        <v>1.1319999999999999</v>
      </c>
      <c r="P430" s="205">
        <f>O430*H430</f>
        <v>13.584</v>
      </c>
      <c r="Q430" s="205">
        <v>0</v>
      </c>
      <c r="R430" s="205">
        <f>Q430*H430</f>
        <v>0</v>
      </c>
      <c r="S430" s="205">
        <v>0</v>
      </c>
      <c r="T430" s="206">
        <f>S430*H430</f>
        <v>0</v>
      </c>
      <c r="AR430" s="17" t="s">
        <v>290</v>
      </c>
      <c r="AT430" s="17" t="s">
        <v>285</v>
      </c>
      <c r="AU430" s="17" t="s">
        <v>86</v>
      </c>
      <c r="AY430" s="17" t="s">
        <v>282</v>
      </c>
      <c r="BE430" s="207">
        <f>IF(N430="základní",J430,0)</f>
        <v>3840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7" t="s">
        <v>86</v>
      </c>
      <c r="BK430" s="207">
        <f>ROUND(I430*H430,2)</f>
        <v>3840</v>
      </c>
      <c r="BL430" s="17" t="s">
        <v>290</v>
      </c>
      <c r="BM430" s="17" t="s">
        <v>2978</v>
      </c>
    </row>
    <row r="431" s="13" customFormat="1">
      <c r="B431" s="218"/>
      <c r="C431" s="219"/>
      <c r="D431" s="210" t="s">
        <v>292</v>
      </c>
      <c r="E431" s="220" t="s">
        <v>1</v>
      </c>
      <c r="F431" s="221" t="s">
        <v>2979</v>
      </c>
      <c r="G431" s="219"/>
      <c r="H431" s="222">
        <v>2</v>
      </c>
      <c r="I431" s="219"/>
      <c r="J431" s="219"/>
      <c r="K431" s="219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292</v>
      </c>
      <c r="AU431" s="227" t="s">
        <v>86</v>
      </c>
      <c r="AV431" s="13" t="s">
        <v>88</v>
      </c>
      <c r="AW431" s="13" t="s">
        <v>40</v>
      </c>
      <c r="AX431" s="13" t="s">
        <v>79</v>
      </c>
      <c r="AY431" s="227" t="s">
        <v>282</v>
      </c>
    </row>
    <row r="432" s="13" customFormat="1">
      <c r="B432" s="218"/>
      <c r="C432" s="219"/>
      <c r="D432" s="210" t="s">
        <v>292</v>
      </c>
      <c r="E432" s="220" t="s">
        <v>1</v>
      </c>
      <c r="F432" s="221" t="s">
        <v>2953</v>
      </c>
      <c r="G432" s="219"/>
      <c r="H432" s="222">
        <v>2</v>
      </c>
      <c r="I432" s="219"/>
      <c r="J432" s="219"/>
      <c r="K432" s="219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292</v>
      </c>
      <c r="AU432" s="227" t="s">
        <v>86</v>
      </c>
      <c r="AV432" s="13" t="s">
        <v>88</v>
      </c>
      <c r="AW432" s="13" t="s">
        <v>40</v>
      </c>
      <c r="AX432" s="13" t="s">
        <v>79</v>
      </c>
      <c r="AY432" s="227" t="s">
        <v>282</v>
      </c>
    </row>
    <row r="433" s="13" customFormat="1">
      <c r="B433" s="218"/>
      <c r="C433" s="219"/>
      <c r="D433" s="210" t="s">
        <v>292</v>
      </c>
      <c r="E433" s="220" t="s">
        <v>1</v>
      </c>
      <c r="F433" s="221" t="s">
        <v>2980</v>
      </c>
      <c r="G433" s="219"/>
      <c r="H433" s="222">
        <v>4</v>
      </c>
      <c r="I433" s="219"/>
      <c r="J433" s="219"/>
      <c r="K433" s="219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292</v>
      </c>
      <c r="AU433" s="227" t="s">
        <v>86</v>
      </c>
      <c r="AV433" s="13" t="s">
        <v>88</v>
      </c>
      <c r="AW433" s="13" t="s">
        <v>40</v>
      </c>
      <c r="AX433" s="13" t="s">
        <v>79</v>
      </c>
      <c r="AY433" s="227" t="s">
        <v>282</v>
      </c>
    </row>
    <row r="434" s="13" customFormat="1">
      <c r="B434" s="218"/>
      <c r="C434" s="219"/>
      <c r="D434" s="210" t="s">
        <v>292</v>
      </c>
      <c r="E434" s="220" t="s">
        <v>1</v>
      </c>
      <c r="F434" s="221" t="s">
        <v>2981</v>
      </c>
      <c r="G434" s="219"/>
      <c r="H434" s="222">
        <v>2</v>
      </c>
      <c r="I434" s="219"/>
      <c r="J434" s="219"/>
      <c r="K434" s="219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292</v>
      </c>
      <c r="AU434" s="227" t="s">
        <v>86</v>
      </c>
      <c r="AV434" s="13" t="s">
        <v>88</v>
      </c>
      <c r="AW434" s="13" t="s">
        <v>40</v>
      </c>
      <c r="AX434" s="13" t="s">
        <v>79</v>
      </c>
      <c r="AY434" s="227" t="s">
        <v>282</v>
      </c>
    </row>
    <row r="435" s="13" customFormat="1">
      <c r="B435" s="218"/>
      <c r="C435" s="219"/>
      <c r="D435" s="210" t="s">
        <v>292</v>
      </c>
      <c r="E435" s="220" t="s">
        <v>1</v>
      </c>
      <c r="F435" s="221" t="s">
        <v>2982</v>
      </c>
      <c r="G435" s="219"/>
      <c r="H435" s="222">
        <v>2</v>
      </c>
      <c r="I435" s="219"/>
      <c r="J435" s="219"/>
      <c r="K435" s="219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292</v>
      </c>
      <c r="AU435" s="227" t="s">
        <v>86</v>
      </c>
      <c r="AV435" s="13" t="s">
        <v>88</v>
      </c>
      <c r="AW435" s="13" t="s">
        <v>40</v>
      </c>
      <c r="AX435" s="13" t="s">
        <v>79</v>
      </c>
      <c r="AY435" s="227" t="s">
        <v>282</v>
      </c>
    </row>
    <row r="436" s="15" customFormat="1">
      <c r="B436" s="238"/>
      <c r="C436" s="239"/>
      <c r="D436" s="210" t="s">
        <v>292</v>
      </c>
      <c r="E436" s="240" t="s">
        <v>1</v>
      </c>
      <c r="F436" s="241" t="s">
        <v>306</v>
      </c>
      <c r="G436" s="239"/>
      <c r="H436" s="242">
        <v>12</v>
      </c>
      <c r="I436" s="239"/>
      <c r="J436" s="239"/>
      <c r="K436" s="239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292</v>
      </c>
      <c r="AU436" s="247" t="s">
        <v>86</v>
      </c>
      <c r="AV436" s="15" t="s">
        <v>290</v>
      </c>
      <c r="AW436" s="15" t="s">
        <v>40</v>
      </c>
      <c r="AX436" s="15" t="s">
        <v>86</v>
      </c>
      <c r="AY436" s="247" t="s">
        <v>282</v>
      </c>
    </row>
    <row r="437" s="1" customFormat="1" ht="16.5" customHeight="1">
      <c r="B437" s="33"/>
      <c r="C437" s="248" t="s">
        <v>420</v>
      </c>
      <c r="D437" s="248" t="s">
        <v>328</v>
      </c>
      <c r="E437" s="249" t="s">
        <v>2983</v>
      </c>
      <c r="F437" s="250" t="s">
        <v>2984</v>
      </c>
      <c r="G437" s="251" t="s">
        <v>376</v>
      </c>
      <c r="H437" s="252">
        <v>12</v>
      </c>
      <c r="I437" s="253">
        <v>644</v>
      </c>
      <c r="J437" s="253">
        <f>ROUND(I437*H437,2)</f>
        <v>7728</v>
      </c>
      <c r="K437" s="250" t="s">
        <v>289</v>
      </c>
      <c r="L437" s="254"/>
      <c r="M437" s="255" t="s">
        <v>1</v>
      </c>
      <c r="N437" s="256" t="s">
        <v>50</v>
      </c>
      <c r="O437" s="205">
        <v>0</v>
      </c>
      <c r="P437" s="205">
        <f>O437*H437</f>
        <v>0</v>
      </c>
      <c r="Q437" s="205">
        <v>0.0019400000000000001</v>
      </c>
      <c r="R437" s="205">
        <f>Q437*H437</f>
        <v>0.023280000000000002</v>
      </c>
      <c r="S437" s="205">
        <v>0</v>
      </c>
      <c r="T437" s="206">
        <f>S437*H437</f>
        <v>0</v>
      </c>
      <c r="AR437" s="17" t="s">
        <v>331</v>
      </c>
      <c r="AT437" s="17" t="s">
        <v>328</v>
      </c>
      <c r="AU437" s="17" t="s">
        <v>86</v>
      </c>
      <c r="AY437" s="17" t="s">
        <v>282</v>
      </c>
      <c r="BE437" s="207">
        <f>IF(N437="základní",J437,0)</f>
        <v>7728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7" t="s">
        <v>86</v>
      </c>
      <c r="BK437" s="207">
        <f>ROUND(I437*H437,2)</f>
        <v>7728</v>
      </c>
      <c r="BL437" s="17" t="s">
        <v>290</v>
      </c>
      <c r="BM437" s="17" t="s">
        <v>2985</v>
      </c>
    </row>
    <row r="438" s="13" customFormat="1">
      <c r="B438" s="218"/>
      <c r="C438" s="219"/>
      <c r="D438" s="210" t="s">
        <v>292</v>
      </c>
      <c r="E438" s="220" t="s">
        <v>1</v>
      </c>
      <c r="F438" s="221" t="s">
        <v>2979</v>
      </c>
      <c r="G438" s="219"/>
      <c r="H438" s="222">
        <v>2</v>
      </c>
      <c r="I438" s="219"/>
      <c r="J438" s="219"/>
      <c r="K438" s="219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292</v>
      </c>
      <c r="AU438" s="227" t="s">
        <v>86</v>
      </c>
      <c r="AV438" s="13" t="s">
        <v>88</v>
      </c>
      <c r="AW438" s="13" t="s">
        <v>40</v>
      </c>
      <c r="AX438" s="13" t="s">
        <v>79</v>
      </c>
      <c r="AY438" s="227" t="s">
        <v>282</v>
      </c>
    </row>
    <row r="439" s="13" customFormat="1">
      <c r="B439" s="218"/>
      <c r="C439" s="219"/>
      <c r="D439" s="210" t="s">
        <v>292</v>
      </c>
      <c r="E439" s="220" t="s">
        <v>1</v>
      </c>
      <c r="F439" s="221" t="s">
        <v>2953</v>
      </c>
      <c r="G439" s="219"/>
      <c r="H439" s="222">
        <v>2</v>
      </c>
      <c r="I439" s="219"/>
      <c r="J439" s="219"/>
      <c r="K439" s="219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292</v>
      </c>
      <c r="AU439" s="227" t="s">
        <v>86</v>
      </c>
      <c r="AV439" s="13" t="s">
        <v>88</v>
      </c>
      <c r="AW439" s="13" t="s">
        <v>40</v>
      </c>
      <c r="AX439" s="13" t="s">
        <v>79</v>
      </c>
      <c r="AY439" s="227" t="s">
        <v>282</v>
      </c>
    </row>
    <row r="440" s="13" customFormat="1">
      <c r="B440" s="218"/>
      <c r="C440" s="219"/>
      <c r="D440" s="210" t="s">
        <v>292</v>
      </c>
      <c r="E440" s="220" t="s">
        <v>1</v>
      </c>
      <c r="F440" s="221" t="s">
        <v>2980</v>
      </c>
      <c r="G440" s="219"/>
      <c r="H440" s="222">
        <v>4</v>
      </c>
      <c r="I440" s="219"/>
      <c r="J440" s="219"/>
      <c r="K440" s="219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292</v>
      </c>
      <c r="AU440" s="227" t="s">
        <v>86</v>
      </c>
      <c r="AV440" s="13" t="s">
        <v>88</v>
      </c>
      <c r="AW440" s="13" t="s">
        <v>40</v>
      </c>
      <c r="AX440" s="13" t="s">
        <v>79</v>
      </c>
      <c r="AY440" s="227" t="s">
        <v>282</v>
      </c>
    </row>
    <row r="441" s="13" customFormat="1">
      <c r="B441" s="218"/>
      <c r="C441" s="219"/>
      <c r="D441" s="210" t="s">
        <v>292</v>
      </c>
      <c r="E441" s="220" t="s">
        <v>1</v>
      </c>
      <c r="F441" s="221" t="s">
        <v>2981</v>
      </c>
      <c r="G441" s="219"/>
      <c r="H441" s="222">
        <v>2</v>
      </c>
      <c r="I441" s="219"/>
      <c r="J441" s="219"/>
      <c r="K441" s="219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292</v>
      </c>
      <c r="AU441" s="227" t="s">
        <v>86</v>
      </c>
      <c r="AV441" s="13" t="s">
        <v>88</v>
      </c>
      <c r="AW441" s="13" t="s">
        <v>40</v>
      </c>
      <c r="AX441" s="13" t="s">
        <v>79</v>
      </c>
      <c r="AY441" s="227" t="s">
        <v>282</v>
      </c>
    </row>
    <row r="442" s="13" customFormat="1">
      <c r="B442" s="218"/>
      <c r="C442" s="219"/>
      <c r="D442" s="210" t="s">
        <v>292</v>
      </c>
      <c r="E442" s="220" t="s">
        <v>1</v>
      </c>
      <c r="F442" s="221" t="s">
        <v>2982</v>
      </c>
      <c r="G442" s="219"/>
      <c r="H442" s="222">
        <v>2</v>
      </c>
      <c r="I442" s="219"/>
      <c r="J442" s="219"/>
      <c r="K442" s="219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292</v>
      </c>
      <c r="AU442" s="227" t="s">
        <v>86</v>
      </c>
      <c r="AV442" s="13" t="s">
        <v>88</v>
      </c>
      <c r="AW442" s="13" t="s">
        <v>40</v>
      </c>
      <c r="AX442" s="13" t="s">
        <v>79</v>
      </c>
      <c r="AY442" s="227" t="s">
        <v>282</v>
      </c>
    </row>
    <row r="443" s="15" customFormat="1">
      <c r="B443" s="238"/>
      <c r="C443" s="239"/>
      <c r="D443" s="210" t="s">
        <v>292</v>
      </c>
      <c r="E443" s="240" t="s">
        <v>1</v>
      </c>
      <c r="F443" s="241" t="s">
        <v>306</v>
      </c>
      <c r="G443" s="239"/>
      <c r="H443" s="242">
        <v>12</v>
      </c>
      <c r="I443" s="239"/>
      <c r="J443" s="239"/>
      <c r="K443" s="239"/>
      <c r="L443" s="243"/>
      <c r="M443" s="244"/>
      <c r="N443" s="245"/>
      <c r="O443" s="245"/>
      <c r="P443" s="245"/>
      <c r="Q443" s="245"/>
      <c r="R443" s="245"/>
      <c r="S443" s="245"/>
      <c r="T443" s="246"/>
      <c r="AT443" s="247" t="s">
        <v>292</v>
      </c>
      <c r="AU443" s="247" t="s">
        <v>86</v>
      </c>
      <c r="AV443" s="15" t="s">
        <v>290</v>
      </c>
      <c r="AW443" s="15" t="s">
        <v>40</v>
      </c>
      <c r="AX443" s="15" t="s">
        <v>86</v>
      </c>
      <c r="AY443" s="247" t="s">
        <v>282</v>
      </c>
    </row>
    <row r="444" s="1" customFormat="1" ht="16.5" customHeight="1">
      <c r="B444" s="33"/>
      <c r="C444" s="198" t="s">
        <v>425</v>
      </c>
      <c r="D444" s="198" t="s">
        <v>285</v>
      </c>
      <c r="E444" s="199" t="s">
        <v>2986</v>
      </c>
      <c r="F444" s="200" t="s">
        <v>2987</v>
      </c>
      <c r="G444" s="201" t="s">
        <v>376</v>
      </c>
      <c r="H444" s="202">
        <v>16</v>
      </c>
      <c r="I444" s="203">
        <v>191</v>
      </c>
      <c r="J444" s="203">
        <f>ROUND(I444*H444,2)</f>
        <v>3056</v>
      </c>
      <c r="K444" s="200" t="s">
        <v>289</v>
      </c>
      <c r="L444" s="38"/>
      <c r="M444" s="72" t="s">
        <v>1</v>
      </c>
      <c r="N444" s="204" t="s">
        <v>50</v>
      </c>
      <c r="O444" s="205">
        <v>0.68300000000000005</v>
      </c>
      <c r="P444" s="205">
        <f>O444*H444</f>
        <v>10.928000000000001</v>
      </c>
      <c r="Q444" s="205">
        <v>0</v>
      </c>
      <c r="R444" s="205">
        <f>Q444*H444</f>
        <v>0</v>
      </c>
      <c r="S444" s="205">
        <v>0</v>
      </c>
      <c r="T444" s="206">
        <f>S444*H444</f>
        <v>0</v>
      </c>
      <c r="AR444" s="17" t="s">
        <v>290</v>
      </c>
      <c r="AT444" s="17" t="s">
        <v>285</v>
      </c>
      <c r="AU444" s="17" t="s">
        <v>86</v>
      </c>
      <c r="AY444" s="17" t="s">
        <v>282</v>
      </c>
      <c r="BE444" s="207">
        <f>IF(N444="základní",J444,0)</f>
        <v>3056</v>
      </c>
      <c r="BF444" s="207">
        <f>IF(N444="snížená",J444,0)</f>
        <v>0</v>
      </c>
      <c r="BG444" s="207">
        <f>IF(N444="zákl. přenesená",J444,0)</f>
        <v>0</v>
      </c>
      <c r="BH444" s="207">
        <f>IF(N444="sníž. přenesená",J444,0)</f>
        <v>0</v>
      </c>
      <c r="BI444" s="207">
        <f>IF(N444="nulová",J444,0)</f>
        <v>0</v>
      </c>
      <c r="BJ444" s="17" t="s">
        <v>86</v>
      </c>
      <c r="BK444" s="207">
        <f>ROUND(I444*H444,2)</f>
        <v>3056</v>
      </c>
      <c r="BL444" s="17" t="s">
        <v>290</v>
      </c>
      <c r="BM444" s="17" t="s">
        <v>2988</v>
      </c>
    </row>
    <row r="445" s="13" customFormat="1">
      <c r="B445" s="218"/>
      <c r="C445" s="219"/>
      <c r="D445" s="210" t="s">
        <v>292</v>
      </c>
      <c r="E445" s="220" t="s">
        <v>1</v>
      </c>
      <c r="F445" s="221" t="s">
        <v>2888</v>
      </c>
      <c r="G445" s="219"/>
      <c r="H445" s="222">
        <v>1</v>
      </c>
      <c r="I445" s="219"/>
      <c r="J445" s="219"/>
      <c r="K445" s="219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292</v>
      </c>
      <c r="AU445" s="227" t="s">
        <v>86</v>
      </c>
      <c r="AV445" s="13" t="s">
        <v>88</v>
      </c>
      <c r="AW445" s="13" t="s">
        <v>40</v>
      </c>
      <c r="AX445" s="13" t="s">
        <v>79</v>
      </c>
      <c r="AY445" s="227" t="s">
        <v>282</v>
      </c>
    </row>
    <row r="446" s="13" customFormat="1">
      <c r="B446" s="218"/>
      <c r="C446" s="219"/>
      <c r="D446" s="210" t="s">
        <v>292</v>
      </c>
      <c r="E446" s="220" t="s">
        <v>1</v>
      </c>
      <c r="F446" s="221" t="s">
        <v>2889</v>
      </c>
      <c r="G446" s="219"/>
      <c r="H446" s="222">
        <v>1</v>
      </c>
      <c r="I446" s="219"/>
      <c r="J446" s="219"/>
      <c r="K446" s="219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292</v>
      </c>
      <c r="AU446" s="227" t="s">
        <v>86</v>
      </c>
      <c r="AV446" s="13" t="s">
        <v>88</v>
      </c>
      <c r="AW446" s="13" t="s">
        <v>40</v>
      </c>
      <c r="AX446" s="13" t="s">
        <v>79</v>
      </c>
      <c r="AY446" s="227" t="s">
        <v>282</v>
      </c>
    </row>
    <row r="447" s="13" customFormat="1">
      <c r="B447" s="218"/>
      <c r="C447" s="219"/>
      <c r="D447" s="210" t="s">
        <v>292</v>
      </c>
      <c r="E447" s="220" t="s">
        <v>1</v>
      </c>
      <c r="F447" s="221" t="s">
        <v>2890</v>
      </c>
      <c r="G447" s="219"/>
      <c r="H447" s="222">
        <v>1</v>
      </c>
      <c r="I447" s="219"/>
      <c r="J447" s="219"/>
      <c r="K447" s="219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292</v>
      </c>
      <c r="AU447" s="227" t="s">
        <v>86</v>
      </c>
      <c r="AV447" s="13" t="s">
        <v>88</v>
      </c>
      <c r="AW447" s="13" t="s">
        <v>40</v>
      </c>
      <c r="AX447" s="13" t="s">
        <v>79</v>
      </c>
      <c r="AY447" s="227" t="s">
        <v>282</v>
      </c>
    </row>
    <row r="448" s="13" customFormat="1">
      <c r="B448" s="218"/>
      <c r="C448" s="219"/>
      <c r="D448" s="210" t="s">
        <v>292</v>
      </c>
      <c r="E448" s="220" t="s">
        <v>1</v>
      </c>
      <c r="F448" s="221" t="s">
        <v>2891</v>
      </c>
      <c r="G448" s="219"/>
      <c r="H448" s="222">
        <v>1</v>
      </c>
      <c r="I448" s="219"/>
      <c r="J448" s="219"/>
      <c r="K448" s="219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292</v>
      </c>
      <c r="AU448" s="227" t="s">
        <v>86</v>
      </c>
      <c r="AV448" s="13" t="s">
        <v>88</v>
      </c>
      <c r="AW448" s="13" t="s">
        <v>40</v>
      </c>
      <c r="AX448" s="13" t="s">
        <v>79</v>
      </c>
      <c r="AY448" s="227" t="s">
        <v>282</v>
      </c>
    </row>
    <row r="449" s="13" customFormat="1">
      <c r="B449" s="218"/>
      <c r="C449" s="219"/>
      <c r="D449" s="210" t="s">
        <v>292</v>
      </c>
      <c r="E449" s="220" t="s">
        <v>1</v>
      </c>
      <c r="F449" s="221" t="s">
        <v>2892</v>
      </c>
      <c r="G449" s="219"/>
      <c r="H449" s="222">
        <v>1</v>
      </c>
      <c r="I449" s="219"/>
      <c r="J449" s="219"/>
      <c r="K449" s="219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292</v>
      </c>
      <c r="AU449" s="227" t="s">
        <v>86</v>
      </c>
      <c r="AV449" s="13" t="s">
        <v>88</v>
      </c>
      <c r="AW449" s="13" t="s">
        <v>40</v>
      </c>
      <c r="AX449" s="13" t="s">
        <v>79</v>
      </c>
      <c r="AY449" s="227" t="s">
        <v>282</v>
      </c>
    </row>
    <row r="450" s="13" customFormat="1">
      <c r="B450" s="218"/>
      <c r="C450" s="219"/>
      <c r="D450" s="210" t="s">
        <v>292</v>
      </c>
      <c r="E450" s="220" t="s">
        <v>1</v>
      </c>
      <c r="F450" s="221" t="s">
        <v>2893</v>
      </c>
      <c r="G450" s="219"/>
      <c r="H450" s="222">
        <v>1</v>
      </c>
      <c r="I450" s="219"/>
      <c r="J450" s="219"/>
      <c r="K450" s="219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292</v>
      </c>
      <c r="AU450" s="227" t="s">
        <v>86</v>
      </c>
      <c r="AV450" s="13" t="s">
        <v>88</v>
      </c>
      <c r="AW450" s="13" t="s">
        <v>40</v>
      </c>
      <c r="AX450" s="13" t="s">
        <v>79</v>
      </c>
      <c r="AY450" s="227" t="s">
        <v>282</v>
      </c>
    </row>
    <row r="451" s="13" customFormat="1">
      <c r="B451" s="218"/>
      <c r="C451" s="219"/>
      <c r="D451" s="210" t="s">
        <v>292</v>
      </c>
      <c r="E451" s="220" t="s">
        <v>1</v>
      </c>
      <c r="F451" s="221" t="s">
        <v>2894</v>
      </c>
      <c r="G451" s="219"/>
      <c r="H451" s="222">
        <v>1</v>
      </c>
      <c r="I451" s="219"/>
      <c r="J451" s="219"/>
      <c r="K451" s="219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292</v>
      </c>
      <c r="AU451" s="227" t="s">
        <v>86</v>
      </c>
      <c r="AV451" s="13" t="s">
        <v>88</v>
      </c>
      <c r="AW451" s="13" t="s">
        <v>40</v>
      </c>
      <c r="AX451" s="13" t="s">
        <v>79</v>
      </c>
      <c r="AY451" s="227" t="s">
        <v>282</v>
      </c>
    </row>
    <row r="452" s="13" customFormat="1">
      <c r="B452" s="218"/>
      <c r="C452" s="219"/>
      <c r="D452" s="210" t="s">
        <v>292</v>
      </c>
      <c r="E452" s="220" t="s">
        <v>1</v>
      </c>
      <c r="F452" s="221" t="s">
        <v>2895</v>
      </c>
      <c r="G452" s="219"/>
      <c r="H452" s="222">
        <v>1</v>
      </c>
      <c r="I452" s="219"/>
      <c r="J452" s="219"/>
      <c r="K452" s="219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292</v>
      </c>
      <c r="AU452" s="227" t="s">
        <v>86</v>
      </c>
      <c r="AV452" s="13" t="s">
        <v>88</v>
      </c>
      <c r="AW452" s="13" t="s">
        <v>40</v>
      </c>
      <c r="AX452" s="13" t="s">
        <v>79</v>
      </c>
      <c r="AY452" s="227" t="s">
        <v>282</v>
      </c>
    </row>
    <row r="453" s="13" customFormat="1">
      <c r="B453" s="218"/>
      <c r="C453" s="219"/>
      <c r="D453" s="210" t="s">
        <v>292</v>
      </c>
      <c r="E453" s="220" t="s">
        <v>1</v>
      </c>
      <c r="F453" s="221" t="s">
        <v>2896</v>
      </c>
      <c r="G453" s="219"/>
      <c r="H453" s="222">
        <v>1</v>
      </c>
      <c r="I453" s="219"/>
      <c r="J453" s="219"/>
      <c r="K453" s="219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292</v>
      </c>
      <c r="AU453" s="227" t="s">
        <v>86</v>
      </c>
      <c r="AV453" s="13" t="s">
        <v>88</v>
      </c>
      <c r="AW453" s="13" t="s">
        <v>40</v>
      </c>
      <c r="AX453" s="13" t="s">
        <v>79</v>
      </c>
      <c r="AY453" s="227" t="s">
        <v>282</v>
      </c>
    </row>
    <row r="454" s="13" customFormat="1">
      <c r="B454" s="218"/>
      <c r="C454" s="219"/>
      <c r="D454" s="210" t="s">
        <v>292</v>
      </c>
      <c r="E454" s="220" t="s">
        <v>1</v>
      </c>
      <c r="F454" s="221" t="s">
        <v>2897</v>
      </c>
      <c r="G454" s="219"/>
      <c r="H454" s="222">
        <v>1</v>
      </c>
      <c r="I454" s="219"/>
      <c r="J454" s="219"/>
      <c r="K454" s="219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292</v>
      </c>
      <c r="AU454" s="227" t="s">
        <v>86</v>
      </c>
      <c r="AV454" s="13" t="s">
        <v>88</v>
      </c>
      <c r="AW454" s="13" t="s">
        <v>40</v>
      </c>
      <c r="AX454" s="13" t="s">
        <v>79</v>
      </c>
      <c r="AY454" s="227" t="s">
        <v>282</v>
      </c>
    </row>
    <row r="455" s="13" customFormat="1">
      <c r="B455" s="218"/>
      <c r="C455" s="219"/>
      <c r="D455" s="210" t="s">
        <v>292</v>
      </c>
      <c r="E455" s="220" t="s">
        <v>1</v>
      </c>
      <c r="F455" s="221" t="s">
        <v>2898</v>
      </c>
      <c r="G455" s="219"/>
      <c r="H455" s="222">
        <v>1</v>
      </c>
      <c r="I455" s="219"/>
      <c r="J455" s="219"/>
      <c r="K455" s="219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292</v>
      </c>
      <c r="AU455" s="227" t="s">
        <v>86</v>
      </c>
      <c r="AV455" s="13" t="s">
        <v>88</v>
      </c>
      <c r="AW455" s="13" t="s">
        <v>40</v>
      </c>
      <c r="AX455" s="13" t="s">
        <v>79</v>
      </c>
      <c r="AY455" s="227" t="s">
        <v>282</v>
      </c>
    </row>
    <row r="456" s="13" customFormat="1">
      <c r="B456" s="218"/>
      <c r="C456" s="219"/>
      <c r="D456" s="210" t="s">
        <v>292</v>
      </c>
      <c r="E456" s="220" t="s">
        <v>1</v>
      </c>
      <c r="F456" s="221" t="s">
        <v>2899</v>
      </c>
      <c r="G456" s="219"/>
      <c r="H456" s="222">
        <v>1</v>
      </c>
      <c r="I456" s="219"/>
      <c r="J456" s="219"/>
      <c r="K456" s="219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292</v>
      </c>
      <c r="AU456" s="227" t="s">
        <v>86</v>
      </c>
      <c r="AV456" s="13" t="s">
        <v>88</v>
      </c>
      <c r="AW456" s="13" t="s">
        <v>40</v>
      </c>
      <c r="AX456" s="13" t="s">
        <v>79</v>
      </c>
      <c r="AY456" s="227" t="s">
        <v>282</v>
      </c>
    </row>
    <row r="457" s="13" customFormat="1">
      <c r="B457" s="218"/>
      <c r="C457" s="219"/>
      <c r="D457" s="210" t="s">
        <v>292</v>
      </c>
      <c r="E457" s="220" t="s">
        <v>1</v>
      </c>
      <c r="F457" s="221" t="s">
        <v>2900</v>
      </c>
      <c r="G457" s="219"/>
      <c r="H457" s="222">
        <v>1</v>
      </c>
      <c r="I457" s="219"/>
      <c r="J457" s="219"/>
      <c r="K457" s="219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292</v>
      </c>
      <c r="AU457" s="227" t="s">
        <v>86</v>
      </c>
      <c r="AV457" s="13" t="s">
        <v>88</v>
      </c>
      <c r="AW457" s="13" t="s">
        <v>40</v>
      </c>
      <c r="AX457" s="13" t="s">
        <v>79</v>
      </c>
      <c r="AY457" s="227" t="s">
        <v>282</v>
      </c>
    </row>
    <row r="458" s="13" customFormat="1">
      <c r="B458" s="218"/>
      <c r="C458" s="219"/>
      <c r="D458" s="210" t="s">
        <v>292</v>
      </c>
      <c r="E458" s="220" t="s">
        <v>1</v>
      </c>
      <c r="F458" s="221" t="s">
        <v>2901</v>
      </c>
      <c r="G458" s="219"/>
      <c r="H458" s="222">
        <v>1</v>
      </c>
      <c r="I458" s="219"/>
      <c r="J458" s="219"/>
      <c r="K458" s="219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292</v>
      </c>
      <c r="AU458" s="227" t="s">
        <v>86</v>
      </c>
      <c r="AV458" s="13" t="s">
        <v>88</v>
      </c>
      <c r="AW458" s="13" t="s">
        <v>40</v>
      </c>
      <c r="AX458" s="13" t="s">
        <v>79</v>
      </c>
      <c r="AY458" s="227" t="s">
        <v>282</v>
      </c>
    </row>
    <row r="459" s="13" customFormat="1">
      <c r="B459" s="218"/>
      <c r="C459" s="219"/>
      <c r="D459" s="210" t="s">
        <v>292</v>
      </c>
      <c r="E459" s="220" t="s">
        <v>1</v>
      </c>
      <c r="F459" s="221" t="s">
        <v>2902</v>
      </c>
      <c r="G459" s="219"/>
      <c r="H459" s="222">
        <v>1</v>
      </c>
      <c r="I459" s="219"/>
      <c r="J459" s="219"/>
      <c r="K459" s="219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292</v>
      </c>
      <c r="AU459" s="227" t="s">
        <v>86</v>
      </c>
      <c r="AV459" s="13" t="s">
        <v>88</v>
      </c>
      <c r="AW459" s="13" t="s">
        <v>40</v>
      </c>
      <c r="AX459" s="13" t="s">
        <v>79</v>
      </c>
      <c r="AY459" s="227" t="s">
        <v>282</v>
      </c>
    </row>
    <row r="460" s="13" customFormat="1">
      <c r="B460" s="218"/>
      <c r="C460" s="219"/>
      <c r="D460" s="210" t="s">
        <v>292</v>
      </c>
      <c r="E460" s="220" t="s">
        <v>1</v>
      </c>
      <c r="F460" s="221" t="s">
        <v>2903</v>
      </c>
      <c r="G460" s="219"/>
      <c r="H460" s="222">
        <v>1</v>
      </c>
      <c r="I460" s="219"/>
      <c r="J460" s="219"/>
      <c r="K460" s="219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292</v>
      </c>
      <c r="AU460" s="227" t="s">
        <v>86</v>
      </c>
      <c r="AV460" s="13" t="s">
        <v>88</v>
      </c>
      <c r="AW460" s="13" t="s">
        <v>40</v>
      </c>
      <c r="AX460" s="13" t="s">
        <v>79</v>
      </c>
      <c r="AY460" s="227" t="s">
        <v>282</v>
      </c>
    </row>
    <row r="461" s="15" customFormat="1">
      <c r="B461" s="238"/>
      <c r="C461" s="239"/>
      <c r="D461" s="210" t="s">
        <v>292</v>
      </c>
      <c r="E461" s="240" t="s">
        <v>1</v>
      </c>
      <c r="F461" s="241" t="s">
        <v>306</v>
      </c>
      <c r="G461" s="239"/>
      <c r="H461" s="242">
        <v>16</v>
      </c>
      <c r="I461" s="239"/>
      <c r="J461" s="239"/>
      <c r="K461" s="239"/>
      <c r="L461" s="243"/>
      <c r="M461" s="244"/>
      <c r="N461" s="245"/>
      <c r="O461" s="245"/>
      <c r="P461" s="245"/>
      <c r="Q461" s="245"/>
      <c r="R461" s="245"/>
      <c r="S461" s="245"/>
      <c r="T461" s="246"/>
      <c r="AT461" s="247" t="s">
        <v>292</v>
      </c>
      <c r="AU461" s="247" t="s">
        <v>86</v>
      </c>
      <c r="AV461" s="15" t="s">
        <v>290</v>
      </c>
      <c r="AW461" s="15" t="s">
        <v>40</v>
      </c>
      <c r="AX461" s="15" t="s">
        <v>86</v>
      </c>
      <c r="AY461" s="247" t="s">
        <v>282</v>
      </c>
    </row>
    <row r="462" s="1" customFormat="1" ht="16.5" customHeight="1">
      <c r="B462" s="33"/>
      <c r="C462" s="248" t="s">
        <v>429</v>
      </c>
      <c r="D462" s="248" t="s">
        <v>328</v>
      </c>
      <c r="E462" s="249" t="s">
        <v>2989</v>
      </c>
      <c r="F462" s="250" t="s">
        <v>2990</v>
      </c>
      <c r="G462" s="251" t="s">
        <v>376</v>
      </c>
      <c r="H462" s="252">
        <v>16</v>
      </c>
      <c r="I462" s="253">
        <v>272</v>
      </c>
      <c r="J462" s="253">
        <f>ROUND(I462*H462,2)</f>
        <v>4352</v>
      </c>
      <c r="K462" s="250" t="s">
        <v>289</v>
      </c>
      <c r="L462" s="254"/>
      <c r="M462" s="255" t="s">
        <v>1</v>
      </c>
      <c r="N462" s="256" t="s">
        <v>50</v>
      </c>
      <c r="O462" s="205">
        <v>0</v>
      </c>
      <c r="P462" s="205">
        <f>O462*H462</f>
        <v>0</v>
      </c>
      <c r="Q462" s="205">
        <v>0.00050000000000000001</v>
      </c>
      <c r="R462" s="205">
        <f>Q462*H462</f>
        <v>0.0080000000000000002</v>
      </c>
      <c r="S462" s="205">
        <v>0</v>
      </c>
      <c r="T462" s="206">
        <f>S462*H462</f>
        <v>0</v>
      </c>
      <c r="AR462" s="17" t="s">
        <v>331</v>
      </c>
      <c r="AT462" s="17" t="s">
        <v>328</v>
      </c>
      <c r="AU462" s="17" t="s">
        <v>86</v>
      </c>
      <c r="AY462" s="17" t="s">
        <v>282</v>
      </c>
      <c r="BE462" s="207">
        <f>IF(N462="základní",J462,0)</f>
        <v>4352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17" t="s">
        <v>86</v>
      </c>
      <c r="BK462" s="207">
        <f>ROUND(I462*H462,2)</f>
        <v>4352</v>
      </c>
      <c r="BL462" s="17" t="s">
        <v>290</v>
      </c>
      <c r="BM462" s="17" t="s">
        <v>2991</v>
      </c>
    </row>
    <row r="463" s="13" customFormat="1">
      <c r="B463" s="218"/>
      <c r="C463" s="219"/>
      <c r="D463" s="210" t="s">
        <v>292</v>
      </c>
      <c r="E463" s="220" t="s">
        <v>1</v>
      </c>
      <c r="F463" s="221" t="s">
        <v>2888</v>
      </c>
      <c r="G463" s="219"/>
      <c r="H463" s="222">
        <v>1</v>
      </c>
      <c r="I463" s="219"/>
      <c r="J463" s="219"/>
      <c r="K463" s="219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292</v>
      </c>
      <c r="AU463" s="227" t="s">
        <v>86</v>
      </c>
      <c r="AV463" s="13" t="s">
        <v>88</v>
      </c>
      <c r="AW463" s="13" t="s">
        <v>40</v>
      </c>
      <c r="AX463" s="13" t="s">
        <v>79</v>
      </c>
      <c r="AY463" s="227" t="s">
        <v>282</v>
      </c>
    </row>
    <row r="464" s="13" customFormat="1">
      <c r="B464" s="218"/>
      <c r="C464" s="219"/>
      <c r="D464" s="210" t="s">
        <v>292</v>
      </c>
      <c r="E464" s="220" t="s">
        <v>1</v>
      </c>
      <c r="F464" s="221" t="s">
        <v>2889</v>
      </c>
      <c r="G464" s="219"/>
      <c r="H464" s="222">
        <v>1</v>
      </c>
      <c r="I464" s="219"/>
      <c r="J464" s="219"/>
      <c r="K464" s="219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292</v>
      </c>
      <c r="AU464" s="227" t="s">
        <v>86</v>
      </c>
      <c r="AV464" s="13" t="s">
        <v>88</v>
      </c>
      <c r="AW464" s="13" t="s">
        <v>40</v>
      </c>
      <c r="AX464" s="13" t="s">
        <v>79</v>
      </c>
      <c r="AY464" s="227" t="s">
        <v>282</v>
      </c>
    </row>
    <row r="465" s="13" customFormat="1">
      <c r="B465" s="218"/>
      <c r="C465" s="219"/>
      <c r="D465" s="210" t="s">
        <v>292</v>
      </c>
      <c r="E465" s="220" t="s">
        <v>1</v>
      </c>
      <c r="F465" s="221" t="s">
        <v>2890</v>
      </c>
      <c r="G465" s="219"/>
      <c r="H465" s="222">
        <v>1</v>
      </c>
      <c r="I465" s="219"/>
      <c r="J465" s="219"/>
      <c r="K465" s="219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292</v>
      </c>
      <c r="AU465" s="227" t="s">
        <v>86</v>
      </c>
      <c r="AV465" s="13" t="s">
        <v>88</v>
      </c>
      <c r="AW465" s="13" t="s">
        <v>40</v>
      </c>
      <c r="AX465" s="13" t="s">
        <v>79</v>
      </c>
      <c r="AY465" s="227" t="s">
        <v>282</v>
      </c>
    </row>
    <row r="466" s="13" customFormat="1">
      <c r="B466" s="218"/>
      <c r="C466" s="219"/>
      <c r="D466" s="210" t="s">
        <v>292</v>
      </c>
      <c r="E466" s="220" t="s">
        <v>1</v>
      </c>
      <c r="F466" s="221" t="s">
        <v>2891</v>
      </c>
      <c r="G466" s="219"/>
      <c r="H466" s="222">
        <v>1</v>
      </c>
      <c r="I466" s="219"/>
      <c r="J466" s="219"/>
      <c r="K466" s="219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292</v>
      </c>
      <c r="AU466" s="227" t="s">
        <v>86</v>
      </c>
      <c r="AV466" s="13" t="s">
        <v>88</v>
      </c>
      <c r="AW466" s="13" t="s">
        <v>40</v>
      </c>
      <c r="AX466" s="13" t="s">
        <v>79</v>
      </c>
      <c r="AY466" s="227" t="s">
        <v>282</v>
      </c>
    </row>
    <row r="467" s="13" customFormat="1">
      <c r="B467" s="218"/>
      <c r="C467" s="219"/>
      <c r="D467" s="210" t="s">
        <v>292</v>
      </c>
      <c r="E467" s="220" t="s">
        <v>1</v>
      </c>
      <c r="F467" s="221" t="s">
        <v>2892</v>
      </c>
      <c r="G467" s="219"/>
      <c r="H467" s="222">
        <v>1</v>
      </c>
      <c r="I467" s="219"/>
      <c r="J467" s="219"/>
      <c r="K467" s="219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292</v>
      </c>
      <c r="AU467" s="227" t="s">
        <v>86</v>
      </c>
      <c r="AV467" s="13" t="s">
        <v>88</v>
      </c>
      <c r="AW467" s="13" t="s">
        <v>40</v>
      </c>
      <c r="AX467" s="13" t="s">
        <v>79</v>
      </c>
      <c r="AY467" s="227" t="s">
        <v>282</v>
      </c>
    </row>
    <row r="468" s="13" customFormat="1">
      <c r="B468" s="218"/>
      <c r="C468" s="219"/>
      <c r="D468" s="210" t="s">
        <v>292</v>
      </c>
      <c r="E468" s="220" t="s">
        <v>1</v>
      </c>
      <c r="F468" s="221" t="s">
        <v>2893</v>
      </c>
      <c r="G468" s="219"/>
      <c r="H468" s="222">
        <v>1</v>
      </c>
      <c r="I468" s="219"/>
      <c r="J468" s="219"/>
      <c r="K468" s="219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292</v>
      </c>
      <c r="AU468" s="227" t="s">
        <v>86</v>
      </c>
      <c r="AV468" s="13" t="s">
        <v>88</v>
      </c>
      <c r="AW468" s="13" t="s">
        <v>40</v>
      </c>
      <c r="AX468" s="13" t="s">
        <v>79</v>
      </c>
      <c r="AY468" s="227" t="s">
        <v>282</v>
      </c>
    </row>
    <row r="469" s="13" customFormat="1">
      <c r="B469" s="218"/>
      <c r="C469" s="219"/>
      <c r="D469" s="210" t="s">
        <v>292</v>
      </c>
      <c r="E469" s="220" t="s">
        <v>1</v>
      </c>
      <c r="F469" s="221" t="s">
        <v>2894</v>
      </c>
      <c r="G469" s="219"/>
      <c r="H469" s="222">
        <v>1</v>
      </c>
      <c r="I469" s="219"/>
      <c r="J469" s="219"/>
      <c r="K469" s="219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292</v>
      </c>
      <c r="AU469" s="227" t="s">
        <v>86</v>
      </c>
      <c r="AV469" s="13" t="s">
        <v>88</v>
      </c>
      <c r="AW469" s="13" t="s">
        <v>40</v>
      </c>
      <c r="AX469" s="13" t="s">
        <v>79</v>
      </c>
      <c r="AY469" s="227" t="s">
        <v>282</v>
      </c>
    </row>
    <row r="470" s="13" customFormat="1">
      <c r="B470" s="218"/>
      <c r="C470" s="219"/>
      <c r="D470" s="210" t="s">
        <v>292</v>
      </c>
      <c r="E470" s="220" t="s">
        <v>1</v>
      </c>
      <c r="F470" s="221" t="s">
        <v>2895</v>
      </c>
      <c r="G470" s="219"/>
      <c r="H470" s="222">
        <v>1</v>
      </c>
      <c r="I470" s="219"/>
      <c r="J470" s="219"/>
      <c r="K470" s="219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292</v>
      </c>
      <c r="AU470" s="227" t="s">
        <v>86</v>
      </c>
      <c r="AV470" s="13" t="s">
        <v>88</v>
      </c>
      <c r="AW470" s="13" t="s">
        <v>40</v>
      </c>
      <c r="AX470" s="13" t="s">
        <v>79</v>
      </c>
      <c r="AY470" s="227" t="s">
        <v>282</v>
      </c>
    </row>
    <row r="471" s="13" customFormat="1">
      <c r="B471" s="218"/>
      <c r="C471" s="219"/>
      <c r="D471" s="210" t="s">
        <v>292</v>
      </c>
      <c r="E471" s="220" t="s">
        <v>1</v>
      </c>
      <c r="F471" s="221" t="s">
        <v>2896</v>
      </c>
      <c r="G471" s="219"/>
      <c r="H471" s="222">
        <v>1</v>
      </c>
      <c r="I471" s="219"/>
      <c r="J471" s="219"/>
      <c r="K471" s="219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292</v>
      </c>
      <c r="AU471" s="227" t="s">
        <v>86</v>
      </c>
      <c r="AV471" s="13" t="s">
        <v>88</v>
      </c>
      <c r="AW471" s="13" t="s">
        <v>40</v>
      </c>
      <c r="AX471" s="13" t="s">
        <v>79</v>
      </c>
      <c r="AY471" s="227" t="s">
        <v>282</v>
      </c>
    </row>
    <row r="472" s="13" customFormat="1">
      <c r="B472" s="218"/>
      <c r="C472" s="219"/>
      <c r="D472" s="210" t="s">
        <v>292</v>
      </c>
      <c r="E472" s="220" t="s">
        <v>1</v>
      </c>
      <c r="F472" s="221" t="s">
        <v>2897</v>
      </c>
      <c r="G472" s="219"/>
      <c r="H472" s="222">
        <v>1</v>
      </c>
      <c r="I472" s="219"/>
      <c r="J472" s="219"/>
      <c r="K472" s="219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292</v>
      </c>
      <c r="AU472" s="227" t="s">
        <v>86</v>
      </c>
      <c r="AV472" s="13" t="s">
        <v>88</v>
      </c>
      <c r="AW472" s="13" t="s">
        <v>40</v>
      </c>
      <c r="AX472" s="13" t="s">
        <v>79</v>
      </c>
      <c r="AY472" s="227" t="s">
        <v>282</v>
      </c>
    </row>
    <row r="473" s="13" customFormat="1">
      <c r="B473" s="218"/>
      <c r="C473" s="219"/>
      <c r="D473" s="210" t="s">
        <v>292</v>
      </c>
      <c r="E473" s="220" t="s">
        <v>1</v>
      </c>
      <c r="F473" s="221" t="s">
        <v>2898</v>
      </c>
      <c r="G473" s="219"/>
      <c r="H473" s="222">
        <v>1</v>
      </c>
      <c r="I473" s="219"/>
      <c r="J473" s="219"/>
      <c r="K473" s="219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292</v>
      </c>
      <c r="AU473" s="227" t="s">
        <v>86</v>
      </c>
      <c r="AV473" s="13" t="s">
        <v>88</v>
      </c>
      <c r="AW473" s="13" t="s">
        <v>40</v>
      </c>
      <c r="AX473" s="13" t="s">
        <v>79</v>
      </c>
      <c r="AY473" s="227" t="s">
        <v>282</v>
      </c>
    </row>
    <row r="474" s="13" customFormat="1">
      <c r="B474" s="218"/>
      <c r="C474" s="219"/>
      <c r="D474" s="210" t="s">
        <v>292</v>
      </c>
      <c r="E474" s="220" t="s">
        <v>1</v>
      </c>
      <c r="F474" s="221" t="s">
        <v>2899</v>
      </c>
      <c r="G474" s="219"/>
      <c r="H474" s="222">
        <v>1</v>
      </c>
      <c r="I474" s="219"/>
      <c r="J474" s="219"/>
      <c r="K474" s="219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292</v>
      </c>
      <c r="AU474" s="227" t="s">
        <v>86</v>
      </c>
      <c r="AV474" s="13" t="s">
        <v>88</v>
      </c>
      <c r="AW474" s="13" t="s">
        <v>40</v>
      </c>
      <c r="AX474" s="13" t="s">
        <v>79</v>
      </c>
      <c r="AY474" s="227" t="s">
        <v>282</v>
      </c>
    </row>
    <row r="475" s="13" customFormat="1">
      <c r="B475" s="218"/>
      <c r="C475" s="219"/>
      <c r="D475" s="210" t="s">
        <v>292</v>
      </c>
      <c r="E475" s="220" t="s">
        <v>1</v>
      </c>
      <c r="F475" s="221" t="s">
        <v>2900</v>
      </c>
      <c r="G475" s="219"/>
      <c r="H475" s="222">
        <v>1</v>
      </c>
      <c r="I475" s="219"/>
      <c r="J475" s="219"/>
      <c r="K475" s="219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292</v>
      </c>
      <c r="AU475" s="227" t="s">
        <v>86</v>
      </c>
      <c r="AV475" s="13" t="s">
        <v>88</v>
      </c>
      <c r="AW475" s="13" t="s">
        <v>40</v>
      </c>
      <c r="AX475" s="13" t="s">
        <v>79</v>
      </c>
      <c r="AY475" s="227" t="s">
        <v>282</v>
      </c>
    </row>
    <row r="476" s="13" customFormat="1">
      <c r="B476" s="218"/>
      <c r="C476" s="219"/>
      <c r="D476" s="210" t="s">
        <v>292</v>
      </c>
      <c r="E476" s="220" t="s">
        <v>1</v>
      </c>
      <c r="F476" s="221" t="s">
        <v>2901</v>
      </c>
      <c r="G476" s="219"/>
      <c r="H476" s="222">
        <v>1</v>
      </c>
      <c r="I476" s="219"/>
      <c r="J476" s="219"/>
      <c r="K476" s="219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292</v>
      </c>
      <c r="AU476" s="227" t="s">
        <v>86</v>
      </c>
      <c r="AV476" s="13" t="s">
        <v>88</v>
      </c>
      <c r="AW476" s="13" t="s">
        <v>40</v>
      </c>
      <c r="AX476" s="13" t="s">
        <v>79</v>
      </c>
      <c r="AY476" s="227" t="s">
        <v>282</v>
      </c>
    </row>
    <row r="477" s="13" customFormat="1">
      <c r="B477" s="218"/>
      <c r="C477" s="219"/>
      <c r="D477" s="210" t="s">
        <v>292</v>
      </c>
      <c r="E477" s="220" t="s">
        <v>1</v>
      </c>
      <c r="F477" s="221" t="s">
        <v>2902</v>
      </c>
      <c r="G477" s="219"/>
      <c r="H477" s="222">
        <v>1</v>
      </c>
      <c r="I477" s="219"/>
      <c r="J477" s="219"/>
      <c r="K477" s="219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292</v>
      </c>
      <c r="AU477" s="227" t="s">
        <v>86</v>
      </c>
      <c r="AV477" s="13" t="s">
        <v>88</v>
      </c>
      <c r="AW477" s="13" t="s">
        <v>40</v>
      </c>
      <c r="AX477" s="13" t="s">
        <v>79</v>
      </c>
      <c r="AY477" s="227" t="s">
        <v>282</v>
      </c>
    </row>
    <row r="478" s="13" customFormat="1">
      <c r="B478" s="218"/>
      <c r="C478" s="219"/>
      <c r="D478" s="210" t="s">
        <v>292</v>
      </c>
      <c r="E478" s="220" t="s">
        <v>1</v>
      </c>
      <c r="F478" s="221" t="s">
        <v>2903</v>
      </c>
      <c r="G478" s="219"/>
      <c r="H478" s="222">
        <v>1</v>
      </c>
      <c r="I478" s="219"/>
      <c r="J478" s="219"/>
      <c r="K478" s="219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292</v>
      </c>
      <c r="AU478" s="227" t="s">
        <v>86</v>
      </c>
      <c r="AV478" s="13" t="s">
        <v>88</v>
      </c>
      <c r="AW478" s="13" t="s">
        <v>40</v>
      </c>
      <c r="AX478" s="13" t="s">
        <v>79</v>
      </c>
      <c r="AY478" s="227" t="s">
        <v>282</v>
      </c>
    </row>
    <row r="479" s="15" customFormat="1">
      <c r="B479" s="238"/>
      <c r="C479" s="239"/>
      <c r="D479" s="210" t="s">
        <v>292</v>
      </c>
      <c r="E479" s="240" t="s">
        <v>1</v>
      </c>
      <c r="F479" s="241" t="s">
        <v>306</v>
      </c>
      <c r="G479" s="239"/>
      <c r="H479" s="242">
        <v>16</v>
      </c>
      <c r="I479" s="239"/>
      <c r="J479" s="239"/>
      <c r="K479" s="239"/>
      <c r="L479" s="243"/>
      <c r="M479" s="244"/>
      <c r="N479" s="245"/>
      <c r="O479" s="245"/>
      <c r="P479" s="245"/>
      <c r="Q479" s="245"/>
      <c r="R479" s="245"/>
      <c r="S479" s="245"/>
      <c r="T479" s="246"/>
      <c r="AT479" s="247" t="s">
        <v>292</v>
      </c>
      <c r="AU479" s="247" t="s">
        <v>86</v>
      </c>
      <c r="AV479" s="15" t="s">
        <v>290</v>
      </c>
      <c r="AW479" s="15" t="s">
        <v>40</v>
      </c>
      <c r="AX479" s="15" t="s">
        <v>86</v>
      </c>
      <c r="AY479" s="247" t="s">
        <v>282</v>
      </c>
    </row>
    <row r="480" s="1" customFormat="1" ht="16.5" customHeight="1">
      <c r="B480" s="33"/>
      <c r="C480" s="198" t="s">
        <v>436</v>
      </c>
      <c r="D480" s="198" t="s">
        <v>285</v>
      </c>
      <c r="E480" s="199" t="s">
        <v>2607</v>
      </c>
      <c r="F480" s="200" t="s">
        <v>2608</v>
      </c>
      <c r="G480" s="201" t="s">
        <v>376</v>
      </c>
      <c r="H480" s="202">
        <v>13</v>
      </c>
      <c r="I480" s="203">
        <v>521</v>
      </c>
      <c r="J480" s="203">
        <f>ROUND(I480*H480,2)</f>
        <v>6773</v>
      </c>
      <c r="K480" s="200" t="s">
        <v>289</v>
      </c>
      <c r="L480" s="38"/>
      <c r="M480" s="72" t="s">
        <v>1</v>
      </c>
      <c r="N480" s="204" t="s">
        <v>50</v>
      </c>
      <c r="O480" s="205">
        <v>1.8640000000000001</v>
      </c>
      <c r="P480" s="205">
        <f>O480*H480</f>
        <v>24.232000000000003</v>
      </c>
      <c r="Q480" s="205">
        <v>0</v>
      </c>
      <c r="R480" s="205">
        <f>Q480*H480</f>
        <v>0</v>
      </c>
      <c r="S480" s="205">
        <v>0</v>
      </c>
      <c r="T480" s="206">
        <f>S480*H480</f>
        <v>0</v>
      </c>
      <c r="AR480" s="17" t="s">
        <v>290</v>
      </c>
      <c r="AT480" s="17" t="s">
        <v>285</v>
      </c>
      <c r="AU480" s="17" t="s">
        <v>86</v>
      </c>
      <c r="AY480" s="17" t="s">
        <v>282</v>
      </c>
      <c r="BE480" s="207">
        <f>IF(N480="základní",J480,0)</f>
        <v>6773</v>
      </c>
      <c r="BF480" s="207">
        <f>IF(N480="snížená",J480,0)</f>
        <v>0</v>
      </c>
      <c r="BG480" s="207">
        <f>IF(N480="zákl. přenesená",J480,0)</f>
        <v>0</v>
      </c>
      <c r="BH480" s="207">
        <f>IF(N480="sníž. přenesená",J480,0)</f>
        <v>0</v>
      </c>
      <c r="BI480" s="207">
        <f>IF(N480="nulová",J480,0)</f>
        <v>0</v>
      </c>
      <c r="BJ480" s="17" t="s">
        <v>86</v>
      </c>
      <c r="BK480" s="207">
        <f>ROUND(I480*H480,2)</f>
        <v>6773</v>
      </c>
      <c r="BL480" s="17" t="s">
        <v>290</v>
      </c>
      <c r="BM480" s="17" t="s">
        <v>2992</v>
      </c>
    </row>
    <row r="481" s="13" customFormat="1">
      <c r="B481" s="218"/>
      <c r="C481" s="219"/>
      <c r="D481" s="210" t="s">
        <v>292</v>
      </c>
      <c r="E481" s="220" t="s">
        <v>1</v>
      </c>
      <c r="F481" s="221" t="s">
        <v>2993</v>
      </c>
      <c r="G481" s="219"/>
      <c r="H481" s="222">
        <v>13</v>
      </c>
      <c r="I481" s="219"/>
      <c r="J481" s="219"/>
      <c r="K481" s="219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292</v>
      </c>
      <c r="AU481" s="227" t="s">
        <v>86</v>
      </c>
      <c r="AV481" s="13" t="s">
        <v>88</v>
      </c>
      <c r="AW481" s="13" t="s">
        <v>40</v>
      </c>
      <c r="AX481" s="13" t="s">
        <v>79</v>
      </c>
      <c r="AY481" s="227" t="s">
        <v>282</v>
      </c>
    </row>
    <row r="482" s="15" customFormat="1">
      <c r="B482" s="238"/>
      <c r="C482" s="239"/>
      <c r="D482" s="210" t="s">
        <v>292</v>
      </c>
      <c r="E482" s="240" t="s">
        <v>1</v>
      </c>
      <c r="F482" s="241" t="s">
        <v>306</v>
      </c>
      <c r="G482" s="239"/>
      <c r="H482" s="242">
        <v>13</v>
      </c>
      <c r="I482" s="239"/>
      <c r="J482" s="239"/>
      <c r="K482" s="239"/>
      <c r="L482" s="243"/>
      <c r="M482" s="244"/>
      <c r="N482" s="245"/>
      <c r="O482" s="245"/>
      <c r="P482" s="245"/>
      <c r="Q482" s="245"/>
      <c r="R482" s="245"/>
      <c r="S482" s="245"/>
      <c r="T482" s="246"/>
      <c r="AT482" s="247" t="s">
        <v>292</v>
      </c>
      <c r="AU482" s="247" t="s">
        <v>86</v>
      </c>
      <c r="AV482" s="15" t="s">
        <v>290</v>
      </c>
      <c r="AW482" s="15" t="s">
        <v>40</v>
      </c>
      <c r="AX482" s="15" t="s">
        <v>86</v>
      </c>
      <c r="AY482" s="247" t="s">
        <v>282</v>
      </c>
    </row>
    <row r="483" s="1" customFormat="1" ht="16.5" customHeight="1">
      <c r="B483" s="33"/>
      <c r="C483" s="248" t="s">
        <v>462</v>
      </c>
      <c r="D483" s="248" t="s">
        <v>328</v>
      </c>
      <c r="E483" s="249" t="s">
        <v>2611</v>
      </c>
      <c r="F483" s="250" t="s">
        <v>2612</v>
      </c>
      <c r="G483" s="251" t="s">
        <v>376</v>
      </c>
      <c r="H483" s="252">
        <v>13</v>
      </c>
      <c r="I483" s="253">
        <v>1480</v>
      </c>
      <c r="J483" s="253">
        <f>ROUND(I483*H483,2)</f>
        <v>19240</v>
      </c>
      <c r="K483" s="250" t="s">
        <v>377</v>
      </c>
      <c r="L483" s="254"/>
      <c r="M483" s="255" t="s">
        <v>1</v>
      </c>
      <c r="N483" s="256" t="s">
        <v>50</v>
      </c>
      <c r="O483" s="205">
        <v>0</v>
      </c>
      <c r="P483" s="205">
        <f>O483*H483</f>
        <v>0</v>
      </c>
      <c r="Q483" s="205">
        <v>0.0091999999999999998</v>
      </c>
      <c r="R483" s="205">
        <f>Q483*H483</f>
        <v>0.1196</v>
      </c>
      <c r="S483" s="205">
        <v>0</v>
      </c>
      <c r="T483" s="206">
        <f>S483*H483</f>
        <v>0</v>
      </c>
      <c r="AR483" s="17" t="s">
        <v>331</v>
      </c>
      <c r="AT483" s="17" t="s">
        <v>328</v>
      </c>
      <c r="AU483" s="17" t="s">
        <v>86</v>
      </c>
      <c r="AY483" s="17" t="s">
        <v>282</v>
      </c>
      <c r="BE483" s="207">
        <f>IF(N483="základní",J483,0)</f>
        <v>19240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17" t="s">
        <v>86</v>
      </c>
      <c r="BK483" s="207">
        <f>ROUND(I483*H483,2)</f>
        <v>19240</v>
      </c>
      <c r="BL483" s="17" t="s">
        <v>290</v>
      </c>
      <c r="BM483" s="17" t="s">
        <v>2994</v>
      </c>
    </row>
    <row r="484" s="13" customFormat="1">
      <c r="B484" s="218"/>
      <c r="C484" s="219"/>
      <c r="D484" s="210" t="s">
        <v>292</v>
      </c>
      <c r="E484" s="220" t="s">
        <v>1</v>
      </c>
      <c r="F484" s="221" t="s">
        <v>2993</v>
      </c>
      <c r="G484" s="219"/>
      <c r="H484" s="222">
        <v>13</v>
      </c>
      <c r="I484" s="219"/>
      <c r="J484" s="219"/>
      <c r="K484" s="219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292</v>
      </c>
      <c r="AU484" s="227" t="s">
        <v>86</v>
      </c>
      <c r="AV484" s="13" t="s">
        <v>88</v>
      </c>
      <c r="AW484" s="13" t="s">
        <v>40</v>
      </c>
      <c r="AX484" s="13" t="s">
        <v>79</v>
      </c>
      <c r="AY484" s="227" t="s">
        <v>282</v>
      </c>
    </row>
    <row r="485" s="15" customFormat="1">
      <c r="B485" s="238"/>
      <c r="C485" s="239"/>
      <c r="D485" s="210" t="s">
        <v>292</v>
      </c>
      <c r="E485" s="240" t="s">
        <v>1</v>
      </c>
      <c r="F485" s="241" t="s">
        <v>306</v>
      </c>
      <c r="G485" s="239"/>
      <c r="H485" s="242">
        <v>13</v>
      </c>
      <c r="I485" s="239"/>
      <c r="J485" s="239"/>
      <c r="K485" s="239"/>
      <c r="L485" s="243"/>
      <c r="M485" s="244"/>
      <c r="N485" s="245"/>
      <c r="O485" s="245"/>
      <c r="P485" s="245"/>
      <c r="Q485" s="245"/>
      <c r="R485" s="245"/>
      <c r="S485" s="245"/>
      <c r="T485" s="246"/>
      <c r="AT485" s="247" t="s">
        <v>292</v>
      </c>
      <c r="AU485" s="247" t="s">
        <v>86</v>
      </c>
      <c r="AV485" s="15" t="s">
        <v>290</v>
      </c>
      <c r="AW485" s="15" t="s">
        <v>40</v>
      </c>
      <c r="AX485" s="15" t="s">
        <v>86</v>
      </c>
      <c r="AY485" s="247" t="s">
        <v>282</v>
      </c>
    </row>
    <row r="486" s="11" customFormat="1" ht="25.92" customHeight="1">
      <c r="B486" s="183"/>
      <c r="C486" s="184"/>
      <c r="D486" s="185" t="s">
        <v>78</v>
      </c>
      <c r="E486" s="186" t="s">
        <v>765</v>
      </c>
      <c r="F486" s="186" t="s">
        <v>2995</v>
      </c>
      <c r="G486" s="184"/>
      <c r="H486" s="184"/>
      <c r="I486" s="184"/>
      <c r="J486" s="187">
        <f>BK486</f>
        <v>927279.07999999996</v>
      </c>
      <c r="K486" s="184"/>
      <c r="L486" s="188"/>
      <c r="M486" s="189"/>
      <c r="N486" s="190"/>
      <c r="O486" s="190"/>
      <c r="P486" s="191">
        <f>P487+SUM(P488:P575)+P580</f>
        <v>287.13366000000002</v>
      </c>
      <c r="Q486" s="190"/>
      <c r="R486" s="191">
        <f>R487+SUM(R488:R575)+R580</f>
        <v>5.9959000000000007</v>
      </c>
      <c r="S486" s="190"/>
      <c r="T486" s="192">
        <f>T487+SUM(T488:T575)+T580</f>
        <v>0</v>
      </c>
      <c r="AR486" s="193" t="s">
        <v>290</v>
      </c>
      <c r="AT486" s="194" t="s">
        <v>78</v>
      </c>
      <c r="AU486" s="194" t="s">
        <v>79</v>
      </c>
      <c r="AY486" s="193" t="s">
        <v>282</v>
      </c>
      <c r="BK486" s="195">
        <f>BK487+SUM(BK488:BK575)+BK580</f>
        <v>927279.07999999996</v>
      </c>
    </row>
    <row r="487" s="1" customFormat="1" ht="16.5" customHeight="1">
      <c r="B487" s="33"/>
      <c r="C487" s="198" t="s">
        <v>476</v>
      </c>
      <c r="D487" s="198" t="s">
        <v>285</v>
      </c>
      <c r="E487" s="199" t="s">
        <v>2996</v>
      </c>
      <c r="F487" s="200" t="s">
        <v>2997</v>
      </c>
      <c r="G487" s="201" t="s">
        <v>597</v>
      </c>
      <c r="H487" s="202">
        <v>2</v>
      </c>
      <c r="I487" s="203">
        <v>5000</v>
      </c>
      <c r="J487" s="203">
        <f>ROUND(I487*H487,2)</f>
        <v>10000</v>
      </c>
      <c r="K487" s="200" t="s">
        <v>377</v>
      </c>
      <c r="L487" s="38"/>
      <c r="M487" s="72" t="s">
        <v>1</v>
      </c>
      <c r="N487" s="204" t="s">
        <v>50</v>
      </c>
      <c r="O487" s="205">
        <v>0</v>
      </c>
      <c r="P487" s="205">
        <f>O487*H487</f>
        <v>0</v>
      </c>
      <c r="Q487" s="205">
        <v>0</v>
      </c>
      <c r="R487" s="205">
        <f>Q487*H487</f>
        <v>0</v>
      </c>
      <c r="S487" s="205">
        <v>0</v>
      </c>
      <c r="T487" s="206">
        <f>S487*H487</f>
        <v>0</v>
      </c>
      <c r="AR487" s="17" t="s">
        <v>290</v>
      </c>
      <c r="AT487" s="17" t="s">
        <v>285</v>
      </c>
      <c r="AU487" s="17" t="s">
        <v>86</v>
      </c>
      <c r="AY487" s="17" t="s">
        <v>282</v>
      </c>
      <c r="BE487" s="207">
        <f>IF(N487="základní",J487,0)</f>
        <v>10000</v>
      </c>
      <c r="BF487" s="207">
        <f>IF(N487="snížená",J487,0)</f>
        <v>0</v>
      </c>
      <c r="BG487" s="207">
        <f>IF(N487="zákl. přenesená",J487,0)</f>
        <v>0</v>
      </c>
      <c r="BH487" s="207">
        <f>IF(N487="sníž. přenesená",J487,0)</f>
        <v>0</v>
      </c>
      <c r="BI487" s="207">
        <f>IF(N487="nulová",J487,0)</f>
        <v>0</v>
      </c>
      <c r="BJ487" s="17" t="s">
        <v>86</v>
      </c>
      <c r="BK487" s="207">
        <f>ROUND(I487*H487,2)</f>
        <v>10000</v>
      </c>
      <c r="BL487" s="17" t="s">
        <v>290</v>
      </c>
      <c r="BM487" s="17" t="s">
        <v>2998</v>
      </c>
    </row>
    <row r="488" s="13" customFormat="1">
      <c r="B488" s="218"/>
      <c r="C488" s="219"/>
      <c r="D488" s="210" t="s">
        <v>292</v>
      </c>
      <c r="E488" s="220" t="s">
        <v>1</v>
      </c>
      <c r="F488" s="221" t="s">
        <v>88</v>
      </c>
      <c r="G488" s="219"/>
      <c r="H488" s="222">
        <v>2</v>
      </c>
      <c r="I488" s="219"/>
      <c r="J488" s="219"/>
      <c r="K488" s="219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292</v>
      </c>
      <c r="AU488" s="227" t="s">
        <v>86</v>
      </c>
      <c r="AV488" s="13" t="s">
        <v>88</v>
      </c>
      <c r="AW488" s="13" t="s">
        <v>40</v>
      </c>
      <c r="AX488" s="13" t="s">
        <v>79</v>
      </c>
      <c r="AY488" s="227" t="s">
        <v>282</v>
      </c>
    </row>
    <row r="489" s="15" customFormat="1">
      <c r="B489" s="238"/>
      <c r="C489" s="239"/>
      <c r="D489" s="210" t="s">
        <v>292</v>
      </c>
      <c r="E489" s="240" t="s">
        <v>1</v>
      </c>
      <c r="F489" s="241" t="s">
        <v>306</v>
      </c>
      <c r="G489" s="239"/>
      <c r="H489" s="242">
        <v>2</v>
      </c>
      <c r="I489" s="239"/>
      <c r="J489" s="239"/>
      <c r="K489" s="239"/>
      <c r="L489" s="243"/>
      <c r="M489" s="244"/>
      <c r="N489" s="245"/>
      <c r="O489" s="245"/>
      <c r="P489" s="245"/>
      <c r="Q489" s="245"/>
      <c r="R489" s="245"/>
      <c r="S489" s="245"/>
      <c r="T489" s="246"/>
      <c r="AT489" s="247" t="s">
        <v>292</v>
      </c>
      <c r="AU489" s="247" t="s">
        <v>86</v>
      </c>
      <c r="AV489" s="15" t="s">
        <v>290</v>
      </c>
      <c r="AW489" s="15" t="s">
        <v>40</v>
      </c>
      <c r="AX489" s="15" t="s">
        <v>86</v>
      </c>
      <c r="AY489" s="247" t="s">
        <v>282</v>
      </c>
    </row>
    <row r="490" s="1" customFormat="1" ht="16.5" customHeight="1">
      <c r="B490" s="33"/>
      <c r="C490" s="198" t="s">
        <v>492</v>
      </c>
      <c r="D490" s="198" t="s">
        <v>285</v>
      </c>
      <c r="E490" s="199" t="s">
        <v>2999</v>
      </c>
      <c r="F490" s="200" t="s">
        <v>3000</v>
      </c>
      <c r="G490" s="201" t="s">
        <v>597</v>
      </c>
      <c r="H490" s="202">
        <v>1</v>
      </c>
      <c r="I490" s="203">
        <v>7500</v>
      </c>
      <c r="J490" s="203">
        <f>ROUND(I490*H490,2)</f>
        <v>7500</v>
      </c>
      <c r="K490" s="200" t="s">
        <v>377</v>
      </c>
      <c r="L490" s="38"/>
      <c r="M490" s="72" t="s">
        <v>1</v>
      </c>
      <c r="N490" s="204" t="s">
        <v>50</v>
      </c>
      <c r="O490" s="205">
        <v>0</v>
      </c>
      <c r="P490" s="205">
        <f>O490*H490</f>
        <v>0</v>
      </c>
      <c r="Q490" s="205">
        <v>0</v>
      </c>
      <c r="R490" s="205">
        <f>Q490*H490</f>
        <v>0</v>
      </c>
      <c r="S490" s="205">
        <v>0</v>
      </c>
      <c r="T490" s="206">
        <f>S490*H490</f>
        <v>0</v>
      </c>
      <c r="AR490" s="17" t="s">
        <v>290</v>
      </c>
      <c r="AT490" s="17" t="s">
        <v>285</v>
      </c>
      <c r="AU490" s="17" t="s">
        <v>86</v>
      </c>
      <c r="AY490" s="17" t="s">
        <v>282</v>
      </c>
      <c r="BE490" s="207">
        <f>IF(N490="základní",J490,0)</f>
        <v>7500</v>
      </c>
      <c r="BF490" s="207">
        <f>IF(N490="snížená",J490,0)</f>
        <v>0</v>
      </c>
      <c r="BG490" s="207">
        <f>IF(N490="zákl. přenesená",J490,0)</f>
        <v>0</v>
      </c>
      <c r="BH490" s="207">
        <f>IF(N490="sníž. přenesená",J490,0)</f>
        <v>0</v>
      </c>
      <c r="BI490" s="207">
        <f>IF(N490="nulová",J490,0)</f>
        <v>0</v>
      </c>
      <c r="BJ490" s="17" t="s">
        <v>86</v>
      </c>
      <c r="BK490" s="207">
        <f>ROUND(I490*H490,2)</f>
        <v>7500</v>
      </c>
      <c r="BL490" s="17" t="s">
        <v>290</v>
      </c>
      <c r="BM490" s="17" t="s">
        <v>3001</v>
      </c>
    </row>
    <row r="491" s="13" customFormat="1">
      <c r="B491" s="218"/>
      <c r="C491" s="219"/>
      <c r="D491" s="210" t="s">
        <v>292</v>
      </c>
      <c r="E491" s="220" t="s">
        <v>1</v>
      </c>
      <c r="F491" s="221" t="s">
        <v>3002</v>
      </c>
      <c r="G491" s="219"/>
      <c r="H491" s="222">
        <v>1</v>
      </c>
      <c r="I491" s="219"/>
      <c r="J491" s="219"/>
      <c r="K491" s="219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292</v>
      </c>
      <c r="AU491" s="227" t="s">
        <v>86</v>
      </c>
      <c r="AV491" s="13" t="s">
        <v>88</v>
      </c>
      <c r="AW491" s="13" t="s">
        <v>40</v>
      </c>
      <c r="AX491" s="13" t="s">
        <v>79</v>
      </c>
      <c r="AY491" s="227" t="s">
        <v>282</v>
      </c>
    </row>
    <row r="492" s="15" customFormat="1">
      <c r="B492" s="238"/>
      <c r="C492" s="239"/>
      <c r="D492" s="210" t="s">
        <v>292</v>
      </c>
      <c r="E492" s="240" t="s">
        <v>1</v>
      </c>
      <c r="F492" s="241" t="s">
        <v>306</v>
      </c>
      <c r="G492" s="239"/>
      <c r="H492" s="242">
        <v>1</v>
      </c>
      <c r="I492" s="239"/>
      <c r="J492" s="239"/>
      <c r="K492" s="239"/>
      <c r="L492" s="243"/>
      <c r="M492" s="244"/>
      <c r="N492" s="245"/>
      <c r="O492" s="245"/>
      <c r="P492" s="245"/>
      <c r="Q492" s="245"/>
      <c r="R492" s="245"/>
      <c r="S492" s="245"/>
      <c r="T492" s="246"/>
      <c r="AT492" s="247" t="s">
        <v>292</v>
      </c>
      <c r="AU492" s="247" t="s">
        <v>86</v>
      </c>
      <c r="AV492" s="15" t="s">
        <v>290</v>
      </c>
      <c r="AW492" s="15" t="s">
        <v>40</v>
      </c>
      <c r="AX492" s="15" t="s">
        <v>86</v>
      </c>
      <c r="AY492" s="247" t="s">
        <v>282</v>
      </c>
    </row>
    <row r="493" s="1" customFormat="1" ht="16.5" customHeight="1">
      <c r="B493" s="33"/>
      <c r="C493" s="198" t="s">
        <v>510</v>
      </c>
      <c r="D493" s="198" t="s">
        <v>285</v>
      </c>
      <c r="E493" s="199" t="s">
        <v>3003</v>
      </c>
      <c r="F493" s="200" t="s">
        <v>3004</v>
      </c>
      <c r="G493" s="201" t="s">
        <v>376</v>
      </c>
      <c r="H493" s="202">
        <v>1</v>
      </c>
      <c r="I493" s="203">
        <v>19015</v>
      </c>
      <c r="J493" s="203">
        <f>ROUND(I493*H493,2)</f>
        <v>19015</v>
      </c>
      <c r="K493" s="200" t="s">
        <v>377</v>
      </c>
      <c r="L493" s="38"/>
      <c r="M493" s="72" t="s">
        <v>1</v>
      </c>
      <c r="N493" s="204" t="s">
        <v>50</v>
      </c>
      <c r="O493" s="205">
        <v>0</v>
      </c>
      <c r="P493" s="205">
        <f>O493*H493</f>
        <v>0</v>
      </c>
      <c r="Q493" s="205">
        <v>0.215</v>
      </c>
      <c r="R493" s="205">
        <f>Q493*H493</f>
        <v>0.215</v>
      </c>
      <c r="S493" s="205">
        <v>0</v>
      </c>
      <c r="T493" s="206">
        <f>S493*H493</f>
        <v>0</v>
      </c>
      <c r="AR493" s="17" t="s">
        <v>290</v>
      </c>
      <c r="AT493" s="17" t="s">
        <v>285</v>
      </c>
      <c r="AU493" s="17" t="s">
        <v>86</v>
      </c>
      <c r="AY493" s="17" t="s">
        <v>282</v>
      </c>
      <c r="BE493" s="207">
        <f>IF(N493="základní",J493,0)</f>
        <v>19015</v>
      </c>
      <c r="BF493" s="207">
        <f>IF(N493="snížená",J493,0)</f>
        <v>0</v>
      </c>
      <c r="BG493" s="207">
        <f>IF(N493="zákl. přenesená",J493,0)</f>
        <v>0</v>
      </c>
      <c r="BH493" s="207">
        <f>IF(N493="sníž. přenesená",J493,0)</f>
        <v>0</v>
      </c>
      <c r="BI493" s="207">
        <f>IF(N493="nulová",J493,0)</f>
        <v>0</v>
      </c>
      <c r="BJ493" s="17" t="s">
        <v>86</v>
      </c>
      <c r="BK493" s="207">
        <f>ROUND(I493*H493,2)</f>
        <v>19015</v>
      </c>
      <c r="BL493" s="17" t="s">
        <v>290</v>
      </c>
      <c r="BM493" s="17" t="s">
        <v>3005</v>
      </c>
    </row>
    <row r="494" s="13" customFormat="1">
      <c r="B494" s="218"/>
      <c r="C494" s="219"/>
      <c r="D494" s="210" t="s">
        <v>292</v>
      </c>
      <c r="E494" s="220" t="s">
        <v>1</v>
      </c>
      <c r="F494" s="221" t="s">
        <v>3006</v>
      </c>
      <c r="G494" s="219"/>
      <c r="H494" s="222">
        <v>1</v>
      </c>
      <c r="I494" s="219"/>
      <c r="J494" s="219"/>
      <c r="K494" s="219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292</v>
      </c>
      <c r="AU494" s="227" t="s">
        <v>86</v>
      </c>
      <c r="AV494" s="13" t="s">
        <v>88</v>
      </c>
      <c r="AW494" s="13" t="s">
        <v>40</v>
      </c>
      <c r="AX494" s="13" t="s">
        <v>79</v>
      </c>
      <c r="AY494" s="227" t="s">
        <v>282</v>
      </c>
    </row>
    <row r="495" s="12" customFormat="1">
      <c r="B495" s="208"/>
      <c r="C495" s="209"/>
      <c r="D495" s="210" t="s">
        <v>292</v>
      </c>
      <c r="E495" s="211" t="s">
        <v>1</v>
      </c>
      <c r="F495" s="212" t="s">
        <v>3007</v>
      </c>
      <c r="G495" s="209"/>
      <c r="H495" s="211" t="s">
        <v>1</v>
      </c>
      <c r="I495" s="209"/>
      <c r="J495" s="209"/>
      <c r="K495" s="209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292</v>
      </c>
      <c r="AU495" s="217" t="s">
        <v>86</v>
      </c>
      <c r="AV495" s="12" t="s">
        <v>86</v>
      </c>
      <c r="AW495" s="12" t="s">
        <v>40</v>
      </c>
      <c r="AX495" s="12" t="s">
        <v>79</v>
      </c>
      <c r="AY495" s="217" t="s">
        <v>282</v>
      </c>
    </row>
    <row r="496" s="12" customFormat="1">
      <c r="B496" s="208"/>
      <c r="C496" s="209"/>
      <c r="D496" s="210" t="s">
        <v>292</v>
      </c>
      <c r="E496" s="211" t="s">
        <v>1</v>
      </c>
      <c r="F496" s="212" t="s">
        <v>3008</v>
      </c>
      <c r="G496" s="209"/>
      <c r="H496" s="211" t="s">
        <v>1</v>
      </c>
      <c r="I496" s="209"/>
      <c r="J496" s="209"/>
      <c r="K496" s="209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292</v>
      </c>
      <c r="AU496" s="217" t="s">
        <v>86</v>
      </c>
      <c r="AV496" s="12" t="s">
        <v>86</v>
      </c>
      <c r="AW496" s="12" t="s">
        <v>40</v>
      </c>
      <c r="AX496" s="12" t="s">
        <v>79</v>
      </c>
      <c r="AY496" s="217" t="s">
        <v>282</v>
      </c>
    </row>
    <row r="497" s="12" customFormat="1">
      <c r="B497" s="208"/>
      <c r="C497" s="209"/>
      <c r="D497" s="210" t="s">
        <v>292</v>
      </c>
      <c r="E497" s="211" t="s">
        <v>1</v>
      </c>
      <c r="F497" s="212" t="s">
        <v>3009</v>
      </c>
      <c r="G497" s="209"/>
      <c r="H497" s="211" t="s">
        <v>1</v>
      </c>
      <c r="I497" s="209"/>
      <c r="J497" s="209"/>
      <c r="K497" s="209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292</v>
      </c>
      <c r="AU497" s="217" t="s">
        <v>86</v>
      </c>
      <c r="AV497" s="12" t="s">
        <v>86</v>
      </c>
      <c r="AW497" s="12" t="s">
        <v>40</v>
      </c>
      <c r="AX497" s="12" t="s">
        <v>79</v>
      </c>
      <c r="AY497" s="217" t="s">
        <v>282</v>
      </c>
    </row>
    <row r="498" s="12" customFormat="1">
      <c r="B498" s="208"/>
      <c r="C498" s="209"/>
      <c r="D498" s="210" t="s">
        <v>292</v>
      </c>
      <c r="E498" s="211" t="s">
        <v>1</v>
      </c>
      <c r="F498" s="212" t="s">
        <v>3010</v>
      </c>
      <c r="G498" s="209"/>
      <c r="H498" s="211" t="s">
        <v>1</v>
      </c>
      <c r="I498" s="209"/>
      <c r="J498" s="209"/>
      <c r="K498" s="209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292</v>
      </c>
      <c r="AU498" s="217" t="s">
        <v>86</v>
      </c>
      <c r="AV498" s="12" t="s">
        <v>86</v>
      </c>
      <c r="AW498" s="12" t="s">
        <v>40</v>
      </c>
      <c r="AX498" s="12" t="s">
        <v>79</v>
      </c>
      <c r="AY498" s="217" t="s">
        <v>282</v>
      </c>
    </row>
    <row r="499" s="15" customFormat="1">
      <c r="B499" s="238"/>
      <c r="C499" s="239"/>
      <c r="D499" s="210" t="s">
        <v>292</v>
      </c>
      <c r="E499" s="240" t="s">
        <v>1</v>
      </c>
      <c r="F499" s="241" t="s">
        <v>306</v>
      </c>
      <c r="G499" s="239"/>
      <c r="H499" s="242">
        <v>1</v>
      </c>
      <c r="I499" s="239"/>
      <c r="J499" s="239"/>
      <c r="K499" s="239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292</v>
      </c>
      <c r="AU499" s="247" t="s">
        <v>86</v>
      </c>
      <c r="AV499" s="15" t="s">
        <v>290</v>
      </c>
      <c r="AW499" s="15" t="s">
        <v>40</v>
      </c>
      <c r="AX499" s="15" t="s">
        <v>86</v>
      </c>
      <c r="AY499" s="247" t="s">
        <v>282</v>
      </c>
    </row>
    <row r="500" s="1" customFormat="1" ht="16.5" customHeight="1">
      <c r="B500" s="33"/>
      <c r="C500" s="198" t="s">
        <v>517</v>
      </c>
      <c r="D500" s="198" t="s">
        <v>285</v>
      </c>
      <c r="E500" s="199" t="s">
        <v>3011</v>
      </c>
      <c r="F500" s="200" t="s">
        <v>3012</v>
      </c>
      <c r="G500" s="201" t="s">
        <v>376</v>
      </c>
      <c r="H500" s="202">
        <v>1</v>
      </c>
      <c r="I500" s="203">
        <v>16644</v>
      </c>
      <c r="J500" s="203">
        <f>ROUND(I500*H500,2)</f>
        <v>16644</v>
      </c>
      <c r="K500" s="200" t="s">
        <v>377</v>
      </c>
      <c r="L500" s="38"/>
      <c r="M500" s="72" t="s">
        <v>1</v>
      </c>
      <c r="N500" s="204" t="s">
        <v>50</v>
      </c>
      <c r="O500" s="205">
        <v>0</v>
      </c>
      <c r="P500" s="205">
        <f>O500*H500</f>
        <v>0</v>
      </c>
      <c r="Q500" s="205">
        <v>0.19900000000000001</v>
      </c>
      <c r="R500" s="205">
        <f>Q500*H500</f>
        <v>0.19900000000000001</v>
      </c>
      <c r="S500" s="205">
        <v>0</v>
      </c>
      <c r="T500" s="206">
        <f>S500*H500</f>
        <v>0</v>
      </c>
      <c r="AR500" s="17" t="s">
        <v>290</v>
      </c>
      <c r="AT500" s="17" t="s">
        <v>285</v>
      </c>
      <c r="AU500" s="17" t="s">
        <v>86</v>
      </c>
      <c r="AY500" s="17" t="s">
        <v>282</v>
      </c>
      <c r="BE500" s="207">
        <f>IF(N500="základní",J500,0)</f>
        <v>16644</v>
      </c>
      <c r="BF500" s="207">
        <f>IF(N500="snížená",J500,0)</f>
        <v>0</v>
      </c>
      <c r="BG500" s="207">
        <f>IF(N500="zákl. přenesená",J500,0)</f>
        <v>0</v>
      </c>
      <c r="BH500" s="207">
        <f>IF(N500="sníž. přenesená",J500,0)</f>
        <v>0</v>
      </c>
      <c r="BI500" s="207">
        <f>IF(N500="nulová",J500,0)</f>
        <v>0</v>
      </c>
      <c r="BJ500" s="17" t="s">
        <v>86</v>
      </c>
      <c r="BK500" s="207">
        <f>ROUND(I500*H500,2)</f>
        <v>16644</v>
      </c>
      <c r="BL500" s="17" t="s">
        <v>290</v>
      </c>
      <c r="BM500" s="17" t="s">
        <v>3013</v>
      </c>
    </row>
    <row r="501" s="13" customFormat="1">
      <c r="B501" s="218"/>
      <c r="C501" s="219"/>
      <c r="D501" s="210" t="s">
        <v>292</v>
      </c>
      <c r="E501" s="220" t="s">
        <v>1</v>
      </c>
      <c r="F501" s="221" t="s">
        <v>3014</v>
      </c>
      <c r="G501" s="219"/>
      <c r="H501" s="222">
        <v>1</v>
      </c>
      <c r="I501" s="219"/>
      <c r="J501" s="219"/>
      <c r="K501" s="219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292</v>
      </c>
      <c r="AU501" s="227" t="s">
        <v>86</v>
      </c>
      <c r="AV501" s="13" t="s">
        <v>88</v>
      </c>
      <c r="AW501" s="13" t="s">
        <v>40</v>
      </c>
      <c r="AX501" s="13" t="s">
        <v>79</v>
      </c>
      <c r="AY501" s="227" t="s">
        <v>282</v>
      </c>
    </row>
    <row r="502" s="12" customFormat="1">
      <c r="B502" s="208"/>
      <c r="C502" s="209"/>
      <c r="D502" s="210" t="s">
        <v>292</v>
      </c>
      <c r="E502" s="211" t="s">
        <v>1</v>
      </c>
      <c r="F502" s="212" t="s">
        <v>3015</v>
      </c>
      <c r="G502" s="209"/>
      <c r="H502" s="211" t="s">
        <v>1</v>
      </c>
      <c r="I502" s="209"/>
      <c r="J502" s="209"/>
      <c r="K502" s="209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292</v>
      </c>
      <c r="AU502" s="217" t="s">
        <v>86</v>
      </c>
      <c r="AV502" s="12" t="s">
        <v>86</v>
      </c>
      <c r="AW502" s="12" t="s">
        <v>40</v>
      </c>
      <c r="AX502" s="12" t="s">
        <v>79</v>
      </c>
      <c r="AY502" s="217" t="s">
        <v>282</v>
      </c>
    </row>
    <row r="503" s="12" customFormat="1">
      <c r="B503" s="208"/>
      <c r="C503" s="209"/>
      <c r="D503" s="210" t="s">
        <v>292</v>
      </c>
      <c r="E503" s="211" t="s">
        <v>1</v>
      </c>
      <c r="F503" s="212" t="s">
        <v>3016</v>
      </c>
      <c r="G503" s="209"/>
      <c r="H503" s="211" t="s">
        <v>1</v>
      </c>
      <c r="I503" s="209"/>
      <c r="J503" s="209"/>
      <c r="K503" s="209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292</v>
      </c>
      <c r="AU503" s="217" t="s">
        <v>86</v>
      </c>
      <c r="AV503" s="12" t="s">
        <v>86</v>
      </c>
      <c r="AW503" s="12" t="s">
        <v>40</v>
      </c>
      <c r="AX503" s="12" t="s">
        <v>79</v>
      </c>
      <c r="AY503" s="217" t="s">
        <v>282</v>
      </c>
    </row>
    <row r="504" s="12" customFormat="1">
      <c r="B504" s="208"/>
      <c r="C504" s="209"/>
      <c r="D504" s="210" t="s">
        <v>292</v>
      </c>
      <c r="E504" s="211" t="s">
        <v>1</v>
      </c>
      <c r="F504" s="212" t="s">
        <v>3017</v>
      </c>
      <c r="G504" s="209"/>
      <c r="H504" s="211" t="s">
        <v>1</v>
      </c>
      <c r="I504" s="209"/>
      <c r="J504" s="209"/>
      <c r="K504" s="209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292</v>
      </c>
      <c r="AU504" s="217" t="s">
        <v>86</v>
      </c>
      <c r="AV504" s="12" t="s">
        <v>86</v>
      </c>
      <c r="AW504" s="12" t="s">
        <v>40</v>
      </c>
      <c r="AX504" s="12" t="s">
        <v>79</v>
      </c>
      <c r="AY504" s="217" t="s">
        <v>282</v>
      </c>
    </row>
    <row r="505" s="12" customFormat="1">
      <c r="B505" s="208"/>
      <c r="C505" s="209"/>
      <c r="D505" s="210" t="s">
        <v>292</v>
      </c>
      <c r="E505" s="211" t="s">
        <v>1</v>
      </c>
      <c r="F505" s="212" t="s">
        <v>3018</v>
      </c>
      <c r="G505" s="209"/>
      <c r="H505" s="211" t="s">
        <v>1</v>
      </c>
      <c r="I505" s="209"/>
      <c r="J505" s="209"/>
      <c r="K505" s="209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292</v>
      </c>
      <c r="AU505" s="217" t="s">
        <v>86</v>
      </c>
      <c r="AV505" s="12" t="s">
        <v>86</v>
      </c>
      <c r="AW505" s="12" t="s">
        <v>40</v>
      </c>
      <c r="AX505" s="12" t="s">
        <v>79</v>
      </c>
      <c r="AY505" s="217" t="s">
        <v>282</v>
      </c>
    </row>
    <row r="506" s="15" customFormat="1">
      <c r="B506" s="238"/>
      <c r="C506" s="239"/>
      <c r="D506" s="210" t="s">
        <v>292</v>
      </c>
      <c r="E506" s="240" t="s">
        <v>1</v>
      </c>
      <c r="F506" s="241" t="s">
        <v>306</v>
      </c>
      <c r="G506" s="239"/>
      <c r="H506" s="242">
        <v>1</v>
      </c>
      <c r="I506" s="239"/>
      <c r="J506" s="239"/>
      <c r="K506" s="239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292</v>
      </c>
      <c r="AU506" s="247" t="s">
        <v>86</v>
      </c>
      <c r="AV506" s="15" t="s">
        <v>290</v>
      </c>
      <c r="AW506" s="15" t="s">
        <v>40</v>
      </c>
      <c r="AX506" s="15" t="s">
        <v>86</v>
      </c>
      <c r="AY506" s="247" t="s">
        <v>282</v>
      </c>
    </row>
    <row r="507" s="1" customFormat="1" ht="16.5" customHeight="1">
      <c r="B507" s="33"/>
      <c r="C507" s="198" t="s">
        <v>522</v>
      </c>
      <c r="D507" s="198" t="s">
        <v>285</v>
      </c>
      <c r="E507" s="199" t="s">
        <v>3019</v>
      </c>
      <c r="F507" s="200" t="s">
        <v>3020</v>
      </c>
      <c r="G507" s="201" t="s">
        <v>533</v>
      </c>
      <c r="H507" s="202">
        <v>1</v>
      </c>
      <c r="I507" s="203">
        <v>1300</v>
      </c>
      <c r="J507" s="203">
        <f>ROUND(I507*H507,2)</f>
        <v>1300</v>
      </c>
      <c r="K507" s="200" t="s">
        <v>377</v>
      </c>
      <c r="L507" s="38"/>
      <c r="M507" s="72" t="s">
        <v>1</v>
      </c>
      <c r="N507" s="204" t="s">
        <v>50</v>
      </c>
      <c r="O507" s="205">
        <v>0</v>
      </c>
      <c r="P507" s="205">
        <f>O507*H507</f>
        <v>0</v>
      </c>
      <c r="Q507" s="205">
        <v>0.001</v>
      </c>
      <c r="R507" s="205">
        <f>Q507*H507</f>
        <v>0.001</v>
      </c>
      <c r="S507" s="205">
        <v>0</v>
      </c>
      <c r="T507" s="206">
        <f>S507*H507</f>
        <v>0</v>
      </c>
      <c r="AR507" s="17" t="s">
        <v>290</v>
      </c>
      <c r="AT507" s="17" t="s">
        <v>285</v>
      </c>
      <c r="AU507" s="17" t="s">
        <v>86</v>
      </c>
      <c r="AY507" s="17" t="s">
        <v>282</v>
      </c>
      <c r="BE507" s="207">
        <f>IF(N507="základní",J507,0)</f>
        <v>1300</v>
      </c>
      <c r="BF507" s="207">
        <f>IF(N507="snížená",J507,0)</f>
        <v>0</v>
      </c>
      <c r="BG507" s="207">
        <f>IF(N507="zákl. přenesená",J507,0)</f>
        <v>0</v>
      </c>
      <c r="BH507" s="207">
        <f>IF(N507="sníž. přenesená",J507,0)</f>
        <v>0</v>
      </c>
      <c r="BI507" s="207">
        <f>IF(N507="nulová",J507,0)</f>
        <v>0</v>
      </c>
      <c r="BJ507" s="17" t="s">
        <v>86</v>
      </c>
      <c r="BK507" s="207">
        <f>ROUND(I507*H507,2)</f>
        <v>1300</v>
      </c>
      <c r="BL507" s="17" t="s">
        <v>290</v>
      </c>
      <c r="BM507" s="17" t="s">
        <v>3021</v>
      </c>
    </row>
    <row r="508" s="13" customFormat="1">
      <c r="B508" s="218"/>
      <c r="C508" s="219"/>
      <c r="D508" s="210" t="s">
        <v>292</v>
      </c>
      <c r="E508" s="220" t="s">
        <v>1</v>
      </c>
      <c r="F508" s="221" t="s">
        <v>3022</v>
      </c>
      <c r="G508" s="219"/>
      <c r="H508" s="222">
        <v>1</v>
      </c>
      <c r="I508" s="219"/>
      <c r="J508" s="219"/>
      <c r="K508" s="219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292</v>
      </c>
      <c r="AU508" s="227" t="s">
        <v>86</v>
      </c>
      <c r="AV508" s="13" t="s">
        <v>88</v>
      </c>
      <c r="AW508" s="13" t="s">
        <v>40</v>
      </c>
      <c r="AX508" s="13" t="s">
        <v>79</v>
      </c>
      <c r="AY508" s="227" t="s">
        <v>282</v>
      </c>
    </row>
    <row r="509" s="15" customFormat="1">
      <c r="B509" s="238"/>
      <c r="C509" s="239"/>
      <c r="D509" s="210" t="s">
        <v>292</v>
      </c>
      <c r="E509" s="240" t="s">
        <v>1</v>
      </c>
      <c r="F509" s="241" t="s">
        <v>306</v>
      </c>
      <c r="G509" s="239"/>
      <c r="H509" s="242">
        <v>1</v>
      </c>
      <c r="I509" s="239"/>
      <c r="J509" s="239"/>
      <c r="K509" s="239"/>
      <c r="L509" s="243"/>
      <c r="M509" s="244"/>
      <c r="N509" s="245"/>
      <c r="O509" s="245"/>
      <c r="P509" s="245"/>
      <c r="Q509" s="245"/>
      <c r="R509" s="245"/>
      <c r="S509" s="245"/>
      <c r="T509" s="246"/>
      <c r="AT509" s="247" t="s">
        <v>292</v>
      </c>
      <c r="AU509" s="247" t="s">
        <v>86</v>
      </c>
      <c r="AV509" s="15" t="s">
        <v>290</v>
      </c>
      <c r="AW509" s="15" t="s">
        <v>40</v>
      </c>
      <c r="AX509" s="15" t="s">
        <v>86</v>
      </c>
      <c r="AY509" s="247" t="s">
        <v>282</v>
      </c>
    </row>
    <row r="510" s="1" customFormat="1" ht="16.5" customHeight="1">
      <c r="B510" s="33"/>
      <c r="C510" s="198" t="s">
        <v>526</v>
      </c>
      <c r="D510" s="198" t="s">
        <v>285</v>
      </c>
      <c r="E510" s="199" t="s">
        <v>3023</v>
      </c>
      <c r="F510" s="200" t="s">
        <v>3024</v>
      </c>
      <c r="G510" s="201" t="s">
        <v>376</v>
      </c>
      <c r="H510" s="202">
        <v>2</v>
      </c>
      <c r="I510" s="203">
        <v>1600</v>
      </c>
      <c r="J510" s="203">
        <f>ROUND(I510*H510,2)</f>
        <v>3200</v>
      </c>
      <c r="K510" s="200" t="s">
        <v>377</v>
      </c>
      <c r="L510" s="38"/>
      <c r="M510" s="72" t="s">
        <v>1</v>
      </c>
      <c r="N510" s="204" t="s">
        <v>50</v>
      </c>
      <c r="O510" s="205">
        <v>0</v>
      </c>
      <c r="P510" s="205">
        <f>O510*H510</f>
        <v>0</v>
      </c>
      <c r="Q510" s="205">
        <v>0</v>
      </c>
      <c r="R510" s="205">
        <f>Q510*H510</f>
        <v>0</v>
      </c>
      <c r="S510" s="205">
        <v>0</v>
      </c>
      <c r="T510" s="206">
        <f>S510*H510</f>
        <v>0</v>
      </c>
      <c r="AR510" s="17" t="s">
        <v>290</v>
      </c>
      <c r="AT510" s="17" t="s">
        <v>285</v>
      </c>
      <c r="AU510" s="17" t="s">
        <v>86</v>
      </c>
      <c r="AY510" s="17" t="s">
        <v>282</v>
      </c>
      <c r="BE510" s="207">
        <f>IF(N510="základní",J510,0)</f>
        <v>3200</v>
      </c>
      <c r="BF510" s="207">
        <f>IF(N510="snížená",J510,0)</f>
        <v>0</v>
      </c>
      <c r="BG510" s="207">
        <f>IF(N510="zákl. přenesená",J510,0)</f>
        <v>0</v>
      </c>
      <c r="BH510" s="207">
        <f>IF(N510="sníž. přenesená",J510,0)</f>
        <v>0</v>
      </c>
      <c r="BI510" s="207">
        <f>IF(N510="nulová",J510,0)</f>
        <v>0</v>
      </c>
      <c r="BJ510" s="17" t="s">
        <v>86</v>
      </c>
      <c r="BK510" s="207">
        <f>ROUND(I510*H510,2)</f>
        <v>3200</v>
      </c>
      <c r="BL510" s="17" t="s">
        <v>290</v>
      </c>
      <c r="BM510" s="17" t="s">
        <v>3025</v>
      </c>
    </row>
    <row r="511" s="13" customFormat="1">
      <c r="B511" s="218"/>
      <c r="C511" s="219"/>
      <c r="D511" s="210" t="s">
        <v>292</v>
      </c>
      <c r="E511" s="220" t="s">
        <v>1</v>
      </c>
      <c r="F511" s="221" t="s">
        <v>3026</v>
      </c>
      <c r="G511" s="219"/>
      <c r="H511" s="222">
        <v>1</v>
      </c>
      <c r="I511" s="219"/>
      <c r="J511" s="219"/>
      <c r="K511" s="219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292</v>
      </c>
      <c r="AU511" s="227" t="s">
        <v>86</v>
      </c>
      <c r="AV511" s="13" t="s">
        <v>88</v>
      </c>
      <c r="AW511" s="13" t="s">
        <v>40</v>
      </c>
      <c r="AX511" s="13" t="s">
        <v>79</v>
      </c>
      <c r="AY511" s="227" t="s">
        <v>282</v>
      </c>
    </row>
    <row r="512" s="13" customFormat="1">
      <c r="B512" s="218"/>
      <c r="C512" s="219"/>
      <c r="D512" s="210" t="s">
        <v>292</v>
      </c>
      <c r="E512" s="220" t="s">
        <v>1</v>
      </c>
      <c r="F512" s="221" t="s">
        <v>3027</v>
      </c>
      <c r="G512" s="219"/>
      <c r="H512" s="222">
        <v>1</v>
      </c>
      <c r="I512" s="219"/>
      <c r="J512" s="219"/>
      <c r="K512" s="219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292</v>
      </c>
      <c r="AU512" s="227" t="s">
        <v>86</v>
      </c>
      <c r="AV512" s="13" t="s">
        <v>88</v>
      </c>
      <c r="AW512" s="13" t="s">
        <v>40</v>
      </c>
      <c r="AX512" s="13" t="s">
        <v>79</v>
      </c>
      <c r="AY512" s="227" t="s">
        <v>282</v>
      </c>
    </row>
    <row r="513" s="15" customFormat="1">
      <c r="B513" s="238"/>
      <c r="C513" s="239"/>
      <c r="D513" s="210" t="s">
        <v>292</v>
      </c>
      <c r="E513" s="240" t="s">
        <v>1</v>
      </c>
      <c r="F513" s="241" t="s">
        <v>306</v>
      </c>
      <c r="G513" s="239"/>
      <c r="H513" s="242">
        <v>2</v>
      </c>
      <c r="I513" s="239"/>
      <c r="J513" s="239"/>
      <c r="K513" s="239"/>
      <c r="L513" s="243"/>
      <c r="M513" s="244"/>
      <c r="N513" s="245"/>
      <c r="O513" s="245"/>
      <c r="P513" s="245"/>
      <c r="Q513" s="245"/>
      <c r="R513" s="245"/>
      <c r="S513" s="245"/>
      <c r="T513" s="246"/>
      <c r="AT513" s="247" t="s">
        <v>292</v>
      </c>
      <c r="AU513" s="247" t="s">
        <v>86</v>
      </c>
      <c r="AV513" s="15" t="s">
        <v>290</v>
      </c>
      <c r="AW513" s="15" t="s">
        <v>40</v>
      </c>
      <c r="AX513" s="15" t="s">
        <v>86</v>
      </c>
      <c r="AY513" s="247" t="s">
        <v>282</v>
      </c>
    </row>
    <row r="514" s="1" customFormat="1" ht="16.5" customHeight="1">
      <c r="B514" s="33"/>
      <c r="C514" s="198" t="s">
        <v>530</v>
      </c>
      <c r="D514" s="198" t="s">
        <v>285</v>
      </c>
      <c r="E514" s="199" t="s">
        <v>3028</v>
      </c>
      <c r="F514" s="200" t="s">
        <v>3029</v>
      </c>
      <c r="G514" s="201" t="s">
        <v>392</v>
      </c>
      <c r="H514" s="202">
        <v>275</v>
      </c>
      <c r="I514" s="203">
        <v>19.600000000000001</v>
      </c>
      <c r="J514" s="203">
        <f>ROUND(I514*H514,2)</f>
        <v>5390</v>
      </c>
      <c r="K514" s="200" t="s">
        <v>289</v>
      </c>
      <c r="L514" s="38"/>
      <c r="M514" s="72" t="s">
        <v>1</v>
      </c>
      <c r="N514" s="204" t="s">
        <v>50</v>
      </c>
      <c r="O514" s="205">
        <v>0.055</v>
      </c>
      <c r="P514" s="205">
        <f>O514*H514</f>
        <v>15.125</v>
      </c>
      <c r="Q514" s="205">
        <v>0</v>
      </c>
      <c r="R514" s="205">
        <f>Q514*H514</f>
        <v>0</v>
      </c>
      <c r="S514" s="205">
        <v>0</v>
      </c>
      <c r="T514" s="206">
        <f>S514*H514</f>
        <v>0</v>
      </c>
      <c r="AR514" s="17" t="s">
        <v>290</v>
      </c>
      <c r="AT514" s="17" t="s">
        <v>285</v>
      </c>
      <c r="AU514" s="17" t="s">
        <v>86</v>
      </c>
      <c r="AY514" s="17" t="s">
        <v>282</v>
      </c>
      <c r="BE514" s="207">
        <f>IF(N514="základní",J514,0)</f>
        <v>5390</v>
      </c>
      <c r="BF514" s="207">
        <f>IF(N514="snížená",J514,0)</f>
        <v>0</v>
      </c>
      <c r="BG514" s="207">
        <f>IF(N514="zákl. přenesená",J514,0)</f>
        <v>0</v>
      </c>
      <c r="BH514" s="207">
        <f>IF(N514="sníž. přenesená",J514,0)</f>
        <v>0</v>
      </c>
      <c r="BI514" s="207">
        <f>IF(N514="nulová",J514,0)</f>
        <v>0</v>
      </c>
      <c r="BJ514" s="17" t="s">
        <v>86</v>
      </c>
      <c r="BK514" s="207">
        <f>ROUND(I514*H514,2)</f>
        <v>5390</v>
      </c>
      <c r="BL514" s="17" t="s">
        <v>290</v>
      </c>
      <c r="BM514" s="17" t="s">
        <v>3030</v>
      </c>
    </row>
    <row r="515" s="13" customFormat="1">
      <c r="B515" s="218"/>
      <c r="C515" s="219"/>
      <c r="D515" s="210" t="s">
        <v>292</v>
      </c>
      <c r="E515" s="220" t="s">
        <v>1</v>
      </c>
      <c r="F515" s="221" t="s">
        <v>2908</v>
      </c>
      <c r="G515" s="219"/>
      <c r="H515" s="222">
        <v>11</v>
      </c>
      <c r="I515" s="219"/>
      <c r="J515" s="219"/>
      <c r="K515" s="219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292</v>
      </c>
      <c r="AU515" s="227" t="s">
        <v>86</v>
      </c>
      <c r="AV515" s="13" t="s">
        <v>88</v>
      </c>
      <c r="AW515" s="13" t="s">
        <v>40</v>
      </c>
      <c r="AX515" s="13" t="s">
        <v>79</v>
      </c>
      <c r="AY515" s="227" t="s">
        <v>282</v>
      </c>
    </row>
    <row r="516" s="13" customFormat="1">
      <c r="B516" s="218"/>
      <c r="C516" s="219"/>
      <c r="D516" s="210" t="s">
        <v>292</v>
      </c>
      <c r="E516" s="220" t="s">
        <v>1</v>
      </c>
      <c r="F516" s="221" t="s">
        <v>3031</v>
      </c>
      <c r="G516" s="219"/>
      <c r="H516" s="222">
        <v>23</v>
      </c>
      <c r="I516" s="219"/>
      <c r="J516" s="219"/>
      <c r="K516" s="219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292</v>
      </c>
      <c r="AU516" s="227" t="s">
        <v>86</v>
      </c>
      <c r="AV516" s="13" t="s">
        <v>88</v>
      </c>
      <c r="AW516" s="13" t="s">
        <v>40</v>
      </c>
      <c r="AX516" s="13" t="s">
        <v>79</v>
      </c>
      <c r="AY516" s="227" t="s">
        <v>282</v>
      </c>
    </row>
    <row r="517" s="13" customFormat="1">
      <c r="B517" s="218"/>
      <c r="C517" s="219"/>
      <c r="D517" s="210" t="s">
        <v>292</v>
      </c>
      <c r="E517" s="220" t="s">
        <v>1</v>
      </c>
      <c r="F517" s="221" t="s">
        <v>3032</v>
      </c>
      <c r="G517" s="219"/>
      <c r="H517" s="222">
        <v>25.5</v>
      </c>
      <c r="I517" s="219"/>
      <c r="J517" s="219"/>
      <c r="K517" s="219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292</v>
      </c>
      <c r="AU517" s="227" t="s">
        <v>86</v>
      </c>
      <c r="AV517" s="13" t="s">
        <v>88</v>
      </c>
      <c r="AW517" s="13" t="s">
        <v>40</v>
      </c>
      <c r="AX517" s="13" t="s">
        <v>79</v>
      </c>
      <c r="AY517" s="227" t="s">
        <v>282</v>
      </c>
    </row>
    <row r="518" s="13" customFormat="1">
      <c r="B518" s="218"/>
      <c r="C518" s="219"/>
      <c r="D518" s="210" t="s">
        <v>292</v>
      </c>
      <c r="E518" s="220" t="s">
        <v>1</v>
      </c>
      <c r="F518" s="221" t="s">
        <v>3033</v>
      </c>
      <c r="G518" s="219"/>
      <c r="H518" s="222">
        <v>25.5</v>
      </c>
      <c r="I518" s="219"/>
      <c r="J518" s="219"/>
      <c r="K518" s="219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292</v>
      </c>
      <c r="AU518" s="227" t="s">
        <v>86</v>
      </c>
      <c r="AV518" s="13" t="s">
        <v>88</v>
      </c>
      <c r="AW518" s="13" t="s">
        <v>40</v>
      </c>
      <c r="AX518" s="13" t="s">
        <v>79</v>
      </c>
      <c r="AY518" s="227" t="s">
        <v>282</v>
      </c>
    </row>
    <row r="519" s="13" customFormat="1">
      <c r="B519" s="218"/>
      <c r="C519" s="219"/>
      <c r="D519" s="210" t="s">
        <v>292</v>
      </c>
      <c r="E519" s="220" t="s">
        <v>1</v>
      </c>
      <c r="F519" s="221" t="s">
        <v>3034</v>
      </c>
      <c r="G519" s="219"/>
      <c r="H519" s="222">
        <v>23</v>
      </c>
      <c r="I519" s="219"/>
      <c r="J519" s="219"/>
      <c r="K519" s="219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292</v>
      </c>
      <c r="AU519" s="227" t="s">
        <v>86</v>
      </c>
      <c r="AV519" s="13" t="s">
        <v>88</v>
      </c>
      <c r="AW519" s="13" t="s">
        <v>40</v>
      </c>
      <c r="AX519" s="13" t="s">
        <v>79</v>
      </c>
      <c r="AY519" s="227" t="s">
        <v>282</v>
      </c>
    </row>
    <row r="520" s="13" customFormat="1">
      <c r="B520" s="218"/>
      <c r="C520" s="219"/>
      <c r="D520" s="210" t="s">
        <v>292</v>
      </c>
      <c r="E520" s="220" t="s">
        <v>1</v>
      </c>
      <c r="F520" s="221" t="s">
        <v>3035</v>
      </c>
      <c r="G520" s="219"/>
      <c r="H520" s="222">
        <v>2</v>
      </c>
      <c r="I520" s="219"/>
      <c r="J520" s="219"/>
      <c r="K520" s="219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292</v>
      </c>
      <c r="AU520" s="227" t="s">
        <v>86</v>
      </c>
      <c r="AV520" s="13" t="s">
        <v>88</v>
      </c>
      <c r="AW520" s="13" t="s">
        <v>40</v>
      </c>
      <c r="AX520" s="13" t="s">
        <v>79</v>
      </c>
      <c r="AY520" s="227" t="s">
        <v>282</v>
      </c>
    </row>
    <row r="521" s="13" customFormat="1">
      <c r="B521" s="218"/>
      <c r="C521" s="219"/>
      <c r="D521" s="210" t="s">
        <v>292</v>
      </c>
      <c r="E521" s="220" t="s">
        <v>1</v>
      </c>
      <c r="F521" s="221" t="s">
        <v>2919</v>
      </c>
      <c r="G521" s="219"/>
      <c r="H521" s="222">
        <v>8</v>
      </c>
      <c r="I521" s="219"/>
      <c r="J521" s="219"/>
      <c r="K521" s="219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292</v>
      </c>
      <c r="AU521" s="227" t="s">
        <v>86</v>
      </c>
      <c r="AV521" s="13" t="s">
        <v>88</v>
      </c>
      <c r="AW521" s="13" t="s">
        <v>40</v>
      </c>
      <c r="AX521" s="13" t="s">
        <v>79</v>
      </c>
      <c r="AY521" s="227" t="s">
        <v>282</v>
      </c>
    </row>
    <row r="522" s="13" customFormat="1">
      <c r="B522" s="218"/>
      <c r="C522" s="219"/>
      <c r="D522" s="210" t="s">
        <v>292</v>
      </c>
      <c r="E522" s="220" t="s">
        <v>1</v>
      </c>
      <c r="F522" s="221" t="s">
        <v>2920</v>
      </c>
      <c r="G522" s="219"/>
      <c r="H522" s="222">
        <v>7</v>
      </c>
      <c r="I522" s="219"/>
      <c r="J522" s="219"/>
      <c r="K522" s="219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292</v>
      </c>
      <c r="AU522" s="227" t="s">
        <v>86</v>
      </c>
      <c r="AV522" s="13" t="s">
        <v>88</v>
      </c>
      <c r="AW522" s="13" t="s">
        <v>40</v>
      </c>
      <c r="AX522" s="13" t="s">
        <v>79</v>
      </c>
      <c r="AY522" s="227" t="s">
        <v>282</v>
      </c>
    </row>
    <row r="523" s="13" customFormat="1">
      <c r="B523" s="218"/>
      <c r="C523" s="219"/>
      <c r="D523" s="210" t="s">
        <v>292</v>
      </c>
      <c r="E523" s="220" t="s">
        <v>1</v>
      </c>
      <c r="F523" s="221" t="s">
        <v>2921</v>
      </c>
      <c r="G523" s="219"/>
      <c r="H523" s="222">
        <v>7.5</v>
      </c>
      <c r="I523" s="219"/>
      <c r="J523" s="219"/>
      <c r="K523" s="219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292</v>
      </c>
      <c r="AU523" s="227" t="s">
        <v>86</v>
      </c>
      <c r="AV523" s="13" t="s">
        <v>88</v>
      </c>
      <c r="AW523" s="13" t="s">
        <v>40</v>
      </c>
      <c r="AX523" s="13" t="s">
        <v>79</v>
      </c>
      <c r="AY523" s="227" t="s">
        <v>282</v>
      </c>
    </row>
    <row r="524" s="13" customFormat="1">
      <c r="B524" s="218"/>
      <c r="C524" s="219"/>
      <c r="D524" s="210" t="s">
        <v>292</v>
      </c>
      <c r="E524" s="220" t="s">
        <v>1</v>
      </c>
      <c r="F524" s="221" t="s">
        <v>2922</v>
      </c>
      <c r="G524" s="219"/>
      <c r="H524" s="222">
        <v>25.5</v>
      </c>
      <c r="I524" s="219"/>
      <c r="J524" s="219"/>
      <c r="K524" s="219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292</v>
      </c>
      <c r="AU524" s="227" t="s">
        <v>86</v>
      </c>
      <c r="AV524" s="13" t="s">
        <v>88</v>
      </c>
      <c r="AW524" s="13" t="s">
        <v>40</v>
      </c>
      <c r="AX524" s="13" t="s">
        <v>79</v>
      </c>
      <c r="AY524" s="227" t="s">
        <v>282</v>
      </c>
    </row>
    <row r="525" s="13" customFormat="1">
      <c r="B525" s="218"/>
      <c r="C525" s="219"/>
      <c r="D525" s="210" t="s">
        <v>292</v>
      </c>
      <c r="E525" s="220" t="s">
        <v>1</v>
      </c>
      <c r="F525" s="221" t="s">
        <v>2923</v>
      </c>
      <c r="G525" s="219"/>
      <c r="H525" s="222">
        <v>7</v>
      </c>
      <c r="I525" s="219"/>
      <c r="J525" s="219"/>
      <c r="K525" s="219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292</v>
      </c>
      <c r="AU525" s="227" t="s">
        <v>86</v>
      </c>
      <c r="AV525" s="13" t="s">
        <v>88</v>
      </c>
      <c r="AW525" s="13" t="s">
        <v>40</v>
      </c>
      <c r="AX525" s="13" t="s">
        <v>79</v>
      </c>
      <c r="AY525" s="227" t="s">
        <v>282</v>
      </c>
    </row>
    <row r="526" s="13" customFormat="1">
      <c r="B526" s="218"/>
      <c r="C526" s="219"/>
      <c r="D526" s="210" t="s">
        <v>292</v>
      </c>
      <c r="E526" s="220" t="s">
        <v>1</v>
      </c>
      <c r="F526" s="221" t="s">
        <v>2924</v>
      </c>
      <c r="G526" s="219"/>
      <c r="H526" s="222">
        <v>7</v>
      </c>
      <c r="I526" s="219"/>
      <c r="J526" s="219"/>
      <c r="K526" s="219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292</v>
      </c>
      <c r="AU526" s="227" t="s">
        <v>86</v>
      </c>
      <c r="AV526" s="13" t="s">
        <v>88</v>
      </c>
      <c r="AW526" s="13" t="s">
        <v>40</v>
      </c>
      <c r="AX526" s="13" t="s">
        <v>79</v>
      </c>
      <c r="AY526" s="227" t="s">
        <v>282</v>
      </c>
    </row>
    <row r="527" s="13" customFormat="1">
      <c r="B527" s="218"/>
      <c r="C527" s="219"/>
      <c r="D527" s="210" t="s">
        <v>292</v>
      </c>
      <c r="E527" s="220" t="s">
        <v>1</v>
      </c>
      <c r="F527" s="221" t="s">
        <v>2925</v>
      </c>
      <c r="G527" s="219"/>
      <c r="H527" s="222">
        <v>7.5</v>
      </c>
      <c r="I527" s="219"/>
      <c r="J527" s="219"/>
      <c r="K527" s="219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292</v>
      </c>
      <c r="AU527" s="227" t="s">
        <v>86</v>
      </c>
      <c r="AV527" s="13" t="s">
        <v>88</v>
      </c>
      <c r="AW527" s="13" t="s">
        <v>40</v>
      </c>
      <c r="AX527" s="13" t="s">
        <v>79</v>
      </c>
      <c r="AY527" s="227" t="s">
        <v>282</v>
      </c>
    </row>
    <row r="528" s="13" customFormat="1">
      <c r="B528" s="218"/>
      <c r="C528" s="219"/>
      <c r="D528" s="210" t="s">
        <v>292</v>
      </c>
      <c r="E528" s="220" t="s">
        <v>1</v>
      </c>
      <c r="F528" s="221" t="s">
        <v>2926</v>
      </c>
      <c r="G528" s="219"/>
      <c r="H528" s="222">
        <v>25.5</v>
      </c>
      <c r="I528" s="219"/>
      <c r="J528" s="219"/>
      <c r="K528" s="219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292</v>
      </c>
      <c r="AU528" s="227" t="s">
        <v>86</v>
      </c>
      <c r="AV528" s="13" t="s">
        <v>88</v>
      </c>
      <c r="AW528" s="13" t="s">
        <v>40</v>
      </c>
      <c r="AX528" s="13" t="s">
        <v>79</v>
      </c>
      <c r="AY528" s="227" t="s">
        <v>282</v>
      </c>
    </row>
    <row r="529" s="13" customFormat="1">
      <c r="B529" s="218"/>
      <c r="C529" s="219"/>
      <c r="D529" s="210" t="s">
        <v>292</v>
      </c>
      <c r="E529" s="220" t="s">
        <v>1</v>
      </c>
      <c r="F529" s="221" t="s">
        <v>2927</v>
      </c>
      <c r="G529" s="219"/>
      <c r="H529" s="222">
        <v>6</v>
      </c>
      <c r="I529" s="219"/>
      <c r="J529" s="219"/>
      <c r="K529" s="219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292</v>
      </c>
      <c r="AU529" s="227" t="s">
        <v>86</v>
      </c>
      <c r="AV529" s="13" t="s">
        <v>88</v>
      </c>
      <c r="AW529" s="13" t="s">
        <v>40</v>
      </c>
      <c r="AX529" s="13" t="s">
        <v>79</v>
      </c>
      <c r="AY529" s="227" t="s">
        <v>282</v>
      </c>
    </row>
    <row r="530" s="13" customFormat="1">
      <c r="B530" s="218"/>
      <c r="C530" s="219"/>
      <c r="D530" s="210" t="s">
        <v>292</v>
      </c>
      <c r="E530" s="220" t="s">
        <v>1</v>
      </c>
      <c r="F530" s="221" t="s">
        <v>2928</v>
      </c>
      <c r="G530" s="219"/>
      <c r="H530" s="222">
        <v>7.5</v>
      </c>
      <c r="I530" s="219"/>
      <c r="J530" s="219"/>
      <c r="K530" s="219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292</v>
      </c>
      <c r="AU530" s="227" t="s">
        <v>86</v>
      </c>
      <c r="AV530" s="13" t="s">
        <v>88</v>
      </c>
      <c r="AW530" s="13" t="s">
        <v>40</v>
      </c>
      <c r="AX530" s="13" t="s">
        <v>79</v>
      </c>
      <c r="AY530" s="227" t="s">
        <v>282</v>
      </c>
    </row>
    <row r="531" s="13" customFormat="1">
      <c r="B531" s="218"/>
      <c r="C531" s="219"/>
      <c r="D531" s="210" t="s">
        <v>292</v>
      </c>
      <c r="E531" s="220" t="s">
        <v>1</v>
      </c>
      <c r="F531" s="221" t="s">
        <v>2929</v>
      </c>
      <c r="G531" s="219"/>
      <c r="H531" s="222">
        <v>6.5</v>
      </c>
      <c r="I531" s="219"/>
      <c r="J531" s="219"/>
      <c r="K531" s="219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292</v>
      </c>
      <c r="AU531" s="227" t="s">
        <v>86</v>
      </c>
      <c r="AV531" s="13" t="s">
        <v>88</v>
      </c>
      <c r="AW531" s="13" t="s">
        <v>40</v>
      </c>
      <c r="AX531" s="13" t="s">
        <v>79</v>
      </c>
      <c r="AY531" s="227" t="s">
        <v>282</v>
      </c>
    </row>
    <row r="532" s="13" customFormat="1">
      <c r="B532" s="218"/>
      <c r="C532" s="219"/>
      <c r="D532" s="210" t="s">
        <v>292</v>
      </c>
      <c r="E532" s="220" t="s">
        <v>1</v>
      </c>
      <c r="F532" s="221" t="s">
        <v>2930</v>
      </c>
      <c r="G532" s="219"/>
      <c r="H532" s="222">
        <v>6.5</v>
      </c>
      <c r="I532" s="219"/>
      <c r="J532" s="219"/>
      <c r="K532" s="219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292</v>
      </c>
      <c r="AU532" s="227" t="s">
        <v>86</v>
      </c>
      <c r="AV532" s="13" t="s">
        <v>88</v>
      </c>
      <c r="AW532" s="13" t="s">
        <v>40</v>
      </c>
      <c r="AX532" s="13" t="s">
        <v>79</v>
      </c>
      <c r="AY532" s="227" t="s">
        <v>282</v>
      </c>
    </row>
    <row r="533" s="13" customFormat="1">
      <c r="B533" s="218"/>
      <c r="C533" s="219"/>
      <c r="D533" s="210" t="s">
        <v>292</v>
      </c>
      <c r="E533" s="220" t="s">
        <v>1</v>
      </c>
      <c r="F533" s="221" t="s">
        <v>2931</v>
      </c>
      <c r="G533" s="219"/>
      <c r="H533" s="222">
        <v>11</v>
      </c>
      <c r="I533" s="219"/>
      <c r="J533" s="219"/>
      <c r="K533" s="219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292</v>
      </c>
      <c r="AU533" s="227" t="s">
        <v>86</v>
      </c>
      <c r="AV533" s="13" t="s">
        <v>88</v>
      </c>
      <c r="AW533" s="13" t="s">
        <v>40</v>
      </c>
      <c r="AX533" s="13" t="s">
        <v>79</v>
      </c>
      <c r="AY533" s="227" t="s">
        <v>282</v>
      </c>
    </row>
    <row r="534" s="13" customFormat="1">
      <c r="B534" s="218"/>
      <c r="C534" s="219"/>
      <c r="D534" s="210" t="s">
        <v>292</v>
      </c>
      <c r="E534" s="220" t="s">
        <v>1</v>
      </c>
      <c r="F534" s="221" t="s">
        <v>2932</v>
      </c>
      <c r="G534" s="219"/>
      <c r="H534" s="222">
        <v>11.5</v>
      </c>
      <c r="I534" s="219"/>
      <c r="J534" s="219"/>
      <c r="K534" s="219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292</v>
      </c>
      <c r="AU534" s="227" t="s">
        <v>86</v>
      </c>
      <c r="AV534" s="13" t="s">
        <v>88</v>
      </c>
      <c r="AW534" s="13" t="s">
        <v>40</v>
      </c>
      <c r="AX534" s="13" t="s">
        <v>79</v>
      </c>
      <c r="AY534" s="227" t="s">
        <v>282</v>
      </c>
    </row>
    <row r="535" s="13" customFormat="1">
      <c r="B535" s="218"/>
      <c r="C535" s="219"/>
      <c r="D535" s="210" t="s">
        <v>292</v>
      </c>
      <c r="E535" s="220" t="s">
        <v>1</v>
      </c>
      <c r="F535" s="221" t="s">
        <v>2933</v>
      </c>
      <c r="G535" s="219"/>
      <c r="H535" s="222">
        <v>10.5</v>
      </c>
      <c r="I535" s="219"/>
      <c r="J535" s="219"/>
      <c r="K535" s="219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292</v>
      </c>
      <c r="AU535" s="227" t="s">
        <v>86</v>
      </c>
      <c r="AV535" s="13" t="s">
        <v>88</v>
      </c>
      <c r="AW535" s="13" t="s">
        <v>40</v>
      </c>
      <c r="AX535" s="13" t="s">
        <v>79</v>
      </c>
      <c r="AY535" s="227" t="s">
        <v>282</v>
      </c>
    </row>
    <row r="536" s="13" customFormat="1">
      <c r="B536" s="218"/>
      <c r="C536" s="219"/>
      <c r="D536" s="210" t="s">
        <v>292</v>
      </c>
      <c r="E536" s="220" t="s">
        <v>1</v>
      </c>
      <c r="F536" s="221" t="s">
        <v>2934</v>
      </c>
      <c r="G536" s="219"/>
      <c r="H536" s="222">
        <v>10.5</v>
      </c>
      <c r="I536" s="219"/>
      <c r="J536" s="219"/>
      <c r="K536" s="219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292</v>
      </c>
      <c r="AU536" s="227" t="s">
        <v>86</v>
      </c>
      <c r="AV536" s="13" t="s">
        <v>88</v>
      </c>
      <c r="AW536" s="13" t="s">
        <v>40</v>
      </c>
      <c r="AX536" s="13" t="s">
        <v>79</v>
      </c>
      <c r="AY536" s="227" t="s">
        <v>282</v>
      </c>
    </row>
    <row r="537" s="15" customFormat="1">
      <c r="B537" s="238"/>
      <c r="C537" s="239"/>
      <c r="D537" s="210" t="s">
        <v>292</v>
      </c>
      <c r="E537" s="240" t="s">
        <v>1</v>
      </c>
      <c r="F537" s="241" t="s">
        <v>306</v>
      </c>
      <c r="G537" s="239"/>
      <c r="H537" s="242">
        <v>275</v>
      </c>
      <c r="I537" s="239"/>
      <c r="J537" s="239"/>
      <c r="K537" s="239"/>
      <c r="L537" s="243"/>
      <c r="M537" s="244"/>
      <c r="N537" s="245"/>
      <c r="O537" s="245"/>
      <c r="P537" s="245"/>
      <c r="Q537" s="245"/>
      <c r="R537" s="245"/>
      <c r="S537" s="245"/>
      <c r="T537" s="246"/>
      <c r="AT537" s="247" t="s">
        <v>292</v>
      </c>
      <c r="AU537" s="247" t="s">
        <v>86</v>
      </c>
      <c r="AV537" s="15" t="s">
        <v>290</v>
      </c>
      <c r="AW537" s="15" t="s">
        <v>40</v>
      </c>
      <c r="AX537" s="15" t="s">
        <v>86</v>
      </c>
      <c r="AY537" s="247" t="s">
        <v>282</v>
      </c>
    </row>
    <row r="538" s="1" customFormat="1" ht="16.5" customHeight="1">
      <c r="B538" s="33"/>
      <c r="C538" s="198" t="s">
        <v>537</v>
      </c>
      <c r="D538" s="198" t="s">
        <v>285</v>
      </c>
      <c r="E538" s="199" t="s">
        <v>3036</v>
      </c>
      <c r="F538" s="200" t="s">
        <v>3037</v>
      </c>
      <c r="G538" s="201" t="s">
        <v>392</v>
      </c>
      <c r="H538" s="202">
        <v>84.450000000000003</v>
      </c>
      <c r="I538" s="203">
        <v>26.399999999999999</v>
      </c>
      <c r="J538" s="203">
        <f>ROUND(I538*H538,2)</f>
        <v>2229.48</v>
      </c>
      <c r="K538" s="200" t="s">
        <v>289</v>
      </c>
      <c r="L538" s="38"/>
      <c r="M538" s="72" t="s">
        <v>1</v>
      </c>
      <c r="N538" s="204" t="s">
        <v>50</v>
      </c>
      <c r="O538" s="205">
        <v>0.066000000000000003</v>
      </c>
      <c r="P538" s="205">
        <f>O538*H538</f>
        <v>5.5737000000000005</v>
      </c>
      <c r="Q538" s="205">
        <v>0</v>
      </c>
      <c r="R538" s="205">
        <f>Q538*H538</f>
        <v>0</v>
      </c>
      <c r="S538" s="205">
        <v>0</v>
      </c>
      <c r="T538" s="206">
        <f>S538*H538</f>
        <v>0</v>
      </c>
      <c r="AR538" s="17" t="s">
        <v>290</v>
      </c>
      <c r="AT538" s="17" t="s">
        <v>285</v>
      </c>
      <c r="AU538" s="17" t="s">
        <v>86</v>
      </c>
      <c r="AY538" s="17" t="s">
        <v>282</v>
      </c>
      <c r="BE538" s="207">
        <f>IF(N538="základní",J538,0)</f>
        <v>2229.48</v>
      </c>
      <c r="BF538" s="207">
        <f>IF(N538="snížená",J538,0)</f>
        <v>0</v>
      </c>
      <c r="BG538" s="207">
        <f>IF(N538="zákl. přenesená",J538,0)</f>
        <v>0</v>
      </c>
      <c r="BH538" s="207">
        <f>IF(N538="sníž. přenesená",J538,0)</f>
        <v>0</v>
      </c>
      <c r="BI538" s="207">
        <f>IF(N538="nulová",J538,0)</f>
        <v>0</v>
      </c>
      <c r="BJ538" s="17" t="s">
        <v>86</v>
      </c>
      <c r="BK538" s="207">
        <f>ROUND(I538*H538,2)</f>
        <v>2229.48</v>
      </c>
      <c r="BL538" s="17" t="s">
        <v>290</v>
      </c>
      <c r="BM538" s="17" t="s">
        <v>3038</v>
      </c>
    </row>
    <row r="539" s="13" customFormat="1">
      <c r="B539" s="218"/>
      <c r="C539" s="219"/>
      <c r="D539" s="210" t="s">
        <v>292</v>
      </c>
      <c r="E539" s="220" t="s">
        <v>1</v>
      </c>
      <c r="F539" s="221" t="s">
        <v>2937</v>
      </c>
      <c r="G539" s="219"/>
      <c r="H539" s="222">
        <v>84.450000000000003</v>
      </c>
      <c r="I539" s="219"/>
      <c r="J539" s="219"/>
      <c r="K539" s="219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292</v>
      </c>
      <c r="AU539" s="227" t="s">
        <v>86</v>
      </c>
      <c r="AV539" s="13" t="s">
        <v>88</v>
      </c>
      <c r="AW539" s="13" t="s">
        <v>40</v>
      </c>
      <c r="AX539" s="13" t="s">
        <v>79</v>
      </c>
      <c r="AY539" s="227" t="s">
        <v>282</v>
      </c>
    </row>
    <row r="540" s="15" customFormat="1">
      <c r="B540" s="238"/>
      <c r="C540" s="239"/>
      <c r="D540" s="210" t="s">
        <v>292</v>
      </c>
      <c r="E540" s="240" t="s">
        <v>1</v>
      </c>
      <c r="F540" s="241" t="s">
        <v>306</v>
      </c>
      <c r="G540" s="239"/>
      <c r="H540" s="242">
        <v>84.450000000000003</v>
      </c>
      <c r="I540" s="239"/>
      <c r="J540" s="239"/>
      <c r="K540" s="239"/>
      <c r="L540" s="243"/>
      <c r="M540" s="244"/>
      <c r="N540" s="245"/>
      <c r="O540" s="245"/>
      <c r="P540" s="245"/>
      <c r="Q540" s="245"/>
      <c r="R540" s="245"/>
      <c r="S540" s="245"/>
      <c r="T540" s="246"/>
      <c r="AT540" s="247" t="s">
        <v>292</v>
      </c>
      <c r="AU540" s="247" t="s">
        <v>86</v>
      </c>
      <c r="AV540" s="15" t="s">
        <v>290</v>
      </c>
      <c r="AW540" s="15" t="s">
        <v>40</v>
      </c>
      <c r="AX540" s="15" t="s">
        <v>86</v>
      </c>
      <c r="AY540" s="247" t="s">
        <v>282</v>
      </c>
    </row>
    <row r="541" s="1" customFormat="1" ht="16.5" customHeight="1">
      <c r="B541" s="33"/>
      <c r="C541" s="198" t="s">
        <v>541</v>
      </c>
      <c r="D541" s="198" t="s">
        <v>285</v>
      </c>
      <c r="E541" s="199" t="s">
        <v>3039</v>
      </c>
      <c r="F541" s="200" t="s">
        <v>3040</v>
      </c>
      <c r="G541" s="201" t="s">
        <v>376</v>
      </c>
      <c r="H541" s="202">
        <v>2</v>
      </c>
      <c r="I541" s="203">
        <v>477.5</v>
      </c>
      <c r="J541" s="203">
        <f>ROUND(I541*H541,2)</f>
        <v>955</v>
      </c>
      <c r="K541" s="200" t="s">
        <v>377</v>
      </c>
      <c r="L541" s="38"/>
      <c r="M541" s="72" t="s">
        <v>1</v>
      </c>
      <c r="N541" s="204" t="s">
        <v>50</v>
      </c>
      <c r="O541" s="205">
        <v>0</v>
      </c>
      <c r="P541" s="205">
        <f>O541*H541</f>
        <v>0</v>
      </c>
      <c r="Q541" s="205">
        <v>0</v>
      </c>
      <c r="R541" s="205">
        <f>Q541*H541</f>
        <v>0</v>
      </c>
      <c r="S541" s="205">
        <v>0</v>
      </c>
      <c r="T541" s="206">
        <f>S541*H541</f>
        <v>0</v>
      </c>
      <c r="AR541" s="17" t="s">
        <v>290</v>
      </c>
      <c r="AT541" s="17" t="s">
        <v>285</v>
      </c>
      <c r="AU541" s="17" t="s">
        <v>86</v>
      </c>
      <c r="AY541" s="17" t="s">
        <v>282</v>
      </c>
      <c r="BE541" s="207">
        <f>IF(N541="základní",J541,0)</f>
        <v>955</v>
      </c>
      <c r="BF541" s="207">
        <f>IF(N541="snížená",J541,0)</f>
        <v>0</v>
      </c>
      <c r="BG541" s="207">
        <f>IF(N541="zákl. přenesená",J541,0)</f>
        <v>0</v>
      </c>
      <c r="BH541" s="207">
        <f>IF(N541="sníž. přenesená",J541,0)</f>
        <v>0</v>
      </c>
      <c r="BI541" s="207">
        <f>IF(N541="nulová",J541,0)</f>
        <v>0</v>
      </c>
      <c r="BJ541" s="17" t="s">
        <v>86</v>
      </c>
      <c r="BK541" s="207">
        <f>ROUND(I541*H541,2)</f>
        <v>955</v>
      </c>
      <c r="BL541" s="17" t="s">
        <v>290</v>
      </c>
      <c r="BM541" s="17" t="s">
        <v>3041</v>
      </c>
    </row>
    <row r="542" s="13" customFormat="1">
      <c r="B542" s="218"/>
      <c r="C542" s="219"/>
      <c r="D542" s="210" t="s">
        <v>292</v>
      </c>
      <c r="E542" s="220" t="s">
        <v>1</v>
      </c>
      <c r="F542" s="221" t="s">
        <v>3042</v>
      </c>
      <c r="G542" s="219"/>
      <c r="H542" s="222">
        <v>2</v>
      </c>
      <c r="I542" s="219"/>
      <c r="J542" s="219"/>
      <c r="K542" s="219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292</v>
      </c>
      <c r="AU542" s="227" t="s">
        <v>86</v>
      </c>
      <c r="AV542" s="13" t="s">
        <v>88</v>
      </c>
      <c r="AW542" s="13" t="s">
        <v>40</v>
      </c>
      <c r="AX542" s="13" t="s">
        <v>79</v>
      </c>
      <c r="AY542" s="227" t="s">
        <v>282</v>
      </c>
    </row>
    <row r="543" s="15" customFormat="1">
      <c r="B543" s="238"/>
      <c r="C543" s="239"/>
      <c r="D543" s="210" t="s">
        <v>292</v>
      </c>
      <c r="E543" s="240" t="s">
        <v>1</v>
      </c>
      <c r="F543" s="241" t="s">
        <v>306</v>
      </c>
      <c r="G543" s="239"/>
      <c r="H543" s="242">
        <v>2</v>
      </c>
      <c r="I543" s="239"/>
      <c r="J543" s="239"/>
      <c r="K543" s="239"/>
      <c r="L543" s="243"/>
      <c r="M543" s="244"/>
      <c r="N543" s="245"/>
      <c r="O543" s="245"/>
      <c r="P543" s="245"/>
      <c r="Q543" s="245"/>
      <c r="R543" s="245"/>
      <c r="S543" s="245"/>
      <c r="T543" s="246"/>
      <c r="AT543" s="247" t="s">
        <v>292</v>
      </c>
      <c r="AU543" s="247" t="s">
        <v>86</v>
      </c>
      <c r="AV543" s="15" t="s">
        <v>290</v>
      </c>
      <c r="AW543" s="15" t="s">
        <v>40</v>
      </c>
      <c r="AX543" s="15" t="s">
        <v>86</v>
      </c>
      <c r="AY543" s="247" t="s">
        <v>282</v>
      </c>
    </row>
    <row r="544" s="1" customFormat="1" ht="16.5" customHeight="1">
      <c r="B544" s="33"/>
      <c r="C544" s="198" t="s">
        <v>545</v>
      </c>
      <c r="D544" s="198" t="s">
        <v>285</v>
      </c>
      <c r="E544" s="199" t="s">
        <v>3043</v>
      </c>
      <c r="F544" s="200" t="s">
        <v>3044</v>
      </c>
      <c r="G544" s="201" t="s">
        <v>376</v>
      </c>
      <c r="H544" s="202">
        <v>11</v>
      </c>
      <c r="I544" s="203">
        <v>1190</v>
      </c>
      <c r="J544" s="203">
        <f>ROUND(I544*H544,2)</f>
        <v>13090</v>
      </c>
      <c r="K544" s="200" t="s">
        <v>289</v>
      </c>
      <c r="L544" s="38"/>
      <c r="M544" s="72" t="s">
        <v>1</v>
      </c>
      <c r="N544" s="204" t="s">
        <v>50</v>
      </c>
      <c r="O544" s="205">
        <v>4.1980000000000004</v>
      </c>
      <c r="P544" s="205">
        <f>O544*H544</f>
        <v>46.178000000000004</v>
      </c>
      <c r="Q544" s="205">
        <v>0.34089999999999998</v>
      </c>
      <c r="R544" s="205">
        <f>Q544*H544</f>
        <v>3.7498999999999998</v>
      </c>
      <c r="S544" s="205">
        <v>0</v>
      </c>
      <c r="T544" s="206">
        <f>S544*H544</f>
        <v>0</v>
      </c>
      <c r="AR544" s="17" t="s">
        <v>290</v>
      </c>
      <c r="AT544" s="17" t="s">
        <v>285</v>
      </c>
      <c r="AU544" s="17" t="s">
        <v>86</v>
      </c>
      <c r="AY544" s="17" t="s">
        <v>282</v>
      </c>
      <c r="BE544" s="207">
        <f>IF(N544="základní",J544,0)</f>
        <v>13090</v>
      </c>
      <c r="BF544" s="207">
        <f>IF(N544="snížená",J544,0)</f>
        <v>0</v>
      </c>
      <c r="BG544" s="207">
        <f>IF(N544="zákl. přenesená",J544,0)</f>
        <v>0</v>
      </c>
      <c r="BH544" s="207">
        <f>IF(N544="sníž. přenesená",J544,0)</f>
        <v>0</v>
      </c>
      <c r="BI544" s="207">
        <f>IF(N544="nulová",J544,0)</f>
        <v>0</v>
      </c>
      <c r="BJ544" s="17" t="s">
        <v>86</v>
      </c>
      <c r="BK544" s="207">
        <f>ROUND(I544*H544,2)</f>
        <v>13090</v>
      </c>
      <c r="BL544" s="17" t="s">
        <v>290</v>
      </c>
      <c r="BM544" s="17" t="s">
        <v>3045</v>
      </c>
    </row>
    <row r="545" s="12" customFormat="1">
      <c r="B545" s="208"/>
      <c r="C545" s="209"/>
      <c r="D545" s="210" t="s">
        <v>292</v>
      </c>
      <c r="E545" s="211" t="s">
        <v>1</v>
      </c>
      <c r="F545" s="212" t="s">
        <v>3046</v>
      </c>
      <c r="G545" s="209"/>
      <c r="H545" s="211" t="s">
        <v>1</v>
      </c>
      <c r="I545" s="209"/>
      <c r="J545" s="209"/>
      <c r="K545" s="209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292</v>
      </c>
      <c r="AU545" s="217" t="s">
        <v>86</v>
      </c>
      <c r="AV545" s="12" t="s">
        <v>86</v>
      </c>
      <c r="AW545" s="12" t="s">
        <v>40</v>
      </c>
      <c r="AX545" s="12" t="s">
        <v>79</v>
      </c>
      <c r="AY545" s="217" t="s">
        <v>282</v>
      </c>
    </row>
    <row r="546" s="13" customFormat="1">
      <c r="B546" s="218"/>
      <c r="C546" s="219"/>
      <c r="D546" s="210" t="s">
        <v>292</v>
      </c>
      <c r="E546" s="220" t="s">
        <v>1</v>
      </c>
      <c r="F546" s="221" t="s">
        <v>3047</v>
      </c>
      <c r="G546" s="219"/>
      <c r="H546" s="222">
        <v>10</v>
      </c>
      <c r="I546" s="219"/>
      <c r="J546" s="219"/>
      <c r="K546" s="219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292</v>
      </c>
      <c r="AU546" s="227" t="s">
        <v>86</v>
      </c>
      <c r="AV546" s="13" t="s">
        <v>88</v>
      </c>
      <c r="AW546" s="13" t="s">
        <v>40</v>
      </c>
      <c r="AX546" s="13" t="s">
        <v>79</v>
      </c>
      <c r="AY546" s="227" t="s">
        <v>282</v>
      </c>
    </row>
    <row r="547" s="13" customFormat="1">
      <c r="B547" s="218"/>
      <c r="C547" s="219"/>
      <c r="D547" s="210" t="s">
        <v>292</v>
      </c>
      <c r="E547" s="220" t="s">
        <v>1</v>
      </c>
      <c r="F547" s="221" t="s">
        <v>3048</v>
      </c>
      <c r="G547" s="219"/>
      <c r="H547" s="222">
        <v>1</v>
      </c>
      <c r="I547" s="219"/>
      <c r="J547" s="219"/>
      <c r="K547" s="219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292</v>
      </c>
      <c r="AU547" s="227" t="s">
        <v>86</v>
      </c>
      <c r="AV547" s="13" t="s">
        <v>88</v>
      </c>
      <c r="AW547" s="13" t="s">
        <v>40</v>
      </c>
      <c r="AX547" s="13" t="s">
        <v>79</v>
      </c>
      <c r="AY547" s="227" t="s">
        <v>282</v>
      </c>
    </row>
    <row r="548" s="15" customFormat="1">
      <c r="B548" s="238"/>
      <c r="C548" s="239"/>
      <c r="D548" s="210" t="s">
        <v>292</v>
      </c>
      <c r="E548" s="240" t="s">
        <v>1</v>
      </c>
      <c r="F548" s="241" t="s">
        <v>306</v>
      </c>
      <c r="G548" s="239"/>
      <c r="H548" s="242">
        <v>11</v>
      </c>
      <c r="I548" s="239"/>
      <c r="J548" s="239"/>
      <c r="K548" s="239"/>
      <c r="L548" s="243"/>
      <c r="M548" s="244"/>
      <c r="N548" s="245"/>
      <c r="O548" s="245"/>
      <c r="P548" s="245"/>
      <c r="Q548" s="245"/>
      <c r="R548" s="245"/>
      <c r="S548" s="245"/>
      <c r="T548" s="246"/>
      <c r="AT548" s="247" t="s">
        <v>292</v>
      </c>
      <c r="AU548" s="247" t="s">
        <v>86</v>
      </c>
      <c r="AV548" s="15" t="s">
        <v>290</v>
      </c>
      <c r="AW548" s="15" t="s">
        <v>40</v>
      </c>
      <c r="AX548" s="15" t="s">
        <v>86</v>
      </c>
      <c r="AY548" s="247" t="s">
        <v>282</v>
      </c>
    </row>
    <row r="549" s="1" customFormat="1" ht="16.5" customHeight="1">
      <c r="B549" s="33"/>
      <c r="C549" s="248" t="s">
        <v>549</v>
      </c>
      <c r="D549" s="248" t="s">
        <v>328</v>
      </c>
      <c r="E549" s="249" t="s">
        <v>3049</v>
      </c>
      <c r="F549" s="250" t="s">
        <v>3050</v>
      </c>
      <c r="G549" s="251" t="s">
        <v>376</v>
      </c>
      <c r="H549" s="252">
        <v>11</v>
      </c>
      <c r="I549" s="253">
        <v>575</v>
      </c>
      <c r="J549" s="253">
        <f>ROUND(I549*H549,2)</f>
        <v>6325</v>
      </c>
      <c r="K549" s="250" t="s">
        <v>289</v>
      </c>
      <c r="L549" s="254"/>
      <c r="M549" s="255" t="s">
        <v>1</v>
      </c>
      <c r="N549" s="256" t="s">
        <v>50</v>
      </c>
      <c r="O549" s="205">
        <v>0</v>
      </c>
      <c r="P549" s="205">
        <f>O549*H549</f>
        <v>0</v>
      </c>
      <c r="Q549" s="205">
        <v>0.097000000000000003</v>
      </c>
      <c r="R549" s="205">
        <f>Q549*H549</f>
        <v>1.067</v>
      </c>
      <c r="S549" s="205">
        <v>0</v>
      </c>
      <c r="T549" s="206">
        <f>S549*H549</f>
        <v>0</v>
      </c>
      <c r="AR549" s="17" t="s">
        <v>331</v>
      </c>
      <c r="AT549" s="17" t="s">
        <v>328</v>
      </c>
      <c r="AU549" s="17" t="s">
        <v>86</v>
      </c>
      <c r="AY549" s="17" t="s">
        <v>282</v>
      </c>
      <c r="BE549" s="207">
        <f>IF(N549="základní",J549,0)</f>
        <v>6325</v>
      </c>
      <c r="BF549" s="207">
        <f>IF(N549="snížená",J549,0)</f>
        <v>0</v>
      </c>
      <c r="BG549" s="207">
        <f>IF(N549="zákl. přenesená",J549,0)</f>
        <v>0</v>
      </c>
      <c r="BH549" s="207">
        <f>IF(N549="sníž. přenesená",J549,0)</f>
        <v>0</v>
      </c>
      <c r="BI549" s="207">
        <f>IF(N549="nulová",J549,0)</f>
        <v>0</v>
      </c>
      <c r="BJ549" s="17" t="s">
        <v>86</v>
      </c>
      <c r="BK549" s="207">
        <f>ROUND(I549*H549,2)</f>
        <v>6325</v>
      </c>
      <c r="BL549" s="17" t="s">
        <v>290</v>
      </c>
      <c r="BM549" s="17" t="s">
        <v>3051</v>
      </c>
    </row>
    <row r="550" s="12" customFormat="1">
      <c r="B550" s="208"/>
      <c r="C550" s="209"/>
      <c r="D550" s="210" t="s">
        <v>292</v>
      </c>
      <c r="E550" s="211" t="s">
        <v>1</v>
      </c>
      <c r="F550" s="212" t="s">
        <v>3052</v>
      </c>
      <c r="G550" s="209"/>
      <c r="H550" s="211" t="s">
        <v>1</v>
      </c>
      <c r="I550" s="209"/>
      <c r="J550" s="209"/>
      <c r="K550" s="209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292</v>
      </c>
      <c r="AU550" s="217" t="s">
        <v>86</v>
      </c>
      <c r="AV550" s="12" t="s">
        <v>86</v>
      </c>
      <c r="AW550" s="12" t="s">
        <v>40</v>
      </c>
      <c r="AX550" s="12" t="s">
        <v>79</v>
      </c>
      <c r="AY550" s="217" t="s">
        <v>282</v>
      </c>
    </row>
    <row r="551" s="13" customFormat="1">
      <c r="B551" s="218"/>
      <c r="C551" s="219"/>
      <c r="D551" s="210" t="s">
        <v>292</v>
      </c>
      <c r="E551" s="220" t="s">
        <v>1</v>
      </c>
      <c r="F551" s="221" t="s">
        <v>3053</v>
      </c>
      <c r="G551" s="219"/>
      <c r="H551" s="222">
        <v>11</v>
      </c>
      <c r="I551" s="219"/>
      <c r="J551" s="219"/>
      <c r="K551" s="219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292</v>
      </c>
      <c r="AU551" s="227" t="s">
        <v>86</v>
      </c>
      <c r="AV551" s="13" t="s">
        <v>88</v>
      </c>
      <c r="AW551" s="13" t="s">
        <v>40</v>
      </c>
      <c r="AX551" s="13" t="s">
        <v>79</v>
      </c>
      <c r="AY551" s="227" t="s">
        <v>282</v>
      </c>
    </row>
    <row r="552" s="15" customFormat="1">
      <c r="B552" s="238"/>
      <c r="C552" s="239"/>
      <c r="D552" s="210" t="s">
        <v>292</v>
      </c>
      <c r="E552" s="240" t="s">
        <v>1</v>
      </c>
      <c r="F552" s="241" t="s">
        <v>306</v>
      </c>
      <c r="G552" s="239"/>
      <c r="H552" s="242">
        <v>11</v>
      </c>
      <c r="I552" s="239"/>
      <c r="J552" s="239"/>
      <c r="K552" s="239"/>
      <c r="L552" s="243"/>
      <c r="M552" s="244"/>
      <c r="N552" s="245"/>
      <c r="O552" s="245"/>
      <c r="P552" s="245"/>
      <c r="Q552" s="245"/>
      <c r="R552" s="245"/>
      <c r="S552" s="245"/>
      <c r="T552" s="246"/>
      <c r="AT552" s="247" t="s">
        <v>292</v>
      </c>
      <c r="AU552" s="247" t="s">
        <v>86</v>
      </c>
      <c r="AV552" s="15" t="s">
        <v>290</v>
      </c>
      <c r="AW552" s="15" t="s">
        <v>40</v>
      </c>
      <c r="AX552" s="15" t="s">
        <v>86</v>
      </c>
      <c r="AY552" s="247" t="s">
        <v>282</v>
      </c>
    </row>
    <row r="553" s="1" customFormat="1" ht="16.5" customHeight="1">
      <c r="B553" s="33"/>
      <c r="C553" s="248" t="s">
        <v>553</v>
      </c>
      <c r="D553" s="248" t="s">
        <v>328</v>
      </c>
      <c r="E553" s="249" t="s">
        <v>3054</v>
      </c>
      <c r="F553" s="250" t="s">
        <v>3055</v>
      </c>
      <c r="G553" s="251" t="s">
        <v>376</v>
      </c>
      <c r="H553" s="252">
        <v>9</v>
      </c>
      <c r="I553" s="253">
        <v>360</v>
      </c>
      <c r="J553" s="253">
        <f>ROUND(I553*H553,2)</f>
        <v>3240</v>
      </c>
      <c r="K553" s="250" t="s">
        <v>289</v>
      </c>
      <c r="L553" s="254"/>
      <c r="M553" s="255" t="s">
        <v>1</v>
      </c>
      <c r="N553" s="256" t="s">
        <v>50</v>
      </c>
      <c r="O553" s="205">
        <v>0</v>
      </c>
      <c r="P553" s="205">
        <f>O553*H553</f>
        <v>0</v>
      </c>
      <c r="Q553" s="205">
        <v>0.058000000000000003</v>
      </c>
      <c r="R553" s="205">
        <f>Q553*H553</f>
        <v>0.52200000000000002</v>
      </c>
      <c r="S553" s="205">
        <v>0</v>
      </c>
      <c r="T553" s="206">
        <f>S553*H553</f>
        <v>0</v>
      </c>
      <c r="AR553" s="17" t="s">
        <v>331</v>
      </c>
      <c r="AT553" s="17" t="s">
        <v>328</v>
      </c>
      <c r="AU553" s="17" t="s">
        <v>86</v>
      </c>
      <c r="AY553" s="17" t="s">
        <v>282</v>
      </c>
      <c r="BE553" s="207">
        <f>IF(N553="základní",J553,0)</f>
        <v>3240</v>
      </c>
      <c r="BF553" s="207">
        <f>IF(N553="snížená",J553,0)</f>
        <v>0</v>
      </c>
      <c r="BG553" s="207">
        <f>IF(N553="zákl. přenesená",J553,0)</f>
        <v>0</v>
      </c>
      <c r="BH553" s="207">
        <f>IF(N553="sníž. přenesená",J553,0)</f>
        <v>0</v>
      </c>
      <c r="BI553" s="207">
        <f>IF(N553="nulová",J553,0)</f>
        <v>0</v>
      </c>
      <c r="BJ553" s="17" t="s">
        <v>86</v>
      </c>
      <c r="BK553" s="207">
        <f>ROUND(I553*H553,2)</f>
        <v>3240</v>
      </c>
      <c r="BL553" s="17" t="s">
        <v>290</v>
      </c>
      <c r="BM553" s="17" t="s">
        <v>3056</v>
      </c>
    </row>
    <row r="554" s="12" customFormat="1">
      <c r="B554" s="208"/>
      <c r="C554" s="209"/>
      <c r="D554" s="210" t="s">
        <v>292</v>
      </c>
      <c r="E554" s="211" t="s">
        <v>1</v>
      </c>
      <c r="F554" s="212" t="s">
        <v>3057</v>
      </c>
      <c r="G554" s="209"/>
      <c r="H554" s="211" t="s">
        <v>1</v>
      </c>
      <c r="I554" s="209"/>
      <c r="J554" s="209"/>
      <c r="K554" s="209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292</v>
      </c>
      <c r="AU554" s="217" t="s">
        <v>86</v>
      </c>
      <c r="AV554" s="12" t="s">
        <v>86</v>
      </c>
      <c r="AW554" s="12" t="s">
        <v>40</v>
      </c>
      <c r="AX554" s="12" t="s">
        <v>79</v>
      </c>
      <c r="AY554" s="217" t="s">
        <v>282</v>
      </c>
    </row>
    <row r="555" s="13" customFormat="1">
      <c r="B555" s="218"/>
      <c r="C555" s="219"/>
      <c r="D555" s="210" t="s">
        <v>292</v>
      </c>
      <c r="E555" s="220" t="s">
        <v>1</v>
      </c>
      <c r="F555" s="221" t="s">
        <v>3058</v>
      </c>
      <c r="G555" s="219"/>
      <c r="H555" s="222">
        <v>8</v>
      </c>
      <c r="I555" s="219"/>
      <c r="J555" s="219"/>
      <c r="K555" s="219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292</v>
      </c>
      <c r="AU555" s="227" t="s">
        <v>86</v>
      </c>
      <c r="AV555" s="13" t="s">
        <v>88</v>
      </c>
      <c r="AW555" s="13" t="s">
        <v>40</v>
      </c>
      <c r="AX555" s="13" t="s">
        <v>79</v>
      </c>
      <c r="AY555" s="227" t="s">
        <v>282</v>
      </c>
    </row>
    <row r="556" s="13" customFormat="1">
      <c r="B556" s="218"/>
      <c r="C556" s="219"/>
      <c r="D556" s="210" t="s">
        <v>292</v>
      </c>
      <c r="E556" s="220" t="s">
        <v>1</v>
      </c>
      <c r="F556" s="221" t="s">
        <v>3048</v>
      </c>
      <c r="G556" s="219"/>
      <c r="H556" s="222">
        <v>1</v>
      </c>
      <c r="I556" s="219"/>
      <c r="J556" s="219"/>
      <c r="K556" s="219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292</v>
      </c>
      <c r="AU556" s="227" t="s">
        <v>86</v>
      </c>
      <c r="AV556" s="13" t="s">
        <v>88</v>
      </c>
      <c r="AW556" s="13" t="s">
        <v>40</v>
      </c>
      <c r="AX556" s="13" t="s">
        <v>79</v>
      </c>
      <c r="AY556" s="227" t="s">
        <v>282</v>
      </c>
    </row>
    <row r="557" s="15" customFormat="1">
      <c r="B557" s="238"/>
      <c r="C557" s="239"/>
      <c r="D557" s="210" t="s">
        <v>292</v>
      </c>
      <c r="E557" s="240" t="s">
        <v>1</v>
      </c>
      <c r="F557" s="241" t="s">
        <v>306</v>
      </c>
      <c r="G557" s="239"/>
      <c r="H557" s="242">
        <v>9</v>
      </c>
      <c r="I557" s="239"/>
      <c r="J557" s="239"/>
      <c r="K557" s="239"/>
      <c r="L557" s="243"/>
      <c r="M557" s="244"/>
      <c r="N557" s="245"/>
      <c r="O557" s="245"/>
      <c r="P557" s="245"/>
      <c r="Q557" s="245"/>
      <c r="R557" s="245"/>
      <c r="S557" s="245"/>
      <c r="T557" s="246"/>
      <c r="AT557" s="247" t="s">
        <v>292</v>
      </c>
      <c r="AU557" s="247" t="s">
        <v>86</v>
      </c>
      <c r="AV557" s="15" t="s">
        <v>290</v>
      </c>
      <c r="AW557" s="15" t="s">
        <v>40</v>
      </c>
      <c r="AX557" s="15" t="s">
        <v>86</v>
      </c>
      <c r="AY557" s="247" t="s">
        <v>282</v>
      </c>
    </row>
    <row r="558" s="1" customFormat="1" ht="16.5" customHeight="1">
      <c r="B558" s="33"/>
      <c r="C558" s="248" t="s">
        <v>557</v>
      </c>
      <c r="D558" s="248" t="s">
        <v>328</v>
      </c>
      <c r="E558" s="249" t="s">
        <v>2684</v>
      </c>
      <c r="F558" s="250" t="s">
        <v>2685</v>
      </c>
      <c r="G558" s="251" t="s">
        <v>376</v>
      </c>
      <c r="H558" s="252">
        <v>1</v>
      </c>
      <c r="I558" s="253">
        <v>234</v>
      </c>
      <c r="J558" s="253">
        <f>ROUND(I558*H558,2)</f>
        <v>234</v>
      </c>
      <c r="K558" s="250" t="s">
        <v>289</v>
      </c>
      <c r="L558" s="254"/>
      <c r="M558" s="255" t="s">
        <v>1</v>
      </c>
      <c r="N558" s="256" t="s">
        <v>50</v>
      </c>
      <c r="O558" s="205">
        <v>0</v>
      </c>
      <c r="P558" s="205">
        <f>O558*H558</f>
        <v>0</v>
      </c>
      <c r="Q558" s="205">
        <v>0.027</v>
      </c>
      <c r="R558" s="205">
        <f>Q558*H558</f>
        <v>0.027</v>
      </c>
      <c r="S558" s="205">
        <v>0</v>
      </c>
      <c r="T558" s="206">
        <f>S558*H558</f>
        <v>0</v>
      </c>
      <c r="AR558" s="17" t="s">
        <v>331</v>
      </c>
      <c r="AT558" s="17" t="s">
        <v>328</v>
      </c>
      <c r="AU558" s="17" t="s">
        <v>86</v>
      </c>
      <c r="AY558" s="17" t="s">
        <v>282</v>
      </c>
      <c r="BE558" s="207">
        <f>IF(N558="základní",J558,0)</f>
        <v>234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7" t="s">
        <v>86</v>
      </c>
      <c r="BK558" s="207">
        <f>ROUND(I558*H558,2)</f>
        <v>234</v>
      </c>
      <c r="BL558" s="17" t="s">
        <v>290</v>
      </c>
      <c r="BM558" s="17" t="s">
        <v>3059</v>
      </c>
    </row>
    <row r="559" s="12" customFormat="1">
      <c r="B559" s="208"/>
      <c r="C559" s="209"/>
      <c r="D559" s="210" t="s">
        <v>292</v>
      </c>
      <c r="E559" s="211" t="s">
        <v>1</v>
      </c>
      <c r="F559" s="212" t="s">
        <v>3057</v>
      </c>
      <c r="G559" s="209"/>
      <c r="H559" s="211" t="s">
        <v>1</v>
      </c>
      <c r="I559" s="209"/>
      <c r="J559" s="209"/>
      <c r="K559" s="209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292</v>
      </c>
      <c r="AU559" s="217" t="s">
        <v>86</v>
      </c>
      <c r="AV559" s="12" t="s">
        <v>86</v>
      </c>
      <c r="AW559" s="12" t="s">
        <v>40</v>
      </c>
      <c r="AX559" s="12" t="s">
        <v>79</v>
      </c>
      <c r="AY559" s="217" t="s">
        <v>282</v>
      </c>
    </row>
    <row r="560" s="13" customFormat="1">
      <c r="B560" s="218"/>
      <c r="C560" s="219"/>
      <c r="D560" s="210" t="s">
        <v>292</v>
      </c>
      <c r="E560" s="220" t="s">
        <v>1</v>
      </c>
      <c r="F560" s="221" t="s">
        <v>3048</v>
      </c>
      <c r="G560" s="219"/>
      <c r="H560" s="222">
        <v>1</v>
      </c>
      <c r="I560" s="219"/>
      <c r="J560" s="219"/>
      <c r="K560" s="219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292</v>
      </c>
      <c r="AU560" s="227" t="s">
        <v>86</v>
      </c>
      <c r="AV560" s="13" t="s">
        <v>88</v>
      </c>
      <c r="AW560" s="13" t="s">
        <v>40</v>
      </c>
      <c r="AX560" s="13" t="s">
        <v>79</v>
      </c>
      <c r="AY560" s="227" t="s">
        <v>282</v>
      </c>
    </row>
    <row r="561" s="15" customFormat="1">
      <c r="B561" s="238"/>
      <c r="C561" s="239"/>
      <c r="D561" s="210" t="s">
        <v>292</v>
      </c>
      <c r="E561" s="240" t="s">
        <v>1</v>
      </c>
      <c r="F561" s="241" t="s">
        <v>306</v>
      </c>
      <c r="G561" s="239"/>
      <c r="H561" s="242">
        <v>1</v>
      </c>
      <c r="I561" s="239"/>
      <c r="J561" s="239"/>
      <c r="K561" s="239"/>
      <c r="L561" s="243"/>
      <c r="M561" s="244"/>
      <c r="N561" s="245"/>
      <c r="O561" s="245"/>
      <c r="P561" s="245"/>
      <c r="Q561" s="245"/>
      <c r="R561" s="245"/>
      <c r="S561" s="245"/>
      <c r="T561" s="246"/>
      <c r="AT561" s="247" t="s">
        <v>292</v>
      </c>
      <c r="AU561" s="247" t="s">
        <v>86</v>
      </c>
      <c r="AV561" s="15" t="s">
        <v>290</v>
      </c>
      <c r="AW561" s="15" t="s">
        <v>40</v>
      </c>
      <c r="AX561" s="15" t="s">
        <v>86</v>
      </c>
      <c r="AY561" s="247" t="s">
        <v>282</v>
      </c>
    </row>
    <row r="562" s="1" customFormat="1" ht="16.5" customHeight="1">
      <c r="B562" s="33"/>
      <c r="C562" s="248" t="s">
        <v>561</v>
      </c>
      <c r="D562" s="248" t="s">
        <v>328</v>
      </c>
      <c r="E562" s="249" t="s">
        <v>2692</v>
      </c>
      <c r="F562" s="250" t="s">
        <v>2693</v>
      </c>
      <c r="G562" s="251" t="s">
        <v>376</v>
      </c>
      <c r="H562" s="252">
        <v>1</v>
      </c>
      <c r="I562" s="253">
        <v>2541</v>
      </c>
      <c r="J562" s="253">
        <f>ROUND(I562*H562,2)</f>
        <v>2541</v>
      </c>
      <c r="K562" s="250" t="s">
        <v>377</v>
      </c>
      <c r="L562" s="254"/>
      <c r="M562" s="255" t="s">
        <v>1</v>
      </c>
      <c r="N562" s="256" t="s">
        <v>50</v>
      </c>
      <c r="O562" s="205">
        <v>0</v>
      </c>
      <c r="P562" s="205">
        <f>O562*H562</f>
        <v>0</v>
      </c>
      <c r="Q562" s="205">
        <v>0.105</v>
      </c>
      <c r="R562" s="205">
        <f>Q562*H562</f>
        <v>0.105</v>
      </c>
      <c r="S562" s="205">
        <v>0</v>
      </c>
      <c r="T562" s="206">
        <f>S562*H562</f>
        <v>0</v>
      </c>
      <c r="AR562" s="17" t="s">
        <v>331</v>
      </c>
      <c r="AT562" s="17" t="s">
        <v>328</v>
      </c>
      <c r="AU562" s="17" t="s">
        <v>86</v>
      </c>
      <c r="AY562" s="17" t="s">
        <v>282</v>
      </c>
      <c r="BE562" s="207">
        <f>IF(N562="základní",J562,0)</f>
        <v>2541</v>
      </c>
      <c r="BF562" s="207">
        <f>IF(N562="snížená",J562,0)</f>
        <v>0</v>
      </c>
      <c r="BG562" s="207">
        <f>IF(N562="zákl. přenesená",J562,0)</f>
        <v>0</v>
      </c>
      <c r="BH562" s="207">
        <f>IF(N562="sníž. přenesená",J562,0)</f>
        <v>0</v>
      </c>
      <c r="BI562" s="207">
        <f>IF(N562="nulová",J562,0)</f>
        <v>0</v>
      </c>
      <c r="BJ562" s="17" t="s">
        <v>86</v>
      </c>
      <c r="BK562" s="207">
        <f>ROUND(I562*H562,2)</f>
        <v>2541</v>
      </c>
      <c r="BL562" s="17" t="s">
        <v>290</v>
      </c>
      <c r="BM562" s="17" t="s">
        <v>3060</v>
      </c>
    </row>
    <row r="563" s="12" customFormat="1">
      <c r="B563" s="208"/>
      <c r="C563" s="209"/>
      <c r="D563" s="210" t="s">
        <v>292</v>
      </c>
      <c r="E563" s="211" t="s">
        <v>1</v>
      </c>
      <c r="F563" s="212" t="s">
        <v>3057</v>
      </c>
      <c r="G563" s="209"/>
      <c r="H563" s="211" t="s">
        <v>1</v>
      </c>
      <c r="I563" s="209"/>
      <c r="J563" s="209"/>
      <c r="K563" s="209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292</v>
      </c>
      <c r="AU563" s="217" t="s">
        <v>86</v>
      </c>
      <c r="AV563" s="12" t="s">
        <v>86</v>
      </c>
      <c r="AW563" s="12" t="s">
        <v>40</v>
      </c>
      <c r="AX563" s="12" t="s">
        <v>79</v>
      </c>
      <c r="AY563" s="217" t="s">
        <v>282</v>
      </c>
    </row>
    <row r="564" s="13" customFormat="1">
      <c r="B564" s="218"/>
      <c r="C564" s="219"/>
      <c r="D564" s="210" t="s">
        <v>292</v>
      </c>
      <c r="E564" s="220" t="s">
        <v>1</v>
      </c>
      <c r="F564" s="221" t="s">
        <v>3048</v>
      </c>
      <c r="G564" s="219"/>
      <c r="H564" s="222">
        <v>1</v>
      </c>
      <c r="I564" s="219"/>
      <c r="J564" s="219"/>
      <c r="K564" s="219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292</v>
      </c>
      <c r="AU564" s="227" t="s">
        <v>86</v>
      </c>
      <c r="AV564" s="13" t="s">
        <v>88</v>
      </c>
      <c r="AW564" s="13" t="s">
        <v>40</v>
      </c>
      <c r="AX564" s="13" t="s">
        <v>79</v>
      </c>
      <c r="AY564" s="227" t="s">
        <v>282</v>
      </c>
    </row>
    <row r="565" s="15" customFormat="1">
      <c r="B565" s="238"/>
      <c r="C565" s="239"/>
      <c r="D565" s="210" t="s">
        <v>292</v>
      </c>
      <c r="E565" s="240" t="s">
        <v>1</v>
      </c>
      <c r="F565" s="241" t="s">
        <v>306</v>
      </c>
      <c r="G565" s="239"/>
      <c r="H565" s="242">
        <v>1</v>
      </c>
      <c r="I565" s="239"/>
      <c r="J565" s="239"/>
      <c r="K565" s="239"/>
      <c r="L565" s="243"/>
      <c r="M565" s="244"/>
      <c r="N565" s="245"/>
      <c r="O565" s="245"/>
      <c r="P565" s="245"/>
      <c r="Q565" s="245"/>
      <c r="R565" s="245"/>
      <c r="S565" s="245"/>
      <c r="T565" s="246"/>
      <c r="AT565" s="247" t="s">
        <v>292</v>
      </c>
      <c r="AU565" s="247" t="s">
        <v>86</v>
      </c>
      <c r="AV565" s="15" t="s">
        <v>290</v>
      </c>
      <c r="AW565" s="15" t="s">
        <v>40</v>
      </c>
      <c r="AX565" s="15" t="s">
        <v>86</v>
      </c>
      <c r="AY565" s="247" t="s">
        <v>282</v>
      </c>
    </row>
    <row r="566" s="1" customFormat="1" ht="16.5" customHeight="1">
      <c r="B566" s="33"/>
      <c r="C566" s="248" t="s">
        <v>565</v>
      </c>
      <c r="D566" s="248" t="s">
        <v>328</v>
      </c>
      <c r="E566" s="249" t="s">
        <v>3061</v>
      </c>
      <c r="F566" s="250" t="s">
        <v>3062</v>
      </c>
      <c r="G566" s="251" t="s">
        <v>376</v>
      </c>
      <c r="H566" s="252">
        <v>11</v>
      </c>
      <c r="I566" s="253">
        <v>364</v>
      </c>
      <c r="J566" s="253">
        <f>ROUND(I566*H566,2)</f>
        <v>4004</v>
      </c>
      <c r="K566" s="250" t="s">
        <v>377</v>
      </c>
      <c r="L566" s="254"/>
      <c r="M566" s="255" t="s">
        <v>1</v>
      </c>
      <c r="N566" s="256" t="s">
        <v>50</v>
      </c>
      <c r="O566" s="205">
        <v>0</v>
      </c>
      <c r="P566" s="205">
        <f>O566*H566</f>
        <v>0</v>
      </c>
      <c r="Q566" s="205">
        <v>0.01</v>
      </c>
      <c r="R566" s="205">
        <f>Q566*H566</f>
        <v>0.11</v>
      </c>
      <c r="S566" s="205">
        <v>0</v>
      </c>
      <c r="T566" s="206">
        <f>S566*H566</f>
        <v>0</v>
      </c>
      <c r="AR566" s="17" t="s">
        <v>331</v>
      </c>
      <c r="AT566" s="17" t="s">
        <v>328</v>
      </c>
      <c r="AU566" s="17" t="s">
        <v>86</v>
      </c>
      <c r="AY566" s="17" t="s">
        <v>282</v>
      </c>
      <c r="BE566" s="207">
        <f>IF(N566="základní",J566,0)</f>
        <v>4004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7" t="s">
        <v>86</v>
      </c>
      <c r="BK566" s="207">
        <f>ROUND(I566*H566,2)</f>
        <v>4004</v>
      </c>
      <c r="BL566" s="17" t="s">
        <v>290</v>
      </c>
      <c r="BM566" s="17" t="s">
        <v>3063</v>
      </c>
    </row>
    <row r="567" s="12" customFormat="1">
      <c r="B567" s="208"/>
      <c r="C567" s="209"/>
      <c r="D567" s="210" t="s">
        <v>292</v>
      </c>
      <c r="E567" s="211" t="s">
        <v>1</v>
      </c>
      <c r="F567" s="212" t="s">
        <v>3052</v>
      </c>
      <c r="G567" s="209"/>
      <c r="H567" s="211" t="s">
        <v>1</v>
      </c>
      <c r="I567" s="209"/>
      <c r="J567" s="209"/>
      <c r="K567" s="209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292</v>
      </c>
      <c r="AU567" s="217" t="s">
        <v>86</v>
      </c>
      <c r="AV567" s="12" t="s">
        <v>86</v>
      </c>
      <c r="AW567" s="12" t="s">
        <v>40</v>
      </c>
      <c r="AX567" s="12" t="s">
        <v>79</v>
      </c>
      <c r="AY567" s="217" t="s">
        <v>282</v>
      </c>
    </row>
    <row r="568" s="13" customFormat="1">
      <c r="B568" s="218"/>
      <c r="C568" s="219"/>
      <c r="D568" s="210" t="s">
        <v>292</v>
      </c>
      <c r="E568" s="220" t="s">
        <v>1</v>
      </c>
      <c r="F568" s="221" t="s">
        <v>3053</v>
      </c>
      <c r="G568" s="219"/>
      <c r="H568" s="222">
        <v>11</v>
      </c>
      <c r="I568" s="219"/>
      <c r="J568" s="219"/>
      <c r="K568" s="219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292</v>
      </c>
      <c r="AU568" s="227" t="s">
        <v>86</v>
      </c>
      <c r="AV568" s="13" t="s">
        <v>88</v>
      </c>
      <c r="AW568" s="13" t="s">
        <v>40</v>
      </c>
      <c r="AX568" s="13" t="s">
        <v>79</v>
      </c>
      <c r="AY568" s="227" t="s">
        <v>282</v>
      </c>
    </row>
    <row r="569" s="15" customFormat="1">
      <c r="B569" s="238"/>
      <c r="C569" s="239"/>
      <c r="D569" s="210" t="s">
        <v>292</v>
      </c>
      <c r="E569" s="240" t="s">
        <v>1</v>
      </c>
      <c r="F569" s="241" t="s">
        <v>306</v>
      </c>
      <c r="G569" s="239"/>
      <c r="H569" s="242">
        <v>11</v>
      </c>
      <c r="I569" s="239"/>
      <c r="J569" s="239"/>
      <c r="K569" s="239"/>
      <c r="L569" s="243"/>
      <c r="M569" s="244"/>
      <c r="N569" s="245"/>
      <c r="O569" s="245"/>
      <c r="P569" s="245"/>
      <c r="Q569" s="245"/>
      <c r="R569" s="245"/>
      <c r="S569" s="245"/>
      <c r="T569" s="246"/>
      <c r="AT569" s="247" t="s">
        <v>292</v>
      </c>
      <c r="AU569" s="247" t="s">
        <v>86</v>
      </c>
      <c r="AV569" s="15" t="s">
        <v>290</v>
      </c>
      <c r="AW569" s="15" t="s">
        <v>40</v>
      </c>
      <c r="AX569" s="15" t="s">
        <v>86</v>
      </c>
      <c r="AY569" s="247" t="s">
        <v>282</v>
      </c>
    </row>
    <row r="570" s="1" customFormat="1" ht="16.5" customHeight="1">
      <c r="B570" s="33"/>
      <c r="C570" s="198" t="s">
        <v>569</v>
      </c>
      <c r="D570" s="198" t="s">
        <v>285</v>
      </c>
      <c r="E570" s="199" t="s">
        <v>3064</v>
      </c>
      <c r="F570" s="200" t="s">
        <v>3065</v>
      </c>
      <c r="G570" s="201" t="s">
        <v>376</v>
      </c>
      <c r="H570" s="202">
        <v>16</v>
      </c>
      <c r="I570" s="203">
        <v>6200</v>
      </c>
      <c r="J570" s="203">
        <f>ROUND(I570*H570,2)</f>
        <v>99200</v>
      </c>
      <c r="K570" s="200" t="s">
        <v>377</v>
      </c>
      <c r="L570" s="38"/>
      <c r="M570" s="72" t="s">
        <v>1</v>
      </c>
      <c r="N570" s="204" t="s">
        <v>50</v>
      </c>
      <c r="O570" s="205">
        <v>1.827</v>
      </c>
      <c r="P570" s="205">
        <f>O570*H570</f>
        <v>29.231999999999999</v>
      </c>
      <c r="Q570" s="205">
        <v>0</v>
      </c>
      <c r="R570" s="205">
        <f>Q570*H570</f>
        <v>0</v>
      </c>
      <c r="S570" s="205">
        <v>0</v>
      </c>
      <c r="T570" s="206">
        <f>S570*H570</f>
        <v>0</v>
      </c>
      <c r="AR570" s="17" t="s">
        <v>290</v>
      </c>
      <c r="AT570" s="17" t="s">
        <v>285</v>
      </c>
      <c r="AU570" s="17" t="s">
        <v>86</v>
      </c>
      <c r="AY570" s="17" t="s">
        <v>282</v>
      </c>
      <c r="BE570" s="207">
        <f>IF(N570="základní",J570,0)</f>
        <v>99200</v>
      </c>
      <c r="BF570" s="207">
        <f>IF(N570="snížená",J570,0)</f>
        <v>0</v>
      </c>
      <c r="BG570" s="207">
        <f>IF(N570="zákl. přenesená",J570,0)</f>
        <v>0</v>
      </c>
      <c r="BH570" s="207">
        <f>IF(N570="sníž. přenesená",J570,0)</f>
        <v>0</v>
      </c>
      <c r="BI570" s="207">
        <f>IF(N570="nulová",J570,0)</f>
        <v>0</v>
      </c>
      <c r="BJ570" s="17" t="s">
        <v>86</v>
      </c>
      <c r="BK570" s="207">
        <f>ROUND(I570*H570,2)</f>
        <v>99200</v>
      </c>
      <c r="BL570" s="17" t="s">
        <v>290</v>
      </c>
      <c r="BM570" s="17" t="s">
        <v>3066</v>
      </c>
    </row>
    <row r="571" s="1" customFormat="1">
      <c r="B571" s="33"/>
      <c r="C571" s="34"/>
      <c r="D571" s="210" t="s">
        <v>1154</v>
      </c>
      <c r="E571" s="34"/>
      <c r="F571" s="261" t="s">
        <v>1465</v>
      </c>
      <c r="G571" s="34"/>
      <c r="H571" s="34"/>
      <c r="I571" s="34"/>
      <c r="J571" s="34"/>
      <c r="K571" s="34"/>
      <c r="L571" s="38"/>
      <c r="M571" s="262"/>
      <c r="N571" s="74"/>
      <c r="O571" s="74"/>
      <c r="P571" s="74"/>
      <c r="Q571" s="74"/>
      <c r="R571" s="74"/>
      <c r="S571" s="74"/>
      <c r="T571" s="75"/>
      <c r="AT571" s="17" t="s">
        <v>1154</v>
      </c>
      <c r="AU571" s="17" t="s">
        <v>86</v>
      </c>
    </row>
    <row r="572" s="12" customFormat="1">
      <c r="B572" s="208"/>
      <c r="C572" s="209"/>
      <c r="D572" s="210" t="s">
        <v>292</v>
      </c>
      <c r="E572" s="211" t="s">
        <v>1</v>
      </c>
      <c r="F572" s="212" t="s">
        <v>3067</v>
      </c>
      <c r="G572" s="209"/>
      <c r="H572" s="211" t="s">
        <v>1</v>
      </c>
      <c r="I572" s="209"/>
      <c r="J572" s="209"/>
      <c r="K572" s="209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292</v>
      </c>
      <c r="AU572" s="217" t="s">
        <v>86</v>
      </c>
      <c r="AV572" s="12" t="s">
        <v>86</v>
      </c>
      <c r="AW572" s="12" t="s">
        <v>40</v>
      </c>
      <c r="AX572" s="12" t="s">
        <v>79</v>
      </c>
      <c r="AY572" s="217" t="s">
        <v>282</v>
      </c>
    </row>
    <row r="573" s="13" customFormat="1">
      <c r="B573" s="218"/>
      <c r="C573" s="219"/>
      <c r="D573" s="210" t="s">
        <v>292</v>
      </c>
      <c r="E573" s="220" t="s">
        <v>1</v>
      </c>
      <c r="F573" s="221" t="s">
        <v>3068</v>
      </c>
      <c r="G573" s="219"/>
      <c r="H573" s="222">
        <v>16</v>
      </c>
      <c r="I573" s="219"/>
      <c r="J573" s="219"/>
      <c r="K573" s="219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292</v>
      </c>
      <c r="AU573" s="227" t="s">
        <v>86</v>
      </c>
      <c r="AV573" s="13" t="s">
        <v>88</v>
      </c>
      <c r="AW573" s="13" t="s">
        <v>40</v>
      </c>
      <c r="AX573" s="13" t="s">
        <v>79</v>
      </c>
      <c r="AY573" s="227" t="s">
        <v>282</v>
      </c>
    </row>
    <row r="574" s="15" customFormat="1">
      <c r="B574" s="238"/>
      <c r="C574" s="239"/>
      <c r="D574" s="210" t="s">
        <v>292</v>
      </c>
      <c r="E574" s="240" t="s">
        <v>1</v>
      </c>
      <c r="F574" s="241" t="s">
        <v>306</v>
      </c>
      <c r="G574" s="239"/>
      <c r="H574" s="242">
        <v>16</v>
      </c>
      <c r="I574" s="239"/>
      <c r="J574" s="239"/>
      <c r="K574" s="239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292</v>
      </c>
      <c r="AU574" s="247" t="s">
        <v>86</v>
      </c>
      <c r="AV574" s="15" t="s">
        <v>290</v>
      </c>
      <c r="AW574" s="15" t="s">
        <v>40</v>
      </c>
      <c r="AX574" s="15" t="s">
        <v>86</v>
      </c>
      <c r="AY574" s="247" t="s">
        <v>282</v>
      </c>
    </row>
    <row r="575" s="11" customFormat="1" ht="22.8" customHeight="1">
      <c r="B575" s="183"/>
      <c r="C575" s="184"/>
      <c r="D575" s="185" t="s">
        <v>78</v>
      </c>
      <c r="E575" s="196" t="s">
        <v>346</v>
      </c>
      <c r="F575" s="196" t="s">
        <v>1125</v>
      </c>
      <c r="G575" s="184"/>
      <c r="H575" s="184"/>
      <c r="I575" s="184"/>
      <c r="J575" s="197">
        <f>BK575</f>
        <v>724404</v>
      </c>
      <c r="K575" s="184"/>
      <c r="L575" s="188"/>
      <c r="M575" s="189"/>
      <c r="N575" s="190"/>
      <c r="O575" s="190"/>
      <c r="P575" s="191">
        <f>SUM(P576:P579)</f>
        <v>177.22840000000002</v>
      </c>
      <c r="Q575" s="190"/>
      <c r="R575" s="191">
        <f>SUM(R576:R579)</f>
        <v>0</v>
      </c>
      <c r="S575" s="190"/>
      <c r="T575" s="192">
        <f>SUM(T576:T579)</f>
        <v>0</v>
      </c>
      <c r="AR575" s="193" t="s">
        <v>86</v>
      </c>
      <c r="AT575" s="194" t="s">
        <v>78</v>
      </c>
      <c r="AU575" s="194" t="s">
        <v>86</v>
      </c>
      <c r="AY575" s="193" t="s">
        <v>282</v>
      </c>
      <c r="BK575" s="195">
        <f>SUM(BK576:BK579)</f>
        <v>724404</v>
      </c>
    </row>
    <row r="576" s="1" customFormat="1" ht="16.5" customHeight="1">
      <c r="B576" s="33"/>
      <c r="C576" s="198" t="s">
        <v>573</v>
      </c>
      <c r="D576" s="198" t="s">
        <v>285</v>
      </c>
      <c r="E576" s="199" t="s">
        <v>3069</v>
      </c>
      <c r="F576" s="200" t="s">
        <v>3070</v>
      </c>
      <c r="G576" s="201" t="s">
        <v>392</v>
      </c>
      <c r="H576" s="202">
        <v>227.80000000000001</v>
      </c>
      <c r="I576" s="203">
        <v>3180</v>
      </c>
      <c r="J576" s="203">
        <f>ROUND(I576*H576,2)</f>
        <v>724404</v>
      </c>
      <c r="K576" s="200" t="s">
        <v>289</v>
      </c>
      <c r="L576" s="38"/>
      <c r="M576" s="72" t="s">
        <v>1</v>
      </c>
      <c r="N576" s="204" t="s">
        <v>50</v>
      </c>
      <c r="O576" s="205">
        <v>0.77800000000000002</v>
      </c>
      <c r="P576" s="205">
        <f>O576*H576</f>
        <v>177.22840000000002</v>
      </c>
      <c r="Q576" s="205">
        <v>0</v>
      </c>
      <c r="R576" s="205">
        <f>Q576*H576</f>
        <v>0</v>
      </c>
      <c r="S576" s="205">
        <v>0</v>
      </c>
      <c r="T576" s="206">
        <f>S576*H576</f>
        <v>0</v>
      </c>
      <c r="AR576" s="17" t="s">
        <v>290</v>
      </c>
      <c r="AT576" s="17" t="s">
        <v>285</v>
      </c>
      <c r="AU576" s="17" t="s">
        <v>88</v>
      </c>
      <c r="AY576" s="17" t="s">
        <v>282</v>
      </c>
      <c r="BE576" s="207">
        <f>IF(N576="základní",J576,0)</f>
        <v>724404</v>
      </c>
      <c r="BF576" s="207">
        <f>IF(N576="snížená",J576,0)</f>
        <v>0</v>
      </c>
      <c r="BG576" s="207">
        <f>IF(N576="zákl. přenesená",J576,0)</f>
        <v>0</v>
      </c>
      <c r="BH576" s="207">
        <f>IF(N576="sníž. přenesená",J576,0)</f>
        <v>0</v>
      </c>
      <c r="BI576" s="207">
        <f>IF(N576="nulová",J576,0)</f>
        <v>0</v>
      </c>
      <c r="BJ576" s="17" t="s">
        <v>86</v>
      </c>
      <c r="BK576" s="207">
        <f>ROUND(I576*H576,2)</f>
        <v>724404</v>
      </c>
      <c r="BL576" s="17" t="s">
        <v>290</v>
      </c>
      <c r="BM576" s="17" t="s">
        <v>3071</v>
      </c>
    </row>
    <row r="577" s="12" customFormat="1">
      <c r="B577" s="208"/>
      <c r="C577" s="209"/>
      <c r="D577" s="210" t="s">
        <v>292</v>
      </c>
      <c r="E577" s="211" t="s">
        <v>1</v>
      </c>
      <c r="F577" s="212" t="s">
        <v>3072</v>
      </c>
      <c r="G577" s="209"/>
      <c r="H577" s="211" t="s">
        <v>1</v>
      </c>
      <c r="I577" s="209"/>
      <c r="J577" s="209"/>
      <c r="K577" s="209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292</v>
      </c>
      <c r="AU577" s="217" t="s">
        <v>88</v>
      </c>
      <c r="AV577" s="12" t="s">
        <v>86</v>
      </c>
      <c r="AW577" s="12" t="s">
        <v>40</v>
      </c>
      <c r="AX577" s="12" t="s">
        <v>79</v>
      </c>
      <c r="AY577" s="217" t="s">
        <v>282</v>
      </c>
    </row>
    <row r="578" s="13" customFormat="1">
      <c r="B578" s="218"/>
      <c r="C578" s="219"/>
      <c r="D578" s="210" t="s">
        <v>292</v>
      </c>
      <c r="E578" s="220" t="s">
        <v>1</v>
      </c>
      <c r="F578" s="221" t="s">
        <v>3073</v>
      </c>
      <c r="G578" s="219"/>
      <c r="H578" s="222">
        <v>227.80000000000001</v>
      </c>
      <c r="I578" s="219"/>
      <c r="J578" s="219"/>
      <c r="K578" s="219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292</v>
      </c>
      <c r="AU578" s="227" t="s">
        <v>88</v>
      </c>
      <c r="AV578" s="13" t="s">
        <v>88</v>
      </c>
      <c r="AW578" s="13" t="s">
        <v>40</v>
      </c>
      <c r="AX578" s="13" t="s">
        <v>79</v>
      </c>
      <c r="AY578" s="227" t="s">
        <v>282</v>
      </c>
    </row>
    <row r="579" s="15" customFormat="1">
      <c r="B579" s="238"/>
      <c r="C579" s="239"/>
      <c r="D579" s="210" t="s">
        <v>292</v>
      </c>
      <c r="E579" s="240" t="s">
        <v>1</v>
      </c>
      <c r="F579" s="241" t="s">
        <v>306</v>
      </c>
      <c r="G579" s="239"/>
      <c r="H579" s="242">
        <v>227.80000000000001</v>
      </c>
      <c r="I579" s="239"/>
      <c r="J579" s="239"/>
      <c r="K579" s="239"/>
      <c r="L579" s="243"/>
      <c r="M579" s="244"/>
      <c r="N579" s="245"/>
      <c r="O579" s="245"/>
      <c r="P579" s="245"/>
      <c r="Q579" s="245"/>
      <c r="R579" s="245"/>
      <c r="S579" s="245"/>
      <c r="T579" s="246"/>
      <c r="AT579" s="247" t="s">
        <v>292</v>
      </c>
      <c r="AU579" s="247" t="s">
        <v>88</v>
      </c>
      <c r="AV579" s="15" t="s">
        <v>290</v>
      </c>
      <c r="AW579" s="15" t="s">
        <v>40</v>
      </c>
      <c r="AX579" s="15" t="s">
        <v>86</v>
      </c>
      <c r="AY579" s="247" t="s">
        <v>282</v>
      </c>
    </row>
    <row r="580" s="11" customFormat="1" ht="22.8" customHeight="1">
      <c r="B580" s="183"/>
      <c r="C580" s="184"/>
      <c r="D580" s="185" t="s">
        <v>78</v>
      </c>
      <c r="E580" s="196" t="s">
        <v>1224</v>
      </c>
      <c r="F580" s="196" t="s">
        <v>1225</v>
      </c>
      <c r="G580" s="184"/>
      <c r="H580" s="184"/>
      <c r="I580" s="184"/>
      <c r="J580" s="197">
        <f>BK580</f>
        <v>8007.6000000000004</v>
      </c>
      <c r="K580" s="184"/>
      <c r="L580" s="188"/>
      <c r="M580" s="189"/>
      <c r="N580" s="190"/>
      <c r="O580" s="190"/>
      <c r="P580" s="191">
        <f>P581</f>
        <v>13.79656</v>
      </c>
      <c r="Q580" s="190"/>
      <c r="R580" s="191">
        <f>R581</f>
        <v>0</v>
      </c>
      <c r="S580" s="190"/>
      <c r="T580" s="192">
        <f>T581</f>
        <v>0</v>
      </c>
      <c r="AR580" s="193" t="s">
        <v>86</v>
      </c>
      <c r="AT580" s="194" t="s">
        <v>78</v>
      </c>
      <c r="AU580" s="194" t="s">
        <v>86</v>
      </c>
      <c r="AY580" s="193" t="s">
        <v>282</v>
      </c>
      <c r="BK580" s="195">
        <f>BK581</f>
        <v>8007.6000000000004</v>
      </c>
    </row>
    <row r="581" s="1" customFormat="1" ht="16.5" customHeight="1">
      <c r="B581" s="33"/>
      <c r="C581" s="198" t="s">
        <v>577</v>
      </c>
      <c r="D581" s="198" t="s">
        <v>285</v>
      </c>
      <c r="E581" s="199" t="s">
        <v>2700</v>
      </c>
      <c r="F581" s="200" t="s">
        <v>2701</v>
      </c>
      <c r="G581" s="201" t="s">
        <v>316</v>
      </c>
      <c r="H581" s="202">
        <v>9.3219999999999992</v>
      </c>
      <c r="I581" s="203">
        <v>859</v>
      </c>
      <c r="J581" s="203">
        <f>ROUND(I581*H581,2)</f>
        <v>8007.6000000000004</v>
      </c>
      <c r="K581" s="200" t="s">
        <v>289</v>
      </c>
      <c r="L581" s="38"/>
      <c r="M581" s="257" t="s">
        <v>1</v>
      </c>
      <c r="N581" s="258" t="s">
        <v>50</v>
      </c>
      <c r="O581" s="259">
        <v>1.48</v>
      </c>
      <c r="P581" s="259">
        <f>O581*H581</f>
        <v>13.79656</v>
      </c>
      <c r="Q581" s="259">
        <v>0</v>
      </c>
      <c r="R581" s="259">
        <f>Q581*H581</f>
        <v>0</v>
      </c>
      <c r="S581" s="259">
        <v>0</v>
      </c>
      <c r="T581" s="260">
        <f>S581*H581</f>
        <v>0</v>
      </c>
      <c r="AR581" s="17" t="s">
        <v>290</v>
      </c>
      <c r="AT581" s="17" t="s">
        <v>285</v>
      </c>
      <c r="AU581" s="17" t="s">
        <v>88</v>
      </c>
      <c r="AY581" s="17" t="s">
        <v>282</v>
      </c>
      <c r="BE581" s="207">
        <f>IF(N581="základní",J581,0)</f>
        <v>8007.6000000000004</v>
      </c>
      <c r="BF581" s="207">
        <f>IF(N581="snížená",J581,0)</f>
        <v>0</v>
      </c>
      <c r="BG581" s="207">
        <f>IF(N581="zákl. přenesená",J581,0)</f>
        <v>0</v>
      </c>
      <c r="BH581" s="207">
        <f>IF(N581="sníž. přenesená",J581,0)</f>
        <v>0</v>
      </c>
      <c r="BI581" s="207">
        <f>IF(N581="nulová",J581,0)</f>
        <v>0</v>
      </c>
      <c r="BJ581" s="17" t="s">
        <v>86</v>
      </c>
      <c r="BK581" s="207">
        <f>ROUND(I581*H581,2)</f>
        <v>8007.6000000000004</v>
      </c>
      <c r="BL581" s="17" t="s">
        <v>290</v>
      </c>
      <c r="BM581" s="17" t="s">
        <v>3074</v>
      </c>
    </row>
    <row r="582" s="1" customFormat="1" ht="6.96" customHeight="1">
      <c r="B582" s="52"/>
      <c r="C582" s="53"/>
      <c r="D582" s="53"/>
      <c r="E582" s="53"/>
      <c r="F582" s="53"/>
      <c r="G582" s="53"/>
      <c r="H582" s="53"/>
      <c r="I582" s="53"/>
      <c r="J582" s="53"/>
      <c r="K582" s="53"/>
      <c r="L582" s="38"/>
    </row>
  </sheetData>
  <sheetProtection sheet="1" autoFilter="0" formatColumns="0" formatRows="0" objects="1" scenarios="1" spinCount="100000" saltValue="bau0Bo8ax2pzWz8G36Ud3tXiDhJc1/T5cR4iydPVPftJ7q8tnA1z2NdHBsb8675eFU5ym1ApyEukzLY+GRSfEQ==" hashValue="raLE/mnB660W4wwLrNQFfcT8xRSej6Zgb1OpqQCl51MuQls6HnnXtywWedvgBbthDaRmA6oxZ37gGhUkcryYdA==" algorithmName="SHA-512" password="CC35"/>
  <autoFilter ref="C94:K581"/>
  <mergeCells count="11">
    <mergeCell ref="E7:H7"/>
    <mergeCell ref="E9:H9"/>
    <mergeCell ref="E11:H11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166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2333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3075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ROUND(J91, 2)</f>
        <v>190510.13000000001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ROUND((SUM(BE91:BE270)),  2)</f>
        <v>190510.13000000001</v>
      </c>
      <c r="I35" s="145">
        <v>0.20999999999999999</v>
      </c>
      <c r="J35" s="144">
        <f>ROUND(((SUM(BE91:BE270))*I35),  2)</f>
        <v>40007.129999999997</v>
      </c>
      <c r="L35" s="38"/>
    </row>
    <row r="36" s="1" customFormat="1" ht="14.4" customHeight="1">
      <c r="B36" s="38"/>
      <c r="E36" s="135" t="s">
        <v>51</v>
      </c>
      <c r="F36" s="144">
        <f>ROUND((SUM(BF91:BF270)),  2)</f>
        <v>0</v>
      </c>
      <c r="I36" s="145">
        <v>0.14999999999999999</v>
      </c>
      <c r="J36" s="144">
        <f>ROUND(((SUM(BF91:BF270))*I36),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ROUND((SUM(BG91:BG270)),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ROUND((SUM(BH91:BH270)),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ROUND((SUM(BI91:BI270)),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230517.26000000001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2333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302 - Vodovodní přípojka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J91</f>
        <v>190510.13000000001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J92</f>
        <v>190510.13000000001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J93</f>
        <v>74598.419999999984</v>
      </c>
      <c r="K65" s="117"/>
      <c r="L65" s="172"/>
    </row>
    <row r="66" s="9" customFormat="1" ht="19.92" customHeight="1">
      <c r="B66" s="168"/>
      <c r="C66" s="117"/>
      <c r="D66" s="169" t="s">
        <v>2335</v>
      </c>
      <c r="E66" s="170"/>
      <c r="F66" s="170"/>
      <c r="G66" s="170"/>
      <c r="H66" s="170"/>
      <c r="I66" s="170"/>
      <c r="J66" s="171">
        <f>J169</f>
        <v>1724.6299999999999</v>
      </c>
      <c r="K66" s="117"/>
      <c r="L66" s="172"/>
    </row>
    <row r="67" s="9" customFormat="1" ht="19.92" customHeight="1">
      <c r="B67" s="168"/>
      <c r="C67" s="117"/>
      <c r="D67" s="169" t="s">
        <v>1500</v>
      </c>
      <c r="E67" s="170"/>
      <c r="F67" s="170"/>
      <c r="G67" s="170"/>
      <c r="H67" s="170"/>
      <c r="I67" s="170"/>
      <c r="J67" s="171">
        <f>J182</f>
        <v>1436.1600000000001</v>
      </c>
      <c r="K67" s="117"/>
      <c r="L67" s="172"/>
    </row>
    <row r="68" s="9" customFormat="1" ht="19.92" customHeight="1">
      <c r="B68" s="168"/>
      <c r="C68" s="117"/>
      <c r="D68" s="169" t="s">
        <v>1230</v>
      </c>
      <c r="E68" s="170"/>
      <c r="F68" s="170"/>
      <c r="G68" s="170"/>
      <c r="H68" s="170"/>
      <c r="I68" s="170"/>
      <c r="J68" s="171">
        <f>J187</f>
        <v>110785.8</v>
      </c>
      <c r="K68" s="117"/>
      <c r="L68" s="172"/>
    </row>
    <row r="69" s="9" customFormat="1" ht="19.92" customHeight="1">
      <c r="B69" s="168"/>
      <c r="C69" s="117"/>
      <c r="D69" s="169" t="s">
        <v>1043</v>
      </c>
      <c r="E69" s="170"/>
      <c r="F69" s="170"/>
      <c r="G69" s="170"/>
      <c r="H69" s="170"/>
      <c r="I69" s="170"/>
      <c r="J69" s="171">
        <f>J269</f>
        <v>1965.1199999999999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1" customFormat="1" ht="16.5" customHeight="1">
      <c r="B81" s="33"/>
      <c r="C81" s="34"/>
      <c r="D81" s="34"/>
      <c r="E81" s="157" t="s">
        <v>2333</v>
      </c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246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59" t="str">
        <f>E11</f>
        <v>SO 302 - Vodovodní přípojka</v>
      </c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20</v>
      </c>
      <c r="D85" s="34"/>
      <c r="E85" s="34"/>
      <c r="F85" s="26" t="str">
        <f>F14</f>
        <v>Šumperk</v>
      </c>
      <c r="G85" s="34"/>
      <c r="H85" s="34"/>
      <c r="I85" s="29" t="s">
        <v>22</v>
      </c>
      <c r="J85" s="62" t="str">
        <f>IF(J14="","",J14)</f>
        <v>20. 11. 2018</v>
      </c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3.65" customHeight="1">
      <c r="B87" s="33"/>
      <c r="C87" s="29" t="s">
        <v>28</v>
      </c>
      <c r="D87" s="34"/>
      <c r="E87" s="34"/>
      <c r="F87" s="26" t="str">
        <f>E17</f>
        <v>Město Šumperk</v>
      </c>
      <c r="G87" s="34"/>
      <c r="H87" s="34"/>
      <c r="I87" s="29" t="s">
        <v>36</v>
      </c>
      <c r="J87" s="31" t="str">
        <f>E23</f>
        <v>Cekr CZ s.r.o.</v>
      </c>
      <c r="K87" s="34"/>
      <c r="L87" s="38"/>
    </row>
    <row r="88" s="1" customFormat="1" ht="24.9" customHeight="1">
      <c r="B88" s="33"/>
      <c r="C88" s="29" t="s">
        <v>34</v>
      </c>
      <c r="D88" s="34"/>
      <c r="E88" s="34"/>
      <c r="F88" s="26" t="str">
        <f>IF(E20="","",E20)</f>
        <v>Na základě VŘ</v>
      </c>
      <c r="G88" s="34"/>
      <c r="H88" s="34"/>
      <c r="I88" s="29" t="s">
        <v>41</v>
      </c>
      <c r="J88" s="31" t="str">
        <f>E26</f>
        <v>Jan Zamykal, CS ÚRS 2018 02</v>
      </c>
      <c r="K88" s="34"/>
      <c r="L88" s="38"/>
    </row>
    <row r="89" s="1" customFormat="1" ht="10.32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0" customFormat="1" ht="29.28" customHeight="1">
      <c r="B90" s="173"/>
      <c r="C90" s="174" t="s">
        <v>269</v>
      </c>
      <c r="D90" s="175" t="s">
        <v>64</v>
      </c>
      <c r="E90" s="175" t="s">
        <v>60</v>
      </c>
      <c r="F90" s="175" t="s">
        <v>61</v>
      </c>
      <c r="G90" s="175" t="s">
        <v>270</v>
      </c>
      <c r="H90" s="175" t="s">
        <v>271</v>
      </c>
      <c r="I90" s="175" t="s">
        <v>272</v>
      </c>
      <c r="J90" s="176" t="s">
        <v>250</v>
      </c>
      <c r="K90" s="177" t="s">
        <v>273</v>
      </c>
      <c r="L90" s="178"/>
      <c r="M90" s="83" t="s">
        <v>1</v>
      </c>
      <c r="N90" s="84" t="s">
        <v>49</v>
      </c>
      <c r="O90" s="84" t="s">
        <v>274</v>
      </c>
      <c r="P90" s="84" t="s">
        <v>275</v>
      </c>
      <c r="Q90" s="84" t="s">
        <v>276</v>
      </c>
      <c r="R90" s="84" t="s">
        <v>277</v>
      </c>
      <c r="S90" s="84" t="s">
        <v>278</v>
      </c>
      <c r="T90" s="85" t="s">
        <v>279</v>
      </c>
    </row>
    <row r="91" s="1" customFormat="1" ht="22.8" customHeight="1">
      <c r="B91" s="33"/>
      <c r="C91" s="90" t="s">
        <v>280</v>
      </c>
      <c r="D91" s="34"/>
      <c r="E91" s="34"/>
      <c r="F91" s="34"/>
      <c r="G91" s="34"/>
      <c r="H91" s="34"/>
      <c r="I91" s="34"/>
      <c r="J91" s="179">
        <f>BK91</f>
        <v>190510.13000000001</v>
      </c>
      <c r="K91" s="34"/>
      <c r="L91" s="38"/>
      <c r="M91" s="86"/>
      <c r="N91" s="87"/>
      <c r="O91" s="87"/>
      <c r="P91" s="180">
        <f>P92</f>
        <v>148.096192</v>
      </c>
      <c r="Q91" s="87"/>
      <c r="R91" s="180">
        <f>R92</f>
        <v>65.694315199999991</v>
      </c>
      <c r="S91" s="87"/>
      <c r="T91" s="181">
        <f>T92</f>
        <v>0</v>
      </c>
      <c r="AT91" s="17" t="s">
        <v>78</v>
      </c>
      <c r="AU91" s="17" t="s">
        <v>252</v>
      </c>
      <c r="BK91" s="182">
        <f>BK92</f>
        <v>190510.13000000001</v>
      </c>
    </row>
    <row r="92" s="11" customFormat="1" ht="25.92" customHeight="1">
      <c r="B92" s="183"/>
      <c r="C92" s="184"/>
      <c r="D92" s="185" t="s">
        <v>78</v>
      </c>
      <c r="E92" s="186" t="s">
        <v>1044</v>
      </c>
      <c r="F92" s="186" t="s">
        <v>1045</v>
      </c>
      <c r="G92" s="184"/>
      <c r="H92" s="184"/>
      <c r="I92" s="184"/>
      <c r="J92" s="187">
        <f>BK92</f>
        <v>190510.13000000001</v>
      </c>
      <c r="K92" s="184"/>
      <c r="L92" s="188"/>
      <c r="M92" s="189"/>
      <c r="N92" s="190"/>
      <c r="O92" s="190"/>
      <c r="P92" s="191">
        <f>P93+P169+P182+P187+P269</f>
        <v>148.096192</v>
      </c>
      <c r="Q92" s="190"/>
      <c r="R92" s="191">
        <f>R93+R169+R182+R187+R269</f>
        <v>65.694315199999991</v>
      </c>
      <c r="S92" s="190"/>
      <c r="T92" s="192">
        <f>T93+T169+T182+T187+T269</f>
        <v>0</v>
      </c>
      <c r="AR92" s="193" t="s">
        <v>86</v>
      </c>
      <c r="AT92" s="194" t="s">
        <v>78</v>
      </c>
      <c r="AU92" s="194" t="s">
        <v>79</v>
      </c>
      <c r="AY92" s="193" t="s">
        <v>282</v>
      </c>
      <c r="BK92" s="195">
        <f>BK93+BK169+BK182+BK187+BK269</f>
        <v>190510.13000000001</v>
      </c>
    </row>
    <row r="93" s="11" customFormat="1" ht="22.8" customHeight="1">
      <c r="B93" s="183"/>
      <c r="C93" s="184"/>
      <c r="D93" s="185" t="s">
        <v>78</v>
      </c>
      <c r="E93" s="196" t="s">
        <v>86</v>
      </c>
      <c r="F93" s="196" t="s">
        <v>284</v>
      </c>
      <c r="G93" s="184"/>
      <c r="H93" s="184"/>
      <c r="I93" s="184"/>
      <c r="J93" s="197">
        <f>BK93</f>
        <v>74598.419999999984</v>
      </c>
      <c r="K93" s="184"/>
      <c r="L93" s="188"/>
      <c r="M93" s="189"/>
      <c r="N93" s="190"/>
      <c r="O93" s="190"/>
      <c r="P93" s="191">
        <f>SUM(P94:P168)</f>
        <v>116.85552</v>
      </c>
      <c r="Q93" s="190"/>
      <c r="R93" s="191">
        <f>SUM(R94:R168)</f>
        <v>61.655439999999999</v>
      </c>
      <c r="S93" s="190"/>
      <c r="T93" s="192">
        <f>SUM(T94:T168)</f>
        <v>0</v>
      </c>
      <c r="AR93" s="193" t="s">
        <v>86</v>
      </c>
      <c r="AT93" s="194" t="s">
        <v>78</v>
      </c>
      <c r="AU93" s="194" t="s">
        <v>86</v>
      </c>
      <c r="AY93" s="193" t="s">
        <v>282</v>
      </c>
      <c r="BK93" s="195">
        <f>SUM(BK94:BK168)</f>
        <v>74598.419999999984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2337</v>
      </c>
      <c r="F94" s="200" t="s">
        <v>2338</v>
      </c>
      <c r="G94" s="201" t="s">
        <v>588</v>
      </c>
      <c r="H94" s="202">
        <v>16</v>
      </c>
      <c r="I94" s="203">
        <v>62.700000000000003</v>
      </c>
      <c r="J94" s="203">
        <f>ROUND(I94*H94,2)</f>
        <v>1003.2000000000001</v>
      </c>
      <c r="K94" s="200" t="s">
        <v>289</v>
      </c>
      <c r="L94" s="38"/>
      <c r="M94" s="72" t="s">
        <v>1</v>
      </c>
      <c r="N94" s="204" t="s">
        <v>50</v>
      </c>
      <c r="O94" s="205">
        <v>0.20000000000000001</v>
      </c>
      <c r="P94" s="205">
        <f>O94*H94</f>
        <v>3.2000000000000002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1003.2000000000001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1003.2000000000001</v>
      </c>
      <c r="BL94" s="17" t="s">
        <v>290</v>
      </c>
      <c r="BM94" s="17" t="s">
        <v>3076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3077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3078</v>
      </c>
      <c r="G96" s="219"/>
      <c r="H96" s="222">
        <v>16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16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88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88</v>
      </c>
      <c r="D98" s="198" t="s">
        <v>285</v>
      </c>
      <c r="E98" s="199" t="s">
        <v>2342</v>
      </c>
      <c r="F98" s="200" t="s">
        <v>2343</v>
      </c>
      <c r="G98" s="201" t="s">
        <v>2344</v>
      </c>
      <c r="H98" s="202">
        <v>2</v>
      </c>
      <c r="I98" s="203">
        <v>42.200000000000003</v>
      </c>
      <c r="J98" s="203">
        <f>ROUND(I98*H98,2)</f>
        <v>84.400000000000006</v>
      </c>
      <c r="K98" s="200" t="s">
        <v>289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88</v>
      </c>
      <c r="AY98" s="17" t="s">
        <v>282</v>
      </c>
      <c r="BE98" s="207">
        <f>IF(N98="základní",J98,0)</f>
        <v>84.400000000000006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84.400000000000006</v>
      </c>
      <c r="BL98" s="17" t="s">
        <v>290</v>
      </c>
      <c r="BM98" s="17" t="s">
        <v>3079</v>
      </c>
    </row>
    <row r="99" s="12" customFormat="1">
      <c r="B99" s="208"/>
      <c r="C99" s="209"/>
      <c r="D99" s="210" t="s">
        <v>292</v>
      </c>
      <c r="E99" s="211" t="s">
        <v>1</v>
      </c>
      <c r="F99" s="212" t="s">
        <v>3080</v>
      </c>
      <c r="G99" s="209"/>
      <c r="H99" s="211" t="s">
        <v>1</v>
      </c>
      <c r="I99" s="209"/>
      <c r="J99" s="209"/>
      <c r="K99" s="209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292</v>
      </c>
      <c r="AU99" s="217" t="s">
        <v>88</v>
      </c>
      <c r="AV99" s="12" t="s">
        <v>86</v>
      </c>
      <c r="AW99" s="12" t="s">
        <v>40</v>
      </c>
      <c r="AX99" s="12" t="s">
        <v>79</v>
      </c>
      <c r="AY99" s="21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88</v>
      </c>
      <c r="G100" s="219"/>
      <c r="H100" s="222">
        <v>2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2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88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" customFormat="1" ht="16.5" customHeight="1">
      <c r="B102" s="33"/>
      <c r="C102" s="198" t="s">
        <v>129</v>
      </c>
      <c r="D102" s="198" t="s">
        <v>285</v>
      </c>
      <c r="E102" s="199" t="s">
        <v>2347</v>
      </c>
      <c r="F102" s="200" t="s">
        <v>2348</v>
      </c>
      <c r="G102" s="201" t="s">
        <v>533</v>
      </c>
      <c r="H102" s="202">
        <v>1</v>
      </c>
      <c r="I102" s="203">
        <v>3500</v>
      </c>
      <c r="J102" s="203">
        <f>ROUND(I102*H102,2)</f>
        <v>3500</v>
      </c>
      <c r="K102" s="200" t="s">
        <v>377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3500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3500</v>
      </c>
      <c r="BL102" s="17" t="s">
        <v>290</v>
      </c>
      <c r="BM102" s="17" t="s">
        <v>3081</v>
      </c>
    </row>
    <row r="103" s="1" customFormat="1">
      <c r="B103" s="33"/>
      <c r="C103" s="34"/>
      <c r="D103" s="210" t="s">
        <v>1154</v>
      </c>
      <c r="E103" s="34"/>
      <c r="F103" s="261" t="s">
        <v>2350</v>
      </c>
      <c r="G103" s="34"/>
      <c r="H103" s="34"/>
      <c r="I103" s="34"/>
      <c r="J103" s="34"/>
      <c r="K103" s="34"/>
      <c r="L103" s="38"/>
      <c r="M103" s="262"/>
      <c r="N103" s="74"/>
      <c r="O103" s="74"/>
      <c r="P103" s="74"/>
      <c r="Q103" s="74"/>
      <c r="R103" s="74"/>
      <c r="S103" s="74"/>
      <c r="T103" s="75"/>
      <c r="AT103" s="17" t="s">
        <v>1154</v>
      </c>
      <c r="AU103" s="17" t="s">
        <v>88</v>
      </c>
    </row>
    <row r="104" s="12" customFormat="1">
      <c r="B104" s="208"/>
      <c r="C104" s="209"/>
      <c r="D104" s="210" t="s">
        <v>292</v>
      </c>
      <c r="E104" s="211" t="s">
        <v>1</v>
      </c>
      <c r="F104" s="212" t="s">
        <v>3082</v>
      </c>
      <c r="G104" s="209"/>
      <c r="H104" s="211" t="s">
        <v>1</v>
      </c>
      <c r="I104" s="209"/>
      <c r="J104" s="209"/>
      <c r="K104" s="209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292</v>
      </c>
      <c r="AU104" s="217" t="s">
        <v>88</v>
      </c>
      <c r="AV104" s="12" t="s">
        <v>86</v>
      </c>
      <c r="AW104" s="12" t="s">
        <v>40</v>
      </c>
      <c r="AX104" s="12" t="s">
        <v>79</v>
      </c>
      <c r="AY104" s="21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86</v>
      </c>
      <c r="G105" s="219"/>
      <c r="H105" s="222">
        <v>1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5" customFormat="1">
      <c r="B106" s="238"/>
      <c r="C106" s="239"/>
      <c r="D106" s="210" t="s">
        <v>292</v>
      </c>
      <c r="E106" s="240" t="s">
        <v>1</v>
      </c>
      <c r="F106" s="241" t="s">
        <v>306</v>
      </c>
      <c r="G106" s="239"/>
      <c r="H106" s="242">
        <v>1</v>
      </c>
      <c r="I106" s="239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292</v>
      </c>
      <c r="AU106" s="247" t="s">
        <v>88</v>
      </c>
      <c r="AV106" s="15" t="s">
        <v>290</v>
      </c>
      <c r="AW106" s="15" t="s">
        <v>40</v>
      </c>
      <c r="AX106" s="15" t="s">
        <v>86</v>
      </c>
      <c r="AY106" s="247" t="s">
        <v>282</v>
      </c>
    </row>
    <row r="107" s="1" customFormat="1" ht="16.5" customHeight="1">
      <c r="B107" s="33"/>
      <c r="C107" s="198" t="s">
        <v>290</v>
      </c>
      <c r="D107" s="198" t="s">
        <v>285</v>
      </c>
      <c r="E107" s="199" t="s">
        <v>2358</v>
      </c>
      <c r="F107" s="200" t="s">
        <v>2359</v>
      </c>
      <c r="G107" s="201" t="s">
        <v>288</v>
      </c>
      <c r="H107" s="202">
        <v>5.2800000000000002</v>
      </c>
      <c r="I107" s="203">
        <v>414</v>
      </c>
      <c r="J107" s="203">
        <f>ROUND(I107*H107,2)</f>
        <v>2185.9200000000001</v>
      </c>
      <c r="K107" s="200" t="s">
        <v>289</v>
      </c>
      <c r="L107" s="38"/>
      <c r="M107" s="72" t="s">
        <v>1</v>
      </c>
      <c r="N107" s="204" t="s">
        <v>50</v>
      </c>
      <c r="O107" s="205">
        <v>1.7629999999999999</v>
      </c>
      <c r="P107" s="205">
        <f>O107*H107</f>
        <v>9.3086400000000005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88</v>
      </c>
      <c r="AY107" s="17" t="s">
        <v>282</v>
      </c>
      <c r="BE107" s="207">
        <f>IF(N107="základní",J107,0)</f>
        <v>2185.9200000000001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2185.9200000000001</v>
      </c>
      <c r="BL107" s="17" t="s">
        <v>290</v>
      </c>
      <c r="BM107" s="17" t="s">
        <v>3083</v>
      </c>
    </row>
    <row r="108" s="12" customFormat="1">
      <c r="B108" s="208"/>
      <c r="C108" s="209"/>
      <c r="D108" s="210" t="s">
        <v>292</v>
      </c>
      <c r="E108" s="211" t="s">
        <v>1</v>
      </c>
      <c r="F108" s="212" t="s">
        <v>3084</v>
      </c>
      <c r="G108" s="209"/>
      <c r="H108" s="211" t="s">
        <v>1</v>
      </c>
      <c r="I108" s="209"/>
      <c r="J108" s="209"/>
      <c r="K108" s="209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292</v>
      </c>
      <c r="AU108" s="217" t="s">
        <v>88</v>
      </c>
      <c r="AV108" s="12" t="s">
        <v>86</v>
      </c>
      <c r="AW108" s="12" t="s">
        <v>40</v>
      </c>
      <c r="AX108" s="12" t="s">
        <v>79</v>
      </c>
      <c r="AY108" s="217" t="s">
        <v>282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3085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3086</v>
      </c>
      <c r="G110" s="219"/>
      <c r="H110" s="222">
        <v>5.2800000000000002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5" customFormat="1">
      <c r="B111" s="238"/>
      <c r="C111" s="239"/>
      <c r="D111" s="210" t="s">
        <v>292</v>
      </c>
      <c r="E111" s="240" t="s">
        <v>1</v>
      </c>
      <c r="F111" s="241" t="s">
        <v>306</v>
      </c>
      <c r="G111" s="239"/>
      <c r="H111" s="242">
        <v>5.2800000000000002</v>
      </c>
      <c r="I111" s="239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292</v>
      </c>
      <c r="AU111" s="247" t="s">
        <v>88</v>
      </c>
      <c r="AV111" s="15" t="s">
        <v>290</v>
      </c>
      <c r="AW111" s="15" t="s">
        <v>40</v>
      </c>
      <c r="AX111" s="15" t="s">
        <v>86</v>
      </c>
      <c r="AY111" s="247" t="s">
        <v>282</v>
      </c>
    </row>
    <row r="112" s="1" customFormat="1" ht="16.5" customHeight="1">
      <c r="B112" s="33"/>
      <c r="C112" s="198" t="s">
        <v>319</v>
      </c>
      <c r="D112" s="198" t="s">
        <v>285</v>
      </c>
      <c r="E112" s="199" t="s">
        <v>2383</v>
      </c>
      <c r="F112" s="200" t="s">
        <v>2384</v>
      </c>
      <c r="G112" s="201" t="s">
        <v>288</v>
      </c>
      <c r="H112" s="202">
        <v>1.3200000000000001</v>
      </c>
      <c r="I112" s="203">
        <v>609</v>
      </c>
      <c r="J112" s="203">
        <f>ROUND(I112*H112,2)</f>
        <v>803.88</v>
      </c>
      <c r="K112" s="200" t="s">
        <v>289</v>
      </c>
      <c r="L112" s="38"/>
      <c r="M112" s="72" t="s">
        <v>1</v>
      </c>
      <c r="N112" s="204" t="s">
        <v>50</v>
      </c>
      <c r="O112" s="205">
        <v>2.3199999999999998</v>
      </c>
      <c r="P112" s="205">
        <f>O112*H112</f>
        <v>3.0623999999999998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803.88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803.88</v>
      </c>
      <c r="BL112" s="17" t="s">
        <v>290</v>
      </c>
      <c r="BM112" s="17" t="s">
        <v>3087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3088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3089</v>
      </c>
      <c r="G114" s="219"/>
      <c r="H114" s="222">
        <v>1.3200000000000001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1.3200000000000001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327</v>
      </c>
      <c r="D116" s="198" t="s">
        <v>285</v>
      </c>
      <c r="E116" s="199" t="s">
        <v>2388</v>
      </c>
      <c r="F116" s="200" t="s">
        <v>2389</v>
      </c>
      <c r="G116" s="201" t="s">
        <v>288</v>
      </c>
      <c r="H116" s="202">
        <v>0.66000000000000003</v>
      </c>
      <c r="I116" s="203">
        <v>173</v>
      </c>
      <c r="J116" s="203">
        <f>ROUND(I116*H116,2)</f>
        <v>114.18000000000001</v>
      </c>
      <c r="K116" s="200" t="s">
        <v>289</v>
      </c>
      <c r="L116" s="38"/>
      <c r="M116" s="72" t="s">
        <v>1</v>
      </c>
      <c r="N116" s="204" t="s">
        <v>50</v>
      </c>
      <c r="O116" s="205">
        <v>0.65400000000000003</v>
      </c>
      <c r="P116" s="205">
        <f>O116*H116</f>
        <v>0.43164000000000002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114.18000000000001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114.18000000000001</v>
      </c>
      <c r="BL116" s="17" t="s">
        <v>290</v>
      </c>
      <c r="BM116" s="17" t="s">
        <v>3090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2391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3091</v>
      </c>
      <c r="G118" s="219"/>
      <c r="H118" s="222">
        <v>0.66000000000000003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0.66000000000000003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334</v>
      </c>
      <c r="D120" s="198" t="s">
        <v>285</v>
      </c>
      <c r="E120" s="199" t="s">
        <v>862</v>
      </c>
      <c r="F120" s="200" t="s">
        <v>863</v>
      </c>
      <c r="G120" s="201" t="s">
        <v>288</v>
      </c>
      <c r="H120" s="202">
        <v>35.200000000000003</v>
      </c>
      <c r="I120" s="203">
        <v>388</v>
      </c>
      <c r="J120" s="203">
        <f>ROUND(I120*H120,2)</f>
        <v>13657.6</v>
      </c>
      <c r="K120" s="200" t="s">
        <v>289</v>
      </c>
      <c r="L120" s="38"/>
      <c r="M120" s="72" t="s">
        <v>1</v>
      </c>
      <c r="N120" s="204" t="s">
        <v>50</v>
      </c>
      <c r="O120" s="205">
        <v>1.4299999999999999</v>
      </c>
      <c r="P120" s="205">
        <f>O120*H120</f>
        <v>50.335999999999999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13657.6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13657.6</v>
      </c>
      <c r="BL120" s="17" t="s">
        <v>290</v>
      </c>
      <c r="BM120" s="17" t="s">
        <v>3092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3093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3094</v>
      </c>
      <c r="G122" s="219"/>
      <c r="H122" s="222">
        <v>35.200000000000003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5" customFormat="1">
      <c r="B123" s="238"/>
      <c r="C123" s="239"/>
      <c r="D123" s="210" t="s">
        <v>292</v>
      </c>
      <c r="E123" s="240" t="s">
        <v>1</v>
      </c>
      <c r="F123" s="241" t="s">
        <v>306</v>
      </c>
      <c r="G123" s="239"/>
      <c r="H123" s="242">
        <v>35.200000000000003</v>
      </c>
      <c r="I123" s="239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292</v>
      </c>
      <c r="AU123" s="247" t="s">
        <v>88</v>
      </c>
      <c r="AV123" s="15" t="s">
        <v>290</v>
      </c>
      <c r="AW123" s="15" t="s">
        <v>40</v>
      </c>
      <c r="AX123" s="15" t="s">
        <v>86</v>
      </c>
      <c r="AY123" s="247" t="s">
        <v>282</v>
      </c>
    </row>
    <row r="124" s="1" customFormat="1" ht="16.5" customHeight="1">
      <c r="B124" s="33"/>
      <c r="C124" s="198" t="s">
        <v>331</v>
      </c>
      <c r="D124" s="198" t="s">
        <v>285</v>
      </c>
      <c r="E124" s="199" t="s">
        <v>868</v>
      </c>
      <c r="F124" s="200" t="s">
        <v>869</v>
      </c>
      <c r="G124" s="201" t="s">
        <v>288</v>
      </c>
      <c r="H124" s="202">
        <v>17.600000000000001</v>
      </c>
      <c r="I124" s="203">
        <v>25.100000000000001</v>
      </c>
      <c r="J124" s="203">
        <f>ROUND(I124*H124,2)</f>
        <v>441.75999999999999</v>
      </c>
      <c r="K124" s="200" t="s">
        <v>289</v>
      </c>
      <c r="L124" s="38"/>
      <c r="M124" s="72" t="s">
        <v>1</v>
      </c>
      <c r="N124" s="204" t="s">
        <v>50</v>
      </c>
      <c r="O124" s="205">
        <v>0.10000000000000001</v>
      </c>
      <c r="P124" s="205">
        <f>O124*H124</f>
        <v>1.7600000000000002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88</v>
      </c>
      <c r="AY124" s="17" t="s">
        <v>282</v>
      </c>
      <c r="BE124" s="207">
        <f>IF(N124="základní",J124,0)</f>
        <v>441.75999999999999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441.75999999999999</v>
      </c>
      <c r="BL124" s="17" t="s">
        <v>290</v>
      </c>
      <c r="BM124" s="17" t="s">
        <v>3095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2402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3096</v>
      </c>
      <c r="G126" s="219"/>
      <c r="H126" s="222">
        <v>17.600000000000001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17.600000000000001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88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346</v>
      </c>
      <c r="D128" s="198" t="s">
        <v>285</v>
      </c>
      <c r="E128" s="199" t="s">
        <v>2404</v>
      </c>
      <c r="F128" s="200" t="s">
        <v>2405</v>
      </c>
      <c r="G128" s="201" t="s">
        <v>343</v>
      </c>
      <c r="H128" s="202">
        <v>66</v>
      </c>
      <c r="I128" s="203">
        <v>97.5</v>
      </c>
      <c r="J128" s="203">
        <f>ROUND(I128*H128,2)</f>
        <v>6435</v>
      </c>
      <c r="K128" s="200" t="s">
        <v>289</v>
      </c>
      <c r="L128" s="38"/>
      <c r="M128" s="72" t="s">
        <v>1</v>
      </c>
      <c r="N128" s="204" t="s">
        <v>50</v>
      </c>
      <c r="O128" s="205">
        <v>0.23599999999999999</v>
      </c>
      <c r="P128" s="205">
        <f>O128*H128</f>
        <v>15.575999999999999</v>
      </c>
      <c r="Q128" s="205">
        <v>0.00084000000000000003</v>
      </c>
      <c r="R128" s="205">
        <f>Q128*H128</f>
        <v>0.055440000000000003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88</v>
      </c>
      <c r="AY128" s="17" t="s">
        <v>282</v>
      </c>
      <c r="BE128" s="207">
        <f>IF(N128="základní",J128,0)</f>
        <v>6435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6435</v>
      </c>
      <c r="BL128" s="17" t="s">
        <v>290</v>
      </c>
      <c r="BM128" s="17" t="s">
        <v>3097</v>
      </c>
    </row>
    <row r="129" s="12" customFormat="1">
      <c r="B129" s="208"/>
      <c r="C129" s="209"/>
      <c r="D129" s="210" t="s">
        <v>292</v>
      </c>
      <c r="E129" s="211" t="s">
        <v>1</v>
      </c>
      <c r="F129" s="212" t="s">
        <v>2407</v>
      </c>
      <c r="G129" s="209"/>
      <c r="H129" s="211" t="s">
        <v>1</v>
      </c>
      <c r="I129" s="209"/>
      <c r="J129" s="209"/>
      <c r="K129" s="209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292</v>
      </c>
      <c r="AU129" s="217" t="s">
        <v>88</v>
      </c>
      <c r="AV129" s="12" t="s">
        <v>86</v>
      </c>
      <c r="AW129" s="12" t="s">
        <v>40</v>
      </c>
      <c r="AX129" s="12" t="s">
        <v>79</v>
      </c>
      <c r="AY129" s="21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3098</v>
      </c>
      <c r="G130" s="219"/>
      <c r="H130" s="222">
        <v>66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66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198" t="s">
        <v>352</v>
      </c>
      <c r="D132" s="198" t="s">
        <v>285</v>
      </c>
      <c r="E132" s="199" t="s">
        <v>2409</v>
      </c>
      <c r="F132" s="200" t="s">
        <v>2410</v>
      </c>
      <c r="G132" s="201" t="s">
        <v>343</v>
      </c>
      <c r="H132" s="202">
        <v>66</v>
      </c>
      <c r="I132" s="203">
        <v>18.100000000000001</v>
      </c>
      <c r="J132" s="203">
        <f>ROUND(I132*H132,2)</f>
        <v>1194.5999999999999</v>
      </c>
      <c r="K132" s="200" t="s">
        <v>289</v>
      </c>
      <c r="L132" s="38"/>
      <c r="M132" s="72" t="s">
        <v>1</v>
      </c>
      <c r="N132" s="204" t="s">
        <v>50</v>
      </c>
      <c r="O132" s="205">
        <v>0.070000000000000007</v>
      </c>
      <c r="P132" s="205">
        <f>O132*H132</f>
        <v>4.6200000000000001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88</v>
      </c>
      <c r="AY132" s="17" t="s">
        <v>282</v>
      </c>
      <c r="BE132" s="207">
        <f>IF(N132="základní",J132,0)</f>
        <v>1194.5999999999999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1194.5999999999999</v>
      </c>
      <c r="BL132" s="17" t="s">
        <v>290</v>
      </c>
      <c r="BM132" s="17" t="s">
        <v>3099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2407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667</v>
      </c>
      <c r="G134" s="219"/>
      <c r="H134" s="222">
        <v>66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66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198" t="s">
        <v>356</v>
      </c>
      <c r="D136" s="198" t="s">
        <v>285</v>
      </c>
      <c r="E136" s="199" t="s">
        <v>2434</v>
      </c>
      <c r="F136" s="200" t="s">
        <v>2435</v>
      </c>
      <c r="G136" s="201" t="s">
        <v>288</v>
      </c>
      <c r="H136" s="202">
        <v>18.920000000000002</v>
      </c>
      <c r="I136" s="203">
        <v>81</v>
      </c>
      <c r="J136" s="203">
        <f>ROUND(I136*H136,2)</f>
        <v>1532.52</v>
      </c>
      <c r="K136" s="200" t="s">
        <v>289</v>
      </c>
      <c r="L136" s="38"/>
      <c r="M136" s="72" t="s">
        <v>1</v>
      </c>
      <c r="N136" s="204" t="s">
        <v>50</v>
      </c>
      <c r="O136" s="205">
        <v>0.34499999999999997</v>
      </c>
      <c r="P136" s="205">
        <f>O136*H136</f>
        <v>6.5274000000000001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88</v>
      </c>
      <c r="AY136" s="17" t="s">
        <v>282</v>
      </c>
      <c r="BE136" s="207">
        <f>IF(N136="základní",J136,0)</f>
        <v>1532.52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1532.52</v>
      </c>
      <c r="BL136" s="17" t="s">
        <v>290</v>
      </c>
      <c r="BM136" s="17" t="s">
        <v>3100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2437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3096</v>
      </c>
      <c r="G138" s="219"/>
      <c r="H138" s="222">
        <v>17.600000000000001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2" customFormat="1">
      <c r="B139" s="208"/>
      <c r="C139" s="209"/>
      <c r="D139" s="210" t="s">
        <v>292</v>
      </c>
      <c r="E139" s="211" t="s">
        <v>1</v>
      </c>
      <c r="F139" s="212" t="s">
        <v>2439</v>
      </c>
      <c r="G139" s="209"/>
      <c r="H139" s="211" t="s">
        <v>1</v>
      </c>
      <c r="I139" s="209"/>
      <c r="J139" s="209"/>
      <c r="K139" s="209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292</v>
      </c>
      <c r="AU139" s="217" t="s">
        <v>88</v>
      </c>
      <c r="AV139" s="12" t="s">
        <v>86</v>
      </c>
      <c r="AW139" s="12" t="s">
        <v>40</v>
      </c>
      <c r="AX139" s="12" t="s">
        <v>79</v>
      </c>
      <c r="AY139" s="217" t="s">
        <v>282</v>
      </c>
    </row>
    <row r="140" s="13" customFormat="1">
      <c r="B140" s="218"/>
      <c r="C140" s="219"/>
      <c r="D140" s="210" t="s">
        <v>292</v>
      </c>
      <c r="E140" s="220" t="s">
        <v>1</v>
      </c>
      <c r="F140" s="221" t="s">
        <v>3101</v>
      </c>
      <c r="G140" s="219"/>
      <c r="H140" s="222">
        <v>1.3200000000000001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292</v>
      </c>
      <c r="AU140" s="227" t="s">
        <v>88</v>
      </c>
      <c r="AV140" s="13" t="s">
        <v>88</v>
      </c>
      <c r="AW140" s="13" t="s">
        <v>40</v>
      </c>
      <c r="AX140" s="13" t="s">
        <v>79</v>
      </c>
      <c r="AY140" s="227" t="s">
        <v>282</v>
      </c>
    </row>
    <row r="141" s="15" customFormat="1">
      <c r="B141" s="238"/>
      <c r="C141" s="239"/>
      <c r="D141" s="210" t="s">
        <v>292</v>
      </c>
      <c r="E141" s="240" t="s">
        <v>1</v>
      </c>
      <c r="F141" s="241" t="s">
        <v>306</v>
      </c>
      <c r="G141" s="239"/>
      <c r="H141" s="242">
        <v>18.920000000000002</v>
      </c>
      <c r="I141" s="239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292</v>
      </c>
      <c r="AU141" s="247" t="s">
        <v>88</v>
      </c>
      <c r="AV141" s="15" t="s">
        <v>290</v>
      </c>
      <c r="AW141" s="15" t="s">
        <v>40</v>
      </c>
      <c r="AX141" s="15" t="s">
        <v>86</v>
      </c>
      <c r="AY141" s="247" t="s">
        <v>282</v>
      </c>
    </row>
    <row r="142" s="1" customFormat="1" ht="16.5" customHeight="1">
      <c r="B142" s="33"/>
      <c r="C142" s="198" t="s">
        <v>360</v>
      </c>
      <c r="D142" s="198" t="s">
        <v>285</v>
      </c>
      <c r="E142" s="199" t="s">
        <v>307</v>
      </c>
      <c r="F142" s="200" t="s">
        <v>308</v>
      </c>
      <c r="G142" s="201" t="s">
        <v>288</v>
      </c>
      <c r="H142" s="202">
        <v>36.520000000000003</v>
      </c>
      <c r="I142" s="203">
        <v>144</v>
      </c>
      <c r="J142" s="203">
        <f>ROUND(I142*H142,2)</f>
        <v>5258.8800000000001</v>
      </c>
      <c r="K142" s="200" t="s">
        <v>289</v>
      </c>
      <c r="L142" s="38"/>
      <c r="M142" s="72" t="s">
        <v>1</v>
      </c>
      <c r="N142" s="204" t="s">
        <v>50</v>
      </c>
      <c r="O142" s="205">
        <v>0.062</v>
      </c>
      <c r="P142" s="205">
        <f>O142*H142</f>
        <v>2.26424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88</v>
      </c>
      <c r="AY142" s="17" t="s">
        <v>282</v>
      </c>
      <c r="BE142" s="207">
        <f>IF(N142="základní",J142,0)</f>
        <v>5258.8800000000001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5258.8800000000001</v>
      </c>
      <c r="BL142" s="17" t="s">
        <v>290</v>
      </c>
      <c r="BM142" s="17" t="s">
        <v>3102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1297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2" customFormat="1">
      <c r="B144" s="208"/>
      <c r="C144" s="209"/>
      <c r="D144" s="210" t="s">
        <v>292</v>
      </c>
      <c r="E144" s="211" t="s">
        <v>1</v>
      </c>
      <c r="F144" s="212" t="s">
        <v>3103</v>
      </c>
      <c r="G144" s="209"/>
      <c r="H144" s="211" t="s">
        <v>1</v>
      </c>
      <c r="I144" s="209"/>
      <c r="J144" s="209"/>
      <c r="K144" s="209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292</v>
      </c>
      <c r="AU144" s="217" t="s">
        <v>88</v>
      </c>
      <c r="AV144" s="12" t="s">
        <v>86</v>
      </c>
      <c r="AW144" s="12" t="s">
        <v>40</v>
      </c>
      <c r="AX144" s="12" t="s">
        <v>79</v>
      </c>
      <c r="AY144" s="21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3104</v>
      </c>
      <c r="G145" s="219"/>
      <c r="H145" s="222">
        <v>36.520000000000003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5" customFormat="1">
      <c r="B146" s="238"/>
      <c r="C146" s="239"/>
      <c r="D146" s="210" t="s">
        <v>292</v>
      </c>
      <c r="E146" s="240" t="s">
        <v>1</v>
      </c>
      <c r="F146" s="241" t="s">
        <v>306</v>
      </c>
      <c r="G146" s="239"/>
      <c r="H146" s="242">
        <v>36.520000000000003</v>
      </c>
      <c r="I146" s="239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292</v>
      </c>
      <c r="AU146" s="247" t="s">
        <v>88</v>
      </c>
      <c r="AV146" s="15" t="s">
        <v>290</v>
      </c>
      <c r="AW146" s="15" t="s">
        <v>40</v>
      </c>
      <c r="AX146" s="15" t="s">
        <v>86</v>
      </c>
      <c r="AY146" s="247" t="s">
        <v>282</v>
      </c>
    </row>
    <row r="147" s="1" customFormat="1" ht="16.5" customHeight="1">
      <c r="B147" s="33"/>
      <c r="C147" s="198" t="s">
        <v>365</v>
      </c>
      <c r="D147" s="198" t="s">
        <v>285</v>
      </c>
      <c r="E147" s="199" t="s">
        <v>314</v>
      </c>
      <c r="F147" s="200" t="s">
        <v>315</v>
      </c>
      <c r="G147" s="201" t="s">
        <v>316</v>
      </c>
      <c r="H147" s="202">
        <v>65.736000000000004</v>
      </c>
      <c r="I147" s="203">
        <v>140</v>
      </c>
      <c r="J147" s="203">
        <f>ROUND(I147*H147,2)</f>
        <v>9203.0400000000009</v>
      </c>
      <c r="K147" s="200" t="s">
        <v>289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88</v>
      </c>
      <c r="AY147" s="17" t="s">
        <v>282</v>
      </c>
      <c r="BE147" s="207">
        <f>IF(N147="základní",J147,0)</f>
        <v>9203.0400000000009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9203.0400000000009</v>
      </c>
      <c r="BL147" s="17" t="s">
        <v>290</v>
      </c>
      <c r="BM147" s="17" t="s">
        <v>3105</v>
      </c>
    </row>
    <row r="148" s="12" customFormat="1">
      <c r="B148" s="208"/>
      <c r="C148" s="209"/>
      <c r="D148" s="210" t="s">
        <v>292</v>
      </c>
      <c r="E148" s="211" t="s">
        <v>1</v>
      </c>
      <c r="F148" s="212" t="s">
        <v>2448</v>
      </c>
      <c r="G148" s="209"/>
      <c r="H148" s="211" t="s">
        <v>1</v>
      </c>
      <c r="I148" s="209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292</v>
      </c>
      <c r="AU148" s="217" t="s">
        <v>88</v>
      </c>
      <c r="AV148" s="12" t="s">
        <v>86</v>
      </c>
      <c r="AW148" s="12" t="s">
        <v>40</v>
      </c>
      <c r="AX148" s="12" t="s">
        <v>79</v>
      </c>
      <c r="AY148" s="21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3106</v>
      </c>
      <c r="G149" s="219"/>
      <c r="H149" s="222">
        <v>65.736000000000004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5" customFormat="1">
      <c r="B150" s="238"/>
      <c r="C150" s="239"/>
      <c r="D150" s="210" t="s">
        <v>292</v>
      </c>
      <c r="E150" s="240" t="s">
        <v>1</v>
      </c>
      <c r="F150" s="241" t="s">
        <v>306</v>
      </c>
      <c r="G150" s="239"/>
      <c r="H150" s="242">
        <v>65.736000000000004</v>
      </c>
      <c r="I150" s="239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292</v>
      </c>
      <c r="AU150" s="247" t="s">
        <v>88</v>
      </c>
      <c r="AV150" s="15" t="s">
        <v>290</v>
      </c>
      <c r="AW150" s="15" t="s">
        <v>40</v>
      </c>
      <c r="AX150" s="15" t="s">
        <v>86</v>
      </c>
      <c r="AY150" s="247" t="s">
        <v>282</v>
      </c>
    </row>
    <row r="151" s="1" customFormat="1" ht="16.5" customHeight="1">
      <c r="B151" s="33"/>
      <c r="C151" s="198" t="s">
        <v>370</v>
      </c>
      <c r="D151" s="198" t="s">
        <v>285</v>
      </c>
      <c r="E151" s="199" t="s">
        <v>320</v>
      </c>
      <c r="F151" s="200" t="s">
        <v>321</v>
      </c>
      <c r="G151" s="201" t="s">
        <v>288</v>
      </c>
      <c r="H151" s="202">
        <v>30.800000000000001</v>
      </c>
      <c r="I151" s="203">
        <v>86.200000000000003</v>
      </c>
      <c r="J151" s="203">
        <f>ROUND(I151*H151,2)</f>
        <v>2654.96</v>
      </c>
      <c r="K151" s="200" t="s">
        <v>289</v>
      </c>
      <c r="L151" s="38"/>
      <c r="M151" s="72" t="s">
        <v>1</v>
      </c>
      <c r="N151" s="204" t="s">
        <v>50</v>
      </c>
      <c r="O151" s="205">
        <v>0.29899999999999999</v>
      </c>
      <c r="P151" s="205">
        <f>O151*H151</f>
        <v>9.2091999999999992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7" t="s">
        <v>290</v>
      </c>
      <c r="AT151" s="17" t="s">
        <v>285</v>
      </c>
      <c r="AU151" s="17" t="s">
        <v>88</v>
      </c>
      <c r="AY151" s="17" t="s">
        <v>282</v>
      </c>
      <c r="BE151" s="207">
        <f>IF(N151="základní",J151,0)</f>
        <v>2654.96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86</v>
      </c>
      <c r="BK151" s="207">
        <f>ROUND(I151*H151,2)</f>
        <v>2654.96</v>
      </c>
      <c r="BL151" s="17" t="s">
        <v>290</v>
      </c>
      <c r="BM151" s="17" t="s">
        <v>3107</v>
      </c>
    </row>
    <row r="152" s="12" customFormat="1">
      <c r="B152" s="208"/>
      <c r="C152" s="209"/>
      <c r="D152" s="210" t="s">
        <v>292</v>
      </c>
      <c r="E152" s="211" t="s">
        <v>1</v>
      </c>
      <c r="F152" s="212" t="s">
        <v>3108</v>
      </c>
      <c r="G152" s="209"/>
      <c r="H152" s="211" t="s">
        <v>1</v>
      </c>
      <c r="I152" s="209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292</v>
      </c>
      <c r="AU152" s="217" t="s">
        <v>88</v>
      </c>
      <c r="AV152" s="12" t="s">
        <v>86</v>
      </c>
      <c r="AW152" s="12" t="s">
        <v>40</v>
      </c>
      <c r="AX152" s="12" t="s">
        <v>79</v>
      </c>
      <c r="AY152" s="21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3109</v>
      </c>
      <c r="G153" s="219"/>
      <c r="H153" s="222">
        <v>35.200000000000003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3110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3111</v>
      </c>
      <c r="G155" s="219"/>
      <c r="H155" s="222">
        <v>-4.4000000000000004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5" customFormat="1">
      <c r="B156" s="238"/>
      <c r="C156" s="239"/>
      <c r="D156" s="210" t="s">
        <v>292</v>
      </c>
      <c r="E156" s="240" t="s">
        <v>1</v>
      </c>
      <c r="F156" s="241" t="s">
        <v>306</v>
      </c>
      <c r="G156" s="239"/>
      <c r="H156" s="242">
        <v>30.800000000000001</v>
      </c>
      <c r="I156" s="239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292</v>
      </c>
      <c r="AU156" s="247" t="s">
        <v>88</v>
      </c>
      <c r="AV156" s="15" t="s">
        <v>290</v>
      </c>
      <c r="AW156" s="15" t="s">
        <v>40</v>
      </c>
      <c r="AX156" s="15" t="s">
        <v>86</v>
      </c>
      <c r="AY156" s="247" t="s">
        <v>282</v>
      </c>
    </row>
    <row r="157" s="1" customFormat="1" ht="16.5" customHeight="1">
      <c r="B157" s="33"/>
      <c r="C157" s="248" t="s">
        <v>8</v>
      </c>
      <c r="D157" s="248" t="s">
        <v>328</v>
      </c>
      <c r="E157" s="249" t="s">
        <v>2479</v>
      </c>
      <c r="F157" s="250" t="s">
        <v>2480</v>
      </c>
      <c r="G157" s="251" t="s">
        <v>316</v>
      </c>
      <c r="H157" s="252">
        <v>61.600000000000001</v>
      </c>
      <c r="I157" s="253">
        <v>333</v>
      </c>
      <c r="J157" s="253">
        <f>ROUND(I157*H157,2)</f>
        <v>20512.799999999999</v>
      </c>
      <c r="K157" s="250" t="s">
        <v>289</v>
      </c>
      <c r="L157" s="254"/>
      <c r="M157" s="255" t="s">
        <v>1</v>
      </c>
      <c r="N157" s="256" t="s">
        <v>50</v>
      </c>
      <c r="O157" s="205">
        <v>0</v>
      </c>
      <c r="P157" s="205">
        <f>O157*H157</f>
        <v>0</v>
      </c>
      <c r="Q157" s="205">
        <v>1</v>
      </c>
      <c r="R157" s="205">
        <f>Q157*H157</f>
        <v>61.600000000000001</v>
      </c>
      <c r="S157" s="205">
        <v>0</v>
      </c>
      <c r="T157" s="206">
        <f>S157*H157</f>
        <v>0</v>
      </c>
      <c r="AR157" s="17" t="s">
        <v>1452</v>
      </c>
      <c r="AT157" s="17" t="s">
        <v>328</v>
      </c>
      <c r="AU157" s="17" t="s">
        <v>88</v>
      </c>
      <c r="AY157" s="17" t="s">
        <v>282</v>
      </c>
      <c r="BE157" s="207">
        <f>IF(N157="základní",J157,0)</f>
        <v>20512.799999999999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20512.799999999999</v>
      </c>
      <c r="BL157" s="17" t="s">
        <v>1452</v>
      </c>
      <c r="BM157" s="17" t="s">
        <v>3112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2482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3113</v>
      </c>
      <c r="G159" s="219"/>
      <c r="H159" s="222">
        <v>61.600000000000001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88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5" customFormat="1">
      <c r="B160" s="238"/>
      <c r="C160" s="239"/>
      <c r="D160" s="210" t="s">
        <v>292</v>
      </c>
      <c r="E160" s="240" t="s">
        <v>1</v>
      </c>
      <c r="F160" s="241" t="s">
        <v>306</v>
      </c>
      <c r="G160" s="239"/>
      <c r="H160" s="242">
        <v>61.600000000000001</v>
      </c>
      <c r="I160" s="239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292</v>
      </c>
      <c r="AU160" s="247" t="s">
        <v>88</v>
      </c>
      <c r="AV160" s="15" t="s">
        <v>290</v>
      </c>
      <c r="AW160" s="15" t="s">
        <v>40</v>
      </c>
      <c r="AX160" s="15" t="s">
        <v>86</v>
      </c>
      <c r="AY160" s="247" t="s">
        <v>282</v>
      </c>
    </row>
    <row r="161" s="1" customFormat="1" ht="16.5" customHeight="1">
      <c r="B161" s="33"/>
      <c r="C161" s="198" t="s">
        <v>381</v>
      </c>
      <c r="D161" s="198" t="s">
        <v>285</v>
      </c>
      <c r="E161" s="199" t="s">
        <v>2484</v>
      </c>
      <c r="F161" s="200" t="s">
        <v>2485</v>
      </c>
      <c r="G161" s="201" t="s">
        <v>288</v>
      </c>
      <c r="H161" s="202">
        <v>7.04</v>
      </c>
      <c r="I161" s="203">
        <v>367</v>
      </c>
      <c r="J161" s="203">
        <f>ROUND(I161*H161,2)</f>
        <v>2583.6799999999998</v>
      </c>
      <c r="K161" s="200" t="s">
        <v>289</v>
      </c>
      <c r="L161" s="38"/>
      <c r="M161" s="72" t="s">
        <v>1</v>
      </c>
      <c r="N161" s="204" t="s">
        <v>50</v>
      </c>
      <c r="O161" s="205">
        <v>1.5</v>
      </c>
      <c r="P161" s="205">
        <f>O161*H161</f>
        <v>10.560000000000001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88</v>
      </c>
      <c r="AY161" s="17" t="s">
        <v>282</v>
      </c>
      <c r="BE161" s="207">
        <f>IF(N161="základní",J161,0)</f>
        <v>2583.6799999999998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2583.6799999999998</v>
      </c>
      <c r="BL161" s="17" t="s">
        <v>290</v>
      </c>
      <c r="BM161" s="17" t="s">
        <v>3114</v>
      </c>
    </row>
    <row r="162" s="12" customFormat="1">
      <c r="B162" s="208"/>
      <c r="C162" s="209"/>
      <c r="D162" s="210" t="s">
        <v>292</v>
      </c>
      <c r="E162" s="211" t="s">
        <v>1</v>
      </c>
      <c r="F162" s="212" t="s">
        <v>3115</v>
      </c>
      <c r="G162" s="209"/>
      <c r="H162" s="211" t="s">
        <v>1</v>
      </c>
      <c r="I162" s="209"/>
      <c r="J162" s="209"/>
      <c r="K162" s="209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292</v>
      </c>
      <c r="AU162" s="217" t="s">
        <v>88</v>
      </c>
      <c r="AV162" s="12" t="s">
        <v>86</v>
      </c>
      <c r="AW162" s="12" t="s">
        <v>40</v>
      </c>
      <c r="AX162" s="12" t="s">
        <v>79</v>
      </c>
      <c r="AY162" s="217" t="s">
        <v>282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3116</v>
      </c>
      <c r="G163" s="219"/>
      <c r="H163" s="222">
        <v>7.04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88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7.04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88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248" t="s">
        <v>385</v>
      </c>
      <c r="D165" s="248" t="s">
        <v>328</v>
      </c>
      <c r="E165" s="249" t="s">
        <v>3117</v>
      </c>
      <c r="F165" s="250" t="s">
        <v>2513</v>
      </c>
      <c r="G165" s="251" t="s">
        <v>316</v>
      </c>
      <c r="H165" s="252">
        <v>13.728</v>
      </c>
      <c r="I165" s="253">
        <v>250</v>
      </c>
      <c r="J165" s="253">
        <f>ROUND(I165*H165,2)</f>
        <v>3432</v>
      </c>
      <c r="K165" s="250" t="s">
        <v>289</v>
      </c>
      <c r="L165" s="254"/>
      <c r="M165" s="255" t="s">
        <v>1</v>
      </c>
      <c r="N165" s="256" t="s">
        <v>50</v>
      </c>
      <c r="O165" s="205">
        <v>0</v>
      </c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1452</v>
      </c>
      <c r="AT165" s="17" t="s">
        <v>328</v>
      </c>
      <c r="AU165" s="17" t="s">
        <v>88</v>
      </c>
      <c r="AY165" s="17" t="s">
        <v>282</v>
      </c>
      <c r="BE165" s="207">
        <f>IF(N165="základní",J165,0)</f>
        <v>3432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3432</v>
      </c>
      <c r="BL165" s="17" t="s">
        <v>1452</v>
      </c>
      <c r="BM165" s="17" t="s">
        <v>3118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2515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3119</v>
      </c>
      <c r="G167" s="219"/>
      <c r="H167" s="222">
        <v>13.728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13.728</v>
      </c>
      <c r="I168" s="239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292</v>
      </c>
      <c r="AU168" s="247" t="s">
        <v>88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1" customFormat="1" ht="22.8" customHeight="1">
      <c r="B169" s="183"/>
      <c r="C169" s="184"/>
      <c r="D169" s="185" t="s">
        <v>78</v>
      </c>
      <c r="E169" s="196" t="s">
        <v>88</v>
      </c>
      <c r="F169" s="196" t="s">
        <v>2517</v>
      </c>
      <c r="G169" s="184"/>
      <c r="H169" s="184"/>
      <c r="I169" s="184"/>
      <c r="J169" s="197">
        <f>BK169</f>
        <v>1724.6299999999999</v>
      </c>
      <c r="K169" s="184"/>
      <c r="L169" s="188"/>
      <c r="M169" s="189"/>
      <c r="N169" s="190"/>
      <c r="O169" s="190"/>
      <c r="P169" s="191">
        <f>SUM(P170:P181)</f>
        <v>1.6799200000000001</v>
      </c>
      <c r="Q169" s="190"/>
      <c r="R169" s="191">
        <f>SUM(R170:R181)</f>
        <v>0.01078</v>
      </c>
      <c r="S169" s="190"/>
      <c r="T169" s="192">
        <f>SUM(T170:T181)</f>
        <v>0</v>
      </c>
      <c r="AR169" s="193" t="s">
        <v>86</v>
      </c>
      <c r="AT169" s="194" t="s">
        <v>78</v>
      </c>
      <c r="AU169" s="194" t="s">
        <v>86</v>
      </c>
      <c r="AY169" s="193" t="s">
        <v>282</v>
      </c>
      <c r="BK169" s="195">
        <f>SUM(BK170:BK181)</f>
        <v>1724.6299999999999</v>
      </c>
    </row>
    <row r="170" s="1" customFormat="1" ht="16.5" customHeight="1">
      <c r="B170" s="33"/>
      <c r="C170" s="198" t="s">
        <v>389</v>
      </c>
      <c r="D170" s="198" t="s">
        <v>285</v>
      </c>
      <c r="E170" s="199" t="s">
        <v>2518</v>
      </c>
      <c r="F170" s="200" t="s">
        <v>2519</v>
      </c>
      <c r="G170" s="201" t="s">
        <v>288</v>
      </c>
      <c r="H170" s="202">
        <v>0.79200000000000004</v>
      </c>
      <c r="I170" s="203">
        <v>694</v>
      </c>
      <c r="J170" s="203">
        <f>ROUND(I170*H170,2)</f>
        <v>549.64999999999998</v>
      </c>
      <c r="K170" s="200" t="s">
        <v>289</v>
      </c>
      <c r="L170" s="38"/>
      <c r="M170" s="72" t="s">
        <v>1</v>
      </c>
      <c r="N170" s="204" t="s">
        <v>50</v>
      </c>
      <c r="O170" s="205">
        <v>0.76000000000000001</v>
      </c>
      <c r="P170" s="205">
        <f>O170*H170</f>
        <v>0.60192000000000001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AR170" s="17" t="s">
        <v>290</v>
      </c>
      <c r="AT170" s="17" t="s">
        <v>285</v>
      </c>
      <c r="AU170" s="17" t="s">
        <v>88</v>
      </c>
      <c r="AY170" s="17" t="s">
        <v>282</v>
      </c>
      <c r="BE170" s="207">
        <f>IF(N170="základní",J170,0)</f>
        <v>549.64999999999998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86</v>
      </c>
      <c r="BK170" s="207">
        <f>ROUND(I170*H170,2)</f>
        <v>549.64999999999998</v>
      </c>
      <c r="BL170" s="17" t="s">
        <v>290</v>
      </c>
      <c r="BM170" s="17" t="s">
        <v>3120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2521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3121</v>
      </c>
      <c r="G172" s="219"/>
      <c r="H172" s="222">
        <v>0.79200000000000004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5" customFormat="1">
      <c r="B173" s="238"/>
      <c r="C173" s="239"/>
      <c r="D173" s="210" t="s">
        <v>292</v>
      </c>
      <c r="E173" s="240" t="s">
        <v>1</v>
      </c>
      <c r="F173" s="241" t="s">
        <v>306</v>
      </c>
      <c r="G173" s="239"/>
      <c r="H173" s="242">
        <v>0.79200000000000004</v>
      </c>
      <c r="I173" s="239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292</v>
      </c>
      <c r="AU173" s="247" t="s">
        <v>88</v>
      </c>
      <c r="AV173" s="15" t="s">
        <v>290</v>
      </c>
      <c r="AW173" s="15" t="s">
        <v>40</v>
      </c>
      <c r="AX173" s="15" t="s">
        <v>86</v>
      </c>
      <c r="AY173" s="247" t="s">
        <v>282</v>
      </c>
    </row>
    <row r="174" s="1" customFormat="1" ht="16.5" customHeight="1">
      <c r="B174" s="33"/>
      <c r="C174" s="198" t="s">
        <v>395</v>
      </c>
      <c r="D174" s="198" t="s">
        <v>285</v>
      </c>
      <c r="E174" s="199" t="s">
        <v>2523</v>
      </c>
      <c r="F174" s="200" t="s">
        <v>2524</v>
      </c>
      <c r="G174" s="201" t="s">
        <v>392</v>
      </c>
      <c r="H174" s="202">
        <v>22</v>
      </c>
      <c r="I174" s="203">
        <v>48.600000000000001</v>
      </c>
      <c r="J174" s="203">
        <f>ROUND(I174*H174,2)</f>
        <v>1069.2000000000001</v>
      </c>
      <c r="K174" s="200" t="s">
        <v>289</v>
      </c>
      <c r="L174" s="38"/>
      <c r="M174" s="72" t="s">
        <v>1</v>
      </c>
      <c r="N174" s="204" t="s">
        <v>50</v>
      </c>
      <c r="O174" s="205">
        <v>0.044999999999999998</v>
      </c>
      <c r="P174" s="205">
        <f>O174*H174</f>
        <v>0.98999999999999999</v>
      </c>
      <c r="Q174" s="205">
        <v>0.00048999999999999998</v>
      </c>
      <c r="R174" s="205">
        <f>Q174*H174</f>
        <v>0.01078</v>
      </c>
      <c r="S174" s="205">
        <v>0</v>
      </c>
      <c r="T174" s="206">
        <f>S174*H174</f>
        <v>0</v>
      </c>
      <c r="AR174" s="17" t="s">
        <v>290</v>
      </c>
      <c r="AT174" s="17" t="s">
        <v>285</v>
      </c>
      <c r="AU174" s="17" t="s">
        <v>88</v>
      </c>
      <c r="AY174" s="17" t="s">
        <v>282</v>
      </c>
      <c r="BE174" s="207">
        <f>IF(N174="základní",J174,0)</f>
        <v>1069.2000000000001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1069.2000000000001</v>
      </c>
      <c r="BL174" s="17" t="s">
        <v>290</v>
      </c>
      <c r="BM174" s="17" t="s">
        <v>3122</v>
      </c>
    </row>
    <row r="175" s="12" customFormat="1">
      <c r="B175" s="208"/>
      <c r="C175" s="209"/>
      <c r="D175" s="210" t="s">
        <v>292</v>
      </c>
      <c r="E175" s="211" t="s">
        <v>1</v>
      </c>
      <c r="F175" s="212" t="s">
        <v>2526</v>
      </c>
      <c r="G175" s="209"/>
      <c r="H175" s="211" t="s">
        <v>1</v>
      </c>
      <c r="I175" s="209"/>
      <c r="J175" s="209"/>
      <c r="K175" s="209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292</v>
      </c>
      <c r="AU175" s="217" t="s">
        <v>88</v>
      </c>
      <c r="AV175" s="12" t="s">
        <v>86</v>
      </c>
      <c r="AW175" s="12" t="s">
        <v>40</v>
      </c>
      <c r="AX175" s="12" t="s">
        <v>79</v>
      </c>
      <c r="AY175" s="217" t="s">
        <v>282</v>
      </c>
    </row>
    <row r="176" s="13" customFormat="1">
      <c r="B176" s="218"/>
      <c r="C176" s="219"/>
      <c r="D176" s="210" t="s">
        <v>292</v>
      </c>
      <c r="E176" s="220" t="s">
        <v>1</v>
      </c>
      <c r="F176" s="221" t="s">
        <v>410</v>
      </c>
      <c r="G176" s="219"/>
      <c r="H176" s="222">
        <v>22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292</v>
      </c>
      <c r="AU176" s="227" t="s">
        <v>88</v>
      </c>
      <c r="AV176" s="13" t="s">
        <v>88</v>
      </c>
      <c r="AW176" s="13" t="s">
        <v>40</v>
      </c>
      <c r="AX176" s="13" t="s">
        <v>79</v>
      </c>
      <c r="AY176" s="227" t="s">
        <v>282</v>
      </c>
    </row>
    <row r="177" s="15" customFormat="1">
      <c r="B177" s="238"/>
      <c r="C177" s="239"/>
      <c r="D177" s="210" t="s">
        <v>292</v>
      </c>
      <c r="E177" s="240" t="s">
        <v>1</v>
      </c>
      <c r="F177" s="241" t="s">
        <v>306</v>
      </c>
      <c r="G177" s="239"/>
      <c r="H177" s="242">
        <v>22</v>
      </c>
      <c r="I177" s="239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292</v>
      </c>
      <c r="AU177" s="247" t="s">
        <v>88</v>
      </c>
      <c r="AV177" s="15" t="s">
        <v>290</v>
      </c>
      <c r="AW177" s="15" t="s">
        <v>40</v>
      </c>
      <c r="AX177" s="15" t="s">
        <v>86</v>
      </c>
      <c r="AY177" s="247" t="s">
        <v>282</v>
      </c>
    </row>
    <row r="178" s="1" customFormat="1" ht="16.5" customHeight="1">
      <c r="B178" s="33"/>
      <c r="C178" s="198" t="s">
        <v>399</v>
      </c>
      <c r="D178" s="198" t="s">
        <v>285</v>
      </c>
      <c r="E178" s="199" t="s">
        <v>3123</v>
      </c>
      <c r="F178" s="200" t="s">
        <v>3124</v>
      </c>
      <c r="G178" s="201" t="s">
        <v>343</v>
      </c>
      <c r="H178" s="202">
        <v>17.600000000000001</v>
      </c>
      <c r="I178" s="203">
        <v>6.0099999999999998</v>
      </c>
      <c r="J178" s="203">
        <f>ROUND(I178*H178,2)</f>
        <v>105.78</v>
      </c>
      <c r="K178" s="200" t="s">
        <v>289</v>
      </c>
      <c r="L178" s="38"/>
      <c r="M178" s="72" t="s">
        <v>1</v>
      </c>
      <c r="N178" s="204" t="s">
        <v>50</v>
      </c>
      <c r="O178" s="205">
        <v>0.0050000000000000001</v>
      </c>
      <c r="P178" s="205">
        <f>O178*H178</f>
        <v>0.088000000000000009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AR178" s="17" t="s">
        <v>290</v>
      </c>
      <c r="AT178" s="17" t="s">
        <v>285</v>
      </c>
      <c r="AU178" s="17" t="s">
        <v>88</v>
      </c>
      <c r="AY178" s="17" t="s">
        <v>282</v>
      </c>
      <c r="BE178" s="207">
        <f>IF(N178="základní",J178,0)</f>
        <v>105.78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86</v>
      </c>
      <c r="BK178" s="207">
        <f>ROUND(I178*H178,2)</f>
        <v>105.78</v>
      </c>
      <c r="BL178" s="17" t="s">
        <v>290</v>
      </c>
      <c r="BM178" s="17" t="s">
        <v>3125</v>
      </c>
    </row>
    <row r="179" s="12" customFormat="1">
      <c r="B179" s="208"/>
      <c r="C179" s="209"/>
      <c r="D179" s="210" t="s">
        <v>292</v>
      </c>
      <c r="E179" s="211" t="s">
        <v>1</v>
      </c>
      <c r="F179" s="212" t="s">
        <v>3126</v>
      </c>
      <c r="G179" s="209"/>
      <c r="H179" s="211" t="s">
        <v>1</v>
      </c>
      <c r="I179" s="209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292</v>
      </c>
      <c r="AU179" s="217" t="s">
        <v>88</v>
      </c>
      <c r="AV179" s="12" t="s">
        <v>86</v>
      </c>
      <c r="AW179" s="12" t="s">
        <v>40</v>
      </c>
      <c r="AX179" s="12" t="s">
        <v>79</v>
      </c>
      <c r="AY179" s="21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3127</v>
      </c>
      <c r="G180" s="219"/>
      <c r="H180" s="222">
        <v>17.600000000000001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5" customFormat="1">
      <c r="B181" s="238"/>
      <c r="C181" s="239"/>
      <c r="D181" s="210" t="s">
        <v>292</v>
      </c>
      <c r="E181" s="240" t="s">
        <v>1</v>
      </c>
      <c r="F181" s="241" t="s">
        <v>306</v>
      </c>
      <c r="G181" s="239"/>
      <c r="H181" s="242">
        <v>17.600000000000001</v>
      </c>
      <c r="I181" s="239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292</v>
      </c>
      <c r="AU181" s="247" t="s">
        <v>88</v>
      </c>
      <c r="AV181" s="15" t="s">
        <v>290</v>
      </c>
      <c r="AW181" s="15" t="s">
        <v>40</v>
      </c>
      <c r="AX181" s="15" t="s">
        <v>86</v>
      </c>
      <c r="AY181" s="247" t="s">
        <v>282</v>
      </c>
    </row>
    <row r="182" s="11" customFormat="1" ht="22.8" customHeight="1">
      <c r="B182" s="183"/>
      <c r="C182" s="184"/>
      <c r="D182" s="185" t="s">
        <v>78</v>
      </c>
      <c r="E182" s="196" t="s">
        <v>290</v>
      </c>
      <c r="F182" s="196" t="s">
        <v>1526</v>
      </c>
      <c r="G182" s="184"/>
      <c r="H182" s="184"/>
      <c r="I182" s="184"/>
      <c r="J182" s="197">
        <f>BK182</f>
        <v>1436.1600000000001</v>
      </c>
      <c r="K182" s="184"/>
      <c r="L182" s="188"/>
      <c r="M182" s="189"/>
      <c r="N182" s="190"/>
      <c r="O182" s="190"/>
      <c r="P182" s="191">
        <f>SUM(P183:P186)</f>
        <v>2.31792</v>
      </c>
      <c r="Q182" s="190"/>
      <c r="R182" s="191">
        <f>SUM(R183:R186)</f>
        <v>3.3277551999999999</v>
      </c>
      <c r="S182" s="190"/>
      <c r="T182" s="192">
        <f>SUM(T183:T186)</f>
        <v>0</v>
      </c>
      <c r="AR182" s="193" t="s">
        <v>86</v>
      </c>
      <c r="AT182" s="194" t="s">
        <v>78</v>
      </c>
      <c r="AU182" s="194" t="s">
        <v>86</v>
      </c>
      <c r="AY182" s="193" t="s">
        <v>282</v>
      </c>
      <c r="BK182" s="195">
        <f>SUM(BK183:BK186)</f>
        <v>1436.1600000000001</v>
      </c>
    </row>
    <row r="183" s="1" customFormat="1" ht="16.5" customHeight="1">
      <c r="B183" s="33"/>
      <c r="C183" s="198" t="s">
        <v>7</v>
      </c>
      <c r="D183" s="198" t="s">
        <v>285</v>
      </c>
      <c r="E183" s="199" t="s">
        <v>2536</v>
      </c>
      <c r="F183" s="200" t="s">
        <v>2537</v>
      </c>
      <c r="G183" s="201" t="s">
        <v>288</v>
      </c>
      <c r="H183" s="202">
        <v>1.76</v>
      </c>
      <c r="I183" s="203">
        <v>816</v>
      </c>
      <c r="J183" s="203">
        <f>ROUND(I183*H183,2)</f>
        <v>1436.1600000000001</v>
      </c>
      <c r="K183" s="200" t="s">
        <v>289</v>
      </c>
      <c r="L183" s="38"/>
      <c r="M183" s="72" t="s">
        <v>1</v>
      </c>
      <c r="N183" s="204" t="s">
        <v>50</v>
      </c>
      <c r="O183" s="205">
        <v>1.317</v>
      </c>
      <c r="P183" s="205">
        <f>O183*H183</f>
        <v>2.31792</v>
      </c>
      <c r="Q183" s="205">
        <v>1.8907700000000001</v>
      </c>
      <c r="R183" s="205">
        <f>Q183*H183</f>
        <v>3.3277551999999999</v>
      </c>
      <c r="S183" s="205">
        <v>0</v>
      </c>
      <c r="T183" s="206">
        <f>S183*H183</f>
        <v>0</v>
      </c>
      <c r="AR183" s="17" t="s">
        <v>290</v>
      </c>
      <c r="AT183" s="17" t="s">
        <v>285</v>
      </c>
      <c r="AU183" s="17" t="s">
        <v>88</v>
      </c>
      <c r="AY183" s="17" t="s">
        <v>282</v>
      </c>
      <c r="BE183" s="207">
        <f>IF(N183="základní",J183,0)</f>
        <v>1436.1600000000001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86</v>
      </c>
      <c r="BK183" s="207">
        <f>ROUND(I183*H183,2)</f>
        <v>1436.1600000000001</v>
      </c>
      <c r="BL183" s="17" t="s">
        <v>290</v>
      </c>
      <c r="BM183" s="17" t="s">
        <v>3128</v>
      </c>
    </row>
    <row r="184" s="12" customFormat="1">
      <c r="B184" s="208"/>
      <c r="C184" s="209"/>
      <c r="D184" s="210" t="s">
        <v>292</v>
      </c>
      <c r="E184" s="211" t="s">
        <v>1</v>
      </c>
      <c r="F184" s="212" t="s">
        <v>3129</v>
      </c>
      <c r="G184" s="209"/>
      <c r="H184" s="211" t="s">
        <v>1</v>
      </c>
      <c r="I184" s="209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292</v>
      </c>
      <c r="AU184" s="217" t="s">
        <v>88</v>
      </c>
      <c r="AV184" s="12" t="s">
        <v>86</v>
      </c>
      <c r="AW184" s="12" t="s">
        <v>40</v>
      </c>
      <c r="AX184" s="12" t="s">
        <v>79</v>
      </c>
      <c r="AY184" s="217" t="s">
        <v>282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3130</v>
      </c>
      <c r="G185" s="219"/>
      <c r="H185" s="222">
        <v>1.76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88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5" customFormat="1">
      <c r="B186" s="238"/>
      <c r="C186" s="239"/>
      <c r="D186" s="210" t="s">
        <v>292</v>
      </c>
      <c r="E186" s="240" t="s">
        <v>1</v>
      </c>
      <c r="F186" s="241" t="s">
        <v>306</v>
      </c>
      <c r="G186" s="239"/>
      <c r="H186" s="242">
        <v>1.76</v>
      </c>
      <c r="I186" s="239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292</v>
      </c>
      <c r="AU186" s="247" t="s">
        <v>88</v>
      </c>
      <c r="AV186" s="15" t="s">
        <v>290</v>
      </c>
      <c r="AW186" s="15" t="s">
        <v>40</v>
      </c>
      <c r="AX186" s="15" t="s">
        <v>86</v>
      </c>
      <c r="AY186" s="247" t="s">
        <v>282</v>
      </c>
    </row>
    <row r="187" s="11" customFormat="1" ht="22.8" customHeight="1">
      <c r="B187" s="183"/>
      <c r="C187" s="184"/>
      <c r="D187" s="185" t="s">
        <v>78</v>
      </c>
      <c r="E187" s="196" t="s">
        <v>331</v>
      </c>
      <c r="F187" s="196" t="s">
        <v>1368</v>
      </c>
      <c r="G187" s="184"/>
      <c r="H187" s="184"/>
      <c r="I187" s="184"/>
      <c r="J187" s="197">
        <f>BK187</f>
        <v>110785.8</v>
      </c>
      <c r="K187" s="184"/>
      <c r="L187" s="188"/>
      <c r="M187" s="189"/>
      <c r="N187" s="190"/>
      <c r="O187" s="190"/>
      <c r="P187" s="191">
        <f>SUM(P188:P268)</f>
        <v>23.852999999999998</v>
      </c>
      <c r="Q187" s="190"/>
      <c r="R187" s="191">
        <f>SUM(R188:R268)</f>
        <v>0.70033999999999985</v>
      </c>
      <c r="S187" s="190"/>
      <c r="T187" s="192">
        <f>SUM(T188:T268)</f>
        <v>0</v>
      </c>
      <c r="AR187" s="193" t="s">
        <v>86</v>
      </c>
      <c r="AT187" s="194" t="s">
        <v>78</v>
      </c>
      <c r="AU187" s="194" t="s">
        <v>86</v>
      </c>
      <c r="AY187" s="193" t="s">
        <v>282</v>
      </c>
      <c r="BK187" s="195">
        <f>SUM(BK188:BK268)</f>
        <v>110785.8</v>
      </c>
    </row>
    <row r="188" s="1" customFormat="1" ht="16.5" customHeight="1">
      <c r="B188" s="33"/>
      <c r="C188" s="198" t="s">
        <v>410</v>
      </c>
      <c r="D188" s="198" t="s">
        <v>285</v>
      </c>
      <c r="E188" s="199" t="s">
        <v>3131</v>
      </c>
      <c r="F188" s="200" t="s">
        <v>3132</v>
      </c>
      <c r="G188" s="201" t="s">
        <v>392</v>
      </c>
      <c r="H188" s="202">
        <v>22</v>
      </c>
      <c r="I188" s="203">
        <v>117</v>
      </c>
      <c r="J188" s="203">
        <f>ROUND(I188*H188,2)</f>
        <v>2574</v>
      </c>
      <c r="K188" s="200" t="s">
        <v>289</v>
      </c>
      <c r="L188" s="38"/>
      <c r="M188" s="72" t="s">
        <v>1</v>
      </c>
      <c r="N188" s="204" t="s">
        <v>50</v>
      </c>
      <c r="O188" s="205">
        <v>0.44800000000000001</v>
      </c>
      <c r="P188" s="205">
        <f>O188*H188</f>
        <v>9.8559999999999999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88</v>
      </c>
      <c r="AY188" s="17" t="s">
        <v>282</v>
      </c>
      <c r="BE188" s="207">
        <f>IF(N188="základní",J188,0)</f>
        <v>2574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2574</v>
      </c>
      <c r="BL188" s="17" t="s">
        <v>290</v>
      </c>
      <c r="BM188" s="17" t="s">
        <v>3133</v>
      </c>
    </row>
    <row r="189" s="12" customFormat="1">
      <c r="B189" s="208"/>
      <c r="C189" s="209"/>
      <c r="D189" s="210" t="s">
        <v>292</v>
      </c>
      <c r="E189" s="211" t="s">
        <v>1</v>
      </c>
      <c r="F189" s="212" t="s">
        <v>3134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292</v>
      </c>
      <c r="AU189" s="217" t="s">
        <v>88</v>
      </c>
      <c r="AV189" s="12" t="s">
        <v>86</v>
      </c>
      <c r="AW189" s="12" t="s">
        <v>40</v>
      </c>
      <c r="AX189" s="12" t="s">
        <v>79</v>
      </c>
      <c r="AY189" s="217" t="s">
        <v>282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410</v>
      </c>
      <c r="G190" s="219"/>
      <c r="H190" s="222">
        <v>22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88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5" customFormat="1">
      <c r="B191" s="238"/>
      <c r="C191" s="239"/>
      <c r="D191" s="210" t="s">
        <v>292</v>
      </c>
      <c r="E191" s="240" t="s">
        <v>1</v>
      </c>
      <c r="F191" s="241" t="s">
        <v>306</v>
      </c>
      <c r="G191" s="239"/>
      <c r="H191" s="242">
        <v>22</v>
      </c>
      <c r="I191" s="239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292</v>
      </c>
      <c r="AU191" s="247" t="s">
        <v>88</v>
      </c>
      <c r="AV191" s="15" t="s">
        <v>290</v>
      </c>
      <c r="AW191" s="15" t="s">
        <v>40</v>
      </c>
      <c r="AX191" s="15" t="s">
        <v>86</v>
      </c>
      <c r="AY191" s="247" t="s">
        <v>282</v>
      </c>
    </row>
    <row r="192" s="1" customFormat="1" ht="16.5" customHeight="1">
      <c r="B192" s="33"/>
      <c r="C192" s="248" t="s">
        <v>415</v>
      </c>
      <c r="D192" s="248" t="s">
        <v>328</v>
      </c>
      <c r="E192" s="249" t="s">
        <v>3135</v>
      </c>
      <c r="F192" s="250" t="s">
        <v>3136</v>
      </c>
      <c r="G192" s="251" t="s">
        <v>392</v>
      </c>
      <c r="H192" s="252">
        <v>22</v>
      </c>
      <c r="I192" s="253">
        <v>1960</v>
      </c>
      <c r="J192" s="253">
        <f>ROUND(I192*H192,2)</f>
        <v>43120</v>
      </c>
      <c r="K192" s="250" t="s">
        <v>289</v>
      </c>
      <c r="L192" s="254"/>
      <c r="M192" s="255" t="s">
        <v>1</v>
      </c>
      <c r="N192" s="256" t="s">
        <v>50</v>
      </c>
      <c r="O192" s="205">
        <v>0</v>
      </c>
      <c r="P192" s="205">
        <f>O192*H192</f>
        <v>0</v>
      </c>
      <c r="Q192" s="205">
        <v>0.015699999999999999</v>
      </c>
      <c r="R192" s="205">
        <f>Q192*H192</f>
        <v>0.34539999999999998</v>
      </c>
      <c r="S192" s="205">
        <v>0</v>
      </c>
      <c r="T192" s="206">
        <f>S192*H192</f>
        <v>0</v>
      </c>
      <c r="AR192" s="17" t="s">
        <v>331</v>
      </c>
      <c r="AT192" s="17" t="s">
        <v>328</v>
      </c>
      <c r="AU192" s="17" t="s">
        <v>88</v>
      </c>
      <c r="AY192" s="17" t="s">
        <v>282</v>
      </c>
      <c r="BE192" s="207">
        <f>IF(N192="základní",J192,0)</f>
        <v>43120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86</v>
      </c>
      <c r="BK192" s="207">
        <f>ROUND(I192*H192,2)</f>
        <v>43120</v>
      </c>
      <c r="BL192" s="17" t="s">
        <v>290</v>
      </c>
      <c r="BM192" s="17" t="s">
        <v>3137</v>
      </c>
    </row>
    <row r="193" s="12" customFormat="1">
      <c r="B193" s="208"/>
      <c r="C193" s="209"/>
      <c r="D193" s="210" t="s">
        <v>292</v>
      </c>
      <c r="E193" s="211" t="s">
        <v>1</v>
      </c>
      <c r="F193" s="212" t="s">
        <v>3138</v>
      </c>
      <c r="G193" s="209"/>
      <c r="H193" s="211" t="s">
        <v>1</v>
      </c>
      <c r="I193" s="209"/>
      <c r="J193" s="209"/>
      <c r="K193" s="209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292</v>
      </c>
      <c r="AU193" s="217" t="s">
        <v>88</v>
      </c>
      <c r="AV193" s="12" t="s">
        <v>86</v>
      </c>
      <c r="AW193" s="12" t="s">
        <v>40</v>
      </c>
      <c r="AX193" s="12" t="s">
        <v>79</v>
      </c>
      <c r="AY193" s="21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410</v>
      </c>
      <c r="G194" s="219"/>
      <c r="H194" s="222">
        <v>22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5" customFormat="1">
      <c r="B195" s="238"/>
      <c r="C195" s="239"/>
      <c r="D195" s="210" t="s">
        <v>292</v>
      </c>
      <c r="E195" s="240" t="s">
        <v>1</v>
      </c>
      <c r="F195" s="241" t="s">
        <v>306</v>
      </c>
      <c r="G195" s="239"/>
      <c r="H195" s="242">
        <v>22</v>
      </c>
      <c r="I195" s="239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292</v>
      </c>
      <c r="AU195" s="247" t="s">
        <v>88</v>
      </c>
      <c r="AV195" s="15" t="s">
        <v>290</v>
      </c>
      <c r="AW195" s="15" t="s">
        <v>40</v>
      </c>
      <c r="AX195" s="15" t="s">
        <v>86</v>
      </c>
      <c r="AY195" s="247" t="s">
        <v>282</v>
      </c>
    </row>
    <row r="196" s="1" customFormat="1" ht="16.5" customHeight="1">
      <c r="B196" s="33"/>
      <c r="C196" s="198" t="s">
        <v>420</v>
      </c>
      <c r="D196" s="198" t="s">
        <v>285</v>
      </c>
      <c r="E196" s="199" t="s">
        <v>3139</v>
      </c>
      <c r="F196" s="200" t="s">
        <v>3140</v>
      </c>
      <c r="G196" s="201" t="s">
        <v>376</v>
      </c>
      <c r="H196" s="202">
        <v>2</v>
      </c>
      <c r="I196" s="203">
        <v>415</v>
      </c>
      <c r="J196" s="203">
        <f>ROUND(I196*H196,2)</f>
        <v>830</v>
      </c>
      <c r="K196" s="200" t="s">
        <v>289</v>
      </c>
      <c r="L196" s="38"/>
      <c r="M196" s="72" t="s">
        <v>1</v>
      </c>
      <c r="N196" s="204" t="s">
        <v>50</v>
      </c>
      <c r="O196" s="205">
        <v>1.5920000000000001</v>
      </c>
      <c r="P196" s="205">
        <f>O196*H196</f>
        <v>3.1840000000000002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88</v>
      </c>
      <c r="AY196" s="17" t="s">
        <v>282</v>
      </c>
      <c r="BE196" s="207">
        <f>IF(N196="základní",J196,0)</f>
        <v>830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830</v>
      </c>
      <c r="BL196" s="17" t="s">
        <v>290</v>
      </c>
      <c r="BM196" s="17" t="s">
        <v>3141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3142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88</v>
      </c>
      <c r="G198" s="219"/>
      <c r="H198" s="222">
        <v>2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5" customFormat="1">
      <c r="B199" s="238"/>
      <c r="C199" s="239"/>
      <c r="D199" s="210" t="s">
        <v>292</v>
      </c>
      <c r="E199" s="240" t="s">
        <v>1</v>
      </c>
      <c r="F199" s="241" t="s">
        <v>306</v>
      </c>
      <c r="G199" s="239"/>
      <c r="H199" s="242">
        <v>2</v>
      </c>
      <c r="I199" s="239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292</v>
      </c>
      <c r="AU199" s="247" t="s">
        <v>88</v>
      </c>
      <c r="AV199" s="15" t="s">
        <v>290</v>
      </c>
      <c r="AW199" s="15" t="s">
        <v>40</v>
      </c>
      <c r="AX199" s="15" t="s">
        <v>86</v>
      </c>
      <c r="AY199" s="247" t="s">
        <v>282</v>
      </c>
    </row>
    <row r="200" s="1" customFormat="1" ht="16.5" customHeight="1">
      <c r="B200" s="33"/>
      <c r="C200" s="248" t="s">
        <v>425</v>
      </c>
      <c r="D200" s="248" t="s">
        <v>328</v>
      </c>
      <c r="E200" s="249" t="s">
        <v>3143</v>
      </c>
      <c r="F200" s="250" t="s">
        <v>3144</v>
      </c>
      <c r="G200" s="251" t="s">
        <v>376</v>
      </c>
      <c r="H200" s="252">
        <v>2</v>
      </c>
      <c r="I200" s="253">
        <v>5365</v>
      </c>
      <c r="J200" s="253">
        <f>ROUND(I200*H200,2)</f>
        <v>10730</v>
      </c>
      <c r="K200" s="250" t="s">
        <v>377</v>
      </c>
      <c r="L200" s="254"/>
      <c r="M200" s="255" t="s">
        <v>1</v>
      </c>
      <c r="N200" s="256" t="s">
        <v>50</v>
      </c>
      <c r="O200" s="205">
        <v>0</v>
      </c>
      <c r="P200" s="205">
        <f>O200*H200</f>
        <v>0</v>
      </c>
      <c r="Q200" s="205">
        <v>0.0089999999999999993</v>
      </c>
      <c r="R200" s="205">
        <f>Q200*H200</f>
        <v>0.017999999999999999</v>
      </c>
      <c r="S200" s="205">
        <v>0</v>
      </c>
      <c r="T200" s="206">
        <f>S200*H200</f>
        <v>0</v>
      </c>
      <c r="AR200" s="17" t="s">
        <v>331</v>
      </c>
      <c r="AT200" s="17" t="s">
        <v>328</v>
      </c>
      <c r="AU200" s="17" t="s">
        <v>88</v>
      </c>
      <c r="AY200" s="17" t="s">
        <v>282</v>
      </c>
      <c r="BE200" s="207">
        <f>IF(N200="základní",J200,0)</f>
        <v>10730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7" t="s">
        <v>86</v>
      </c>
      <c r="BK200" s="207">
        <f>ROUND(I200*H200,2)</f>
        <v>10730</v>
      </c>
      <c r="BL200" s="17" t="s">
        <v>290</v>
      </c>
      <c r="BM200" s="17" t="s">
        <v>3145</v>
      </c>
    </row>
    <row r="201" s="1" customFormat="1">
      <c r="B201" s="33"/>
      <c r="C201" s="34"/>
      <c r="D201" s="210" t="s">
        <v>1154</v>
      </c>
      <c r="E201" s="34"/>
      <c r="F201" s="261" t="s">
        <v>1155</v>
      </c>
      <c r="G201" s="34"/>
      <c r="H201" s="34"/>
      <c r="I201" s="34"/>
      <c r="J201" s="34"/>
      <c r="K201" s="34"/>
      <c r="L201" s="38"/>
      <c r="M201" s="262"/>
      <c r="N201" s="74"/>
      <c r="O201" s="74"/>
      <c r="P201" s="74"/>
      <c r="Q201" s="74"/>
      <c r="R201" s="74"/>
      <c r="S201" s="74"/>
      <c r="T201" s="75"/>
      <c r="AT201" s="17" t="s">
        <v>1154</v>
      </c>
      <c r="AU201" s="17" t="s">
        <v>88</v>
      </c>
    </row>
    <row r="202" s="12" customFormat="1">
      <c r="B202" s="208"/>
      <c r="C202" s="209"/>
      <c r="D202" s="210" t="s">
        <v>292</v>
      </c>
      <c r="E202" s="211" t="s">
        <v>1</v>
      </c>
      <c r="F202" s="212" t="s">
        <v>3146</v>
      </c>
      <c r="G202" s="209"/>
      <c r="H202" s="211" t="s">
        <v>1</v>
      </c>
      <c r="I202" s="209"/>
      <c r="J202" s="209"/>
      <c r="K202" s="209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292</v>
      </c>
      <c r="AU202" s="217" t="s">
        <v>88</v>
      </c>
      <c r="AV202" s="12" t="s">
        <v>86</v>
      </c>
      <c r="AW202" s="12" t="s">
        <v>40</v>
      </c>
      <c r="AX202" s="12" t="s">
        <v>79</v>
      </c>
      <c r="AY202" s="21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88</v>
      </c>
      <c r="G203" s="219"/>
      <c r="H203" s="222">
        <v>2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5" customFormat="1">
      <c r="B204" s="238"/>
      <c r="C204" s="239"/>
      <c r="D204" s="210" t="s">
        <v>292</v>
      </c>
      <c r="E204" s="240" t="s">
        <v>1</v>
      </c>
      <c r="F204" s="241" t="s">
        <v>306</v>
      </c>
      <c r="G204" s="239"/>
      <c r="H204" s="242">
        <v>2</v>
      </c>
      <c r="I204" s="239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292</v>
      </c>
      <c r="AU204" s="247" t="s">
        <v>88</v>
      </c>
      <c r="AV204" s="15" t="s">
        <v>290</v>
      </c>
      <c r="AW204" s="15" t="s">
        <v>40</v>
      </c>
      <c r="AX204" s="15" t="s">
        <v>86</v>
      </c>
      <c r="AY204" s="247" t="s">
        <v>282</v>
      </c>
    </row>
    <row r="205" s="1" customFormat="1" ht="16.5" customHeight="1">
      <c r="B205" s="33"/>
      <c r="C205" s="198" t="s">
        <v>429</v>
      </c>
      <c r="D205" s="198" t="s">
        <v>285</v>
      </c>
      <c r="E205" s="199" t="s">
        <v>3147</v>
      </c>
      <c r="F205" s="200" t="s">
        <v>3148</v>
      </c>
      <c r="G205" s="201" t="s">
        <v>376</v>
      </c>
      <c r="H205" s="202">
        <v>2</v>
      </c>
      <c r="I205" s="203">
        <v>560</v>
      </c>
      <c r="J205" s="203">
        <f>ROUND(I205*H205,2)</f>
        <v>1120</v>
      </c>
      <c r="K205" s="200" t="s">
        <v>377</v>
      </c>
      <c r="L205" s="38"/>
      <c r="M205" s="72" t="s">
        <v>1</v>
      </c>
      <c r="N205" s="204" t="s">
        <v>50</v>
      </c>
      <c r="O205" s="205">
        <v>0</v>
      </c>
      <c r="P205" s="205">
        <f>O205*H205</f>
        <v>0</v>
      </c>
      <c r="Q205" s="205">
        <v>0.044999999999999998</v>
      </c>
      <c r="R205" s="205">
        <f>Q205*H205</f>
        <v>0.089999999999999997</v>
      </c>
      <c r="S205" s="205">
        <v>0</v>
      </c>
      <c r="T205" s="206">
        <f>S205*H205</f>
        <v>0</v>
      </c>
      <c r="AR205" s="17" t="s">
        <v>290</v>
      </c>
      <c r="AT205" s="17" t="s">
        <v>285</v>
      </c>
      <c r="AU205" s="17" t="s">
        <v>88</v>
      </c>
      <c r="AY205" s="17" t="s">
        <v>282</v>
      </c>
      <c r="BE205" s="207">
        <f>IF(N205="základní",J205,0)</f>
        <v>1120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86</v>
      </c>
      <c r="BK205" s="207">
        <f>ROUND(I205*H205,2)</f>
        <v>1120</v>
      </c>
      <c r="BL205" s="17" t="s">
        <v>290</v>
      </c>
      <c r="BM205" s="17" t="s">
        <v>3149</v>
      </c>
    </row>
    <row r="206" s="1" customFormat="1">
      <c r="B206" s="33"/>
      <c r="C206" s="34"/>
      <c r="D206" s="210" t="s">
        <v>1154</v>
      </c>
      <c r="E206" s="34"/>
      <c r="F206" s="261" t="s">
        <v>1155</v>
      </c>
      <c r="G206" s="34"/>
      <c r="H206" s="34"/>
      <c r="I206" s="34"/>
      <c r="J206" s="34"/>
      <c r="K206" s="34"/>
      <c r="L206" s="38"/>
      <c r="M206" s="262"/>
      <c r="N206" s="74"/>
      <c r="O206" s="74"/>
      <c r="P206" s="74"/>
      <c r="Q206" s="74"/>
      <c r="R206" s="74"/>
      <c r="S206" s="74"/>
      <c r="T206" s="75"/>
      <c r="AT206" s="17" t="s">
        <v>1154</v>
      </c>
      <c r="AU206" s="17" t="s">
        <v>88</v>
      </c>
    </row>
    <row r="207" s="12" customFormat="1">
      <c r="B207" s="208"/>
      <c r="C207" s="209"/>
      <c r="D207" s="210" t="s">
        <v>292</v>
      </c>
      <c r="E207" s="211" t="s">
        <v>1</v>
      </c>
      <c r="F207" s="212" t="s">
        <v>3150</v>
      </c>
      <c r="G207" s="209"/>
      <c r="H207" s="211" t="s">
        <v>1</v>
      </c>
      <c r="I207" s="209"/>
      <c r="J207" s="209"/>
      <c r="K207" s="209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292</v>
      </c>
      <c r="AU207" s="217" t="s">
        <v>88</v>
      </c>
      <c r="AV207" s="12" t="s">
        <v>86</v>
      </c>
      <c r="AW207" s="12" t="s">
        <v>40</v>
      </c>
      <c r="AX207" s="12" t="s">
        <v>79</v>
      </c>
      <c r="AY207" s="217" t="s">
        <v>282</v>
      </c>
    </row>
    <row r="208" s="13" customFormat="1">
      <c r="B208" s="218"/>
      <c r="C208" s="219"/>
      <c r="D208" s="210" t="s">
        <v>292</v>
      </c>
      <c r="E208" s="220" t="s">
        <v>1</v>
      </c>
      <c r="F208" s="221" t="s">
        <v>88</v>
      </c>
      <c r="G208" s="219"/>
      <c r="H208" s="222">
        <v>2</v>
      </c>
      <c r="I208" s="219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292</v>
      </c>
      <c r="AU208" s="227" t="s">
        <v>88</v>
      </c>
      <c r="AV208" s="13" t="s">
        <v>88</v>
      </c>
      <c r="AW208" s="13" t="s">
        <v>40</v>
      </c>
      <c r="AX208" s="13" t="s">
        <v>79</v>
      </c>
      <c r="AY208" s="227" t="s">
        <v>282</v>
      </c>
    </row>
    <row r="209" s="15" customFormat="1">
      <c r="B209" s="238"/>
      <c r="C209" s="239"/>
      <c r="D209" s="210" t="s">
        <v>292</v>
      </c>
      <c r="E209" s="240" t="s">
        <v>1</v>
      </c>
      <c r="F209" s="241" t="s">
        <v>306</v>
      </c>
      <c r="G209" s="239"/>
      <c r="H209" s="242">
        <v>2</v>
      </c>
      <c r="I209" s="239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292</v>
      </c>
      <c r="AU209" s="247" t="s">
        <v>88</v>
      </c>
      <c r="AV209" s="15" t="s">
        <v>290</v>
      </c>
      <c r="AW209" s="15" t="s">
        <v>40</v>
      </c>
      <c r="AX209" s="15" t="s">
        <v>86</v>
      </c>
      <c r="AY209" s="247" t="s">
        <v>282</v>
      </c>
    </row>
    <row r="210" s="1" customFormat="1" ht="16.5" customHeight="1">
      <c r="B210" s="33"/>
      <c r="C210" s="198" t="s">
        <v>436</v>
      </c>
      <c r="D210" s="198" t="s">
        <v>285</v>
      </c>
      <c r="E210" s="199" t="s">
        <v>2584</v>
      </c>
      <c r="F210" s="200" t="s">
        <v>2585</v>
      </c>
      <c r="G210" s="201" t="s">
        <v>376</v>
      </c>
      <c r="H210" s="202">
        <v>2</v>
      </c>
      <c r="I210" s="203">
        <v>160</v>
      </c>
      <c r="J210" s="203">
        <f>ROUND(I210*H210,2)</f>
        <v>320</v>
      </c>
      <c r="K210" s="200" t="s">
        <v>289</v>
      </c>
      <c r="L210" s="38"/>
      <c r="M210" s="72" t="s">
        <v>1</v>
      </c>
      <c r="N210" s="204" t="s">
        <v>50</v>
      </c>
      <c r="O210" s="205">
        <v>0.57199999999999995</v>
      </c>
      <c r="P210" s="205">
        <f>O210*H210</f>
        <v>1.1439999999999999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AR210" s="17" t="s">
        <v>290</v>
      </c>
      <c r="AT210" s="17" t="s">
        <v>285</v>
      </c>
      <c r="AU210" s="17" t="s">
        <v>88</v>
      </c>
      <c r="AY210" s="17" t="s">
        <v>282</v>
      </c>
      <c r="BE210" s="207">
        <f>IF(N210="základní",J210,0)</f>
        <v>320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7" t="s">
        <v>86</v>
      </c>
      <c r="BK210" s="207">
        <f>ROUND(I210*H210,2)</f>
        <v>320</v>
      </c>
      <c r="BL210" s="17" t="s">
        <v>290</v>
      </c>
      <c r="BM210" s="17" t="s">
        <v>3151</v>
      </c>
    </row>
    <row r="211" s="12" customFormat="1">
      <c r="B211" s="208"/>
      <c r="C211" s="209"/>
      <c r="D211" s="210" t="s">
        <v>292</v>
      </c>
      <c r="E211" s="211" t="s">
        <v>1</v>
      </c>
      <c r="F211" s="212" t="s">
        <v>2587</v>
      </c>
      <c r="G211" s="209"/>
      <c r="H211" s="211" t="s">
        <v>1</v>
      </c>
      <c r="I211" s="209"/>
      <c r="J211" s="209"/>
      <c r="K211" s="209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292</v>
      </c>
      <c r="AU211" s="217" t="s">
        <v>88</v>
      </c>
      <c r="AV211" s="12" t="s">
        <v>86</v>
      </c>
      <c r="AW211" s="12" t="s">
        <v>40</v>
      </c>
      <c r="AX211" s="12" t="s">
        <v>79</v>
      </c>
      <c r="AY211" s="217" t="s">
        <v>282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88</v>
      </c>
      <c r="G212" s="219"/>
      <c r="H212" s="222">
        <v>2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88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5" customFormat="1">
      <c r="B213" s="238"/>
      <c r="C213" s="239"/>
      <c r="D213" s="210" t="s">
        <v>292</v>
      </c>
      <c r="E213" s="240" t="s">
        <v>1</v>
      </c>
      <c r="F213" s="241" t="s">
        <v>306</v>
      </c>
      <c r="G213" s="239"/>
      <c r="H213" s="242">
        <v>2</v>
      </c>
      <c r="I213" s="239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292</v>
      </c>
      <c r="AU213" s="247" t="s">
        <v>88</v>
      </c>
      <c r="AV213" s="15" t="s">
        <v>290</v>
      </c>
      <c r="AW213" s="15" t="s">
        <v>40</v>
      </c>
      <c r="AX213" s="15" t="s">
        <v>86</v>
      </c>
      <c r="AY213" s="247" t="s">
        <v>282</v>
      </c>
    </row>
    <row r="214" s="1" customFormat="1" ht="16.5" customHeight="1">
      <c r="B214" s="33"/>
      <c r="C214" s="248" t="s">
        <v>462</v>
      </c>
      <c r="D214" s="248" t="s">
        <v>328</v>
      </c>
      <c r="E214" s="249" t="s">
        <v>2589</v>
      </c>
      <c r="F214" s="250" t="s">
        <v>2590</v>
      </c>
      <c r="G214" s="251" t="s">
        <v>376</v>
      </c>
      <c r="H214" s="252">
        <v>2</v>
      </c>
      <c r="I214" s="253">
        <v>34.100000000000001</v>
      </c>
      <c r="J214" s="253">
        <f>ROUND(I214*H214,2)</f>
        <v>68.200000000000003</v>
      </c>
      <c r="K214" s="250" t="s">
        <v>289</v>
      </c>
      <c r="L214" s="254"/>
      <c r="M214" s="255" t="s">
        <v>1</v>
      </c>
      <c r="N214" s="256" t="s">
        <v>50</v>
      </c>
      <c r="O214" s="205">
        <v>0</v>
      </c>
      <c r="P214" s="205">
        <f>O214*H214</f>
        <v>0</v>
      </c>
      <c r="Q214" s="205">
        <v>3.0000000000000001E-05</v>
      </c>
      <c r="R214" s="205">
        <f>Q214*H214</f>
        <v>6.0000000000000002E-05</v>
      </c>
      <c r="S214" s="205">
        <v>0</v>
      </c>
      <c r="T214" s="206">
        <f>S214*H214</f>
        <v>0</v>
      </c>
      <c r="AR214" s="17" t="s">
        <v>331</v>
      </c>
      <c r="AT214" s="17" t="s">
        <v>328</v>
      </c>
      <c r="AU214" s="17" t="s">
        <v>88</v>
      </c>
      <c r="AY214" s="17" t="s">
        <v>282</v>
      </c>
      <c r="BE214" s="207">
        <f>IF(N214="základní",J214,0)</f>
        <v>68.200000000000003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7" t="s">
        <v>86</v>
      </c>
      <c r="BK214" s="207">
        <f>ROUND(I214*H214,2)</f>
        <v>68.200000000000003</v>
      </c>
      <c r="BL214" s="17" t="s">
        <v>290</v>
      </c>
      <c r="BM214" s="17" t="s">
        <v>3152</v>
      </c>
    </row>
    <row r="215" s="12" customFormat="1">
      <c r="B215" s="208"/>
      <c r="C215" s="209"/>
      <c r="D215" s="210" t="s">
        <v>292</v>
      </c>
      <c r="E215" s="211" t="s">
        <v>1</v>
      </c>
      <c r="F215" s="212" t="s">
        <v>2592</v>
      </c>
      <c r="G215" s="209"/>
      <c r="H215" s="211" t="s">
        <v>1</v>
      </c>
      <c r="I215" s="209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292</v>
      </c>
      <c r="AU215" s="217" t="s">
        <v>88</v>
      </c>
      <c r="AV215" s="12" t="s">
        <v>86</v>
      </c>
      <c r="AW215" s="12" t="s">
        <v>40</v>
      </c>
      <c r="AX215" s="12" t="s">
        <v>79</v>
      </c>
      <c r="AY215" s="217" t="s">
        <v>282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88</v>
      </c>
      <c r="G216" s="219"/>
      <c r="H216" s="222">
        <v>2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88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5" customFormat="1">
      <c r="B217" s="238"/>
      <c r="C217" s="239"/>
      <c r="D217" s="210" t="s">
        <v>292</v>
      </c>
      <c r="E217" s="240" t="s">
        <v>1</v>
      </c>
      <c r="F217" s="241" t="s">
        <v>306</v>
      </c>
      <c r="G217" s="239"/>
      <c r="H217" s="242">
        <v>2</v>
      </c>
      <c r="I217" s="239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292</v>
      </c>
      <c r="AU217" s="247" t="s">
        <v>88</v>
      </c>
      <c r="AV217" s="15" t="s">
        <v>290</v>
      </c>
      <c r="AW217" s="15" t="s">
        <v>40</v>
      </c>
      <c r="AX217" s="15" t="s">
        <v>86</v>
      </c>
      <c r="AY217" s="247" t="s">
        <v>282</v>
      </c>
    </row>
    <row r="218" s="1" customFormat="1" ht="16.5" customHeight="1">
      <c r="B218" s="33"/>
      <c r="C218" s="198" t="s">
        <v>476</v>
      </c>
      <c r="D218" s="198" t="s">
        <v>285</v>
      </c>
      <c r="E218" s="199" t="s">
        <v>3153</v>
      </c>
      <c r="F218" s="200" t="s">
        <v>3154</v>
      </c>
      <c r="G218" s="201" t="s">
        <v>376</v>
      </c>
      <c r="H218" s="202">
        <v>1</v>
      </c>
      <c r="I218" s="203">
        <v>941</v>
      </c>
      <c r="J218" s="203">
        <f>ROUND(I218*H218,2)</f>
        <v>941</v>
      </c>
      <c r="K218" s="200" t="s">
        <v>289</v>
      </c>
      <c r="L218" s="38"/>
      <c r="M218" s="72" t="s">
        <v>1</v>
      </c>
      <c r="N218" s="204" t="s">
        <v>50</v>
      </c>
      <c r="O218" s="205">
        <v>1.8660000000000001</v>
      </c>
      <c r="P218" s="205">
        <f>O218*H218</f>
        <v>1.8660000000000001</v>
      </c>
      <c r="Q218" s="205">
        <v>0.00165</v>
      </c>
      <c r="R218" s="205">
        <f>Q218*H218</f>
        <v>0.00165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88</v>
      </c>
      <c r="AY218" s="17" t="s">
        <v>282</v>
      </c>
      <c r="BE218" s="207">
        <f>IF(N218="základní",J218,0)</f>
        <v>941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941</v>
      </c>
      <c r="BL218" s="17" t="s">
        <v>290</v>
      </c>
      <c r="BM218" s="17" t="s">
        <v>3155</v>
      </c>
    </row>
    <row r="219" s="12" customFormat="1">
      <c r="B219" s="208"/>
      <c r="C219" s="209"/>
      <c r="D219" s="210" t="s">
        <v>292</v>
      </c>
      <c r="E219" s="211" t="s">
        <v>1</v>
      </c>
      <c r="F219" s="212" t="s">
        <v>3156</v>
      </c>
      <c r="G219" s="209"/>
      <c r="H219" s="211" t="s">
        <v>1</v>
      </c>
      <c r="I219" s="209"/>
      <c r="J219" s="209"/>
      <c r="K219" s="209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292</v>
      </c>
      <c r="AU219" s="217" t="s">
        <v>88</v>
      </c>
      <c r="AV219" s="12" t="s">
        <v>86</v>
      </c>
      <c r="AW219" s="12" t="s">
        <v>40</v>
      </c>
      <c r="AX219" s="12" t="s">
        <v>79</v>
      </c>
      <c r="AY219" s="217" t="s">
        <v>282</v>
      </c>
    </row>
    <row r="220" s="13" customFormat="1">
      <c r="B220" s="218"/>
      <c r="C220" s="219"/>
      <c r="D220" s="210" t="s">
        <v>292</v>
      </c>
      <c r="E220" s="220" t="s">
        <v>1</v>
      </c>
      <c r="F220" s="221" t="s">
        <v>86</v>
      </c>
      <c r="G220" s="219"/>
      <c r="H220" s="222">
        <v>1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292</v>
      </c>
      <c r="AU220" s="227" t="s">
        <v>88</v>
      </c>
      <c r="AV220" s="13" t="s">
        <v>88</v>
      </c>
      <c r="AW220" s="13" t="s">
        <v>40</v>
      </c>
      <c r="AX220" s="13" t="s">
        <v>79</v>
      </c>
      <c r="AY220" s="227" t="s">
        <v>282</v>
      </c>
    </row>
    <row r="221" s="15" customFormat="1">
      <c r="B221" s="238"/>
      <c r="C221" s="239"/>
      <c r="D221" s="210" t="s">
        <v>292</v>
      </c>
      <c r="E221" s="240" t="s">
        <v>1</v>
      </c>
      <c r="F221" s="241" t="s">
        <v>306</v>
      </c>
      <c r="G221" s="239"/>
      <c r="H221" s="242">
        <v>1</v>
      </c>
      <c r="I221" s="239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292</v>
      </c>
      <c r="AU221" s="247" t="s">
        <v>88</v>
      </c>
      <c r="AV221" s="15" t="s">
        <v>290</v>
      </c>
      <c r="AW221" s="15" t="s">
        <v>40</v>
      </c>
      <c r="AX221" s="15" t="s">
        <v>86</v>
      </c>
      <c r="AY221" s="247" t="s">
        <v>282</v>
      </c>
    </row>
    <row r="222" s="1" customFormat="1" ht="16.5" customHeight="1">
      <c r="B222" s="33"/>
      <c r="C222" s="248" t="s">
        <v>492</v>
      </c>
      <c r="D222" s="248" t="s">
        <v>328</v>
      </c>
      <c r="E222" s="249" t="s">
        <v>3157</v>
      </c>
      <c r="F222" s="250" t="s">
        <v>3158</v>
      </c>
      <c r="G222" s="251" t="s">
        <v>376</v>
      </c>
      <c r="H222" s="252">
        <v>1</v>
      </c>
      <c r="I222" s="253">
        <v>4740</v>
      </c>
      <c r="J222" s="253">
        <f>ROUND(I222*H222,2)</f>
        <v>4740</v>
      </c>
      <c r="K222" s="250" t="s">
        <v>289</v>
      </c>
      <c r="L222" s="254"/>
      <c r="M222" s="255" t="s">
        <v>1</v>
      </c>
      <c r="N222" s="256" t="s">
        <v>50</v>
      </c>
      <c r="O222" s="205">
        <v>0</v>
      </c>
      <c r="P222" s="205">
        <f>O222*H222</f>
        <v>0</v>
      </c>
      <c r="Q222" s="205">
        <v>0.021000000000000001</v>
      </c>
      <c r="R222" s="205">
        <f>Q222*H222</f>
        <v>0.021000000000000001</v>
      </c>
      <c r="S222" s="205">
        <v>0</v>
      </c>
      <c r="T222" s="206">
        <f>S222*H222</f>
        <v>0</v>
      </c>
      <c r="AR222" s="17" t="s">
        <v>331</v>
      </c>
      <c r="AT222" s="17" t="s">
        <v>328</v>
      </c>
      <c r="AU222" s="17" t="s">
        <v>88</v>
      </c>
      <c r="AY222" s="17" t="s">
        <v>282</v>
      </c>
      <c r="BE222" s="207">
        <f>IF(N222="základní",J222,0)</f>
        <v>4740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7" t="s">
        <v>86</v>
      </c>
      <c r="BK222" s="207">
        <f>ROUND(I222*H222,2)</f>
        <v>4740</v>
      </c>
      <c r="BL222" s="17" t="s">
        <v>290</v>
      </c>
      <c r="BM222" s="17" t="s">
        <v>3159</v>
      </c>
    </row>
    <row r="223" s="12" customFormat="1">
      <c r="B223" s="208"/>
      <c r="C223" s="209"/>
      <c r="D223" s="210" t="s">
        <v>292</v>
      </c>
      <c r="E223" s="211" t="s">
        <v>1</v>
      </c>
      <c r="F223" s="212" t="s">
        <v>3160</v>
      </c>
      <c r="G223" s="209"/>
      <c r="H223" s="211" t="s">
        <v>1</v>
      </c>
      <c r="I223" s="209"/>
      <c r="J223" s="209"/>
      <c r="K223" s="209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292</v>
      </c>
      <c r="AU223" s="217" t="s">
        <v>88</v>
      </c>
      <c r="AV223" s="12" t="s">
        <v>86</v>
      </c>
      <c r="AW223" s="12" t="s">
        <v>40</v>
      </c>
      <c r="AX223" s="12" t="s">
        <v>79</v>
      </c>
      <c r="AY223" s="21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86</v>
      </c>
      <c r="G224" s="219"/>
      <c r="H224" s="222">
        <v>1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88</v>
      </c>
      <c r="AV224" s="13" t="s">
        <v>88</v>
      </c>
      <c r="AW224" s="13" t="s">
        <v>40</v>
      </c>
      <c r="AX224" s="13" t="s">
        <v>79</v>
      </c>
      <c r="AY224" s="227" t="s">
        <v>282</v>
      </c>
    </row>
    <row r="225" s="15" customFormat="1">
      <c r="B225" s="238"/>
      <c r="C225" s="239"/>
      <c r="D225" s="210" t="s">
        <v>292</v>
      </c>
      <c r="E225" s="240" t="s">
        <v>1</v>
      </c>
      <c r="F225" s="241" t="s">
        <v>306</v>
      </c>
      <c r="G225" s="239"/>
      <c r="H225" s="242">
        <v>1</v>
      </c>
      <c r="I225" s="239"/>
      <c r="J225" s="239"/>
      <c r="K225" s="239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292</v>
      </c>
      <c r="AU225" s="247" t="s">
        <v>88</v>
      </c>
      <c r="AV225" s="15" t="s">
        <v>290</v>
      </c>
      <c r="AW225" s="15" t="s">
        <v>40</v>
      </c>
      <c r="AX225" s="15" t="s">
        <v>86</v>
      </c>
      <c r="AY225" s="247" t="s">
        <v>282</v>
      </c>
    </row>
    <row r="226" s="1" customFormat="1" ht="16.5" customHeight="1">
      <c r="B226" s="33"/>
      <c r="C226" s="198" t="s">
        <v>510</v>
      </c>
      <c r="D226" s="198" t="s">
        <v>285</v>
      </c>
      <c r="E226" s="199" t="s">
        <v>3161</v>
      </c>
      <c r="F226" s="200" t="s">
        <v>3162</v>
      </c>
      <c r="G226" s="201" t="s">
        <v>376</v>
      </c>
      <c r="H226" s="202">
        <v>1</v>
      </c>
      <c r="I226" s="203">
        <v>2960</v>
      </c>
      <c r="J226" s="203">
        <f>ROUND(I226*H226,2)</f>
        <v>2960</v>
      </c>
      <c r="K226" s="200" t="s">
        <v>377</v>
      </c>
      <c r="L226" s="38"/>
      <c r="M226" s="72" t="s">
        <v>1</v>
      </c>
      <c r="N226" s="204" t="s">
        <v>50</v>
      </c>
      <c r="O226" s="205">
        <v>0.70799999999999996</v>
      </c>
      <c r="P226" s="205">
        <f>O226*H226</f>
        <v>0.70799999999999996</v>
      </c>
      <c r="Q226" s="205">
        <v>0.00034000000000000002</v>
      </c>
      <c r="R226" s="205">
        <f>Q226*H226</f>
        <v>0.00034000000000000002</v>
      </c>
      <c r="S226" s="205">
        <v>0</v>
      </c>
      <c r="T226" s="206">
        <f>S226*H226</f>
        <v>0</v>
      </c>
      <c r="AR226" s="17" t="s">
        <v>290</v>
      </c>
      <c r="AT226" s="17" t="s">
        <v>285</v>
      </c>
      <c r="AU226" s="17" t="s">
        <v>88</v>
      </c>
      <c r="AY226" s="17" t="s">
        <v>282</v>
      </c>
      <c r="BE226" s="207">
        <f>IF(N226="základní",J226,0)</f>
        <v>2960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7" t="s">
        <v>86</v>
      </c>
      <c r="BK226" s="207">
        <f>ROUND(I226*H226,2)</f>
        <v>2960</v>
      </c>
      <c r="BL226" s="17" t="s">
        <v>290</v>
      </c>
      <c r="BM226" s="17" t="s">
        <v>3163</v>
      </c>
    </row>
    <row r="227" s="12" customFormat="1">
      <c r="B227" s="208"/>
      <c r="C227" s="209"/>
      <c r="D227" s="210" t="s">
        <v>292</v>
      </c>
      <c r="E227" s="211" t="s">
        <v>1</v>
      </c>
      <c r="F227" s="212" t="s">
        <v>3164</v>
      </c>
      <c r="G227" s="209"/>
      <c r="H227" s="211" t="s">
        <v>1</v>
      </c>
      <c r="I227" s="209"/>
      <c r="J227" s="209"/>
      <c r="K227" s="209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292</v>
      </c>
      <c r="AU227" s="217" t="s">
        <v>88</v>
      </c>
      <c r="AV227" s="12" t="s">
        <v>86</v>
      </c>
      <c r="AW227" s="12" t="s">
        <v>40</v>
      </c>
      <c r="AX227" s="12" t="s">
        <v>79</v>
      </c>
      <c r="AY227" s="21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86</v>
      </c>
      <c r="G228" s="219"/>
      <c r="H228" s="222">
        <v>1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88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5" customFormat="1">
      <c r="B229" s="238"/>
      <c r="C229" s="239"/>
      <c r="D229" s="210" t="s">
        <v>292</v>
      </c>
      <c r="E229" s="240" t="s">
        <v>1</v>
      </c>
      <c r="F229" s="241" t="s">
        <v>306</v>
      </c>
      <c r="G229" s="239"/>
      <c r="H229" s="242">
        <v>1</v>
      </c>
      <c r="I229" s="239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292</v>
      </c>
      <c r="AU229" s="247" t="s">
        <v>88</v>
      </c>
      <c r="AV229" s="15" t="s">
        <v>290</v>
      </c>
      <c r="AW229" s="15" t="s">
        <v>40</v>
      </c>
      <c r="AX229" s="15" t="s">
        <v>86</v>
      </c>
      <c r="AY229" s="247" t="s">
        <v>282</v>
      </c>
    </row>
    <row r="230" s="1" customFormat="1" ht="16.5" customHeight="1">
      <c r="B230" s="33"/>
      <c r="C230" s="198" t="s">
        <v>517</v>
      </c>
      <c r="D230" s="198" t="s">
        <v>285</v>
      </c>
      <c r="E230" s="199" t="s">
        <v>3165</v>
      </c>
      <c r="F230" s="200" t="s">
        <v>3166</v>
      </c>
      <c r="G230" s="201" t="s">
        <v>376</v>
      </c>
      <c r="H230" s="202">
        <v>1</v>
      </c>
      <c r="I230" s="203">
        <v>596</v>
      </c>
      <c r="J230" s="203">
        <f>ROUND(I230*H230,2)</f>
        <v>596</v>
      </c>
      <c r="K230" s="200" t="s">
        <v>289</v>
      </c>
      <c r="L230" s="38"/>
      <c r="M230" s="72" t="s">
        <v>1</v>
      </c>
      <c r="N230" s="204" t="s">
        <v>50</v>
      </c>
      <c r="O230" s="205">
        <v>1.7310000000000001</v>
      </c>
      <c r="P230" s="205">
        <f>O230*H230</f>
        <v>1.7310000000000001</v>
      </c>
      <c r="Q230" s="205">
        <v>0.00034000000000000002</v>
      </c>
      <c r="R230" s="205">
        <f>Q230*H230</f>
        <v>0.00034000000000000002</v>
      </c>
      <c r="S230" s="205">
        <v>0</v>
      </c>
      <c r="T230" s="206">
        <f>S230*H230</f>
        <v>0</v>
      </c>
      <c r="AR230" s="17" t="s">
        <v>290</v>
      </c>
      <c r="AT230" s="17" t="s">
        <v>285</v>
      </c>
      <c r="AU230" s="17" t="s">
        <v>88</v>
      </c>
      <c r="AY230" s="17" t="s">
        <v>282</v>
      </c>
      <c r="BE230" s="207">
        <f>IF(N230="základní",J230,0)</f>
        <v>596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7" t="s">
        <v>86</v>
      </c>
      <c r="BK230" s="207">
        <f>ROUND(I230*H230,2)</f>
        <v>596</v>
      </c>
      <c r="BL230" s="17" t="s">
        <v>290</v>
      </c>
      <c r="BM230" s="17" t="s">
        <v>3167</v>
      </c>
    </row>
    <row r="231" s="12" customFormat="1">
      <c r="B231" s="208"/>
      <c r="C231" s="209"/>
      <c r="D231" s="210" t="s">
        <v>292</v>
      </c>
      <c r="E231" s="211" t="s">
        <v>1</v>
      </c>
      <c r="F231" s="212" t="s">
        <v>3168</v>
      </c>
      <c r="G231" s="209"/>
      <c r="H231" s="211" t="s">
        <v>1</v>
      </c>
      <c r="I231" s="209"/>
      <c r="J231" s="209"/>
      <c r="K231" s="209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292</v>
      </c>
      <c r="AU231" s="217" t="s">
        <v>88</v>
      </c>
      <c r="AV231" s="12" t="s">
        <v>86</v>
      </c>
      <c r="AW231" s="12" t="s">
        <v>40</v>
      </c>
      <c r="AX231" s="12" t="s">
        <v>79</v>
      </c>
      <c r="AY231" s="217" t="s">
        <v>282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86</v>
      </c>
      <c r="G232" s="219"/>
      <c r="H232" s="222">
        <v>1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88</v>
      </c>
      <c r="AV232" s="13" t="s">
        <v>88</v>
      </c>
      <c r="AW232" s="13" t="s">
        <v>40</v>
      </c>
      <c r="AX232" s="13" t="s">
        <v>79</v>
      </c>
      <c r="AY232" s="227" t="s">
        <v>282</v>
      </c>
    </row>
    <row r="233" s="15" customFormat="1">
      <c r="B233" s="238"/>
      <c r="C233" s="239"/>
      <c r="D233" s="210" t="s">
        <v>292</v>
      </c>
      <c r="E233" s="240" t="s">
        <v>1</v>
      </c>
      <c r="F233" s="241" t="s">
        <v>306</v>
      </c>
      <c r="G233" s="239"/>
      <c r="H233" s="242">
        <v>1</v>
      </c>
      <c r="I233" s="239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292</v>
      </c>
      <c r="AU233" s="247" t="s">
        <v>88</v>
      </c>
      <c r="AV233" s="15" t="s">
        <v>290</v>
      </c>
      <c r="AW233" s="15" t="s">
        <v>40</v>
      </c>
      <c r="AX233" s="15" t="s">
        <v>86</v>
      </c>
      <c r="AY233" s="247" t="s">
        <v>282</v>
      </c>
    </row>
    <row r="234" s="1" customFormat="1" ht="16.5" customHeight="1">
      <c r="B234" s="33"/>
      <c r="C234" s="248" t="s">
        <v>522</v>
      </c>
      <c r="D234" s="248" t="s">
        <v>328</v>
      </c>
      <c r="E234" s="249" t="s">
        <v>3169</v>
      </c>
      <c r="F234" s="250" t="s">
        <v>3170</v>
      </c>
      <c r="G234" s="251" t="s">
        <v>376</v>
      </c>
      <c r="H234" s="252">
        <v>1</v>
      </c>
      <c r="I234" s="253">
        <v>35700</v>
      </c>
      <c r="J234" s="253">
        <f>ROUND(I234*H234,2)</f>
        <v>35700</v>
      </c>
      <c r="K234" s="250" t="s">
        <v>289</v>
      </c>
      <c r="L234" s="254"/>
      <c r="M234" s="255" t="s">
        <v>1</v>
      </c>
      <c r="N234" s="256" t="s">
        <v>50</v>
      </c>
      <c r="O234" s="205">
        <v>0</v>
      </c>
      <c r="P234" s="205">
        <f>O234*H234</f>
        <v>0</v>
      </c>
      <c r="Q234" s="205">
        <v>0.078</v>
      </c>
      <c r="R234" s="205">
        <f>Q234*H234</f>
        <v>0.078</v>
      </c>
      <c r="S234" s="205">
        <v>0</v>
      </c>
      <c r="T234" s="206">
        <f>S234*H234</f>
        <v>0</v>
      </c>
      <c r="AR234" s="17" t="s">
        <v>331</v>
      </c>
      <c r="AT234" s="17" t="s">
        <v>328</v>
      </c>
      <c r="AU234" s="17" t="s">
        <v>88</v>
      </c>
      <c r="AY234" s="17" t="s">
        <v>282</v>
      </c>
      <c r="BE234" s="207">
        <f>IF(N234="základní",J234,0)</f>
        <v>35700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86</v>
      </c>
      <c r="BK234" s="207">
        <f>ROUND(I234*H234,2)</f>
        <v>35700</v>
      </c>
      <c r="BL234" s="17" t="s">
        <v>290</v>
      </c>
      <c r="BM234" s="17" t="s">
        <v>3171</v>
      </c>
    </row>
    <row r="235" s="13" customFormat="1">
      <c r="B235" s="218"/>
      <c r="C235" s="219"/>
      <c r="D235" s="210" t="s">
        <v>292</v>
      </c>
      <c r="E235" s="220" t="s">
        <v>1</v>
      </c>
      <c r="F235" s="221" t="s">
        <v>3172</v>
      </c>
      <c r="G235" s="219"/>
      <c r="H235" s="222">
        <v>1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292</v>
      </c>
      <c r="AU235" s="227" t="s">
        <v>88</v>
      </c>
      <c r="AV235" s="13" t="s">
        <v>88</v>
      </c>
      <c r="AW235" s="13" t="s">
        <v>40</v>
      </c>
      <c r="AX235" s="13" t="s">
        <v>79</v>
      </c>
      <c r="AY235" s="227" t="s">
        <v>282</v>
      </c>
    </row>
    <row r="236" s="15" customFormat="1">
      <c r="B236" s="238"/>
      <c r="C236" s="239"/>
      <c r="D236" s="210" t="s">
        <v>292</v>
      </c>
      <c r="E236" s="240" t="s">
        <v>1</v>
      </c>
      <c r="F236" s="241" t="s">
        <v>306</v>
      </c>
      <c r="G236" s="239"/>
      <c r="H236" s="242">
        <v>1</v>
      </c>
      <c r="I236" s="239"/>
      <c r="J236" s="239"/>
      <c r="K236" s="239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292</v>
      </c>
      <c r="AU236" s="247" t="s">
        <v>88</v>
      </c>
      <c r="AV236" s="15" t="s">
        <v>290</v>
      </c>
      <c r="AW236" s="15" t="s">
        <v>40</v>
      </c>
      <c r="AX236" s="15" t="s">
        <v>86</v>
      </c>
      <c r="AY236" s="247" t="s">
        <v>282</v>
      </c>
    </row>
    <row r="237" s="1" customFormat="1" ht="16.5" customHeight="1">
      <c r="B237" s="33"/>
      <c r="C237" s="198" t="s">
        <v>526</v>
      </c>
      <c r="D237" s="198" t="s">
        <v>285</v>
      </c>
      <c r="E237" s="199" t="s">
        <v>3173</v>
      </c>
      <c r="F237" s="200" t="s">
        <v>3174</v>
      </c>
      <c r="G237" s="201" t="s">
        <v>376</v>
      </c>
      <c r="H237" s="202">
        <v>1</v>
      </c>
      <c r="I237" s="203">
        <v>1890</v>
      </c>
      <c r="J237" s="203">
        <f>ROUND(I237*H237,2)</f>
        <v>1890</v>
      </c>
      <c r="K237" s="200" t="s">
        <v>377</v>
      </c>
      <c r="L237" s="38"/>
      <c r="M237" s="72" t="s">
        <v>1</v>
      </c>
      <c r="N237" s="204" t="s">
        <v>50</v>
      </c>
      <c r="O237" s="205">
        <v>0.10100000000000001</v>
      </c>
      <c r="P237" s="205">
        <f>O237*H237</f>
        <v>0.10100000000000001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AR237" s="17" t="s">
        <v>290</v>
      </c>
      <c r="AT237" s="17" t="s">
        <v>285</v>
      </c>
      <c r="AU237" s="17" t="s">
        <v>88</v>
      </c>
      <c r="AY237" s="17" t="s">
        <v>282</v>
      </c>
      <c r="BE237" s="207">
        <f>IF(N237="základní",J237,0)</f>
        <v>1890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7" t="s">
        <v>86</v>
      </c>
      <c r="BK237" s="207">
        <f>ROUND(I237*H237,2)</f>
        <v>1890</v>
      </c>
      <c r="BL237" s="17" t="s">
        <v>290</v>
      </c>
      <c r="BM237" s="17" t="s">
        <v>3175</v>
      </c>
    </row>
    <row r="238" s="12" customFormat="1">
      <c r="B238" s="208"/>
      <c r="C238" s="209"/>
      <c r="D238" s="210" t="s">
        <v>292</v>
      </c>
      <c r="E238" s="211" t="s">
        <v>1</v>
      </c>
      <c r="F238" s="212" t="s">
        <v>3176</v>
      </c>
      <c r="G238" s="209"/>
      <c r="H238" s="211" t="s">
        <v>1</v>
      </c>
      <c r="I238" s="209"/>
      <c r="J238" s="209"/>
      <c r="K238" s="209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292</v>
      </c>
      <c r="AU238" s="217" t="s">
        <v>88</v>
      </c>
      <c r="AV238" s="12" t="s">
        <v>86</v>
      </c>
      <c r="AW238" s="12" t="s">
        <v>40</v>
      </c>
      <c r="AX238" s="12" t="s">
        <v>79</v>
      </c>
      <c r="AY238" s="217" t="s">
        <v>282</v>
      </c>
    </row>
    <row r="239" s="13" customFormat="1">
      <c r="B239" s="218"/>
      <c r="C239" s="219"/>
      <c r="D239" s="210" t="s">
        <v>292</v>
      </c>
      <c r="E239" s="220" t="s">
        <v>1</v>
      </c>
      <c r="F239" s="221" t="s">
        <v>86</v>
      </c>
      <c r="G239" s="219"/>
      <c r="H239" s="222">
        <v>1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292</v>
      </c>
      <c r="AU239" s="227" t="s">
        <v>88</v>
      </c>
      <c r="AV239" s="13" t="s">
        <v>88</v>
      </c>
      <c r="AW239" s="13" t="s">
        <v>40</v>
      </c>
      <c r="AX239" s="13" t="s">
        <v>79</v>
      </c>
      <c r="AY239" s="227" t="s">
        <v>282</v>
      </c>
    </row>
    <row r="240" s="15" customFormat="1">
      <c r="B240" s="238"/>
      <c r="C240" s="239"/>
      <c r="D240" s="210" t="s">
        <v>292</v>
      </c>
      <c r="E240" s="240" t="s">
        <v>1</v>
      </c>
      <c r="F240" s="241" t="s">
        <v>306</v>
      </c>
      <c r="G240" s="239"/>
      <c r="H240" s="242">
        <v>1</v>
      </c>
      <c r="I240" s="239"/>
      <c r="J240" s="239"/>
      <c r="K240" s="239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292</v>
      </c>
      <c r="AU240" s="247" t="s">
        <v>88</v>
      </c>
      <c r="AV240" s="15" t="s">
        <v>290</v>
      </c>
      <c r="AW240" s="15" t="s">
        <v>40</v>
      </c>
      <c r="AX240" s="15" t="s">
        <v>86</v>
      </c>
      <c r="AY240" s="247" t="s">
        <v>282</v>
      </c>
    </row>
    <row r="241" s="1" customFormat="1" ht="16.5" customHeight="1">
      <c r="B241" s="33"/>
      <c r="C241" s="248" t="s">
        <v>530</v>
      </c>
      <c r="D241" s="248" t="s">
        <v>328</v>
      </c>
      <c r="E241" s="249" t="s">
        <v>3177</v>
      </c>
      <c r="F241" s="250" t="s">
        <v>3178</v>
      </c>
      <c r="G241" s="251" t="s">
        <v>376</v>
      </c>
      <c r="H241" s="252">
        <v>1</v>
      </c>
      <c r="I241" s="253">
        <v>1441</v>
      </c>
      <c r="J241" s="253">
        <f>ROUND(I241*H241,2)</f>
        <v>1441</v>
      </c>
      <c r="K241" s="250" t="s">
        <v>377</v>
      </c>
      <c r="L241" s="254"/>
      <c r="M241" s="255" t="s">
        <v>1</v>
      </c>
      <c r="N241" s="256" t="s">
        <v>50</v>
      </c>
      <c r="O241" s="205">
        <v>0</v>
      </c>
      <c r="P241" s="205">
        <f>O241*H241</f>
        <v>0</v>
      </c>
      <c r="Q241" s="205">
        <v>0.0035000000000000001</v>
      </c>
      <c r="R241" s="205">
        <f>Q241*H241</f>
        <v>0.0035000000000000001</v>
      </c>
      <c r="S241" s="205">
        <v>0</v>
      </c>
      <c r="T241" s="206">
        <f>S241*H241</f>
        <v>0</v>
      </c>
      <c r="AR241" s="17" t="s">
        <v>331</v>
      </c>
      <c r="AT241" s="17" t="s">
        <v>328</v>
      </c>
      <c r="AU241" s="17" t="s">
        <v>88</v>
      </c>
      <c r="AY241" s="17" t="s">
        <v>282</v>
      </c>
      <c r="BE241" s="207">
        <f>IF(N241="základní",J241,0)</f>
        <v>1441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7" t="s">
        <v>86</v>
      </c>
      <c r="BK241" s="207">
        <f>ROUND(I241*H241,2)</f>
        <v>1441</v>
      </c>
      <c r="BL241" s="17" t="s">
        <v>290</v>
      </c>
      <c r="BM241" s="17" t="s">
        <v>3179</v>
      </c>
    </row>
    <row r="242" s="12" customFormat="1">
      <c r="B242" s="208"/>
      <c r="C242" s="209"/>
      <c r="D242" s="210" t="s">
        <v>292</v>
      </c>
      <c r="E242" s="211" t="s">
        <v>1</v>
      </c>
      <c r="F242" s="212" t="s">
        <v>3180</v>
      </c>
      <c r="G242" s="209"/>
      <c r="H242" s="211" t="s">
        <v>1</v>
      </c>
      <c r="I242" s="209"/>
      <c r="J242" s="209"/>
      <c r="K242" s="209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292</v>
      </c>
      <c r="AU242" s="217" t="s">
        <v>88</v>
      </c>
      <c r="AV242" s="12" t="s">
        <v>86</v>
      </c>
      <c r="AW242" s="12" t="s">
        <v>40</v>
      </c>
      <c r="AX242" s="12" t="s">
        <v>79</v>
      </c>
      <c r="AY242" s="217" t="s">
        <v>282</v>
      </c>
    </row>
    <row r="243" s="13" customFormat="1">
      <c r="B243" s="218"/>
      <c r="C243" s="219"/>
      <c r="D243" s="210" t="s">
        <v>292</v>
      </c>
      <c r="E243" s="220" t="s">
        <v>1</v>
      </c>
      <c r="F243" s="221" t="s">
        <v>86</v>
      </c>
      <c r="G243" s="219"/>
      <c r="H243" s="222">
        <v>1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292</v>
      </c>
      <c r="AU243" s="227" t="s">
        <v>88</v>
      </c>
      <c r="AV243" s="13" t="s">
        <v>88</v>
      </c>
      <c r="AW243" s="13" t="s">
        <v>40</v>
      </c>
      <c r="AX243" s="13" t="s">
        <v>79</v>
      </c>
      <c r="AY243" s="227" t="s">
        <v>282</v>
      </c>
    </row>
    <row r="244" s="15" customFormat="1">
      <c r="B244" s="238"/>
      <c r="C244" s="239"/>
      <c r="D244" s="210" t="s">
        <v>292</v>
      </c>
      <c r="E244" s="240" t="s">
        <v>1</v>
      </c>
      <c r="F244" s="241" t="s">
        <v>306</v>
      </c>
      <c r="G244" s="239"/>
      <c r="H244" s="242">
        <v>1</v>
      </c>
      <c r="I244" s="239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292</v>
      </c>
      <c r="AU244" s="247" t="s">
        <v>88</v>
      </c>
      <c r="AV244" s="15" t="s">
        <v>290</v>
      </c>
      <c r="AW244" s="15" t="s">
        <v>40</v>
      </c>
      <c r="AX244" s="15" t="s">
        <v>86</v>
      </c>
      <c r="AY244" s="247" t="s">
        <v>282</v>
      </c>
    </row>
    <row r="245" s="1" customFormat="1" ht="16.5" customHeight="1">
      <c r="B245" s="33"/>
      <c r="C245" s="198" t="s">
        <v>537</v>
      </c>
      <c r="D245" s="198" t="s">
        <v>285</v>
      </c>
      <c r="E245" s="199" t="s">
        <v>3181</v>
      </c>
      <c r="F245" s="200" t="s">
        <v>3182</v>
      </c>
      <c r="G245" s="201" t="s">
        <v>392</v>
      </c>
      <c r="H245" s="202">
        <v>22</v>
      </c>
      <c r="I245" s="203">
        <v>28.800000000000001</v>
      </c>
      <c r="J245" s="203">
        <f>ROUND(I245*H245,2)</f>
        <v>633.60000000000002</v>
      </c>
      <c r="K245" s="200" t="s">
        <v>289</v>
      </c>
      <c r="L245" s="38"/>
      <c r="M245" s="72" t="s">
        <v>1</v>
      </c>
      <c r="N245" s="204" t="s">
        <v>50</v>
      </c>
      <c r="O245" s="205">
        <v>0.079000000000000001</v>
      </c>
      <c r="P245" s="205">
        <f>O245*H245</f>
        <v>1.738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AR245" s="17" t="s">
        <v>290</v>
      </c>
      <c r="AT245" s="17" t="s">
        <v>285</v>
      </c>
      <c r="AU245" s="17" t="s">
        <v>88</v>
      </c>
      <c r="AY245" s="17" t="s">
        <v>282</v>
      </c>
      <c r="BE245" s="207">
        <f>IF(N245="základní",J245,0)</f>
        <v>633.60000000000002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7" t="s">
        <v>86</v>
      </c>
      <c r="BK245" s="207">
        <f>ROUND(I245*H245,2)</f>
        <v>633.60000000000002</v>
      </c>
      <c r="BL245" s="17" t="s">
        <v>290</v>
      </c>
      <c r="BM245" s="17" t="s">
        <v>3183</v>
      </c>
    </row>
    <row r="246" s="12" customFormat="1">
      <c r="B246" s="208"/>
      <c r="C246" s="209"/>
      <c r="D246" s="210" t="s">
        <v>292</v>
      </c>
      <c r="E246" s="211" t="s">
        <v>1</v>
      </c>
      <c r="F246" s="212" t="s">
        <v>3184</v>
      </c>
      <c r="G246" s="209"/>
      <c r="H246" s="211" t="s">
        <v>1</v>
      </c>
      <c r="I246" s="209"/>
      <c r="J246" s="209"/>
      <c r="K246" s="209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292</v>
      </c>
      <c r="AU246" s="217" t="s">
        <v>88</v>
      </c>
      <c r="AV246" s="12" t="s">
        <v>86</v>
      </c>
      <c r="AW246" s="12" t="s">
        <v>40</v>
      </c>
      <c r="AX246" s="12" t="s">
        <v>79</v>
      </c>
      <c r="AY246" s="217" t="s">
        <v>282</v>
      </c>
    </row>
    <row r="247" s="13" customFormat="1">
      <c r="B247" s="218"/>
      <c r="C247" s="219"/>
      <c r="D247" s="210" t="s">
        <v>292</v>
      </c>
      <c r="E247" s="220" t="s">
        <v>1</v>
      </c>
      <c r="F247" s="221" t="s">
        <v>410</v>
      </c>
      <c r="G247" s="219"/>
      <c r="H247" s="222">
        <v>22</v>
      </c>
      <c r="I247" s="219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292</v>
      </c>
      <c r="AU247" s="227" t="s">
        <v>88</v>
      </c>
      <c r="AV247" s="13" t="s">
        <v>88</v>
      </c>
      <c r="AW247" s="13" t="s">
        <v>40</v>
      </c>
      <c r="AX247" s="13" t="s">
        <v>79</v>
      </c>
      <c r="AY247" s="227" t="s">
        <v>282</v>
      </c>
    </row>
    <row r="248" s="15" customFormat="1">
      <c r="B248" s="238"/>
      <c r="C248" s="239"/>
      <c r="D248" s="210" t="s">
        <v>292</v>
      </c>
      <c r="E248" s="240" t="s">
        <v>1</v>
      </c>
      <c r="F248" s="241" t="s">
        <v>306</v>
      </c>
      <c r="G248" s="239"/>
      <c r="H248" s="242">
        <v>22</v>
      </c>
      <c r="I248" s="239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292</v>
      </c>
      <c r="AU248" s="247" t="s">
        <v>88</v>
      </c>
      <c r="AV248" s="15" t="s">
        <v>290</v>
      </c>
      <c r="AW248" s="15" t="s">
        <v>40</v>
      </c>
      <c r="AX248" s="15" t="s">
        <v>86</v>
      </c>
      <c r="AY248" s="247" t="s">
        <v>282</v>
      </c>
    </row>
    <row r="249" s="1" customFormat="1" ht="16.5" customHeight="1">
      <c r="B249" s="33"/>
      <c r="C249" s="198" t="s">
        <v>541</v>
      </c>
      <c r="D249" s="198" t="s">
        <v>285</v>
      </c>
      <c r="E249" s="199" t="s">
        <v>3185</v>
      </c>
      <c r="F249" s="200" t="s">
        <v>3186</v>
      </c>
      <c r="G249" s="201" t="s">
        <v>392</v>
      </c>
      <c r="H249" s="202">
        <v>22</v>
      </c>
      <c r="I249" s="203">
        <v>15</v>
      </c>
      <c r="J249" s="203">
        <f>ROUND(I249*H249,2)</f>
        <v>330</v>
      </c>
      <c r="K249" s="200" t="s">
        <v>289</v>
      </c>
      <c r="L249" s="38"/>
      <c r="M249" s="72" t="s">
        <v>1</v>
      </c>
      <c r="N249" s="204" t="s">
        <v>50</v>
      </c>
      <c r="O249" s="205">
        <v>0.043999999999999997</v>
      </c>
      <c r="P249" s="205">
        <f>O249*H249</f>
        <v>0.96799999999999997</v>
      </c>
      <c r="Q249" s="205">
        <v>0</v>
      </c>
      <c r="R249" s="205">
        <f>Q249*H249</f>
        <v>0</v>
      </c>
      <c r="S249" s="205">
        <v>0</v>
      </c>
      <c r="T249" s="206">
        <f>S249*H249</f>
        <v>0</v>
      </c>
      <c r="AR249" s="17" t="s">
        <v>290</v>
      </c>
      <c r="AT249" s="17" t="s">
        <v>285</v>
      </c>
      <c r="AU249" s="17" t="s">
        <v>88</v>
      </c>
      <c r="AY249" s="17" t="s">
        <v>282</v>
      </c>
      <c r="BE249" s="207">
        <f>IF(N249="základní",J249,0)</f>
        <v>330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7" t="s">
        <v>86</v>
      </c>
      <c r="BK249" s="207">
        <f>ROUND(I249*H249,2)</f>
        <v>330</v>
      </c>
      <c r="BL249" s="17" t="s">
        <v>290</v>
      </c>
      <c r="BM249" s="17" t="s">
        <v>3187</v>
      </c>
    </row>
    <row r="250" s="12" customFormat="1">
      <c r="B250" s="208"/>
      <c r="C250" s="209"/>
      <c r="D250" s="210" t="s">
        <v>292</v>
      </c>
      <c r="E250" s="211" t="s">
        <v>1</v>
      </c>
      <c r="F250" s="212" t="s">
        <v>3188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292</v>
      </c>
      <c r="AU250" s="217" t="s">
        <v>88</v>
      </c>
      <c r="AV250" s="12" t="s">
        <v>86</v>
      </c>
      <c r="AW250" s="12" t="s">
        <v>40</v>
      </c>
      <c r="AX250" s="12" t="s">
        <v>79</v>
      </c>
      <c r="AY250" s="217" t="s">
        <v>282</v>
      </c>
    </row>
    <row r="251" s="13" customFormat="1">
      <c r="B251" s="218"/>
      <c r="C251" s="219"/>
      <c r="D251" s="210" t="s">
        <v>292</v>
      </c>
      <c r="E251" s="220" t="s">
        <v>1</v>
      </c>
      <c r="F251" s="221" t="s">
        <v>410</v>
      </c>
      <c r="G251" s="219"/>
      <c r="H251" s="222">
        <v>22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292</v>
      </c>
      <c r="AU251" s="227" t="s">
        <v>88</v>
      </c>
      <c r="AV251" s="13" t="s">
        <v>88</v>
      </c>
      <c r="AW251" s="13" t="s">
        <v>40</v>
      </c>
      <c r="AX251" s="13" t="s">
        <v>79</v>
      </c>
      <c r="AY251" s="227" t="s">
        <v>282</v>
      </c>
    </row>
    <row r="252" s="15" customFormat="1">
      <c r="B252" s="238"/>
      <c r="C252" s="239"/>
      <c r="D252" s="210" t="s">
        <v>292</v>
      </c>
      <c r="E252" s="240" t="s">
        <v>1</v>
      </c>
      <c r="F252" s="241" t="s">
        <v>306</v>
      </c>
      <c r="G252" s="239"/>
      <c r="H252" s="242">
        <v>22</v>
      </c>
      <c r="I252" s="239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292</v>
      </c>
      <c r="AU252" s="247" t="s">
        <v>88</v>
      </c>
      <c r="AV252" s="15" t="s">
        <v>290</v>
      </c>
      <c r="AW252" s="15" t="s">
        <v>40</v>
      </c>
      <c r="AX252" s="15" t="s">
        <v>86</v>
      </c>
      <c r="AY252" s="247" t="s">
        <v>282</v>
      </c>
    </row>
    <row r="253" s="1" customFormat="1" ht="16.5" customHeight="1">
      <c r="B253" s="33"/>
      <c r="C253" s="198" t="s">
        <v>545</v>
      </c>
      <c r="D253" s="198" t="s">
        <v>285</v>
      </c>
      <c r="E253" s="199" t="s">
        <v>3189</v>
      </c>
      <c r="F253" s="200" t="s">
        <v>3190</v>
      </c>
      <c r="G253" s="201" t="s">
        <v>376</v>
      </c>
      <c r="H253" s="202">
        <v>1</v>
      </c>
      <c r="I253" s="203">
        <v>387</v>
      </c>
      <c r="J253" s="203">
        <f>ROUND(I253*H253,2)</f>
        <v>387</v>
      </c>
      <c r="K253" s="200" t="s">
        <v>289</v>
      </c>
      <c r="L253" s="38"/>
      <c r="M253" s="72" t="s">
        <v>1</v>
      </c>
      <c r="N253" s="204" t="s">
        <v>50</v>
      </c>
      <c r="O253" s="205">
        <v>0.86299999999999999</v>
      </c>
      <c r="P253" s="205">
        <f>O253*H253</f>
        <v>0.86299999999999999</v>
      </c>
      <c r="Q253" s="205">
        <v>0.12303</v>
      </c>
      <c r="R253" s="205">
        <f>Q253*H253</f>
        <v>0.12303</v>
      </c>
      <c r="S253" s="205">
        <v>0</v>
      </c>
      <c r="T253" s="206">
        <f>S253*H253</f>
        <v>0</v>
      </c>
      <c r="AR253" s="17" t="s">
        <v>290</v>
      </c>
      <c r="AT253" s="17" t="s">
        <v>285</v>
      </c>
      <c r="AU253" s="17" t="s">
        <v>88</v>
      </c>
      <c r="AY253" s="17" t="s">
        <v>282</v>
      </c>
      <c r="BE253" s="207">
        <f>IF(N253="základní",J253,0)</f>
        <v>387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7" t="s">
        <v>86</v>
      </c>
      <c r="BK253" s="207">
        <f>ROUND(I253*H253,2)</f>
        <v>387</v>
      </c>
      <c r="BL253" s="17" t="s">
        <v>290</v>
      </c>
      <c r="BM253" s="17" t="s">
        <v>3191</v>
      </c>
    </row>
    <row r="254" s="12" customFormat="1">
      <c r="B254" s="208"/>
      <c r="C254" s="209"/>
      <c r="D254" s="210" t="s">
        <v>292</v>
      </c>
      <c r="E254" s="211" t="s">
        <v>1</v>
      </c>
      <c r="F254" s="212" t="s">
        <v>3192</v>
      </c>
      <c r="G254" s="209"/>
      <c r="H254" s="211" t="s">
        <v>1</v>
      </c>
      <c r="I254" s="209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292</v>
      </c>
      <c r="AU254" s="217" t="s">
        <v>88</v>
      </c>
      <c r="AV254" s="12" t="s">
        <v>86</v>
      </c>
      <c r="AW254" s="12" t="s">
        <v>40</v>
      </c>
      <c r="AX254" s="12" t="s">
        <v>79</v>
      </c>
      <c r="AY254" s="21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86</v>
      </c>
      <c r="G255" s="219"/>
      <c r="H255" s="222">
        <v>1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5" customFormat="1">
      <c r="B256" s="238"/>
      <c r="C256" s="239"/>
      <c r="D256" s="210" t="s">
        <v>292</v>
      </c>
      <c r="E256" s="240" t="s">
        <v>1</v>
      </c>
      <c r="F256" s="241" t="s">
        <v>306</v>
      </c>
      <c r="G256" s="239"/>
      <c r="H256" s="242">
        <v>1</v>
      </c>
      <c r="I256" s="239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292</v>
      </c>
      <c r="AU256" s="247" t="s">
        <v>88</v>
      </c>
      <c r="AV256" s="15" t="s">
        <v>290</v>
      </c>
      <c r="AW256" s="15" t="s">
        <v>40</v>
      </c>
      <c r="AX256" s="15" t="s">
        <v>86</v>
      </c>
      <c r="AY256" s="247" t="s">
        <v>282</v>
      </c>
    </row>
    <row r="257" s="1" customFormat="1" ht="16.5" customHeight="1">
      <c r="B257" s="33"/>
      <c r="C257" s="248" t="s">
        <v>549</v>
      </c>
      <c r="D257" s="248" t="s">
        <v>328</v>
      </c>
      <c r="E257" s="249" t="s">
        <v>3193</v>
      </c>
      <c r="F257" s="250" t="s">
        <v>3194</v>
      </c>
      <c r="G257" s="251" t="s">
        <v>376</v>
      </c>
      <c r="H257" s="252">
        <v>1</v>
      </c>
      <c r="I257" s="253">
        <v>1140</v>
      </c>
      <c r="J257" s="253">
        <f>ROUND(I257*H257,2)</f>
        <v>1140</v>
      </c>
      <c r="K257" s="250" t="s">
        <v>289</v>
      </c>
      <c r="L257" s="254"/>
      <c r="M257" s="255" t="s">
        <v>1</v>
      </c>
      <c r="N257" s="256" t="s">
        <v>50</v>
      </c>
      <c r="O257" s="205">
        <v>0</v>
      </c>
      <c r="P257" s="205">
        <f>O257*H257</f>
        <v>0</v>
      </c>
      <c r="Q257" s="205">
        <v>0.013299999999999999</v>
      </c>
      <c r="R257" s="205">
        <f>Q257*H257</f>
        <v>0.013299999999999999</v>
      </c>
      <c r="S257" s="205">
        <v>0</v>
      </c>
      <c r="T257" s="206">
        <f>S257*H257</f>
        <v>0</v>
      </c>
      <c r="AR257" s="17" t="s">
        <v>331</v>
      </c>
      <c r="AT257" s="17" t="s">
        <v>328</v>
      </c>
      <c r="AU257" s="17" t="s">
        <v>88</v>
      </c>
      <c r="AY257" s="17" t="s">
        <v>282</v>
      </c>
      <c r="BE257" s="207">
        <f>IF(N257="základní",J257,0)</f>
        <v>1140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1140</v>
      </c>
      <c r="BL257" s="17" t="s">
        <v>290</v>
      </c>
      <c r="BM257" s="17" t="s">
        <v>3195</v>
      </c>
    </row>
    <row r="258" s="12" customFormat="1">
      <c r="B258" s="208"/>
      <c r="C258" s="209"/>
      <c r="D258" s="210" t="s">
        <v>292</v>
      </c>
      <c r="E258" s="211" t="s">
        <v>1</v>
      </c>
      <c r="F258" s="212" t="s">
        <v>3196</v>
      </c>
      <c r="G258" s="209"/>
      <c r="H258" s="211" t="s">
        <v>1</v>
      </c>
      <c r="I258" s="209"/>
      <c r="J258" s="209"/>
      <c r="K258" s="209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292</v>
      </c>
      <c r="AU258" s="217" t="s">
        <v>88</v>
      </c>
      <c r="AV258" s="12" t="s">
        <v>86</v>
      </c>
      <c r="AW258" s="12" t="s">
        <v>40</v>
      </c>
      <c r="AX258" s="12" t="s">
        <v>79</v>
      </c>
      <c r="AY258" s="21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86</v>
      </c>
      <c r="G259" s="219"/>
      <c r="H259" s="222">
        <v>1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88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5" customFormat="1">
      <c r="B260" s="238"/>
      <c r="C260" s="239"/>
      <c r="D260" s="210" t="s">
        <v>292</v>
      </c>
      <c r="E260" s="240" t="s">
        <v>1</v>
      </c>
      <c r="F260" s="241" t="s">
        <v>306</v>
      </c>
      <c r="G260" s="239"/>
      <c r="H260" s="242">
        <v>1</v>
      </c>
      <c r="I260" s="239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292</v>
      </c>
      <c r="AU260" s="247" t="s">
        <v>88</v>
      </c>
      <c r="AV260" s="15" t="s">
        <v>290</v>
      </c>
      <c r="AW260" s="15" t="s">
        <v>40</v>
      </c>
      <c r="AX260" s="15" t="s">
        <v>86</v>
      </c>
      <c r="AY260" s="247" t="s">
        <v>282</v>
      </c>
    </row>
    <row r="261" s="1" customFormat="1" ht="16.5" customHeight="1">
      <c r="B261" s="33"/>
      <c r="C261" s="198" t="s">
        <v>553</v>
      </c>
      <c r="D261" s="198" t="s">
        <v>285</v>
      </c>
      <c r="E261" s="199" t="s">
        <v>3197</v>
      </c>
      <c r="F261" s="200" t="s">
        <v>3198</v>
      </c>
      <c r="G261" s="201" t="s">
        <v>392</v>
      </c>
      <c r="H261" s="202">
        <v>22</v>
      </c>
      <c r="I261" s="203">
        <v>46.5</v>
      </c>
      <c r="J261" s="203">
        <f>ROUND(I261*H261,2)</f>
        <v>1023</v>
      </c>
      <c r="K261" s="200" t="s">
        <v>289</v>
      </c>
      <c r="L261" s="38"/>
      <c r="M261" s="72" t="s">
        <v>1</v>
      </c>
      <c r="N261" s="204" t="s">
        <v>50</v>
      </c>
      <c r="O261" s="205">
        <v>0.053999999999999999</v>
      </c>
      <c r="P261" s="205">
        <f>O261*H261</f>
        <v>1.1879999999999999</v>
      </c>
      <c r="Q261" s="205">
        <v>0.00019000000000000001</v>
      </c>
      <c r="R261" s="205">
        <f>Q261*H261</f>
        <v>0.0041800000000000006</v>
      </c>
      <c r="S261" s="205">
        <v>0</v>
      </c>
      <c r="T261" s="206">
        <f>S261*H261</f>
        <v>0</v>
      </c>
      <c r="AR261" s="17" t="s">
        <v>290</v>
      </c>
      <c r="AT261" s="17" t="s">
        <v>285</v>
      </c>
      <c r="AU261" s="17" t="s">
        <v>88</v>
      </c>
      <c r="AY261" s="17" t="s">
        <v>282</v>
      </c>
      <c r="BE261" s="207">
        <f>IF(N261="základní",J261,0)</f>
        <v>1023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7" t="s">
        <v>86</v>
      </c>
      <c r="BK261" s="207">
        <f>ROUND(I261*H261,2)</f>
        <v>1023</v>
      </c>
      <c r="BL261" s="17" t="s">
        <v>290</v>
      </c>
      <c r="BM261" s="17" t="s">
        <v>3199</v>
      </c>
    </row>
    <row r="262" s="12" customFormat="1">
      <c r="B262" s="208"/>
      <c r="C262" s="209"/>
      <c r="D262" s="210" t="s">
        <v>292</v>
      </c>
      <c r="E262" s="211" t="s">
        <v>1</v>
      </c>
      <c r="F262" s="212" t="s">
        <v>3200</v>
      </c>
      <c r="G262" s="209"/>
      <c r="H262" s="211" t="s">
        <v>1</v>
      </c>
      <c r="I262" s="209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292</v>
      </c>
      <c r="AU262" s="217" t="s">
        <v>88</v>
      </c>
      <c r="AV262" s="12" t="s">
        <v>86</v>
      </c>
      <c r="AW262" s="12" t="s">
        <v>40</v>
      </c>
      <c r="AX262" s="12" t="s">
        <v>79</v>
      </c>
      <c r="AY262" s="217" t="s">
        <v>282</v>
      </c>
    </row>
    <row r="263" s="13" customFormat="1">
      <c r="B263" s="218"/>
      <c r="C263" s="219"/>
      <c r="D263" s="210" t="s">
        <v>292</v>
      </c>
      <c r="E263" s="220" t="s">
        <v>1</v>
      </c>
      <c r="F263" s="221" t="s">
        <v>410</v>
      </c>
      <c r="G263" s="219"/>
      <c r="H263" s="222">
        <v>22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292</v>
      </c>
      <c r="AU263" s="227" t="s">
        <v>88</v>
      </c>
      <c r="AV263" s="13" t="s">
        <v>88</v>
      </c>
      <c r="AW263" s="13" t="s">
        <v>40</v>
      </c>
      <c r="AX263" s="13" t="s">
        <v>79</v>
      </c>
      <c r="AY263" s="227" t="s">
        <v>282</v>
      </c>
    </row>
    <row r="264" s="15" customFormat="1">
      <c r="B264" s="238"/>
      <c r="C264" s="239"/>
      <c r="D264" s="210" t="s">
        <v>292</v>
      </c>
      <c r="E264" s="240" t="s">
        <v>1</v>
      </c>
      <c r="F264" s="241" t="s">
        <v>306</v>
      </c>
      <c r="G264" s="239"/>
      <c r="H264" s="242">
        <v>22</v>
      </c>
      <c r="I264" s="239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292</v>
      </c>
      <c r="AU264" s="247" t="s">
        <v>88</v>
      </c>
      <c r="AV264" s="15" t="s">
        <v>290</v>
      </c>
      <c r="AW264" s="15" t="s">
        <v>40</v>
      </c>
      <c r="AX264" s="15" t="s">
        <v>86</v>
      </c>
      <c r="AY264" s="247" t="s">
        <v>282</v>
      </c>
    </row>
    <row r="265" s="1" customFormat="1" ht="16.5" customHeight="1">
      <c r="B265" s="33"/>
      <c r="C265" s="198" t="s">
        <v>557</v>
      </c>
      <c r="D265" s="198" t="s">
        <v>285</v>
      </c>
      <c r="E265" s="199" t="s">
        <v>3201</v>
      </c>
      <c r="F265" s="200" t="s">
        <v>3202</v>
      </c>
      <c r="G265" s="201" t="s">
        <v>392</v>
      </c>
      <c r="H265" s="202">
        <v>22</v>
      </c>
      <c r="I265" s="203">
        <v>11</v>
      </c>
      <c r="J265" s="203">
        <f>ROUND(I265*H265,2)</f>
        <v>242</v>
      </c>
      <c r="K265" s="200" t="s">
        <v>289</v>
      </c>
      <c r="L265" s="38"/>
      <c r="M265" s="72" t="s">
        <v>1</v>
      </c>
      <c r="N265" s="204" t="s">
        <v>50</v>
      </c>
      <c r="O265" s="205">
        <v>0.023</v>
      </c>
      <c r="P265" s="205">
        <f>O265*H265</f>
        <v>0.50600000000000001</v>
      </c>
      <c r="Q265" s="205">
        <v>6.9999999999999994E-05</v>
      </c>
      <c r="R265" s="205">
        <f>Q265*H265</f>
        <v>0.0015399999999999999</v>
      </c>
      <c r="S265" s="205">
        <v>0</v>
      </c>
      <c r="T265" s="206">
        <f>S265*H265</f>
        <v>0</v>
      </c>
      <c r="AR265" s="17" t="s">
        <v>290</v>
      </c>
      <c r="AT265" s="17" t="s">
        <v>285</v>
      </c>
      <c r="AU265" s="17" t="s">
        <v>88</v>
      </c>
      <c r="AY265" s="17" t="s">
        <v>282</v>
      </c>
      <c r="BE265" s="207">
        <f>IF(N265="základní",J265,0)</f>
        <v>242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7" t="s">
        <v>86</v>
      </c>
      <c r="BK265" s="207">
        <f>ROUND(I265*H265,2)</f>
        <v>242</v>
      </c>
      <c r="BL265" s="17" t="s">
        <v>290</v>
      </c>
      <c r="BM265" s="17" t="s">
        <v>3203</v>
      </c>
    </row>
    <row r="266" s="12" customFormat="1">
      <c r="B266" s="208"/>
      <c r="C266" s="209"/>
      <c r="D266" s="210" t="s">
        <v>292</v>
      </c>
      <c r="E266" s="211" t="s">
        <v>1</v>
      </c>
      <c r="F266" s="212" t="s">
        <v>3200</v>
      </c>
      <c r="G266" s="209"/>
      <c r="H266" s="211" t="s">
        <v>1</v>
      </c>
      <c r="I266" s="209"/>
      <c r="J266" s="209"/>
      <c r="K266" s="209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292</v>
      </c>
      <c r="AU266" s="217" t="s">
        <v>88</v>
      </c>
      <c r="AV266" s="12" t="s">
        <v>86</v>
      </c>
      <c r="AW266" s="12" t="s">
        <v>40</v>
      </c>
      <c r="AX266" s="12" t="s">
        <v>79</v>
      </c>
      <c r="AY266" s="217" t="s">
        <v>282</v>
      </c>
    </row>
    <row r="267" s="13" customFormat="1">
      <c r="B267" s="218"/>
      <c r="C267" s="219"/>
      <c r="D267" s="210" t="s">
        <v>292</v>
      </c>
      <c r="E267" s="220" t="s">
        <v>1</v>
      </c>
      <c r="F267" s="221" t="s">
        <v>410</v>
      </c>
      <c r="G267" s="219"/>
      <c r="H267" s="222">
        <v>22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292</v>
      </c>
      <c r="AU267" s="227" t="s">
        <v>88</v>
      </c>
      <c r="AV267" s="13" t="s">
        <v>88</v>
      </c>
      <c r="AW267" s="13" t="s">
        <v>40</v>
      </c>
      <c r="AX267" s="13" t="s">
        <v>79</v>
      </c>
      <c r="AY267" s="227" t="s">
        <v>282</v>
      </c>
    </row>
    <row r="268" s="15" customFormat="1">
      <c r="B268" s="238"/>
      <c r="C268" s="239"/>
      <c r="D268" s="210" t="s">
        <v>292</v>
      </c>
      <c r="E268" s="240" t="s">
        <v>1</v>
      </c>
      <c r="F268" s="241" t="s">
        <v>306</v>
      </c>
      <c r="G268" s="239"/>
      <c r="H268" s="242">
        <v>22</v>
      </c>
      <c r="I268" s="239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292</v>
      </c>
      <c r="AU268" s="247" t="s">
        <v>88</v>
      </c>
      <c r="AV268" s="15" t="s">
        <v>290</v>
      </c>
      <c r="AW268" s="15" t="s">
        <v>40</v>
      </c>
      <c r="AX268" s="15" t="s">
        <v>86</v>
      </c>
      <c r="AY268" s="247" t="s">
        <v>282</v>
      </c>
    </row>
    <row r="269" s="11" customFormat="1" ht="22.8" customHeight="1">
      <c r="B269" s="183"/>
      <c r="C269" s="184"/>
      <c r="D269" s="185" t="s">
        <v>78</v>
      </c>
      <c r="E269" s="196" t="s">
        <v>1224</v>
      </c>
      <c r="F269" s="196" t="s">
        <v>1225</v>
      </c>
      <c r="G269" s="184"/>
      <c r="H269" s="184"/>
      <c r="I269" s="184"/>
      <c r="J269" s="197">
        <f>BK269</f>
        <v>1965.1199999999999</v>
      </c>
      <c r="K269" s="184"/>
      <c r="L269" s="188"/>
      <c r="M269" s="189"/>
      <c r="N269" s="190"/>
      <c r="O269" s="190"/>
      <c r="P269" s="191">
        <f>P270</f>
        <v>3.3898320000000002</v>
      </c>
      <c r="Q269" s="190"/>
      <c r="R269" s="191">
        <f>R270</f>
        <v>0</v>
      </c>
      <c r="S269" s="190"/>
      <c r="T269" s="192">
        <f>T270</f>
        <v>0</v>
      </c>
      <c r="AR269" s="193" t="s">
        <v>86</v>
      </c>
      <c r="AT269" s="194" t="s">
        <v>78</v>
      </c>
      <c r="AU269" s="194" t="s">
        <v>86</v>
      </c>
      <c r="AY269" s="193" t="s">
        <v>282</v>
      </c>
      <c r="BK269" s="195">
        <f>BK270</f>
        <v>1965.1199999999999</v>
      </c>
    </row>
    <row r="270" s="1" customFormat="1" ht="16.5" customHeight="1">
      <c r="B270" s="33"/>
      <c r="C270" s="198" t="s">
        <v>561</v>
      </c>
      <c r="D270" s="198" t="s">
        <v>285</v>
      </c>
      <c r="E270" s="199" t="s">
        <v>3204</v>
      </c>
      <c r="F270" s="200" t="s">
        <v>3205</v>
      </c>
      <c r="G270" s="201" t="s">
        <v>316</v>
      </c>
      <c r="H270" s="202">
        <v>4.0940000000000003</v>
      </c>
      <c r="I270" s="203">
        <v>480</v>
      </c>
      <c r="J270" s="203">
        <f>ROUND(I270*H270,2)</f>
        <v>1965.1199999999999</v>
      </c>
      <c r="K270" s="200" t="s">
        <v>289</v>
      </c>
      <c r="L270" s="38"/>
      <c r="M270" s="257" t="s">
        <v>1</v>
      </c>
      <c r="N270" s="258" t="s">
        <v>50</v>
      </c>
      <c r="O270" s="259">
        <v>0.82799999999999996</v>
      </c>
      <c r="P270" s="259">
        <f>O270*H270</f>
        <v>3.3898320000000002</v>
      </c>
      <c r="Q270" s="259">
        <v>0</v>
      </c>
      <c r="R270" s="259">
        <f>Q270*H270</f>
        <v>0</v>
      </c>
      <c r="S270" s="259">
        <v>0</v>
      </c>
      <c r="T270" s="260">
        <f>S270*H270</f>
        <v>0</v>
      </c>
      <c r="AR270" s="17" t="s">
        <v>290</v>
      </c>
      <c r="AT270" s="17" t="s">
        <v>285</v>
      </c>
      <c r="AU270" s="17" t="s">
        <v>88</v>
      </c>
      <c r="AY270" s="17" t="s">
        <v>282</v>
      </c>
      <c r="BE270" s="207">
        <f>IF(N270="základní",J270,0)</f>
        <v>1965.1199999999999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1965.1199999999999</v>
      </c>
      <c r="BL270" s="17" t="s">
        <v>290</v>
      </c>
      <c r="BM270" s="17" t="s">
        <v>3206</v>
      </c>
    </row>
    <row r="271" s="1" customFormat="1" ht="6.96" customHeight="1">
      <c r="B271" s="52"/>
      <c r="C271" s="53"/>
      <c r="D271" s="53"/>
      <c r="E271" s="53"/>
      <c r="F271" s="53"/>
      <c r="G271" s="53"/>
      <c r="H271" s="53"/>
      <c r="I271" s="53"/>
      <c r="J271" s="53"/>
      <c r="K271" s="53"/>
      <c r="L271" s="38"/>
    </row>
  </sheetData>
  <sheetProtection sheet="1" autoFilter="0" formatColumns="0" formatRows="0" objects="1" scenarios="1" spinCount="100000" saltValue="yo9ZS7Q1b7/TrOMXMefctCjY+Zo8hqHmeWRB+MPgBYCWiSvYp3WbJqNIlH7oB3YFd3Z2XnExkwpeMMb41pXUoA==" hashValue="SOKambJnhBcSGdAexekgsHC72Zo0Dryfl/tJss+6Cn/JRT0QgdekmncDg4w5mwUPFBrAMEnmObA2C+Q4PWHapA==" algorithmName="SHA-512" password="CC35"/>
  <autoFilter ref="C90:K270"/>
  <mergeCells count="11">
    <mergeCell ref="E7:H7"/>
    <mergeCell ref="E9:H9"/>
    <mergeCell ref="E11:H11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172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3207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3208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ROUND(J89, 2)</f>
        <v>6255987.2599999998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ROUND((SUM(BE89:BE445)),  2)</f>
        <v>6255987.2599999998</v>
      </c>
      <c r="I35" s="145">
        <v>0.20999999999999999</v>
      </c>
      <c r="J35" s="144">
        <f>ROUND(((SUM(BE89:BE445))*I35),  2)</f>
        <v>1313757.3200000001</v>
      </c>
      <c r="L35" s="38"/>
    </row>
    <row r="36" s="1" customFormat="1" ht="14.4" customHeight="1">
      <c r="B36" s="38"/>
      <c r="E36" s="135" t="s">
        <v>51</v>
      </c>
      <c r="F36" s="144">
        <f>ROUND((SUM(BF89:BF445)),  2)</f>
        <v>0</v>
      </c>
      <c r="I36" s="145">
        <v>0.14999999999999999</v>
      </c>
      <c r="J36" s="144">
        <f>ROUND(((SUM(BF89:BF445))*I36),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ROUND((SUM(BG89:BG445)),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ROUND((SUM(BH89:BH445)),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ROUND((SUM(BI89:BI445)),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7569744.5800000001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3207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401 - Rozvody VO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J89</f>
        <v>6255987.2599999998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3209</v>
      </c>
      <c r="E64" s="165"/>
      <c r="F64" s="165"/>
      <c r="G64" s="165"/>
      <c r="H64" s="165"/>
      <c r="I64" s="165"/>
      <c r="J64" s="166">
        <f>J90</f>
        <v>771684.37000000011</v>
      </c>
      <c r="K64" s="163"/>
      <c r="L64" s="167"/>
    </row>
    <row r="65" s="8" customFormat="1" ht="24.96" customHeight="1">
      <c r="B65" s="162"/>
      <c r="C65" s="163"/>
      <c r="D65" s="164" t="s">
        <v>3210</v>
      </c>
      <c r="E65" s="165"/>
      <c r="F65" s="165"/>
      <c r="G65" s="165"/>
      <c r="H65" s="165"/>
      <c r="I65" s="165"/>
      <c r="J65" s="166">
        <f>J230</f>
        <v>3397857.6699999999</v>
      </c>
      <c r="K65" s="163"/>
      <c r="L65" s="167"/>
    </row>
    <row r="66" s="8" customFormat="1" ht="24.96" customHeight="1">
      <c r="B66" s="162"/>
      <c r="C66" s="163"/>
      <c r="D66" s="164" t="s">
        <v>3211</v>
      </c>
      <c r="E66" s="165"/>
      <c r="F66" s="165"/>
      <c r="G66" s="165"/>
      <c r="H66" s="165"/>
      <c r="I66" s="165"/>
      <c r="J66" s="166">
        <f>J362</f>
        <v>53092.870000000003</v>
      </c>
      <c r="K66" s="163"/>
      <c r="L66" s="167"/>
    </row>
    <row r="67" s="8" customFormat="1" ht="24.96" customHeight="1">
      <c r="B67" s="162"/>
      <c r="C67" s="163"/>
      <c r="D67" s="164" t="s">
        <v>3212</v>
      </c>
      <c r="E67" s="165"/>
      <c r="F67" s="165"/>
      <c r="G67" s="165"/>
      <c r="H67" s="165"/>
      <c r="I67" s="165"/>
      <c r="J67" s="166">
        <f>J367</f>
        <v>2033352.3500000001</v>
      </c>
      <c r="K67" s="163"/>
      <c r="L67" s="167"/>
    </row>
    <row r="68" s="1" customFormat="1" ht="21.84" customHeight="1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8"/>
    </row>
    <row r="69" s="1" customFormat="1" ht="6.96" customHeight="1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38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38"/>
    </row>
    <row r="74" s="1" customFormat="1" ht="24.96" customHeight="1">
      <c r="B74" s="33"/>
      <c r="C74" s="23" t="s">
        <v>268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12" customHeight="1">
      <c r="B76" s="33"/>
      <c r="C76" s="29" t="s">
        <v>14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6.5" customHeight="1">
      <c r="B77" s="33"/>
      <c r="C77" s="34"/>
      <c r="D77" s="34"/>
      <c r="E77" s="157" t="str">
        <f>E7</f>
        <v>Přestupní terminál Šumperk</v>
      </c>
      <c r="F77" s="29"/>
      <c r="G77" s="29"/>
      <c r="H77" s="29"/>
      <c r="I77" s="34"/>
      <c r="J77" s="34"/>
      <c r="K77" s="34"/>
      <c r="L77" s="38"/>
    </row>
    <row r="78" ht="12" customHeight="1">
      <c r="B78" s="21"/>
      <c r="C78" s="29" t="s">
        <v>244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1" customFormat="1" ht="16.5" customHeight="1">
      <c r="B79" s="33"/>
      <c r="C79" s="34"/>
      <c r="D79" s="34"/>
      <c r="E79" s="157" t="s">
        <v>3207</v>
      </c>
      <c r="F79" s="34"/>
      <c r="G79" s="34"/>
      <c r="H79" s="34"/>
      <c r="I79" s="34"/>
      <c r="J79" s="34"/>
      <c r="K79" s="34"/>
      <c r="L79" s="38"/>
    </row>
    <row r="80" s="1" customFormat="1" ht="12" customHeight="1">
      <c r="B80" s="33"/>
      <c r="C80" s="29" t="s">
        <v>246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6.5" customHeight="1">
      <c r="B81" s="33"/>
      <c r="C81" s="34"/>
      <c r="D81" s="34"/>
      <c r="E81" s="59" t="str">
        <f>E11</f>
        <v>SO 401 - Rozvody VO</v>
      </c>
      <c r="F81" s="34"/>
      <c r="G81" s="34"/>
      <c r="H81" s="34"/>
      <c r="I81" s="34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20</v>
      </c>
      <c r="D83" s="34"/>
      <c r="E83" s="34"/>
      <c r="F83" s="26" t="str">
        <f>F14</f>
        <v>Šumperk</v>
      </c>
      <c r="G83" s="34"/>
      <c r="H83" s="34"/>
      <c r="I83" s="29" t="s">
        <v>22</v>
      </c>
      <c r="J83" s="62" t="str">
        <f>IF(J14="","",J14)</f>
        <v>20. 11. 2018</v>
      </c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3.65" customHeight="1">
      <c r="B85" s="33"/>
      <c r="C85" s="29" t="s">
        <v>28</v>
      </c>
      <c r="D85" s="34"/>
      <c r="E85" s="34"/>
      <c r="F85" s="26" t="str">
        <f>E17</f>
        <v>Město Šumperk</v>
      </c>
      <c r="G85" s="34"/>
      <c r="H85" s="34"/>
      <c r="I85" s="29" t="s">
        <v>36</v>
      </c>
      <c r="J85" s="31" t="str">
        <f>E23</f>
        <v>Cekr CZ s.r.o.</v>
      </c>
      <c r="K85" s="34"/>
      <c r="L85" s="38"/>
    </row>
    <row r="86" s="1" customFormat="1" ht="24.9" customHeight="1">
      <c r="B86" s="33"/>
      <c r="C86" s="29" t="s">
        <v>34</v>
      </c>
      <c r="D86" s="34"/>
      <c r="E86" s="34"/>
      <c r="F86" s="26" t="str">
        <f>IF(E20="","",E20)</f>
        <v>Na základě VŘ</v>
      </c>
      <c r="G86" s="34"/>
      <c r="H86" s="34"/>
      <c r="I86" s="29" t="s">
        <v>41</v>
      </c>
      <c r="J86" s="31" t="str">
        <f>E26</f>
        <v>Jan Zamykal, CS ÚRS 2018 02</v>
      </c>
      <c r="K86" s="34"/>
      <c r="L86" s="38"/>
    </row>
    <row r="87" s="1" customFormat="1" ht="10.32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0" customFormat="1" ht="29.28" customHeight="1">
      <c r="B88" s="173"/>
      <c r="C88" s="174" t="s">
        <v>269</v>
      </c>
      <c r="D88" s="175" t="s">
        <v>64</v>
      </c>
      <c r="E88" s="175" t="s">
        <v>60</v>
      </c>
      <c r="F88" s="175" t="s">
        <v>61</v>
      </c>
      <c r="G88" s="175" t="s">
        <v>270</v>
      </c>
      <c r="H88" s="175" t="s">
        <v>271</v>
      </c>
      <c r="I88" s="175" t="s">
        <v>272</v>
      </c>
      <c r="J88" s="176" t="s">
        <v>250</v>
      </c>
      <c r="K88" s="177" t="s">
        <v>273</v>
      </c>
      <c r="L88" s="178"/>
      <c r="M88" s="83" t="s">
        <v>1</v>
      </c>
      <c r="N88" s="84" t="s">
        <v>49</v>
      </c>
      <c r="O88" s="84" t="s">
        <v>274</v>
      </c>
      <c r="P88" s="84" t="s">
        <v>275</v>
      </c>
      <c r="Q88" s="84" t="s">
        <v>276</v>
      </c>
      <c r="R88" s="84" t="s">
        <v>277</v>
      </c>
      <c r="S88" s="84" t="s">
        <v>278</v>
      </c>
      <c r="T88" s="85" t="s">
        <v>279</v>
      </c>
    </row>
    <row r="89" s="1" customFormat="1" ht="22.8" customHeight="1">
      <c r="B89" s="33"/>
      <c r="C89" s="90" t="s">
        <v>280</v>
      </c>
      <c r="D89" s="34"/>
      <c r="E89" s="34"/>
      <c r="F89" s="34"/>
      <c r="G89" s="34"/>
      <c r="H89" s="34"/>
      <c r="I89" s="34"/>
      <c r="J89" s="179">
        <f>BK89</f>
        <v>6255987.2599999998</v>
      </c>
      <c r="K89" s="34"/>
      <c r="L89" s="38"/>
      <c r="M89" s="86"/>
      <c r="N89" s="87"/>
      <c r="O89" s="87"/>
      <c r="P89" s="180">
        <f>P90+P230+P362+P367</f>
        <v>0</v>
      </c>
      <c r="Q89" s="87"/>
      <c r="R89" s="180">
        <f>R90+R230+R362+R367</f>
        <v>0</v>
      </c>
      <c r="S89" s="87"/>
      <c r="T89" s="181">
        <f>T90+T230+T362+T367</f>
        <v>0</v>
      </c>
      <c r="AT89" s="17" t="s">
        <v>78</v>
      </c>
      <c r="AU89" s="17" t="s">
        <v>252</v>
      </c>
      <c r="BK89" s="182">
        <f>BK90+BK230+BK362+BK367</f>
        <v>6255987.2599999998</v>
      </c>
    </row>
    <row r="90" s="11" customFormat="1" ht="25.92" customHeight="1">
      <c r="B90" s="183"/>
      <c r="C90" s="184"/>
      <c r="D90" s="185" t="s">
        <v>78</v>
      </c>
      <c r="E90" s="186" t="s">
        <v>3213</v>
      </c>
      <c r="F90" s="186" t="s">
        <v>3214</v>
      </c>
      <c r="G90" s="184"/>
      <c r="H90" s="184"/>
      <c r="I90" s="184"/>
      <c r="J90" s="187">
        <f>BK90</f>
        <v>771684.37000000011</v>
      </c>
      <c r="K90" s="184"/>
      <c r="L90" s="188"/>
      <c r="M90" s="189"/>
      <c r="N90" s="190"/>
      <c r="O90" s="190"/>
      <c r="P90" s="191">
        <f>SUM(P91:P229)</f>
        <v>0</v>
      </c>
      <c r="Q90" s="190"/>
      <c r="R90" s="191">
        <f>SUM(R91:R229)</f>
        <v>0</v>
      </c>
      <c r="S90" s="190"/>
      <c r="T90" s="192">
        <f>SUM(T91:T229)</f>
        <v>0</v>
      </c>
      <c r="AR90" s="193" t="s">
        <v>86</v>
      </c>
      <c r="AT90" s="194" t="s">
        <v>78</v>
      </c>
      <c r="AU90" s="194" t="s">
        <v>79</v>
      </c>
      <c r="AY90" s="193" t="s">
        <v>282</v>
      </c>
      <c r="BK90" s="195">
        <f>SUM(BK91:BK229)</f>
        <v>771684.37000000011</v>
      </c>
    </row>
    <row r="91" s="1" customFormat="1" ht="16.5" customHeight="1">
      <c r="B91" s="33"/>
      <c r="C91" s="198" t="s">
        <v>86</v>
      </c>
      <c r="D91" s="198" t="s">
        <v>285</v>
      </c>
      <c r="E91" s="199" t="s">
        <v>3215</v>
      </c>
      <c r="F91" s="200" t="s">
        <v>3216</v>
      </c>
      <c r="G91" s="201" t="s">
        <v>392</v>
      </c>
      <c r="H91" s="202">
        <v>600</v>
      </c>
      <c r="I91" s="203">
        <v>40.189999999999998</v>
      </c>
      <c r="J91" s="203">
        <f>ROUND(I91*H91,2)</f>
        <v>24114</v>
      </c>
      <c r="K91" s="200" t="s">
        <v>377</v>
      </c>
      <c r="L91" s="38"/>
      <c r="M91" s="72" t="s">
        <v>1</v>
      </c>
      <c r="N91" s="204" t="s">
        <v>50</v>
      </c>
      <c r="O91" s="205">
        <v>0</v>
      </c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7" t="s">
        <v>290</v>
      </c>
      <c r="AT91" s="17" t="s">
        <v>285</v>
      </c>
      <c r="AU91" s="17" t="s">
        <v>86</v>
      </c>
      <c r="AY91" s="17" t="s">
        <v>282</v>
      </c>
      <c r="BE91" s="207">
        <f>IF(N91="základní",J91,0)</f>
        <v>24114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86</v>
      </c>
      <c r="BK91" s="207">
        <f>ROUND(I91*H91,2)</f>
        <v>24114</v>
      </c>
      <c r="BL91" s="17" t="s">
        <v>290</v>
      </c>
      <c r="BM91" s="17" t="s">
        <v>3217</v>
      </c>
    </row>
    <row r="92" s="13" customFormat="1">
      <c r="B92" s="218"/>
      <c r="C92" s="219"/>
      <c r="D92" s="210" t="s">
        <v>292</v>
      </c>
      <c r="E92" s="220" t="s">
        <v>1</v>
      </c>
      <c r="F92" s="221" t="s">
        <v>3218</v>
      </c>
      <c r="G92" s="219"/>
      <c r="H92" s="222">
        <v>600</v>
      </c>
      <c r="I92" s="219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292</v>
      </c>
      <c r="AU92" s="227" t="s">
        <v>86</v>
      </c>
      <c r="AV92" s="13" t="s">
        <v>88</v>
      </c>
      <c r="AW92" s="13" t="s">
        <v>40</v>
      </c>
      <c r="AX92" s="13" t="s">
        <v>79</v>
      </c>
      <c r="AY92" s="227" t="s">
        <v>282</v>
      </c>
    </row>
    <row r="93" s="15" customFormat="1">
      <c r="B93" s="238"/>
      <c r="C93" s="239"/>
      <c r="D93" s="210" t="s">
        <v>292</v>
      </c>
      <c r="E93" s="240" t="s">
        <v>1</v>
      </c>
      <c r="F93" s="241" t="s">
        <v>306</v>
      </c>
      <c r="G93" s="239"/>
      <c r="H93" s="242">
        <v>600</v>
      </c>
      <c r="I93" s="239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292</v>
      </c>
      <c r="AU93" s="247" t="s">
        <v>86</v>
      </c>
      <c r="AV93" s="15" t="s">
        <v>290</v>
      </c>
      <c r="AW93" s="15" t="s">
        <v>40</v>
      </c>
      <c r="AX93" s="15" t="s">
        <v>86</v>
      </c>
      <c r="AY93" s="247" t="s">
        <v>282</v>
      </c>
    </row>
    <row r="94" s="1" customFormat="1" ht="16.5" customHeight="1">
      <c r="B94" s="33"/>
      <c r="C94" s="198" t="s">
        <v>88</v>
      </c>
      <c r="D94" s="198" t="s">
        <v>285</v>
      </c>
      <c r="E94" s="199" t="s">
        <v>3219</v>
      </c>
      <c r="F94" s="200" t="s">
        <v>3220</v>
      </c>
      <c r="G94" s="201" t="s">
        <v>392</v>
      </c>
      <c r="H94" s="202">
        <v>298</v>
      </c>
      <c r="I94" s="203">
        <v>38.799999999999997</v>
      </c>
      <c r="J94" s="203">
        <f>ROUND(I94*H94,2)</f>
        <v>11562.4</v>
      </c>
      <c r="K94" s="200" t="s">
        <v>377</v>
      </c>
      <c r="L94" s="38"/>
      <c r="M94" s="72" t="s">
        <v>1</v>
      </c>
      <c r="N94" s="204" t="s">
        <v>50</v>
      </c>
      <c r="O94" s="205">
        <v>0</v>
      </c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86</v>
      </c>
      <c r="AY94" s="17" t="s">
        <v>282</v>
      </c>
      <c r="BE94" s="207">
        <f>IF(N94="základní",J94,0)</f>
        <v>11562.4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11562.4</v>
      </c>
      <c r="BL94" s="17" t="s">
        <v>290</v>
      </c>
      <c r="BM94" s="17" t="s">
        <v>3221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3222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86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3223</v>
      </c>
      <c r="G96" s="219"/>
      <c r="H96" s="222">
        <v>298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86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298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86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129</v>
      </c>
      <c r="D98" s="198" t="s">
        <v>285</v>
      </c>
      <c r="E98" s="199" t="s">
        <v>3224</v>
      </c>
      <c r="F98" s="200" t="s">
        <v>3225</v>
      </c>
      <c r="G98" s="201" t="s">
        <v>392</v>
      </c>
      <c r="H98" s="202">
        <v>98.700000000000003</v>
      </c>
      <c r="I98" s="203">
        <v>57.600000000000001</v>
      </c>
      <c r="J98" s="203">
        <f>ROUND(I98*H98,2)</f>
        <v>5685.1199999999999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5685.1199999999999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5685.1199999999999</v>
      </c>
      <c r="BL98" s="17" t="s">
        <v>290</v>
      </c>
      <c r="BM98" s="17" t="s">
        <v>3226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3227</v>
      </c>
      <c r="G99" s="219"/>
      <c r="H99" s="222">
        <v>98.700000000000003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86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5" customFormat="1">
      <c r="B100" s="238"/>
      <c r="C100" s="239"/>
      <c r="D100" s="210" t="s">
        <v>292</v>
      </c>
      <c r="E100" s="240" t="s">
        <v>1</v>
      </c>
      <c r="F100" s="241" t="s">
        <v>306</v>
      </c>
      <c r="G100" s="239"/>
      <c r="H100" s="242">
        <v>98.700000000000003</v>
      </c>
      <c r="I100" s="239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292</v>
      </c>
      <c r="AU100" s="247" t="s">
        <v>86</v>
      </c>
      <c r="AV100" s="15" t="s">
        <v>290</v>
      </c>
      <c r="AW100" s="15" t="s">
        <v>40</v>
      </c>
      <c r="AX100" s="15" t="s">
        <v>86</v>
      </c>
      <c r="AY100" s="247" t="s">
        <v>282</v>
      </c>
    </row>
    <row r="101" s="1" customFormat="1" ht="16.5" customHeight="1">
      <c r="B101" s="33"/>
      <c r="C101" s="198" t="s">
        <v>290</v>
      </c>
      <c r="D101" s="198" t="s">
        <v>285</v>
      </c>
      <c r="E101" s="199" t="s">
        <v>3228</v>
      </c>
      <c r="F101" s="200" t="s">
        <v>3229</v>
      </c>
      <c r="G101" s="201" t="s">
        <v>376</v>
      </c>
      <c r="H101" s="202">
        <v>84</v>
      </c>
      <c r="I101" s="203">
        <v>314.17000000000002</v>
      </c>
      <c r="J101" s="203">
        <f>ROUND(I101*H101,2)</f>
        <v>26390.279999999999</v>
      </c>
      <c r="K101" s="200" t="s">
        <v>377</v>
      </c>
      <c r="L101" s="38"/>
      <c r="M101" s="72" t="s">
        <v>1</v>
      </c>
      <c r="N101" s="204" t="s">
        <v>50</v>
      </c>
      <c r="O101" s="205">
        <v>0</v>
      </c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26390.279999999999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26390.279999999999</v>
      </c>
      <c r="BL101" s="17" t="s">
        <v>290</v>
      </c>
      <c r="BM101" s="17" t="s">
        <v>3230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3231</v>
      </c>
      <c r="G102" s="219"/>
      <c r="H102" s="222">
        <v>84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86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5" customFormat="1">
      <c r="B103" s="238"/>
      <c r="C103" s="239"/>
      <c r="D103" s="210" t="s">
        <v>292</v>
      </c>
      <c r="E103" s="240" t="s">
        <v>1</v>
      </c>
      <c r="F103" s="241" t="s">
        <v>306</v>
      </c>
      <c r="G103" s="239"/>
      <c r="H103" s="242">
        <v>84</v>
      </c>
      <c r="I103" s="239"/>
      <c r="J103" s="239"/>
      <c r="K103" s="239"/>
      <c r="L103" s="243"/>
      <c r="M103" s="244"/>
      <c r="N103" s="245"/>
      <c r="O103" s="245"/>
      <c r="P103" s="245"/>
      <c r="Q103" s="245"/>
      <c r="R103" s="245"/>
      <c r="S103" s="245"/>
      <c r="T103" s="246"/>
      <c r="AT103" s="247" t="s">
        <v>292</v>
      </c>
      <c r="AU103" s="247" t="s">
        <v>86</v>
      </c>
      <c r="AV103" s="15" t="s">
        <v>290</v>
      </c>
      <c r="AW103" s="15" t="s">
        <v>40</v>
      </c>
      <c r="AX103" s="15" t="s">
        <v>86</v>
      </c>
      <c r="AY103" s="247" t="s">
        <v>282</v>
      </c>
    </row>
    <row r="104" s="1" customFormat="1" ht="16.5" customHeight="1">
      <c r="B104" s="33"/>
      <c r="C104" s="198" t="s">
        <v>319</v>
      </c>
      <c r="D104" s="198" t="s">
        <v>285</v>
      </c>
      <c r="E104" s="199" t="s">
        <v>3232</v>
      </c>
      <c r="F104" s="200" t="s">
        <v>3233</v>
      </c>
      <c r="G104" s="201" t="s">
        <v>376</v>
      </c>
      <c r="H104" s="202">
        <v>73</v>
      </c>
      <c r="I104" s="203">
        <v>47.700000000000003</v>
      </c>
      <c r="J104" s="203">
        <f>ROUND(I104*H104,2)</f>
        <v>3482.0999999999999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86</v>
      </c>
      <c r="AY104" s="17" t="s">
        <v>282</v>
      </c>
      <c r="BE104" s="207">
        <f>IF(N104="základní",J104,0)</f>
        <v>3482.0999999999999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3482.0999999999999</v>
      </c>
      <c r="BL104" s="17" t="s">
        <v>290</v>
      </c>
      <c r="BM104" s="17" t="s">
        <v>3234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3235</v>
      </c>
      <c r="G105" s="219"/>
      <c r="H105" s="222">
        <v>73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86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5" customFormat="1">
      <c r="B106" s="238"/>
      <c r="C106" s="239"/>
      <c r="D106" s="210" t="s">
        <v>292</v>
      </c>
      <c r="E106" s="240" t="s">
        <v>1</v>
      </c>
      <c r="F106" s="241" t="s">
        <v>306</v>
      </c>
      <c r="G106" s="239"/>
      <c r="H106" s="242">
        <v>73</v>
      </c>
      <c r="I106" s="239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292</v>
      </c>
      <c r="AU106" s="247" t="s">
        <v>86</v>
      </c>
      <c r="AV106" s="15" t="s">
        <v>290</v>
      </c>
      <c r="AW106" s="15" t="s">
        <v>40</v>
      </c>
      <c r="AX106" s="15" t="s">
        <v>86</v>
      </c>
      <c r="AY106" s="247" t="s">
        <v>282</v>
      </c>
    </row>
    <row r="107" s="1" customFormat="1" ht="16.5" customHeight="1">
      <c r="B107" s="33"/>
      <c r="C107" s="198" t="s">
        <v>327</v>
      </c>
      <c r="D107" s="198" t="s">
        <v>285</v>
      </c>
      <c r="E107" s="199" t="s">
        <v>3236</v>
      </c>
      <c r="F107" s="200" t="s">
        <v>3237</v>
      </c>
      <c r="G107" s="201" t="s">
        <v>376</v>
      </c>
      <c r="H107" s="202">
        <v>137</v>
      </c>
      <c r="I107" s="203">
        <v>129</v>
      </c>
      <c r="J107" s="203">
        <f>ROUND(I107*H107,2)</f>
        <v>17673</v>
      </c>
      <c r="K107" s="200" t="s">
        <v>377</v>
      </c>
      <c r="L107" s="38"/>
      <c r="M107" s="72" t="s">
        <v>1</v>
      </c>
      <c r="N107" s="204" t="s">
        <v>50</v>
      </c>
      <c r="O107" s="205">
        <v>0</v>
      </c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86</v>
      </c>
      <c r="AY107" s="17" t="s">
        <v>282</v>
      </c>
      <c r="BE107" s="207">
        <f>IF(N107="základní",J107,0)</f>
        <v>17673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17673</v>
      </c>
      <c r="BL107" s="17" t="s">
        <v>290</v>
      </c>
      <c r="BM107" s="17" t="s">
        <v>3238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3239</v>
      </c>
      <c r="G108" s="219"/>
      <c r="H108" s="222">
        <v>137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86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137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86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334</v>
      </c>
      <c r="D110" s="198" t="s">
        <v>285</v>
      </c>
      <c r="E110" s="199" t="s">
        <v>3240</v>
      </c>
      <c r="F110" s="200" t="s">
        <v>3241</v>
      </c>
      <c r="G110" s="201" t="s">
        <v>343</v>
      </c>
      <c r="H110" s="202">
        <v>7.4400000000000004</v>
      </c>
      <c r="I110" s="203">
        <v>30.100000000000001</v>
      </c>
      <c r="J110" s="203">
        <f>ROUND(I110*H110,2)</f>
        <v>223.94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223.94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223.94</v>
      </c>
      <c r="BL110" s="17" t="s">
        <v>290</v>
      </c>
      <c r="BM110" s="17" t="s">
        <v>3242</v>
      </c>
    </row>
    <row r="111" s="1" customFormat="1" ht="16.5" customHeight="1">
      <c r="B111" s="33"/>
      <c r="C111" s="198" t="s">
        <v>331</v>
      </c>
      <c r="D111" s="198" t="s">
        <v>285</v>
      </c>
      <c r="E111" s="199" t="s">
        <v>3243</v>
      </c>
      <c r="F111" s="200" t="s">
        <v>3244</v>
      </c>
      <c r="G111" s="201" t="s">
        <v>343</v>
      </c>
      <c r="H111" s="202">
        <v>26.280000000000001</v>
      </c>
      <c r="I111" s="203">
        <v>78.700000000000003</v>
      </c>
      <c r="J111" s="203">
        <f>ROUND(I111*H111,2)</f>
        <v>2068.2399999999998</v>
      </c>
      <c r="K111" s="200" t="s">
        <v>377</v>
      </c>
      <c r="L111" s="38"/>
      <c r="M111" s="72" t="s">
        <v>1</v>
      </c>
      <c r="N111" s="204" t="s">
        <v>50</v>
      </c>
      <c r="O111" s="205">
        <v>0</v>
      </c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7" t="s">
        <v>290</v>
      </c>
      <c r="AT111" s="17" t="s">
        <v>285</v>
      </c>
      <c r="AU111" s="17" t="s">
        <v>86</v>
      </c>
      <c r="AY111" s="17" t="s">
        <v>282</v>
      </c>
      <c r="BE111" s="207">
        <f>IF(N111="základní",J111,0)</f>
        <v>2068.2399999999998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86</v>
      </c>
      <c r="BK111" s="207">
        <f>ROUND(I111*H111,2)</f>
        <v>2068.2399999999998</v>
      </c>
      <c r="BL111" s="17" t="s">
        <v>290</v>
      </c>
      <c r="BM111" s="17" t="s">
        <v>3245</v>
      </c>
    </row>
    <row r="112" s="1" customFormat="1" ht="16.5" customHeight="1">
      <c r="B112" s="33"/>
      <c r="C112" s="198" t="s">
        <v>346</v>
      </c>
      <c r="D112" s="198" t="s">
        <v>285</v>
      </c>
      <c r="E112" s="199" t="s">
        <v>3246</v>
      </c>
      <c r="F112" s="200" t="s">
        <v>3247</v>
      </c>
      <c r="G112" s="201" t="s">
        <v>343</v>
      </c>
      <c r="H112" s="202">
        <v>7.4400000000000004</v>
      </c>
      <c r="I112" s="203">
        <v>60.200000000000003</v>
      </c>
      <c r="J112" s="203">
        <f>ROUND(I112*H112,2)</f>
        <v>447.88999999999999</v>
      </c>
      <c r="K112" s="200" t="s">
        <v>377</v>
      </c>
      <c r="L112" s="38"/>
      <c r="M112" s="72" t="s">
        <v>1</v>
      </c>
      <c r="N112" s="204" t="s">
        <v>50</v>
      </c>
      <c r="O112" s="205">
        <v>0</v>
      </c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86</v>
      </c>
      <c r="AY112" s="17" t="s">
        <v>282</v>
      </c>
      <c r="BE112" s="207">
        <f>IF(N112="základní",J112,0)</f>
        <v>447.88999999999999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447.88999999999999</v>
      </c>
      <c r="BL112" s="17" t="s">
        <v>290</v>
      </c>
      <c r="BM112" s="17" t="s">
        <v>3248</v>
      </c>
    </row>
    <row r="113" s="1" customFormat="1" ht="16.5" customHeight="1">
      <c r="B113" s="33"/>
      <c r="C113" s="198" t="s">
        <v>352</v>
      </c>
      <c r="D113" s="198" t="s">
        <v>285</v>
      </c>
      <c r="E113" s="199" t="s">
        <v>3249</v>
      </c>
      <c r="F113" s="200" t="s">
        <v>3250</v>
      </c>
      <c r="G113" s="201" t="s">
        <v>343</v>
      </c>
      <c r="H113" s="202">
        <v>26.280000000000001</v>
      </c>
      <c r="I113" s="203">
        <v>128</v>
      </c>
      <c r="J113" s="203">
        <f>ROUND(I113*H113,2)</f>
        <v>3363.8400000000001</v>
      </c>
      <c r="K113" s="200" t="s">
        <v>377</v>
      </c>
      <c r="L113" s="38"/>
      <c r="M113" s="72" t="s">
        <v>1</v>
      </c>
      <c r="N113" s="204" t="s">
        <v>50</v>
      </c>
      <c r="O113" s="205">
        <v>0</v>
      </c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86</v>
      </c>
      <c r="AY113" s="17" t="s">
        <v>282</v>
      </c>
      <c r="BE113" s="207">
        <f>IF(N113="základní",J113,0)</f>
        <v>3363.8400000000001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3363.8400000000001</v>
      </c>
      <c r="BL113" s="17" t="s">
        <v>290</v>
      </c>
      <c r="BM113" s="17" t="s">
        <v>3251</v>
      </c>
    </row>
    <row r="114" s="1" customFormat="1" ht="16.5" customHeight="1">
      <c r="B114" s="33"/>
      <c r="C114" s="198" t="s">
        <v>356</v>
      </c>
      <c r="D114" s="198" t="s">
        <v>285</v>
      </c>
      <c r="E114" s="199" t="s">
        <v>3252</v>
      </c>
      <c r="F114" s="200" t="s">
        <v>3253</v>
      </c>
      <c r="G114" s="201" t="s">
        <v>343</v>
      </c>
      <c r="H114" s="202">
        <v>7.4400000000000004</v>
      </c>
      <c r="I114" s="203">
        <v>56.799999999999997</v>
      </c>
      <c r="J114" s="203">
        <f>ROUND(I114*H114,2)</f>
        <v>422.58999999999998</v>
      </c>
      <c r="K114" s="200" t="s">
        <v>377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86</v>
      </c>
      <c r="AY114" s="17" t="s">
        <v>282</v>
      </c>
      <c r="BE114" s="207">
        <f>IF(N114="základní",J114,0)</f>
        <v>422.58999999999998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422.58999999999998</v>
      </c>
      <c r="BL114" s="17" t="s">
        <v>290</v>
      </c>
      <c r="BM114" s="17" t="s">
        <v>3254</v>
      </c>
    </row>
    <row r="115" s="1" customFormat="1" ht="16.5" customHeight="1">
      <c r="B115" s="33"/>
      <c r="C115" s="198" t="s">
        <v>360</v>
      </c>
      <c r="D115" s="198" t="s">
        <v>285</v>
      </c>
      <c r="E115" s="199" t="s">
        <v>3255</v>
      </c>
      <c r="F115" s="200" t="s">
        <v>3256</v>
      </c>
      <c r="G115" s="201" t="s">
        <v>343</v>
      </c>
      <c r="H115" s="202">
        <v>26.280000000000001</v>
      </c>
      <c r="I115" s="203">
        <v>102</v>
      </c>
      <c r="J115" s="203">
        <f>ROUND(I115*H115,2)</f>
        <v>2680.5599999999999</v>
      </c>
      <c r="K115" s="200" t="s">
        <v>377</v>
      </c>
      <c r="L115" s="38"/>
      <c r="M115" s="72" t="s">
        <v>1</v>
      </c>
      <c r="N115" s="204" t="s">
        <v>50</v>
      </c>
      <c r="O115" s="205">
        <v>0</v>
      </c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AR115" s="17" t="s">
        <v>290</v>
      </c>
      <c r="AT115" s="17" t="s">
        <v>285</v>
      </c>
      <c r="AU115" s="17" t="s">
        <v>86</v>
      </c>
      <c r="AY115" s="17" t="s">
        <v>282</v>
      </c>
      <c r="BE115" s="207">
        <f>IF(N115="základní",J115,0)</f>
        <v>2680.5599999999999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7" t="s">
        <v>86</v>
      </c>
      <c r="BK115" s="207">
        <f>ROUND(I115*H115,2)</f>
        <v>2680.5599999999999</v>
      </c>
      <c r="BL115" s="17" t="s">
        <v>290</v>
      </c>
      <c r="BM115" s="17" t="s">
        <v>3257</v>
      </c>
    </row>
    <row r="116" s="1" customFormat="1" ht="16.5" customHeight="1">
      <c r="B116" s="33"/>
      <c r="C116" s="198" t="s">
        <v>365</v>
      </c>
      <c r="D116" s="198" t="s">
        <v>285</v>
      </c>
      <c r="E116" s="199" t="s">
        <v>3258</v>
      </c>
      <c r="F116" s="200" t="s">
        <v>3259</v>
      </c>
      <c r="G116" s="201" t="s">
        <v>343</v>
      </c>
      <c r="H116" s="202">
        <v>7.4400000000000004</v>
      </c>
      <c r="I116" s="203">
        <v>30.100000000000001</v>
      </c>
      <c r="J116" s="203">
        <f>ROUND(I116*H116,2)</f>
        <v>223.94</v>
      </c>
      <c r="K116" s="200" t="s">
        <v>377</v>
      </c>
      <c r="L116" s="38"/>
      <c r="M116" s="72" t="s">
        <v>1</v>
      </c>
      <c r="N116" s="204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86</v>
      </c>
      <c r="AY116" s="17" t="s">
        <v>282</v>
      </c>
      <c r="BE116" s="207">
        <f>IF(N116="základní",J116,0)</f>
        <v>223.94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223.94</v>
      </c>
      <c r="BL116" s="17" t="s">
        <v>290</v>
      </c>
      <c r="BM116" s="17" t="s">
        <v>3260</v>
      </c>
    </row>
    <row r="117" s="1" customFormat="1" ht="16.5" customHeight="1">
      <c r="B117" s="33"/>
      <c r="C117" s="198" t="s">
        <v>370</v>
      </c>
      <c r="D117" s="198" t="s">
        <v>285</v>
      </c>
      <c r="E117" s="199" t="s">
        <v>3261</v>
      </c>
      <c r="F117" s="200" t="s">
        <v>3262</v>
      </c>
      <c r="G117" s="201" t="s">
        <v>343</v>
      </c>
      <c r="H117" s="202">
        <v>26.280000000000001</v>
      </c>
      <c r="I117" s="203">
        <v>59.600000000000001</v>
      </c>
      <c r="J117" s="203">
        <f>ROUND(I117*H117,2)</f>
        <v>1566.29</v>
      </c>
      <c r="K117" s="200" t="s">
        <v>377</v>
      </c>
      <c r="L117" s="38"/>
      <c r="M117" s="72" t="s">
        <v>1</v>
      </c>
      <c r="N117" s="204" t="s">
        <v>50</v>
      </c>
      <c r="O117" s="205">
        <v>0</v>
      </c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86</v>
      </c>
      <c r="AY117" s="17" t="s">
        <v>282</v>
      </c>
      <c r="BE117" s="207">
        <f>IF(N117="základní",J117,0)</f>
        <v>1566.29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1566.29</v>
      </c>
      <c r="BL117" s="17" t="s">
        <v>290</v>
      </c>
      <c r="BM117" s="17" t="s">
        <v>3263</v>
      </c>
    </row>
    <row r="118" s="1" customFormat="1" ht="16.5" customHeight="1">
      <c r="B118" s="33"/>
      <c r="C118" s="198" t="s">
        <v>8</v>
      </c>
      <c r="D118" s="198" t="s">
        <v>285</v>
      </c>
      <c r="E118" s="199" t="s">
        <v>3264</v>
      </c>
      <c r="F118" s="200" t="s">
        <v>3265</v>
      </c>
      <c r="G118" s="201" t="s">
        <v>533</v>
      </c>
      <c r="H118" s="202">
        <v>1</v>
      </c>
      <c r="I118" s="203">
        <v>47</v>
      </c>
      <c r="J118" s="203">
        <f>ROUND(I118*H118,2)</f>
        <v>47</v>
      </c>
      <c r="K118" s="200" t="s">
        <v>377</v>
      </c>
      <c r="L118" s="38"/>
      <c r="M118" s="72" t="s">
        <v>1</v>
      </c>
      <c r="N118" s="204" t="s">
        <v>50</v>
      </c>
      <c r="O118" s="205">
        <v>0</v>
      </c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86</v>
      </c>
      <c r="AY118" s="17" t="s">
        <v>282</v>
      </c>
      <c r="BE118" s="207">
        <f>IF(N118="základní",J118,0)</f>
        <v>47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47</v>
      </c>
      <c r="BL118" s="17" t="s">
        <v>290</v>
      </c>
      <c r="BM118" s="17" t="s">
        <v>3266</v>
      </c>
    </row>
    <row r="119" s="1" customFormat="1" ht="16.5" customHeight="1">
      <c r="B119" s="33"/>
      <c r="C119" s="198" t="s">
        <v>381</v>
      </c>
      <c r="D119" s="198" t="s">
        <v>285</v>
      </c>
      <c r="E119" s="199" t="s">
        <v>3267</v>
      </c>
      <c r="F119" s="200" t="s">
        <v>3268</v>
      </c>
      <c r="G119" s="201" t="s">
        <v>376</v>
      </c>
      <c r="H119" s="202">
        <v>267</v>
      </c>
      <c r="I119" s="203">
        <v>15</v>
      </c>
      <c r="J119" s="203">
        <f>ROUND(I119*H119,2)</f>
        <v>4005</v>
      </c>
      <c r="K119" s="200" t="s">
        <v>377</v>
      </c>
      <c r="L119" s="38"/>
      <c r="M119" s="72" t="s">
        <v>1</v>
      </c>
      <c r="N119" s="204" t="s">
        <v>50</v>
      </c>
      <c r="O119" s="205">
        <v>0</v>
      </c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4005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4005</v>
      </c>
      <c r="BL119" s="17" t="s">
        <v>290</v>
      </c>
      <c r="BM119" s="17" t="s">
        <v>3269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3270</v>
      </c>
      <c r="G120" s="219"/>
      <c r="H120" s="222">
        <v>267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86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267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86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385</v>
      </c>
      <c r="D122" s="198" t="s">
        <v>285</v>
      </c>
      <c r="E122" s="199" t="s">
        <v>3271</v>
      </c>
      <c r="F122" s="200" t="s">
        <v>3272</v>
      </c>
      <c r="G122" s="201" t="s">
        <v>376</v>
      </c>
      <c r="H122" s="202">
        <v>48</v>
      </c>
      <c r="I122" s="203">
        <v>20</v>
      </c>
      <c r="J122" s="203">
        <f>ROUND(I122*H122,2)</f>
        <v>960</v>
      </c>
      <c r="K122" s="200" t="s">
        <v>377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960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960</v>
      </c>
      <c r="BL122" s="17" t="s">
        <v>290</v>
      </c>
      <c r="BM122" s="17" t="s">
        <v>3273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3274</v>
      </c>
      <c r="G123" s="219"/>
      <c r="H123" s="222">
        <v>48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86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48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86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389</v>
      </c>
      <c r="D125" s="198" t="s">
        <v>285</v>
      </c>
      <c r="E125" s="199" t="s">
        <v>3275</v>
      </c>
      <c r="F125" s="200" t="s">
        <v>3276</v>
      </c>
      <c r="G125" s="201" t="s">
        <v>376</v>
      </c>
      <c r="H125" s="202">
        <v>52</v>
      </c>
      <c r="I125" s="203">
        <v>112</v>
      </c>
      <c r="J125" s="203">
        <f>ROUND(I125*H125,2)</f>
        <v>5824</v>
      </c>
      <c r="K125" s="200" t="s">
        <v>377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5824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5824</v>
      </c>
      <c r="BL125" s="17" t="s">
        <v>290</v>
      </c>
      <c r="BM125" s="17" t="s">
        <v>3277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3278</v>
      </c>
      <c r="G126" s="219"/>
      <c r="H126" s="222">
        <v>52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86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52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86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395</v>
      </c>
      <c r="D128" s="198" t="s">
        <v>285</v>
      </c>
      <c r="E128" s="199" t="s">
        <v>3279</v>
      </c>
      <c r="F128" s="200" t="s">
        <v>3280</v>
      </c>
      <c r="G128" s="201" t="s">
        <v>376</v>
      </c>
      <c r="H128" s="202">
        <v>85</v>
      </c>
      <c r="I128" s="203">
        <v>209</v>
      </c>
      <c r="J128" s="203">
        <f>ROUND(I128*H128,2)</f>
        <v>17765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17765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17765</v>
      </c>
      <c r="BL128" s="17" t="s">
        <v>290</v>
      </c>
      <c r="BM128" s="17" t="s">
        <v>3281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3282</v>
      </c>
      <c r="G129" s="219"/>
      <c r="H129" s="222">
        <v>85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86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85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86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" customFormat="1" ht="16.5" customHeight="1">
      <c r="B131" s="33"/>
      <c r="C131" s="198" t="s">
        <v>399</v>
      </c>
      <c r="D131" s="198" t="s">
        <v>285</v>
      </c>
      <c r="E131" s="199" t="s">
        <v>3283</v>
      </c>
      <c r="F131" s="200" t="s">
        <v>3284</v>
      </c>
      <c r="G131" s="201" t="s">
        <v>376</v>
      </c>
      <c r="H131" s="202">
        <v>2</v>
      </c>
      <c r="I131" s="203">
        <v>1690</v>
      </c>
      <c r="J131" s="203">
        <f>ROUND(I131*H131,2)</f>
        <v>3380</v>
      </c>
      <c r="K131" s="200" t="s">
        <v>377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86</v>
      </c>
      <c r="AY131" s="17" t="s">
        <v>282</v>
      </c>
      <c r="BE131" s="207">
        <f>IF(N131="základní",J131,0)</f>
        <v>3380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3380</v>
      </c>
      <c r="BL131" s="17" t="s">
        <v>290</v>
      </c>
      <c r="BM131" s="17" t="s">
        <v>3285</v>
      </c>
    </row>
    <row r="132" s="1" customFormat="1" ht="16.5" customHeight="1">
      <c r="B132" s="33"/>
      <c r="C132" s="198" t="s">
        <v>7</v>
      </c>
      <c r="D132" s="198" t="s">
        <v>285</v>
      </c>
      <c r="E132" s="199" t="s">
        <v>3286</v>
      </c>
      <c r="F132" s="200" t="s">
        <v>3287</v>
      </c>
      <c r="G132" s="201" t="s">
        <v>376</v>
      </c>
      <c r="H132" s="202">
        <v>89</v>
      </c>
      <c r="I132" s="203">
        <v>4.4500000000000002</v>
      </c>
      <c r="J132" s="203">
        <f>ROUND(I132*H132,2)</f>
        <v>396.05000000000001</v>
      </c>
      <c r="K132" s="200" t="s">
        <v>377</v>
      </c>
      <c r="L132" s="38"/>
      <c r="M132" s="72" t="s">
        <v>1</v>
      </c>
      <c r="N132" s="204" t="s">
        <v>50</v>
      </c>
      <c r="O132" s="205">
        <v>0</v>
      </c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86</v>
      </c>
      <c r="AY132" s="17" t="s">
        <v>282</v>
      </c>
      <c r="BE132" s="207">
        <f>IF(N132="základní",J132,0)</f>
        <v>396.05000000000001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396.05000000000001</v>
      </c>
      <c r="BL132" s="17" t="s">
        <v>290</v>
      </c>
      <c r="BM132" s="17" t="s">
        <v>3288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3289</v>
      </c>
      <c r="G133" s="219"/>
      <c r="H133" s="222">
        <v>89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86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89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86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198" t="s">
        <v>410</v>
      </c>
      <c r="D135" s="198" t="s">
        <v>285</v>
      </c>
      <c r="E135" s="199" t="s">
        <v>3290</v>
      </c>
      <c r="F135" s="200" t="s">
        <v>3291</v>
      </c>
      <c r="G135" s="201" t="s">
        <v>376</v>
      </c>
      <c r="H135" s="202">
        <v>27</v>
      </c>
      <c r="I135" s="203">
        <v>4.1900000000000004</v>
      </c>
      <c r="J135" s="203">
        <f>ROUND(I135*H135,2)</f>
        <v>113.13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113.13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113.13</v>
      </c>
      <c r="BL135" s="17" t="s">
        <v>290</v>
      </c>
      <c r="BM135" s="17" t="s">
        <v>3292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3293</v>
      </c>
      <c r="G136" s="219"/>
      <c r="H136" s="222">
        <v>27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86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5" customFormat="1">
      <c r="B137" s="238"/>
      <c r="C137" s="239"/>
      <c r="D137" s="210" t="s">
        <v>292</v>
      </c>
      <c r="E137" s="240" t="s">
        <v>1</v>
      </c>
      <c r="F137" s="241" t="s">
        <v>306</v>
      </c>
      <c r="G137" s="239"/>
      <c r="H137" s="242">
        <v>27</v>
      </c>
      <c r="I137" s="239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292</v>
      </c>
      <c r="AU137" s="247" t="s">
        <v>86</v>
      </c>
      <c r="AV137" s="15" t="s">
        <v>290</v>
      </c>
      <c r="AW137" s="15" t="s">
        <v>40</v>
      </c>
      <c r="AX137" s="15" t="s">
        <v>86</v>
      </c>
      <c r="AY137" s="247" t="s">
        <v>282</v>
      </c>
    </row>
    <row r="138" s="1" customFormat="1" ht="16.5" customHeight="1">
      <c r="B138" s="33"/>
      <c r="C138" s="198" t="s">
        <v>415</v>
      </c>
      <c r="D138" s="198" t="s">
        <v>285</v>
      </c>
      <c r="E138" s="199" t="s">
        <v>3294</v>
      </c>
      <c r="F138" s="200" t="s">
        <v>3295</v>
      </c>
      <c r="G138" s="201" t="s">
        <v>376</v>
      </c>
      <c r="H138" s="202">
        <v>1</v>
      </c>
      <c r="I138" s="203">
        <v>2020</v>
      </c>
      <c r="J138" s="203">
        <f>ROUND(I138*H138,2)</f>
        <v>2020</v>
      </c>
      <c r="K138" s="200" t="s">
        <v>377</v>
      </c>
      <c r="L138" s="38"/>
      <c r="M138" s="72" t="s">
        <v>1</v>
      </c>
      <c r="N138" s="204" t="s">
        <v>50</v>
      </c>
      <c r="O138" s="205">
        <v>0</v>
      </c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86</v>
      </c>
      <c r="AY138" s="17" t="s">
        <v>282</v>
      </c>
      <c r="BE138" s="207">
        <f>IF(N138="základní",J138,0)</f>
        <v>2020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2020</v>
      </c>
      <c r="BL138" s="17" t="s">
        <v>290</v>
      </c>
      <c r="BM138" s="17" t="s">
        <v>3296</v>
      </c>
    </row>
    <row r="139" s="1" customFormat="1" ht="16.5" customHeight="1">
      <c r="B139" s="33"/>
      <c r="C139" s="198" t="s">
        <v>420</v>
      </c>
      <c r="D139" s="198" t="s">
        <v>285</v>
      </c>
      <c r="E139" s="199" t="s">
        <v>3297</v>
      </c>
      <c r="F139" s="200" t="s">
        <v>3298</v>
      </c>
      <c r="G139" s="201" t="s">
        <v>376</v>
      </c>
      <c r="H139" s="202">
        <v>1</v>
      </c>
      <c r="I139" s="203">
        <v>916</v>
      </c>
      <c r="J139" s="203">
        <f>ROUND(I139*H139,2)</f>
        <v>916</v>
      </c>
      <c r="K139" s="200" t="s">
        <v>377</v>
      </c>
      <c r="L139" s="38"/>
      <c r="M139" s="72" t="s">
        <v>1</v>
      </c>
      <c r="N139" s="204" t="s">
        <v>50</v>
      </c>
      <c r="O139" s="205">
        <v>0</v>
      </c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290</v>
      </c>
      <c r="AT139" s="17" t="s">
        <v>285</v>
      </c>
      <c r="AU139" s="17" t="s">
        <v>86</v>
      </c>
      <c r="AY139" s="17" t="s">
        <v>282</v>
      </c>
      <c r="BE139" s="207">
        <f>IF(N139="základní",J139,0)</f>
        <v>916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916</v>
      </c>
      <c r="BL139" s="17" t="s">
        <v>290</v>
      </c>
      <c r="BM139" s="17" t="s">
        <v>3299</v>
      </c>
    </row>
    <row r="140" s="1" customFormat="1" ht="16.5" customHeight="1">
      <c r="B140" s="33"/>
      <c r="C140" s="198" t="s">
        <v>425</v>
      </c>
      <c r="D140" s="198" t="s">
        <v>285</v>
      </c>
      <c r="E140" s="199" t="s">
        <v>3300</v>
      </c>
      <c r="F140" s="200" t="s">
        <v>3301</v>
      </c>
      <c r="G140" s="201" t="s">
        <v>376</v>
      </c>
      <c r="H140" s="202">
        <v>1</v>
      </c>
      <c r="I140" s="203">
        <v>785.41999999999996</v>
      </c>
      <c r="J140" s="203">
        <f>ROUND(I140*H140,2)</f>
        <v>785.41999999999996</v>
      </c>
      <c r="K140" s="200" t="s">
        <v>377</v>
      </c>
      <c r="L140" s="38"/>
      <c r="M140" s="72" t="s">
        <v>1</v>
      </c>
      <c r="N140" s="204" t="s">
        <v>50</v>
      </c>
      <c r="O140" s="205">
        <v>0</v>
      </c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7" t="s">
        <v>290</v>
      </c>
      <c r="AT140" s="17" t="s">
        <v>285</v>
      </c>
      <c r="AU140" s="17" t="s">
        <v>86</v>
      </c>
      <c r="AY140" s="17" t="s">
        <v>282</v>
      </c>
      <c r="BE140" s="207">
        <f>IF(N140="základní",J140,0)</f>
        <v>785.41999999999996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785.41999999999996</v>
      </c>
      <c r="BL140" s="17" t="s">
        <v>290</v>
      </c>
      <c r="BM140" s="17" t="s">
        <v>3302</v>
      </c>
    </row>
    <row r="141" s="1" customFormat="1" ht="16.5" customHeight="1">
      <c r="B141" s="33"/>
      <c r="C141" s="198" t="s">
        <v>429</v>
      </c>
      <c r="D141" s="198" t="s">
        <v>285</v>
      </c>
      <c r="E141" s="199" t="s">
        <v>3303</v>
      </c>
      <c r="F141" s="200" t="s">
        <v>3304</v>
      </c>
      <c r="G141" s="201" t="s">
        <v>376</v>
      </c>
      <c r="H141" s="202">
        <v>60</v>
      </c>
      <c r="I141" s="203">
        <v>240</v>
      </c>
      <c r="J141" s="203">
        <f>ROUND(I141*H141,2)</f>
        <v>14400</v>
      </c>
      <c r="K141" s="200" t="s">
        <v>377</v>
      </c>
      <c r="L141" s="38"/>
      <c r="M141" s="72" t="s">
        <v>1</v>
      </c>
      <c r="N141" s="204" t="s">
        <v>50</v>
      </c>
      <c r="O141" s="205">
        <v>0</v>
      </c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86</v>
      </c>
      <c r="AY141" s="17" t="s">
        <v>282</v>
      </c>
      <c r="BE141" s="207">
        <f>IF(N141="základní",J141,0)</f>
        <v>14400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14400</v>
      </c>
      <c r="BL141" s="17" t="s">
        <v>290</v>
      </c>
      <c r="BM141" s="17" t="s">
        <v>3305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3306</v>
      </c>
      <c r="G142" s="219"/>
      <c r="H142" s="222">
        <v>60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86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5" customFormat="1">
      <c r="B143" s="238"/>
      <c r="C143" s="239"/>
      <c r="D143" s="210" t="s">
        <v>292</v>
      </c>
      <c r="E143" s="240" t="s">
        <v>1</v>
      </c>
      <c r="F143" s="241" t="s">
        <v>306</v>
      </c>
      <c r="G143" s="239"/>
      <c r="H143" s="242">
        <v>60</v>
      </c>
      <c r="I143" s="239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292</v>
      </c>
      <c r="AU143" s="247" t="s">
        <v>86</v>
      </c>
      <c r="AV143" s="15" t="s">
        <v>290</v>
      </c>
      <c r="AW143" s="15" t="s">
        <v>40</v>
      </c>
      <c r="AX143" s="15" t="s">
        <v>86</v>
      </c>
      <c r="AY143" s="247" t="s">
        <v>282</v>
      </c>
    </row>
    <row r="144" s="1" customFormat="1" ht="16.5" customHeight="1">
      <c r="B144" s="33"/>
      <c r="C144" s="198" t="s">
        <v>436</v>
      </c>
      <c r="D144" s="198" t="s">
        <v>285</v>
      </c>
      <c r="E144" s="199" t="s">
        <v>3307</v>
      </c>
      <c r="F144" s="200" t="s">
        <v>3308</v>
      </c>
      <c r="G144" s="201" t="s">
        <v>376</v>
      </c>
      <c r="H144" s="202">
        <v>113</v>
      </c>
      <c r="I144" s="203">
        <v>288</v>
      </c>
      <c r="J144" s="203">
        <f>ROUND(I144*H144,2)</f>
        <v>32544</v>
      </c>
      <c r="K144" s="200" t="s">
        <v>377</v>
      </c>
      <c r="L144" s="38"/>
      <c r="M144" s="72" t="s">
        <v>1</v>
      </c>
      <c r="N144" s="204" t="s">
        <v>50</v>
      </c>
      <c r="O144" s="205">
        <v>0</v>
      </c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86</v>
      </c>
      <c r="AY144" s="17" t="s">
        <v>282</v>
      </c>
      <c r="BE144" s="207">
        <f>IF(N144="základní",J144,0)</f>
        <v>32544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32544</v>
      </c>
      <c r="BL144" s="17" t="s">
        <v>290</v>
      </c>
      <c r="BM144" s="17" t="s">
        <v>3309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3310</v>
      </c>
      <c r="G145" s="219"/>
      <c r="H145" s="222">
        <v>113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86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5" customFormat="1">
      <c r="B146" s="238"/>
      <c r="C146" s="239"/>
      <c r="D146" s="210" t="s">
        <v>292</v>
      </c>
      <c r="E146" s="240" t="s">
        <v>1</v>
      </c>
      <c r="F146" s="241" t="s">
        <v>306</v>
      </c>
      <c r="G146" s="239"/>
      <c r="H146" s="242">
        <v>113</v>
      </c>
      <c r="I146" s="239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292</v>
      </c>
      <c r="AU146" s="247" t="s">
        <v>86</v>
      </c>
      <c r="AV146" s="15" t="s">
        <v>290</v>
      </c>
      <c r="AW146" s="15" t="s">
        <v>40</v>
      </c>
      <c r="AX146" s="15" t="s">
        <v>86</v>
      </c>
      <c r="AY146" s="247" t="s">
        <v>282</v>
      </c>
    </row>
    <row r="147" s="1" customFormat="1" ht="16.5" customHeight="1">
      <c r="B147" s="33"/>
      <c r="C147" s="198" t="s">
        <v>462</v>
      </c>
      <c r="D147" s="198" t="s">
        <v>285</v>
      </c>
      <c r="E147" s="199" t="s">
        <v>3311</v>
      </c>
      <c r="F147" s="200" t="s">
        <v>3312</v>
      </c>
      <c r="G147" s="201" t="s">
        <v>376</v>
      </c>
      <c r="H147" s="202">
        <v>69</v>
      </c>
      <c r="I147" s="203">
        <v>1890</v>
      </c>
      <c r="J147" s="203">
        <f>ROUND(I147*H147,2)</f>
        <v>130410</v>
      </c>
      <c r="K147" s="200" t="s">
        <v>377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130410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130410</v>
      </c>
      <c r="BL147" s="17" t="s">
        <v>290</v>
      </c>
      <c r="BM147" s="17" t="s">
        <v>3313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3314</v>
      </c>
      <c r="G148" s="219"/>
      <c r="H148" s="222">
        <v>69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86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5" customFormat="1">
      <c r="B149" s="238"/>
      <c r="C149" s="239"/>
      <c r="D149" s="210" t="s">
        <v>292</v>
      </c>
      <c r="E149" s="240" t="s">
        <v>1</v>
      </c>
      <c r="F149" s="241" t="s">
        <v>306</v>
      </c>
      <c r="G149" s="239"/>
      <c r="H149" s="242">
        <v>69</v>
      </c>
      <c r="I149" s="239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292</v>
      </c>
      <c r="AU149" s="247" t="s">
        <v>86</v>
      </c>
      <c r="AV149" s="15" t="s">
        <v>290</v>
      </c>
      <c r="AW149" s="15" t="s">
        <v>40</v>
      </c>
      <c r="AX149" s="15" t="s">
        <v>86</v>
      </c>
      <c r="AY149" s="247" t="s">
        <v>282</v>
      </c>
    </row>
    <row r="150" s="1" customFormat="1" ht="16.5" customHeight="1">
      <c r="B150" s="33"/>
      <c r="C150" s="198" t="s">
        <v>476</v>
      </c>
      <c r="D150" s="198" t="s">
        <v>285</v>
      </c>
      <c r="E150" s="199" t="s">
        <v>3315</v>
      </c>
      <c r="F150" s="200" t="s">
        <v>3316</v>
      </c>
      <c r="G150" s="201" t="s">
        <v>376</v>
      </c>
      <c r="H150" s="202">
        <v>24</v>
      </c>
      <c r="I150" s="203">
        <v>603</v>
      </c>
      <c r="J150" s="203">
        <f>ROUND(I150*H150,2)</f>
        <v>14472</v>
      </c>
      <c r="K150" s="200" t="s">
        <v>377</v>
      </c>
      <c r="L150" s="38"/>
      <c r="M150" s="72" t="s">
        <v>1</v>
      </c>
      <c r="N150" s="204" t="s">
        <v>50</v>
      </c>
      <c r="O150" s="205">
        <v>0</v>
      </c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AR150" s="17" t="s">
        <v>290</v>
      </c>
      <c r="AT150" s="17" t="s">
        <v>285</v>
      </c>
      <c r="AU150" s="17" t="s">
        <v>86</v>
      </c>
      <c r="AY150" s="17" t="s">
        <v>282</v>
      </c>
      <c r="BE150" s="207">
        <f>IF(N150="základní",J150,0)</f>
        <v>14472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14472</v>
      </c>
      <c r="BL150" s="17" t="s">
        <v>290</v>
      </c>
      <c r="BM150" s="17" t="s">
        <v>3317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3318</v>
      </c>
      <c r="G151" s="219"/>
      <c r="H151" s="222">
        <v>24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86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5" customFormat="1">
      <c r="B152" s="238"/>
      <c r="C152" s="239"/>
      <c r="D152" s="210" t="s">
        <v>292</v>
      </c>
      <c r="E152" s="240" t="s">
        <v>1</v>
      </c>
      <c r="F152" s="241" t="s">
        <v>306</v>
      </c>
      <c r="G152" s="239"/>
      <c r="H152" s="242">
        <v>24</v>
      </c>
      <c r="I152" s="239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292</v>
      </c>
      <c r="AU152" s="247" t="s">
        <v>86</v>
      </c>
      <c r="AV152" s="15" t="s">
        <v>290</v>
      </c>
      <c r="AW152" s="15" t="s">
        <v>40</v>
      </c>
      <c r="AX152" s="15" t="s">
        <v>86</v>
      </c>
      <c r="AY152" s="247" t="s">
        <v>282</v>
      </c>
    </row>
    <row r="153" s="1" customFormat="1" ht="16.5" customHeight="1">
      <c r="B153" s="33"/>
      <c r="C153" s="198" t="s">
        <v>492</v>
      </c>
      <c r="D153" s="198" t="s">
        <v>285</v>
      </c>
      <c r="E153" s="199" t="s">
        <v>3319</v>
      </c>
      <c r="F153" s="200" t="s">
        <v>3320</v>
      </c>
      <c r="G153" s="201" t="s">
        <v>376</v>
      </c>
      <c r="H153" s="202">
        <v>49</v>
      </c>
      <c r="I153" s="203">
        <v>691</v>
      </c>
      <c r="J153" s="203">
        <f>ROUND(I153*H153,2)</f>
        <v>33859</v>
      </c>
      <c r="K153" s="200" t="s">
        <v>377</v>
      </c>
      <c r="L153" s="38"/>
      <c r="M153" s="72" t="s">
        <v>1</v>
      </c>
      <c r="N153" s="204" t="s">
        <v>50</v>
      </c>
      <c r="O153" s="205">
        <v>0</v>
      </c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17" t="s">
        <v>290</v>
      </c>
      <c r="AT153" s="17" t="s">
        <v>285</v>
      </c>
      <c r="AU153" s="17" t="s">
        <v>86</v>
      </c>
      <c r="AY153" s="17" t="s">
        <v>282</v>
      </c>
      <c r="BE153" s="207">
        <f>IF(N153="základní",J153,0)</f>
        <v>33859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33859</v>
      </c>
      <c r="BL153" s="17" t="s">
        <v>290</v>
      </c>
      <c r="BM153" s="17" t="s">
        <v>3321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3322</v>
      </c>
      <c r="G154" s="219"/>
      <c r="H154" s="222">
        <v>49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86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49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86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" customFormat="1" ht="16.5" customHeight="1">
      <c r="B156" s="33"/>
      <c r="C156" s="198" t="s">
        <v>510</v>
      </c>
      <c r="D156" s="198" t="s">
        <v>285</v>
      </c>
      <c r="E156" s="199" t="s">
        <v>3323</v>
      </c>
      <c r="F156" s="200" t="s">
        <v>3324</v>
      </c>
      <c r="G156" s="201" t="s">
        <v>376</v>
      </c>
      <c r="H156" s="202">
        <v>20</v>
      </c>
      <c r="I156" s="203">
        <v>918</v>
      </c>
      <c r="J156" s="203">
        <f>ROUND(I156*H156,2)</f>
        <v>18360</v>
      </c>
      <c r="K156" s="200" t="s">
        <v>377</v>
      </c>
      <c r="L156" s="38"/>
      <c r="M156" s="72" t="s">
        <v>1</v>
      </c>
      <c r="N156" s="204" t="s">
        <v>50</v>
      </c>
      <c r="O156" s="205">
        <v>0</v>
      </c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AR156" s="17" t="s">
        <v>290</v>
      </c>
      <c r="AT156" s="17" t="s">
        <v>285</v>
      </c>
      <c r="AU156" s="17" t="s">
        <v>86</v>
      </c>
      <c r="AY156" s="17" t="s">
        <v>282</v>
      </c>
      <c r="BE156" s="207">
        <f>IF(N156="základní",J156,0)</f>
        <v>18360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7" t="s">
        <v>86</v>
      </c>
      <c r="BK156" s="207">
        <f>ROUND(I156*H156,2)</f>
        <v>18360</v>
      </c>
      <c r="BL156" s="17" t="s">
        <v>290</v>
      </c>
      <c r="BM156" s="17" t="s">
        <v>3325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3326</v>
      </c>
      <c r="G157" s="219"/>
      <c r="H157" s="222">
        <v>20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86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20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86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198" t="s">
        <v>517</v>
      </c>
      <c r="D159" s="198" t="s">
        <v>285</v>
      </c>
      <c r="E159" s="199" t="s">
        <v>3327</v>
      </c>
      <c r="F159" s="200" t="s">
        <v>3328</v>
      </c>
      <c r="G159" s="201" t="s">
        <v>376</v>
      </c>
      <c r="H159" s="202">
        <v>49</v>
      </c>
      <c r="I159" s="203">
        <v>358</v>
      </c>
      <c r="J159" s="203">
        <f>ROUND(I159*H159,2)</f>
        <v>17542</v>
      </c>
      <c r="K159" s="200" t="s">
        <v>377</v>
      </c>
      <c r="L159" s="38"/>
      <c r="M159" s="72" t="s">
        <v>1</v>
      </c>
      <c r="N159" s="204" t="s">
        <v>50</v>
      </c>
      <c r="O159" s="205">
        <v>0</v>
      </c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7" t="s">
        <v>290</v>
      </c>
      <c r="AT159" s="17" t="s">
        <v>285</v>
      </c>
      <c r="AU159" s="17" t="s">
        <v>86</v>
      </c>
      <c r="AY159" s="17" t="s">
        <v>282</v>
      </c>
      <c r="BE159" s="207">
        <f>IF(N159="základní",J159,0)</f>
        <v>17542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17542</v>
      </c>
      <c r="BL159" s="17" t="s">
        <v>290</v>
      </c>
      <c r="BM159" s="17" t="s">
        <v>3329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3330</v>
      </c>
      <c r="G160" s="219"/>
      <c r="H160" s="222">
        <v>49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86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5" customFormat="1">
      <c r="B161" s="238"/>
      <c r="C161" s="239"/>
      <c r="D161" s="210" t="s">
        <v>292</v>
      </c>
      <c r="E161" s="240" t="s">
        <v>1</v>
      </c>
      <c r="F161" s="241" t="s">
        <v>306</v>
      </c>
      <c r="G161" s="239"/>
      <c r="H161" s="242">
        <v>49</v>
      </c>
      <c r="I161" s="239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292</v>
      </c>
      <c r="AU161" s="247" t="s">
        <v>86</v>
      </c>
      <c r="AV161" s="15" t="s">
        <v>290</v>
      </c>
      <c r="AW161" s="15" t="s">
        <v>40</v>
      </c>
      <c r="AX161" s="15" t="s">
        <v>86</v>
      </c>
      <c r="AY161" s="247" t="s">
        <v>282</v>
      </c>
    </row>
    <row r="162" s="1" customFormat="1" ht="16.5" customHeight="1">
      <c r="B162" s="33"/>
      <c r="C162" s="198" t="s">
        <v>522</v>
      </c>
      <c r="D162" s="198" t="s">
        <v>285</v>
      </c>
      <c r="E162" s="199" t="s">
        <v>3331</v>
      </c>
      <c r="F162" s="200" t="s">
        <v>3332</v>
      </c>
      <c r="G162" s="201" t="s">
        <v>376</v>
      </c>
      <c r="H162" s="202">
        <v>20</v>
      </c>
      <c r="I162" s="203">
        <v>371</v>
      </c>
      <c r="J162" s="203">
        <f>ROUND(I162*H162,2)</f>
        <v>7420</v>
      </c>
      <c r="K162" s="200" t="s">
        <v>377</v>
      </c>
      <c r="L162" s="38"/>
      <c r="M162" s="72" t="s">
        <v>1</v>
      </c>
      <c r="N162" s="204" t="s">
        <v>50</v>
      </c>
      <c r="O162" s="205">
        <v>0</v>
      </c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7" t="s">
        <v>290</v>
      </c>
      <c r="AT162" s="17" t="s">
        <v>285</v>
      </c>
      <c r="AU162" s="17" t="s">
        <v>86</v>
      </c>
      <c r="AY162" s="17" t="s">
        <v>282</v>
      </c>
      <c r="BE162" s="207">
        <f>IF(N162="základní",J162,0)</f>
        <v>7420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7420</v>
      </c>
      <c r="BL162" s="17" t="s">
        <v>290</v>
      </c>
      <c r="BM162" s="17" t="s">
        <v>3333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3326</v>
      </c>
      <c r="G163" s="219"/>
      <c r="H163" s="222">
        <v>20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86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20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86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526</v>
      </c>
      <c r="D165" s="198" t="s">
        <v>285</v>
      </c>
      <c r="E165" s="199" t="s">
        <v>3334</v>
      </c>
      <c r="F165" s="200" t="s">
        <v>3335</v>
      </c>
      <c r="G165" s="201" t="s">
        <v>392</v>
      </c>
      <c r="H165" s="202">
        <v>42.600000000000001</v>
      </c>
      <c r="I165" s="203">
        <v>46.899999999999999</v>
      </c>
      <c r="J165" s="203">
        <f>ROUND(I165*H165,2)</f>
        <v>1997.9400000000001</v>
      </c>
      <c r="K165" s="200" t="s">
        <v>377</v>
      </c>
      <c r="L165" s="38"/>
      <c r="M165" s="72" t="s">
        <v>1</v>
      </c>
      <c r="N165" s="204" t="s">
        <v>50</v>
      </c>
      <c r="O165" s="205">
        <v>0</v>
      </c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290</v>
      </c>
      <c r="AT165" s="17" t="s">
        <v>285</v>
      </c>
      <c r="AU165" s="17" t="s">
        <v>86</v>
      </c>
      <c r="AY165" s="17" t="s">
        <v>282</v>
      </c>
      <c r="BE165" s="207">
        <f>IF(N165="základní",J165,0)</f>
        <v>1997.9400000000001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1997.9400000000001</v>
      </c>
      <c r="BL165" s="17" t="s">
        <v>290</v>
      </c>
      <c r="BM165" s="17" t="s">
        <v>3336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3337</v>
      </c>
      <c r="G166" s="219"/>
      <c r="H166" s="222">
        <v>42.600000000000001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86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42.600000000000001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86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198" t="s">
        <v>530</v>
      </c>
      <c r="D168" s="198" t="s">
        <v>285</v>
      </c>
      <c r="E168" s="199" t="s">
        <v>3338</v>
      </c>
      <c r="F168" s="200" t="s">
        <v>3339</v>
      </c>
      <c r="G168" s="201" t="s">
        <v>392</v>
      </c>
      <c r="H168" s="202">
        <v>1777.5999999999999</v>
      </c>
      <c r="I168" s="203">
        <v>36.700000000000003</v>
      </c>
      <c r="J168" s="203">
        <f>ROUND(I168*H168,2)</f>
        <v>65237.919999999998</v>
      </c>
      <c r="K168" s="200" t="s">
        <v>377</v>
      </c>
      <c r="L168" s="38"/>
      <c r="M168" s="72" t="s">
        <v>1</v>
      </c>
      <c r="N168" s="204" t="s">
        <v>50</v>
      </c>
      <c r="O168" s="205">
        <v>0</v>
      </c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86</v>
      </c>
      <c r="AY168" s="17" t="s">
        <v>282</v>
      </c>
      <c r="BE168" s="207">
        <f>IF(N168="základní",J168,0)</f>
        <v>65237.919999999998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65237.919999999998</v>
      </c>
      <c r="BL168" s="17" t="s">
        <v>290</v>
      </c>
      <c r="BM168" s="17" t="s">
        <v>3340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3341</v>
      </c>
      <c r="G169" s="219"/>
      <c r="H169" s="222">
        <v>1777.5999999999999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86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1777.5999999999999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86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537</v>
      </c>
      <c r="D171" s="198" t="s">
        <v>285</v>
      </c>
      <c r="E171" s="199" t="s">
        <v>3342</v>
      </c>
      <c r="F171" s="200" t="s">
        <v>3343</v>
      </c>
      <c r="G171" s="201" t="s">
        <v>392</v>
      </c>
      <c r="H171" s="202">
        <v>133.90000000000001</v>
      </c>
      <c r="I171" s="203">
        <v>32.200000000000003</v>
      </c>
      <c r="J171" s="203">
        <f>ROUND(I171*H171,2)</f>
        <v>4311.5799999999999</v>
      </c>
      <c r="K171" s="200" t="s">
        <v>377</v>
      </c>
      <c r="L171" s="38"/>
      <c r="M171" s="72" t="s">
        <v>1</v>
      </c>
      <c r="N171" s="204" t="s">
        <v>50</v>
      </c>
      <c r="O171" s="205">
        <v>0</v>
      </c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86</v>
      </c>
      <c r="AY171" s="17" t="s">
        <v>282</v>
      </c>
      <c r="BE171" s="207">
        <f>IF(N171="základní",J171,0)</f>
        <v>4311.5799999999999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4311.5799999999999</v>
      </c>
      <c r="BL171" s="17" t="s">
        <v>290</v>
      </c>
      <c r="BM171" s="17" t="s">
        <v>3344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3345</v>
      </c>
      <c r="G172" s="219"/>
      <c r="H172" s="222">
        <v>133.90000000000001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86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5" customFormat="1">
      <c r="B173" s="238"/>
      <c r="C173" s="239"/>
      <c r="D173" s="210" t="s">
        <v>292</v>
      </c>
      <c r="E173" s="240" t="s">
        <v>1</v>
      </c>
      <c r="F173" s="241" t="s">
        <v>306</v>
      </c>
      <c r="G173" s="239"/>
      <c r="H173" s="242">
        <v>133.90000000000001</v>
      </c>
      <c r="I173" s="239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292</v>
      </c>
      <c r="AU173" s="247" t="s">
        <v>86</v>
      </c>
      <c r="AV173" s="15" t="s">
        <v>290</v>
      </c>
      <c r="AW173" s="15" t="s">
        <v>40</v>
      </c>
      <c r="AX173" s="15" t="s">
        <v>86</v>
      </c>
      <c r="AY173" s="247" t="s">
        <v>282</v>
      </c>
    </row>
    <row r="174" s="1" customFormat="1" ht="16.5" customHeight="1">
      <c r="B174" s="33"/>
      <c r="C174" s="198" t="s">
        <v>541</v>
      </c>
      <c r="D174" s="198" t="s">
        <v>285</v>
      </c>
      <c r="E174" s="199" t="s">
        <v>3346</v>
      </c>
      <c r="F174" s="200" t="s">
        <v>3347</v>
      </c>
      <c r="G174" s="201" t="s">
        <v>376</v>
      </c>
      <c r="H174" s="202">
        <v>138</v>
      </c>
      <c r="I174" s="203">
        <v>66</v>
      </c>
      <c r="J174" s="203">
        <f>ROUND(I174*H174,2)</f>
        <v>9108</v>
      </c>
      <c r="K174" s="200" t="s">
        <v>377</v>
      </c>
      <c r="L174" s="38"/>
      <c r="M174" s="72" t="s">
        <v>1</v>
      </c>
      <c r="N174" s="204" t="s">
        <v>50</v>
      </c>
      <c r="O174" s="205">
        <v>0</v>
      </c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17" t="s">
        <v>290</v>
      </c>
      <c r="AT174" s="17" t="s">
        <v>285</v>
      </c>
      <c r="AU174" s="17" t="s">
        <v>86</v>
      </c>
      <c r="AY174" s="17" t="s">
        <v>282</v>
      </c>
      <c r="BE174" s="207">
        <f>IF(N174="základní",J174,0)</f>
        <v>9108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9108</v>
      </c>
      <c r="BL174" s="17" t="s">
        <v>290</v>
      </c>
      <c r="BM174" s="17" t="s">
        <v>3348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3349</v>
      </c>
      <c r="G175" s="219"/>
      <c r="H175" s="222">
        <v>138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86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138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86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198" t="s">
        <v>545</v>
      </c>
      <c r="D177" s="198" t="s">
        <v>285</v>
      </c>
      <c r="E177" s="199" t="s">
        <v>3350</v>
      </c>
      <c r="F177" s="200" t="s">
        <v>3351</v>
      </c>
      <c r="G177" s="201" t="s">
        <v>376</v>
      </c>
      <c r="H177" s="202">
        <v>241</v>
      </c>
      <c r="I177" s="203">
        <v>92.200000000000003</v>
      </c>
      <c r="J177" s="203">
        <f>ROUND(I177*H177,2)</f>
        <v>22220.200000000001</v>
      </c>
      <c r="K177" s="200" t="s">
        <v>377</v>
      </c>
      <c r="L177" s="38"/>
      <c r="M177" s="72" t="s">
        <v>1</v>
      </c>
      <c r="N177" s="204" t="s">
        <v>50</v>
      </c>
      <c r="O177" s="205">
        <v>0</v>
      </c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17" t="s">
        <v>290</v>
      </c>
      <c r="AT177" s="17" t="s">
        <v>285</v>
      </c>
      <c r="AU177" s="17" t="s">
        <v>86</v>
      </c>
      <c r="AY177" s="17" t="s">
        <v>282</v>
      </c>
      <c r="BE177" s="207">
        <f>IF(N177="základní",J177,0)</f>
        <v>22220.200000000001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22220.200000000001</v>
      </c>
      <c r="BL177" s="17" t="s">
        <v>290</v>
      </c>
      <c r="BM177" s="17" t="s">
        <v>3352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3353</v>
      </c>
      <c r="G178" s="219"/>
      <c r="H178" s="222">
        <v>241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86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5" customFormat="1">
      <c r="B179" s="238"/>
      <c r="C179" s="239"/>
      <c r="D179" s="210" t="s">
        <v>292</v>
      </c>
      <c r="E179" s="240" t="s">
        <v>1</v>
      </c>
      <c r="F179" s="241" t="s">
        <v>306</v>
      </c>
      <c r="G179" s="239"/>
      <c r="H179" s="242">
        <v>241</v>
      </c>
      <c r="I179" s="239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292</v>
      </c>
      <c r="AU179" s="247" t="s">
        <v>86</v>
      </c>
      <c r="AV179" s="15" t="s">
        <v>290</v>
      </c>
      <c r="AW179" s="15" t="s">
        <v>40</v>
      </c>
      <c r="AX179" s="15" t="s">
        <v>86</v>
      </c>
      <c r="AY179" s="247" t="s">
        <v>282</v>
      </c>
    </row>
    <row r="180" s="1" customFormat="1" ht="16.5" customHeight="1">
      <c r="B180" s="33"/>
      <c r="C180" s="198" t="s">
        <v>549</v>
      </c>
      <c r="D180" s="198" t="s">
        <v>285</v>
      </c>
      <c r="E180" s="199" t="s">
        <v>3354</v>
      </c>
      <c r="F180" s="200" t="s">
        <v>3355</v>
      </c>
      <c r="G180" s="201" t="s">
        <v>376</v>
      </c>
      <c r="H180" s="202">
        <v>1</v>
      </c>
      <c r="I180" s="203">
        <v>10500</v>
      </c>
      <c r="J180" s="203">
        <f>ROUND(I180*H180,2)</f>
        <v>10500</v>
      </c>
      <c r="K180" s="200" t="s">
        <v>377</v>
      </c>
      <c r="L180" s="38"/>
      <c r="M180" s="72" t="s">
        <v>1</v>
      </c>
      <c r="N180" s="204" t="s">
        <v>50</v>
      </c>
      <c r="O180" s="205">
        <v>0</v>
      </c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AR180" s="17" t="s">
        <v>290</v>
      </c>
      <c r="AT180" s="17" t="s">
        <v>285</v>
      </c>
      <c r="AU180" s="17" t="s">
        <v>86</v>
      </c>
      <c r="AY180" s="17" t="s">
        <v>282</v>
      </c>
      <c r="BE180" s="207">
        <f>IF(N180="základní",J180,0)</f>
        <v>10500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10500</v>
      </c>
      <c r="BL180" s="17" t="s">
        <v>290</v>
      </c>
      <c r="BM180" s="17" t="s">
        <v>3356</v>
      </c>
    </row>
    <row r="181" s="1" customFormat="1" ht="16.5" customHeight="1">
      <c r="B181" s="33"/>
      <c r="C181" s="198" t="s">
        <v>553</v>
      </c>
      <c r="D181" s="198" t="s">
        <v>285</v>
      </c>
      <c r="E181" s="199" t="s">
        <v>3357</v>
      </c>
      <c r="F181" s="200" t="s">
        <v>3358</v>
      </c>
      <c r="G181" s="201" t="s">
        <v>376</v>
      </c>
      <c r="H181" s="202">
        <v>6</v>
      </c>
      <c r="I181" s="203">
        <v>139</v>
      </c>
      <c r="J181" s="203">
        <f>ROUND(I181*H181,2)</f>
        <v>834</v>
      </c>
      <c r="K181" s="200" t="s">
        <v>377</v>
      </c>
      <c r="L181" s="38"/>
      <c r="M181" s="72" t="s">
        <v>1</v>
      </c>
      <c r="N181" s="204" t="s">
        <v>50</v>
      </c>
      <c r="O181" s="205">
        <v>0</v>
      </c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86</v>
      </c>
      <c r="AY181" s="17" t="s">
        <v>282</v>
      </c>
      <c r="BE181" s="207">
        <f>IF(N181="základní",J181,0)</f>
        <v>834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834</v>
      </c>
      <c r="BL181" s="17" t="s">
        <v>290</v>
      </c>
      <c r="BM181" s="17" t="s">
        <v>3359</v>
      </c>
    </row>
    <row r="182" s="1" customFormat="1" ht="16.5" customHeight="1">
      <c r="B182" s="33"/>
      <c r="C182" s="198" t="s">
        <v>557</v>
      </c>
      <c r="D182" s="198" t="s">
        <v>285</v>
      </c>
      <c r="E182" s="199" t="s">
        <v>3360</v>
      </c>
      <c r="F182" s="200" t="s">
        <v>3361</v>
      </c>
      <c r="G182" s="201" t="s">
        <v>376</v>
      </c>
      <c r="H182" s="202">
        <v>73</v>
      </c>
      <c r="I182" s="203">
        <v>25.899999999999999</v>
      </c>
      <c r="J182" s="203">
        <f>ROUND(I182*H182,2)</f>
        <v>1890.7000000000001</v>
      </c>
      <c r="K182" s="200" t="s">
        <v>377</v>
      </c>
      <c r="L182" s="38"/>
      <c r="M182" s="72" t="s">
        <v>1</v>
      </c>
      <c r="N182" s="204" t="s">
        <v>50</v>
      </c>
      <c r="O182" s="205">
        <v>0</v>
      </c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7" t="s">
        <v>290</v>
      </c>
      <c r="AT182" s="17" t="s">
        <v>285</v>
      </c>
      <c r="AU182" s="17" t="s">
        <v>86</v>
      </c>
      <c r="AY182" s="17" t="s">
        <v>282</v>
      </c>
      <c r="BE182" s="207">
        <f>IF(N182="základní",J182,0)</f>
        <v>1890.7000000000001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1890.7000000000001</v>
      </c>
      <c r="BL182" s="17" t="s">
        <v>290</v>
      </c>
      <c r="BM182" s="17" t="s">
        <v>3362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3363</v>
      </c>
      <c r="G183" s="219"/>
      <c r="H183" s="222">
        <v>73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86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5" customFormat="1">
      <c r="B184" s="238"/>
      <c r="C184" s="239"/>
      <c r="D184" s="210" t="s">
        <v>292</v>
      </c>
      <c r="E184" s="240" t="s">
        <v>1</v>
      </c>
      <c r="F184" s="241" t="s">
        <v>306</v>
      </c>
      <c r="G184" s="239"/>
      <c r="H184" s="242">
        <v>73</v>
      </c>
      <c r="I184" s="239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292</v>
      </c>
      <c r="AU184" s="247" t="s">
        <v>86</v>
      </c>
      <c r="AV184" s="15" t="s">
        <v>290</v>
      </c>
      <c r="AW184" s="15" t="s">
        <v>40</v>
      </c>
      <c r="AX184" s="15" t="s">
        <v>86</v>
      </c>
      <c r="AY184" s="247" t="s">
        <v>282</v>
      </c>
    </row>
    <row r="185" s="1" customFormat="1" ht="16.5" customHeight="1">
      <c r="B185" s="33"/>
      <c r="C185" s="198" t="s">
        <v>561</v>
      </c>
      <c r="D185" s="198" t="s">
        <v>285</v>
      </c>
      <c r="E185" s="199" t="s">
        <v>3364</v>
      </c>
      <c r="F185" s="200" t="s">
        <v>3365</v>
      </c>
      <c r="G185" s="201" t="s">
        <v>376</v>
      </c>
      <c r="H185" s="202">
        <v>6</v>
      </c>
      <c r="I185" s="203">
        <v>79.900000000000006</v>
      </c>
      <c r="J185" s="203">
        <f>ROUND(I185*H185,2)</f>
        <v>479.39999999999998</v>
      </c>
      <c r="K185" s="200" t="s">
        <v>377</v>
      </c>
      <c r="L185" s="38"/>
      <c r="M185" s="72" t="s">
        <v>1</v>
      </c>
      <c r="N185" s="204" t="s">
        <v>50</v>
      </c>
      <c r="O185" s="205">
        <v>0</v>
      </c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17" t="s">
        <v>290</v>
      </c>
      <c r="AT185" s="17" t="s">
        <v>285</v>
      </c>
      <c r="AU185" s="17" t="s">
        <v>86</v>
      </c>
      <c r="AY185" s="17" t="s">
        <v>282</v>
      </c>
      <c r="BE185" s="207">
        <f>IF(N185="základní",J185,0)</f>
        <v>479.39999999999998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479.39999999999998</v>
      </c>
      <c r="BL185" s="17" t="s">
        <v>290</v>
      </c>
      <c r="BM185" s="17" t="s">
        <v>3366</v>
      </c>
    </row>
    <row r="186" s="1" customFormat="1" ht="16.5" customHeight="1">
      <c r="B186" s="33"/>
      <c r="C186" s="198" t="s">
        <v>565</v>
      </c>
      <c r="D186" s="198" t="s">
        <v>285</v>
      </c>
      <c r="E186" s="199" t="s">
        <v>3367</v>
      </c>
      <c r="F186" s="200" t="s">
        <v>3368</v>
      </c>
      <c r="G186" s="201" t="s">
        <v>376</v>
      </c>
      <c r="H186" s="202">
        <v>6</v>
      </c>
      <c r="I186" s="203">
        <v>49.799999999999997</v>
      </c>
      <c r="J186" s="203">
        <f>ROUND(I186*H186,2)</f>
        <v>298.80000000000001</v>
      </c>
      <c r="K186" s="200" t="s">
        <v>377</v>
      </c>
      <c r="L186" s="38"/>
      <c r="M186" s="72" t="s">
        <v>1</v>
      </c>
      <c r="N186" s="204" t="s">
        <v>50</v>
      </c>
      <c r="O186" s="205">
        <v>0</v>
      </c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AR186" s="17" t="s">
        <v>290</v>
      </c>
      <c r="AT186" s="17" t="s">
        <v>285</v>
      </c>
      <c r="AU186" s="17" t="s">
        <v>86</v>
      </c>
      <c r="AY186" s="17" t="s">
        <v>282</v>
      </c>
      <c r="BE186" s="207">
        <f>IF(N186="základní",J186,0)</f>
        <v>298.80000000000001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298.80000000000001</v>
      </c>
      <c r="BL186" s="17" t="s">
        <v>290</v>
      </c>
      <c r="BM186" s="17" t="s">
        <v>3369</v>
      </c>
    </row>
    <row r="187" s="1" customFormat="1" ht="16.5" customHeight="1">
      <c r="B187" s="33"/>
      <c r="C187" s="198" t="s">
        <v>569</v>
      </c>
      <c r="D187" s="198" t="s">
        <v>285</v>
      </c>
      <c r="E187" s="199" t="s">
        <v>3370</v>
      </c>
      <c r="F187" s="200" t="s">
        <v>3371</v>
      </c>
      <c r="G187" s="201" t="s">
        <v>392</v>
      </c>
      <c r="H187" s="202">
        <v>736.60000000000002</v>
      </c>
      <c r="I187" s="203">
        <v>18.100000000000001</v>
      </c>
      <c r="J187" s="203">
        <f>ROUND(I187*H187,2)</f>
        <v>13332.459999999999</v>
      </c>
      <c r="K187" s="200" t="s">
        <v>377</v>
      </c>
      <c r="L187" s="38"/>
      <c r="M187" s="72" t="s">
        <v>1</v>
      </c>
      <c r="N187" s="204" t="s">
        <v>50</v>
      </c>
      <c r="O187" s="205">
        <v>0</v>
      </c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AR187" s="17" t="s">
        <v>290</v>
      </c>
      <c r="AT187" s="17" t="s">
        <v>285</v>
      </c>
      <c r="AU187" s="17" t="s">
        <v>86</v>
      </c>
      <c r="AY187" s="17" t="s">
        <v>282</v>
      </c>
      <c r="BE187" s="207">
        <f>IF(N187="základní",J187,0)</f>
        <v>13332.459999999999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7" t="s">
        <v>86</v>
      </c>
      <c r="BK187" s="207">
        <f>ROUND(I187*H187,2)</f>
        <v>13332.459999999999</v>
      </c>
      <c r="BL187" s="17" t="s">
        <v>290</v>
      </c>
      <c r="BM187" s="17" t="s">
        <v>3372</v>
      </c>
    </row>
    <row r="188" s="1" customFormat="1" ht="16.5" customHeight="1">
      <c r="B188" s="33"/>
      <c r="C188" s="198" t="s">
        <v>573</v>
      </c>
      <c r="D188" s="198" t="s">
        <v>285</v>
      </c>
      <c r="E188" s="199" t="s">
        <v>3373</v>
      </c>
      <c r="F188" s="200" t="s">
        <v>3374</v>
      </c>
      <c r="G188" s="201" t="s">
        <v>392</v>
      </c>
      <c r="H188" s="202">
        <v>1114</v>
      </c>
      <c r="I188" s="203">
        <v>28</v>
      </c>
      <c r="J188" s="203">
        <f>ROUND(I188*H188,2)</f>
        <v>31192</v>
      </c>
      <c r="K188" s="200" t="s">
        <v>377</v>
      </c>
      <c r="L188" s="38"/>
      <c r="M188" s="72" t="s">
        <v>1</v>
      </c>
      <c r="N188" s="204" t="s">
        <v>50</v>
      </c>
      <c r="O188" s="205">
        <v>0</v>
      </c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86</v>
      </c>
      <c r="AY188" s="17" t="s">
        <v>282</v>
      </c>
      <c r="BE188" s="207">
        <f>IF(N188="základní",J188,0)</f>
        <v>31192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31192</v>
      </c>
      <c r="BL188" s="17" t="s">
        <v>290</v>
      </c>
      <c r="BM188" s="17" t="s">
        <v>3375</v>
      </c>
    </row>
    <row r="189" s="1" customFormat="1" ht="16.5" customHeight="1">
      <c r="B189" s="33"/>
      <c r="C189" s="198" t="s">
        <v>577</v>
      </c>
      <c r="D189" s="198" t="s">
        <v>285</v>
      </c>
      <c r="E189" s="199" t="s">
        <v>3376</v>
      </c>
      <c r="F189" s="200" t="s">
        <v>3377</v>
      </c>
      <c r="G189" s="201" t="s">
        <v>392</v>
      </c>
      <c r="H189" s="202">
        <v>126</v>
      </c>
      <c r="I189" s="203">
        <v>37.399999999999999</v>
      </c>
      <c r="J189" s="203">
        <f>ROUND(I189*H189,2)</f>
        <v>4712.3999999999996</v>
      </c>
      <c r="K189" s="200" t="s">
        <v>377</v>
      </c>
      <c r="L189" s="38"/>
      <c r="M189" s="72" t="s">
        <v>1</v>
      </c>
      <c r="N189" s="204" t="s">
        <v>50</v>
      </c>
      <c r="O189" s="205">
        <v>0</v>
      </c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86</v>
      </c>
      <c r="AY189" s="17" t="s">
        <v>282</v>
      </c>
      <c r="BE189" s="207">
        <f>IF(N189="základní",J189,0)</f>
        <v>4712.3999999999996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4712.3999999999996</v>
      </c>
      <c r="BL189" s="17" t="s">
        <v>290</v>
      </c>
      <c r="BM189" s="17" t="s">
        <v>3378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3379</v>
      </c>
      <c r="G190" s="219"/>
      <c r="H190" s="222">
        <v>126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86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5" customFormat="1">
      <c r="B191" s="238"/>
      <c r="C191" s="239"/>
      <c r="D191" s="210" t="s">
        <v>292</v>
      </c>
      <c r="E191" s="240" t="s">
        <v>1</v>
      </c>
      <c r="F191" s="241" t="s">
        <v>306</v>
      </c>
      <c r="G191" s="239"/>
      <c r="H191" s="242">
        <v>126</v>
      </c>
      <c r="I191" s="239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292</v>
      </c>
      <c r="AU191" s="247" t="s">
        <v>86</v>
      </c>
      <c r="AV191" s="15" t="s">
        <v>290</v>
      </c>
      <c r="AW191" s="15" t="s">
        <v>40</v>
      </c>
      <c r="AX191" s="15" t="s">
        <v>86</v>
      </c>
      <c r="AY191" s="247" t="s">
        <v>282</v>
      </c>
    </row>
    <row r="192" s="1" customFormat="1" ht="16.5" customHeight="1">
      <c r="B192" s="33"/>
      <c r="C192" s="198" t="s">
        <v>581</v>
      </c>
      <c r="D192" s="198" t="s">
        <v>285</v>
      </c>
      <c r="E192" s="199" t="s">
        <v>3380</v>
      </c>
      <c r="F192" s="200" t="s">
        <v>3381</v>
      </c>
      <c r="G192" s="201" t="s">
        <v>392</v>
      </c>
      <c r="H192" s="202">
        <v>887</v>
      </c>
      <c r="I192" s="203">
        <v>37.399999999999999</v>
      </c>
      <c r="J192" s="203">
        <f>ROUND(I192*H192,2)</f>
        <v>33173.800000000003</v>
      </c>
      <c r="K192" s="200" t="s">
        <v>377</v>
      </c>
      <c r="L192" s="38"/>
      <c r="M192" s="72" t="s">
        <v>1</v>
      </c>
      <c r="N192" s="204" t="s">
        <v>50</v>
      </c>
      <c r="O192" s="205">
        <v>0</v>
      </c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AR192" s="17" t="s">
        <v>290</v>
      </c>
      <c r="AT192" s="17" t="s">
        <v>285</v>
      </c>
      <c r="AU192" s="17" t="s">
        <v>86</v>
      </c>
      <c r="AY192" s="17" t="s">
        <v>282</v>
      </c>
      <c r="BE192" s="207">
        <f>IF(N192="základní",J192,0)</f>
        <v>33173.800000000003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86</v>
      </c>
      <c r="BK192" s="207">
        <f>ROUND(I192*H192,2)</f>
        <v>33173.800000000003</v>
      </c>
      <c r="BL192" s="17" t="s">
        <v>290</v>
      </c>
      <c r="BM192" s="17" t="s">
        <v>3382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3383</v>
      </c>
      <c r="G193" s="219"/>
      <c r="H193" s="222">
        <v>887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86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5" customFormat="1">
      <c r="B194" s="238"/>
      <c r="C194" s="239"/>
      <c r="D194" s="210" t="s">
        <v>292</v>
      </c>
      <c r="E194" s="240" t="s">
        <v>1</v>
      </c>
      <c r="F194" s="241" t="s">
        <v>306</v>
      </c>
      <c r="G194" s="239"/>
      <c r="H194" s="242">
        <v>887</v>
      </c>
      <c r="I194" s="239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292</v>
      </c>
      <c r="AU194" s="247" t="s">
        <v>86</v>
      </c>
      <c r="AV194" s="15" t="s">
        <v>290</v>
      </c>
      <c r="AW194" s="15" t="s">
        <v>40</v>
      </c>
      <c r="AX194" s="15" t="s">
        <v>86</v>
      </c>
      <c r="AY194" s="247" t="s">
        <v>282</v>
      </c>
    </row>
    <row r="195" s="1" customFormat="1" ht="16.5" customHeight="1">
      <c r="B195" s="33"/>
      <c r="C195" s="198" t="s">
        <v>585</v>
      </c>
      <c r="D195" s="198" t="s">
        <v>285</v>
      </c>
      <c r="E195" s="199" t="s">
        <v>3384</v>
      </c>
      <c r="F195" s="200" t="s">
        <v>3385</v>
      </c>
      <c r="G195" s="201" t="s">
        <v>392</v>
      </c>
      <c r="H195" s="202">
        <v>1461</v>
      </c>
      <c r="I195" s="203">
        <v>21.199999999999999</v>
      </c>
      <c r="J195" s="203">
        <f>ROUND(I195*H195,2)</f>
        <v>30973.200000000001</v>
      </c>
      <c r="K195" s="200" t="s">
        <v>377</v>
      </c>
      <c r="L195" s="38"/>
      <c r="M195" s="72" t="s">
        <v>1</v>
      </c>
      <c r="N195" s="204" t="s">
        <v>50</v>
      </c>
      <c r="O195" s="205">
        <v>0</v>
      </c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17" t="s">
        <v>290</v>
      </c>
      <c r="AT195" s="17" t="s">
        <v>285</v>
      </c>
      <c r="AU195" s="17" t="s">
        <v>86</v>
      </c>
      <c r="AY195" s="17" t="s">
        <v>282</v>
      </c>
      <c r="BE195" s="207">
        <f>IF(N195="základní",J195,0)</f>
        <v>30973.200000000001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30973.200000000001</v>
      </c>
      <c r="BL195" s="17" t="s">
        <v>290</v>
      </c>
      <c r="BM195" s="17" t="s">
        <v>3386</v>
      </c>
    </row>
    <row r="196" s="1" customFormat="1" ht="16.5" customHeight="1">
      <c r="B196" s="33"/>
      <c r="C196" s="198" t="s">
        <v>590</v>
      </c>
      <c r="D196" s="198" t="s">
        <v>285</v>
      </c>
      <c r="E196" s="199" t="s">
        <v>3387</v>
      </c>
      <c r="F196" s="200" t="s">
        <v>3388</v>
      </c>
      <c r="G196" s="201" t="s">
        <v>376</v>
      </c>
      <c r="H196" s="202">
        <v>142</v>
      </c>
      <c r="I196" s="203">
        <v>7.2300000000000004</v>
      </c>
      <c r="J196" s="203">
        <f>ROUND(I196*H196,2)</f>
        <v>1026.6600000000001</v>
      </c>
      <c r="K196" s="200" t="s">
        <v>377</v>
      </c>
      <c r="L196" s="38"/>
      <c r="M196" s="72" t="s">
        <v>1</v>
      </c>
      <c r="N196" s="204" t="s">
        <v>50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86</v>
      </c>
      <c r="AY196" s="17" t="s">
        <v>282</v>
      </c>
      <c r="BE196" s="207">
        <f>IF(N196="základní",J196,0)</f>
        <v>1026.6600000000001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1026.6600000000001</v>
      </c>
      <c r="BL196" s="17" t="s">
        <v>290</v>
      </c>
      <c r="BM196" s="17" t="s">
        <v>3389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3390</v>
      </c>
      <c r="G197" s="219"/>
      <c r="H197" s="222">
        <v>142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86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5" customFormat="1">
      <c r="B198" s="238"/>
      <c r="C198" s="239"/>
      <c r="D198" s="210" t="s">
        <v>292</v>
      </c>
      <c r="E198" s="240" t="s">
        <v>1</v>
      </c>
      <c r="F198" s="241" t="s">
        <v>306</v>
      </c>
      <c r="G198" s="239"/>
      <c r="H198" s="242">
        <v>142</v>
      </c>
      <c r="I198" s="239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292</v>
      </c>
      <c r="AU198" s="247" t="s">
        <v>86</v>
      </c>
      <c r="AV198" s="15" t="s">
        <v>290</v>
      </c>
      <c r="AW198" s="15" t="s">
        <v>40</v>
      </c>
      <c r="AX198" s="15" t="s">
        <v>86</v>
      </c>
      <c r="AY198" s="247" t="s">
        <v>282</v>
      </c>
    </row>
    <row r="199" s="1" customFormat="1" ht="16.5" customHeight="1">
      <c r="B199" s="33"/>
      <c r="C199" s="198" t="s">
        <v>594</v>
      </c>
      <c r="D199" s="198" t="s">
        <v>285</v>
      </c>
      <c r="E199" s="199" t="s">
        <v>3391</v>
      </c>
      <c r="F199" s="200" t="s">
        <v>3392</v>
      </c>
      <c r="G199" s="201" t="s">
        <v>392</v>
      </c>
      <c r="H199" s="202">
        <v>2127</v>
      </c>
      <c r="I199" s="203">
        <v>6.1100000000000003</v>
      </c>
      <c r="J199" s="203">
        <f>ROUND(I199*H199,2)</f>
        <v>12995.969999999999</v>
      </c>
      <c r="K199" s="200" t="s">
        <v>377</v>
      </c>
      <c r="L199" s="38"/>
      <c r="M199" s="72" t="s">
        <v>1</v>
      </c>
      <c r="N199" s="204" t="s">
        <v>50</v>
      </c>
      <c r="O199" s="205">
        <v>0</v>
      </c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86</v>
      </c>
      <c r="AY199" s="17" t="s">
        <v>282</v>
      </c>
      <c r="BE199" s="207">
        <f>IF(N199="základní",J199,0)</f>
        <v>12995.969999999999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12995.969999999999</v>
      </c>
      <c r="BL199" s="17" t="s">
        <v>290</v>
      </c>
      <c r="BM199" s="17" t="s">
        <v>3393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3394</v>
      </c>
      <c r="G200" s="219"/>
      <c r="H200" s="222">
        <v>2127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86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5" customFormat="1">
      <c r="B201" s="238"/>
      <c r="C201" s="239"/>
      <c r="D201" s="210" t="s">
        <v>292</v>
      </c>
      <c r="E201" s="240" t="s">
        <v>1</v>
      </c>
      <c r="F201" s="241" t="s">
        <v>306</v>
      </c>
      <c r="G201" s="239"/>
      <c r="H201" s="242">
        <v>2127</v>
      </c>
      <c r="I201" s="239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292</v>
      </c>
      <c r="AU201" s="247" t="s">
        <v>86</v>
      </c>
      <c r="AV201" s="15" t="s">
        <v>290</v>
      </c>
      <c r="AW201" s="15" t="s">
        <v>40</v>
      </c>
      <c r="AX201" s="15" t="s">
        <v>86</v>
      </c>
      <c r="AY201" s="247" t="s">
        <v>282</v>
      </c>
    </row>
    <row r="202" s="1" customFormat="1" ht="16.5" customHeight="1">
      <c r="B202" s="33"/>
      <c r="C202" s="198" t="s">
        <v>599</v>
      </c>
      <c r="D202" s="198" t="s">
        <v>285</v>
      </c>
      <c r="E202" s="199" t="s">
        <v>3395</v>
      </c>
      <c r="F202" s="200" t="s">
        <v>3396</v>
      </c>
      <c r="G202" s="201" t="s">
        <v>392</v>
      </c>
      <c r="H202" s="202">
        <v>2197.5999999999999</v>
      </c>
      <c r="I202" s="203">
        <v>19.5</v>
      </c>
      <c r="J202" s="203">
        <f>ROUND(I202*H202,2)</f>
        <v>42853.199999999997</v>
      </c>
      <c r="K202" s="200" t="s">
        <v>377</v>
      </c>
      <c r="L202" s="38"/>
      <c r="M202" s="72" t="s">
        <v>1</v>
      </c>
      <c r="N202" s="204" t="s">
        <v>50</v>
      </c>
      <c r="O202" s="205">
        <v>0</v>
      </c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7" t="s">
        <v>290</v>
      </c>
      <c r="AT202" s="17" t="s">
        <v>285</v>
      </c>
      <c r="AU202" s="17" t="s">
        <v>86</v>
      </c>
      <c r="AY202" s="17" t="s">
        <v>282</v>
      </c>
      <c r="BE202" s="207">
        <f>IF(N202="základní",J202,0)</f>
        <v>42853.199999999997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42853.199999999997</v>
      </c>
      <c r="BL202" s="17" t="s">
        <v>290</v>
      </c>
      <c r="BM202" s="17" t="s">
        <v>3397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3398</v>
      </c>
      <c r="G203" s="219"/>
      <c r="H203" s="222">
        <v>2197.5999999999999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86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5" customFormat="1">
      <c r="B204" s="238"/>
      <c r="C204" s="239"/>
      <c r="D204" s="210" t="s">
        <v>292</v>
      </c>
      <c r="E204" s="240" t="s">
        <v>1</v>
      </c>
      <c r="F204" s="241" t="s">
        <v>306</v>
      </c>
      <c r="G204" s="239"/>
      <c r="H204" s="242">
        <v>2197.5999999999999</v>
      </c>
      <c r="I204" s="239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292</v>
      </c>
      <c r="AU204" s="247" t="s">
        <v>86</v>
      </c>
      <c r="AV204" s="15" t="s">
        <v>290</v>
      </c>
      <c r="AW204" s="15" t="s">
        <v>40</v>
      </c>
      <c r="AX204" s="15" t="s">
        <v>86</v>
      </c>
      <c r="AY204" s="247" t="s">
        <v>282</v>
      </c>
    </row>
    <row r="205" s="1" customFormat="1" ht="16.5" customHeight="1">
      <c r="B205" s="33"/>
      <c r="C205" s="198" t="s">
        <v>604</v>
      </c>
      <c r="D205" s="198" t="s">
        <v>285</v>
      </c>
      <c r="E205" s="199" t="s">
        <v>3399</v>
      </c>
      <c r="F205" s="200" t="s">
        <v>3400</v>
      </c>
      <c r="G205" s="201" t="s">
        <v>376</v>
      </c>
      <c r="H205" s="202">
        <v>355</v>
      </c>
      <c r="I205" s="203">
        <v>19.600000000000001</v>
      </c>
      <c r="J205" s="203">
        <f>ROUND(I205*H205,2)</f>
        <v>6958</v>
      </c>
      <c r="K205" s="200" t="s">
        <v>377</v>
      </c>
      <c r="L205" s="38"/>
      <c r="M205" s="72" t="s">
        <v>1</v>
      </c>
      <c r="N205" s="204" t="s">
        <v>50</v>
      </c>
      <c r="O205" s="205">
        <v>0</v>
      </c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AR205" s="17" t="s">
        <v>290</v>
      </c>
      <c r="AT205" s="17" t="s">
        <v>285</v>
      </c>
      <c r="AU205" s="17" t="s">
        <v>86</v>
      </c>
      <c r="AY205" s="17" t="s">
        <v>282</v>
      </c>
      <c r="BE205" s="207">
        <f>IF(N205="základní",J205,0)</f>
        <v>6958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86</v>
      </c>
      <c r="BK205" s="207">
        <f>ROUND(I205*H205,2)</f>
        <v>6958</v>
      </c>
      <c r="BL205" s="17" t="s">
        <v>290</v>
      </c>
      <c r="BM205" s="17" t="s">
        <v>3401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3402</v>
      </c>
      <c r="G206" s="219"/>
      <c r="H206" s="222">
        <v>355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86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5" customFormat="1">
      <c r="B207" s="238"/>
      <c r="C207" s="239"/>
      <c r="D207" s="210" t="s">
        <v>292</v>
      </c>
      <c r="E207" s="240" t="s">
        <v>1</v>
      </c>
      <c r="F207" s="241" t="s">
        <v>306</v>
      </c>
      <c r="G207" s="239"/>
      <c r="H207" s="242">
        <v>355</v>
      </c>
      <c r="I207" s="239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292</v>
      </c>
      <c r="AU207" s="247" t="s">
        <v>86</v>
      </c>
      <c r="AV207" s="15" t="s">
        <v>290</v>
      </c>
      <c r="AW207" s="15" t="s">
        <v>40</v>
      </c>
      <c r="AX207" s="15" t="s">
        <v>86</v>
      </c>
      <c r="AY207" s="247" t="s">
        <v>282</v>
      </c>
    </row>
    <row r="208" s="1" customFormat="1" ht="16.5" customHeight="1">
      <c r="B208" s="33"/>
      <c r="C208" s="198" t="s">
        <v>608</v>
      </c>
      <c r="D208" s="198" t="s">
        <v>285</v>
      </c>
      <c r="E208" s="199" t="s">
        <v>3403</v>
      </c>
      <c r="F208" s="200" t="s">
        <v>3404</v>
      </c>
      <c r="G208" s="201" t="s">
        <v>376</v>
      </c>
      <c r="H208" s="202">
        <v>75</v>
      </c>
      <c r="I208" s="203">
        <v>7.5</v>
      </c>
      <c r="J208" s="203">
        <f>ROUND(I208*H208,2)</f>
        <v>562.5</v>
      </c>
      <c r="K208" s="200" t="s">
        <v>377</v>
      </c>
      <c r="L208" s="38"/>
      <c r="M208" s="72" t="s">
        <v>1</v>
      </c>
      <c r="N208" s="204" t="s">
        <v>50</v>
      </c>
      <c r="O208" s="205">
        <v>0</v>
      </c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AR208" s="17" t="s">
        <v>290</v>
      </c>
      <c r="AT208" s="17" t="s">
        <v>285</v>
      </c>
      <c r="AU208" s="17" t="s">
        <v>86</v>
      </c>
      <c r="AY208" s="17" t="s">
        <v>282</v>
      </c>
      <c r="BE208" s="207">
        <f>IF(N208="základní",J208,0)</f>
        <v>562.5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562.5</v>
      </c>
      <c r="BL208" s="17" t="s">
        <v>290</v>
      </c>
      <c r="BM208" s="17" t="s">
        <v>3405</v>
      </c>
    </row>
    <row r="209" s="13" customFormat="1">
      <c r="B209" s="218"/>
      <c r="C209" s="219"/>
      <c r="D209" s="210" t="s">
        <v>292</v>
      </c>
      <c r="E209" s="220" t="s">
        <v>1</v>
      </c>
      <c r="F209" s="221" t="s">
        <v>3406</v>
      </c>
      <c r="G209" s="219"/>
      <c r="H209" s="222">
        <v>75</v>
      </c>
      <c r="I209" s="219"/>
      <c r="J209" s="219"/>
      <c r="K209" s="219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292</v>
      </c>
      <c r="AU209" s="227" t="s">
        <v>86</v>
      </c>
      <c r="AV209" s="13" t="s">
        <v>88</v>
      </c>
      <c r="AW209" s="13" t="s">
        <v>40</v>
      </c>
      <c r="AX209" s="13" t="s">
        <v>79</v>
      </c>
      <c r="AY209" s="227" t="s">
        <v>282</v>
      </c>
    </row>
    <row r="210" s="15" customFormat="1">
      <c r="B210" s="238"/>
      <c r="C210" s="239"/>
      <c r="D210" s="210" t="s">
        <v>292</v>
      </c>
      <c r="E210" s="240" t="s">
        <v>1</v>
      </c>
      <c r="F210" s="241" t="s">
        <v>306</v>
      </c>
      <c r="G210" s="239"/>
      <c r="H210" s="242">
        <v>75</v>
      </c>
      <c r="I210" s="239"/>
      <c r="J210" s="239"/>
      <c r="K210" s="239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292</v>
      </c>
      <c r="AU210" s="247" t="s">
        <v>86</v>
      </c>
      <c r="AV210" s="15" t="s">
        <v>290</v>
      </c>
      <c r="AW210" s="15" t="s">
        <v>40</v>
      </c>
      <c r="AX210" s="15" t="s">
        <v>86</v>
      </c>
      <c r="AY210" s="247" t="s">
        <v>282</v>
      </c>
    </row>
    <row r="211" s="1" customFormat="1" ht="16.5" customHeight="1">
      <c r="B211" s="33"/>
      <c r="C211" s="198" t="s">
        <v>612</v>
      </c>
      <c r="D211" s="198" t="s">
        <v>285</v>
      </c>
      <c r="E211" s="199" t="s">
        <v>3407</v>
      </c>
      <c r="F211" s="200" t="s">
        <v>3408</v>
      </c>
      <c r="G211" s="201" t="s">
        <v>376</v>
      </c>
      <c r="H211" s="202">
        <v>50</v>
      </c>
      <c r="I211" s="203">
        <v>19</v>
      </c>
      <c r="J211" s="203">
        <f>ROUND(I211*H211,2)</f>
        <v>950</v>
      </c>
      <c r="K211" s="200" t="s">
        <v>377</v>
      </c>
      <c r="L211" s="38"/>
      <c r="M211" s="72" t="s">
        <v>1</v>
      </c>
      <c r="N211" s="204" t="s">
        <v>50</v>
      </c>
      <c r="O211" s="205">
        <v>0</v>
      </c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AR211" s="17" t="s">
        <v>290</v>
      </c>
      <c r="AT211" s="17" t="s">
        <v>285</v>
      </c>
      <c r="AU211" s="17" t="s">
        <v>86</v>
      </c>
      <c r="AY211" s="17" t="s">
        <v>282</v>
      </c>
      <c r="BE211" s="207">
        <f>IF(N211="základní",J211,0)</f>
        <v>950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7" t="s">
        <v>86</v>
      </c>
      <c r="BK211" s="207">
        <f>ROUND(I211*H211,2)</f>
        <v>950</v>
      </c>
      <c r="BL211" s="17" t="s">
        <v>290</v>
      </c>
      <c r="BM211" s="17" t="s">
        <v>3409</v>
      </c>
    </row>
    <row r="212" s="13" customFormat="1">
      <c r="B212" s="218"/>
      <c r="C212" s="219"/>
      <c r="D212" s="210" t="s">
        <v>292</v>
      </c>
      <c r="E212" s="220" t="s">
        <v>1</v>
      </c>
      <c r="F212" s="221" t="s">
        <v>3410</v>
      </c>
      <c r="G212" s="219"/>
      <c r="H212" s="222">
        <v>50</v>
      </c>
      <c r="I212" s="219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292</v>
      </c>
      <c r="AU212" s="227" t="s">
        <v>86</v>
      </c>
      <c r="AV212" s="13" t="s">
        <v>88</v>
      </c>
      <c r="AW212" s="13" t="s">
        <v>40</v>
      </c>
      <c r="AX212" s="13" t="s">
        <v>79</v>
      </c>
      <c r="AY212" s="227" t="s">
        <v>282</v>
      </c>
    </row>
    <row r="213" s="15" customFormat="1">
      <c r="B213" s="238"/>
      <c r="C213" s="239"/>
      <c r="D213" s="210" t="s">
        <v>292</v>
      </c>
      <c r="E213" s="240" t="s">
        <v>1</v>
      </c>
      <c r="F213" s="241" t="s">
        <v>306</v>
      </c>
      <c r="G213" s="239"/>
      <c r="H213" s="242">
        <v>50</v>
      </c>
      <c r="I213" s="239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292</v>
      </c>
      <c r="AU213" s="247" t="s">
        <v>86</v>
      </c>
      <c r="AV213" s="15" t="s">
        <v>290</v>
      </c>
      <c r="AW213" s="15" t="s">
        <v>40</v>
      </c>
      <c r="AX213" s="15" t="s">
        <v>86</v>
      </c>
      <c r="AY213" s="247" t="s">
        <v>282</v>
      </c>
    </row>
    <row r="214" s="1" customFormat="1" ht="16.5" customHeight="1">
      <c r="B214" s="33"/>
      <c r="C214" s="198" t="s">
        <v>616</v>
      </c>
      <c r="D214" s="198" t="s">
        <v>285</v>
      </c>
      <c r="E214" s="199" t="s">
        <v>3411</v>
      </c>
      <c r="F214" s="200" t="s">
        <v>3412</v>
      </c>
      <c r="G214" s="201" t="s">
        <v>376</v>
      </c>
      <c r="H214" s="202">
        <v>36</v>
      </c>
      <c r="I214" s="203">
        <v>144</v>
      </c>
      <c r="J214" s="203">
        <f>ROUND(I214*H214,2)</f>
        <v>5184</v>
      </c>
      <c r="K214" s="200" t="s">
        <v>377</v>
      </c>
      <c r="L214" s="38"/>
      <c r="M214" s="72" t="s">
        <v>1</v>
      </c>
      <c r="N214" s="204" t="s">
        <v>50</v>
      </c>
      <c r="O214" s="205">
        <v>0</v>
      </c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AR214" s="17" t="s">
        <v>290</v>
      </c>
      <c r="AT214" s="17" t="s">
        <v>285</v>
      </c>
      <c r="AU214" s="17" t="s">
        <v>86</v>
      </c>
      <c r="AY214" s="17" t="s">
        <v>282</v>
      </c>
      <c r="BE214" s="207">
        <f>IF(N214="základní",J214,0)</f>
        <v>5184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7" t="s">
        <v>86</v>
      </c>
      <c r="BK214" s="207">
        <f>ROUND(I214*H214,2)</f>
        <v>5184</v>
      </c>
      <c r="BL214" s="17" t="s">
        <v>290</v>
      </c>
      <c r="BM214" s="17" t="s">
        <v>3413</v>
      </c>
    </row>
    <row r="215" s="13" customFormat="1">
      <c r="B215" s="218"/>
      <c r="C215" s="219"/>
      <c r="D215" s="210" t="s">
        <v>292</v>
      </c>
      <c r="E215" s="220" t="s">
        <v>1</v>
      </c>
      <c r="F215" s="221" t="s">
        <v>3414</v>
      </c>
      <c r="G215" s="219"/>
      <c r="H215" s="222">
        <v>36</v>
      </c>
      <c r="I215" s="219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292</v>
      </c>
      <c r="AU215" s="227" t="s">
        <v>86</v>
      </c>
      <c r="AV215" s="13" t="s">
        <v>88</v>
      </c>
      <c r="AW215" s="13" t="s">
        <v>40</v>
      </c>
      <c r="AX215" s="13" t="s">
        <v>79</v>
      </c>
      <c r="AY215" s="227" t="s">
        <v>282</v>
      </c>
    </row>
    <row r="216" s="15" customFormat="1">
      <c r="B216" s="238"/>
      <c r="C216" s="239"/>
      <c r="D216" s="210" t="s">
        <v>292</v>
      </c>
      <c r="E216" s="240" t="s">
        <v>1</v>
      </c>
      <c r="F216" s="241" t="s">
        <v>306</v>
      </c>
      <c r="G216" s="239"/>
      <c r="H216" s="242">
        <v>36</v>
      </c>
      <c r="I216" s="239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292</v>
      </c>
      <c r="AU216" s="247" t="s">
        <v>86</v>
      </c>
      <c r="AV216" s="15" t="s">
        <v>290</v>
      </c>
      <c r="AW216" s="15" t="s">
        <v>40</v>
      </c>
      <c r="AX216" s="15" t="s">
        <v>86</v>
      </c>
      <c r="AY216" s="247" t="s">
        <v>282</v>
      </c>
    </row>
    <row r="217" s="1" customFormat="1" ht="16.5" customHeight="1">
      <c r="B217" s="33"/>
      <c r="C217" s="198" t="s">
        <v>620</v>
      </c>
      <c r="D217" s="198" t="s">
        <v>285</v>
      </c>
      <c r="E217" s="199" t="s">
        <v>3415</v>
      </c>
      <c r="F217" s="200" t="s">
        <v>3416</v>
      </c>
      <c r="G217" s="201" t="s">
        <v>376</v>
      </c>
      <c r="H217" s="202">
        <v>25</v>
      </c>
      <c r="I217" s="203">
        <v>945</v>
      </c>
      <c r="J217" s="203">
        <f>ROUND(I217*H217,2)</f>
        <v>23625</v>
      </c>
      <c r="K217" s="200" t="s">
        <v>377</v>
      </c>
      <c r="L217" s="38"/>
      <c r="M217" s="72" t="s">
        <v>1</v>
      </c>
      <c r="N217" s="204" t="s">
        <v>50</v>
      </c>
      <c r="O217" s="205">
        <v>0</v>
      </c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AR217" s="17" t="s">
        <v>290</v>
      </c>
      <c r="AT217" s="17" t="s">
        <v>285</v>
      </c>
      <c r="AU217" s="17" t="s">
        <v>86</v>
      </c>
      <c r="AY217" s="17" t="s">
        <v>282</v>
      </c>
      <c r="BE217" s="207">
        <f>IF(N217="základní",J217,0)</f>
        <v>23625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7" t="s">
        <v>86</v>
      </c>
      <c r="BK217" s="207">
        <f>ROUND(I217*H217,2)</f>
        <v>23625</v>
      </c>
      <c r="BL217" s="17" t="s">
        <v>290</v>
      </c>
      <c r="BM217" s="17" t="s">
        <v>3417</v>
      </c>
    </row>
    <row r="218" s="1" customFormat="1" ht="16.5" customHeight="1">
      <c r="B218" s="33"/>
      <c r="C218" s="198" t="s">
        <v>624</v>
      </c>
      <c r="D218" s="198" t="s">
        <v>285</v>
      </c>
      <c r="E218" s="199" t="s">
        <v>3418</v>
      </c>
      <c r="F218" s="200" t="s">
        <v>3419</v>
      </c>
      <c r="G218" s="201" t="s">
        <v>376</v>
      </c>
      <c r="H218" s="202">
        <v>14</v>
      </c>
      <c r="I218" s="203">
        <v>345.5</v>
      </c>
      <c r="J218" s="203">
        <f>ROUND(I218*H218,2)</f>
        <v>4837</v>
      </c>
      <c r="K218" s="200" t="s">
        <v>377</v>
      </c>
      <c r="L218" s="38"/>
      <c r="M218" s="72" t="s">
        <v>1</v>
      </c>
      <c r="N218" s="204" t="s">
        <v>50</v>
      </c>
      <c r="O218" s="205">
        <v>0</v>
      </c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86</v>
      </c>
      <c r="AY218" s="17" t="s">
        <v>282</v>
      </c>
      <c r="BE218" s="207">
        <f>IF(N218="základní",J218,0)</f>
        <v>4837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4837</v>
      </c>
      <c r="BL218" s="17" t="s">
        <v>290</v>
      </c>
      <c r="BM218" s="17" t="s">
        <v>3420</v>
      </c>
    </row>
    <row r="219" s="1" customFormat="1" ht="16.5" customHeight="1">
      <c r="B219" s="33"/>
      <c r="C219" s="198" t="s">
        <v>629</v>
      </c>
      <c r="D219" s="198" t="s">
        <v>285</v>
      </c>
      <c r="E219" s="199" t="s">
        <v>3421</v>
      </c>
      <c r="F219" s="200" t="s">
        <v>3422</v>
      </c>
      <c r="G219" s="201" t="s">
        <v>376</v>
      </c>
      <c r="H219" s="202">
        <v>11</v>
      </c>
      <c r="I219" s="203">
        <v>459</v>
      </c>
      <c r="J219" s="203">
        <f>ROUND(I219*H219,2)</f>
        <v>5049</v>
      </c>
      <c r="K219" s="200" t="s">
        <v>377</v>
      </c>
      <c r="L219" s="38"/>
      <c r="M219" s="72" t="s">
        <v>1</v>
      </c>
      <c r="N219" s="204" t="s">
        <v>50</v>
      </c>
      <c r="O219" s="205">
        <v>0</v>
      </c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AR219" s="17" t="s">
        <v>290</v>
      </c>
      <c r="AT219" s="17" t="s">
        <v>285</v>
      </c>
      <c r="AU219" s="17" t="s">
        <v>86</v>
      </c>
      <c r="AY219" s="17" t="s">
        <v>282</v>
      </c>
      <c r="BE219" s="207">
        <f>IF(N219="základní",J219,0)</f>
        <v>5049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7" t="s">
        <v>86</v>
      </c>
      <c r="BK219" s="207">
        <f>ROUND(I219*H219,2)</f>
        <v>5049</v>
      </c>
      <c r="BL219" s="17" t="s">
        <v>290</v>
      </c>
      <c r="BM219" s="17" t="s">
        <v>3423</v>
      </c>
    </row>
    <row r="220" s="1" customFormat="1" ht="16.5" customHeight="1">
      <c r="B220" s="33"/>
      <c r="C220" s="198" t="s">
        <v>635</v>
      </c>
      <c r="D220" s="198" t="s">
        <v>285</v>
      </c>
      <c r="E220" s="199" t="s">
        <v>3424</v>
      </c>
      <c r="F220" s="200" t="s">
        <v>3425</v>
      </c>
      <c r="G220" s="201" t="s">
        <v>376</v>
      </c>
      <c r="H220" s="202">
        <v>14</v>
      </c>
      <c r="I220" s="203">
        <v>179</v>
      </c>
      <c r="J220" s="203">
        <f>ROUND(I220*H220,2)</f>
        <v>2506</v>
      </c>
      <c r="K220" s="200" t="s">
        <v>377</v>
      </c>
      <c r="L220" s="38"/>
      <c r="M220" s="72" t="s">
        <v>1</v>
      </c>
      <c r="N220" s="204" t="s">
        <v>50</v>
      </c>
      <c r="O220" s="205">
        <v>0</v>
      </c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AR220" s="17" t="s">
        <v>290</v>
      </c>
      <c r="AT220" s="17" t="s">
        <v>285</v>
      </c>
      <c r="AU220" s="17" t="s">
        <v>86</v>
      </c>
      <c r="AY220" s="17" t="s">
        <v>282</v>
      </c>
      <c r="BE220" s="207">
        <f>IF(N220="základní",J220,0)</f>
        <v>2506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86</v>
      </c>
      <c r="BK220" s="207">
        <f>ROUND(I220*H220,2)</f>
        <v>2506</v>
      </c>
      <c r="BL220" s="17" t="s">
        <v>290</v>
      </c>
      <c r="BM220" s="17" t="s">
        <v>3426</v>
      </c>
    </row>
    <row r="221" s="1" customFormat="1" ht="16.5" customHeight="1">
      <c r="B221" s="33"/>
      <c r="C221" s="198" t="s">
        <v>641</v>
      </c>
      <c r="D221" s="198" t="s">
        <v>285</v>
      </c>
      <c r="E221" s="199" t="s">
        <v>3427</v>
      </c>
      <c r="F221" s="200" t="s">
        <v>3428</v>
      </c>
      <c r="G221" s="201" t="s">
        <v>376</v>
      </c>
      <c r="H221" s="202">
        <v>11</v>
      </c>
      <c r="I221" s="203">
        <v>185.5</v>
      </c>
      <c r="J221" s="203">
        <f>ROUND(I221*H221,2)</f>
        <v>2040.5</v>
      </c>
      <c r="K221" s="200" t="s">
        <v>377</v>
      </c>
      <c r="L221" s="38"/>
      <c r="M221" s="72" t="s">
        <v>1</v>
      </c>
      <c r="N221" s="204" t="s">
        <v>50</v>
      </c>
      <c r="O221" s="205">
        <v>0</v>
      </c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AR221" s="17" t="s">
        <v>290</v>
      </c>
      <c r="AT221" s="17" t="s">
        <v>285</v>
      </c>
      <c r="AU221" s="17" t="s">
        <v>86</v>
      </c>
      <c r="AY221" s="17" t="s">
        <v>282</v>
      </c>
      <c r="BE221" s="207">
        <f>IF(N221="základní",J221,0)</f>
        <v>2040.5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2040.5</v>
      </c>
      <c r="BL221" s="17" t="s">
        <v>290</v>
      </c>
      <c r="BM221" s="17" t="s">
        <v>3429</v>
      </c>
    </row>
    <row r="222" s="1" customFormat="1" ht="16.5" customHeight="1">
      <c r="B222" s="33"/>
      <c r="C222" s="198" t="s">
        <v>645</v>
      </c>
      <c r="D222" s="198" t="s">
        <v>285</v>
      </c>
      <c r="E222" s="199" t="s">
        <v>3430</v>
      </c>
      <c r="F222" s="200" t="s">
        <v>3431</v>
      </c>
      <c r="G222" s="201" t="s">
        <v>392</v>
      </c>
      <c r="H222" s="202">
        <v>100</v>
      </c>
      <c r="I222" s="203">
        <v>11</v>
      </c>
      <c r="J222" s="203">
        <f>ROUND(I222*H222,2)</f>
        <v>1100</v>
      </c>
      <c r="K222" s="200" t="s">
        <v>377</v>
      </c>
      <c r="L222" s="38"/>
      <c r="M222" s="72" t="s">
        <v>1</v>
      </c>
      <c r="N222" s="204" t="s">
        <v>50</v>
      </c>
      <c r="O222" s="205">
        <v>0</v>
      </c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AR222" s="17" t="s">
        <v>290</v>
      </c>
      <c r="AT222" s="17" t="s">
        <v>285</v>
      </c>
      <c r="AU222" s="17" t="s">
        <v>86</v>
      </c>
      <c r="AY222" s="17" t="s">
        <v>282</v>
      </c>
      <c r="BE222" s="207">
        <f>IF(N222="základní",J222,0)</f>
        <v>1100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7" t="s">
        <v>86</v>
      </c>
      <c r="BK222" s="207">
        <f>ROUND(I222*H222,2)</f>
        <v>1100</v>
      </c>
      <c r="BL222" s="17" t="s">
        <v>290</v>
      </c>
      <c r="BM222" s="17" t="s">
        <v>3432</v>
      </c>
    </row>
    <row r="223" s="13" customFormat="1">
      <c r="B223" s="218"/>
      <c r="C223" s="219"/>
      <c r="D223" s="210" t="s">
        <v>292</v>
      </c>
      <c r="E223" s="220" t="s">
        <v>1</v>
      </c>
      <c r="F223" s="221" t="s">
        <v>3433</v>
      </c>
      <c r="G223" s="219"/>
      <c r="H223" s="222">
        <v>100</v>
      </c>
      <c r="I223" s="219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292</v>
      </c>
      <c r="AU223" s="227" t="s">
        <v>86</v>
      </c>
      <c r="AV223" s="13" t="s">
        <v>88</v>
      </c>
      <c r="AW223" s="13" t="s">
        <v>40</v>
      </c>
      <c r="AX223" s="13" t="s">
        <v>79</v>
      </c>
      <c r="AY223" s="227" t="s">
        <v>282</v>
      </c>
    </row>
    <row r="224" s="15" customFormat="1">
      <c r="B224" s="238"/>
      <c r="C224" s="239"/>
      <c r="D224" s="210" t="s">
        <v>292</v>
      </c>
      <c r="E224" s="240" t="s">
        <v>1</v>
      </c>
      <c r="F224" s="241" t="s">
        <v>306</v>
      </c>
      <c r="G224" s="239"/>
      <c r="H224" s="242">
        <v>100</v>
      </c>
      <c r="I224" s="239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292</v>
      </c>
      <c r="AU224" s="247" t="s">
        <v>86</v>
      </c>
      <c r="AV224" s="15" t="s">
        <v>290</v>
      </c>
      <c r="AW224" s="15" t="s">
        <v>40</v>
      </c>
      <c r="AX224" s="15" t="s">
        <v>86</v>
      </c>
      <c r="AY224" s="247" t="s">
        <v>282</v>
      </c>
    </row>
    <row r="225" s="1" customFormat="1" ht="16.5" customHeight="1">
      <c r="B225" s="33"/>
      <c r="C225" s="198" t="s">
        <v>649</v>
      </c>
      <c r="D225" s="198" t="s">
        <v>285</v>
      </c>
      <c r="E225" s="199" t="s">
        <v>3434</v>
      </c>
      <c r="F225" s="200" t="s">
        <v>3435</v>
      </c>
      <c r="G225" s="201" t="s">
        <v>392</v>
      </c>
      <c r="H225" s="202">
        <v>504</v>
      </c>
      <c r="I225" s="203">
        <v>14</v>
      </c>
      <c r="J225" s="203">
        <f>ROUND(I225*H225,2)</f>
        <v>7056</v>
      </c>
      <c r="K225" s="200" t="s">
        <v>377</v>
      </c>
      <c r="L225" s="38"/>
      <c r="M225" s="72" t="s">
        <v>1</v>
      </c>
      <c r="N225" s="204" t="s">
        <v>50</v>
      </c>
      <c r="O225" s="205">
        <v>0</v>
      </c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86</v>
      </c>
      <c r="AY225" s="17" t="s">
        <v>282</v>
      </c>
      <c r="BE225" s="207">
        <f>IF(N225="základní",J225,0)</f>
        <v>7056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7056</v>
      </c>
      <c r="BL225" s="17" t="s">
        <v>290</v>
      </c>
      <c r="BM225" s="17" t="s">
        <v>3436</v>
      </c>
    </row>
    <row r="226" s="13" customFormat="1">
      <c r="B226" s="218"/>
      <c r="C226" s="219"/>
      <c r="D226" s="210" t="s">
        <v>292</v>
      </c>
      <c r="E226" s="220" t="s">
        <v>1</v>
      </c>
      <c r="F226" s="221" t="s">
        <v>3437</v>
      </c>
      <c r="G226" s="219"/>
      <c r="H226" s="222">
        <v>504</v>
      </c>
      <c r="I226" s="219"/>
      <c r="J226" s="219"/>
      <c r="K226" s="219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292</v>
      </c>
      <c r="AU226" s="227" t="s">
        <v>86</v>
      </c>
      <c r="AV226" s="13" t="s">
        <v>88</v>
      </c>
      <c r="AW226" s="13" t="s">
        <v>40</v>
      </c>
      <c r="AX226" s="13" t="s">
        <v>79</v>
      </c>
      <c r="AY226" s="227" t="s">
        <v>282</v>
      </c>
    </row>
    <row r="227" s="15" customFormat="1">
      <c r="B227" s="238"/>
      <c r="C227" s="239"/>
      <c r="D227" s="210" t="s">
        <v>292</v>
      </c>
      <c r="E227" s="240" t="s">
        <v>1</v>
      </c>
      <c r="F227" s="241" t="s">
        <v>306</v>
      </c>
      <c r="G227" s="239"/>
      <c r="H227" s="242">
        <v>504</v>
      </c>
      <c r="I227" s="239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292</v>
      </c>
      <c r="AU227" s="247" t="s">
        <v>86</v>
      </c>
      <c r="AV227" s="15" t="s">
        <v>290</v>
      </c>
      <c r="AW227" s="15" t="s">
        <v>40</v>
      </c>
      <c r="AX227" s="15" t="s">
        <v>86</v>
      </c>
      <c r="AY227" s="247" t="s">
        <v>282</v>
      </c>
    </row>
    <row r="228" s="1" customFormat="1" ht="16.5" customHeight="1">
      <c r="B228" s="33"/>
      <c r="C228" s="198" t="s">
        <v>655</v>
      </c>
      <c r="D228" s="198" t="s">
        <v>285</v>
      </c>
      <c r="E228" s="199" t="s">
        <v>3438</v>
      </c>
      <c r="F228" s="200" t="s">
        <v>3439</v>
      </c>
      <c r="G228" s="201" t="s">
        <v>627</v>
      </c>
      <c r="H228" s="202">
        <v>7521.29</v>
      </c>
      <c r="I228" s="203">
        <v>1.6000000000000001</v>
      </c>
      <c r="J228" s="203">
        <f>ROUND(I228*H228,2)</f>
        <v>12034.06</v>
      </c>
      <c r="K228" s="200" t="s">
        <v>377</v>
      </c>
      <c r="L228" s="38"/>
      <c r="M228" s="72" t="s">
        <v>1</v>
      </c>
      <c r="N228" s="204" t="s">
        <v>50</v>
      </c>
      <c r="O228" s="205">
        <v>0</v>
      </c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AR228" s="17" t="s">
        <v>290</v>
      </c>
      <c r="AT228" s="17" t="s">
        <v>285</v>
      </c>
      <c r="AU228" s="17" t="s">
        <v>86</v>
      </c>
      <c r="AY228" s="17" t="s">
        <v>282</v>
      </c>
      <c r="BE228" s="207">
        <f>IF(N228="základní",J228,0)</f>
        <v>12034.06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7" t="s">
        <v>86</v>
      </c>
      <c r="BK228" s="207">
        <f>ROUND(I228*H228,2)</f>
        <v>12034.06</v>
      </c>
      <c r="BL228" s="17" t="s">
        <v>290</v>
      </c>
      <c r="BM228" s="17" t="s">
        <v>3440</v>
      </c>
    </row>
    <row r="229" s="1" customFormat="1" ht="16.5" customHeight="1">
      <c r="B229" s="33"/>
      <c r="C229" s="198" t="s">
        <v>659</v>
      </c>
      <c r="D229" s="198" t="s">
        <v>285</v>
      </c>
      <c r="E229" s="199" t="s">
        <v>3441</v>
      </c>
      <c r="F229" s="200" t="s">
        <v>3442</v>
      </c>
      <c r="G229" s="201" t="s">
        <v>627</v>
      </c>
      <c r="H229" s="202">
        <v>7521.29</v>
      </c>
      <c r="I229" s="203">
        <v>1</v>
      </c>
      <c r="J229" s="203">
        <f>ROUND(I229*H229,2)</f>
        <v>7521.29</v>
      </c>
      <c r="K229" s="200" t="s">
        <v>377</v>
      </c>
      <c r="L229" s="38"/>
      <c r="M229" s="72" t="s">
        <v>1</v>
      </c>
      <c r="N229" s="204" t="s">
        <v>50</v>
      </c>
      <c r="O229" s="205">
        <v>0</v>
      </c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AR229" s="17" t="s">
        <v>290</v>
      </c>
      <c r="AT229" s="17" t="s">
        <v>285</v>
      </c>
      <c r="AU229" s="17" t="s">
        <v>86</v>
      </c>
      <c r="AY229" s="17" t="s">
        <v>282</v>
      </c>
      <c r="BE229" s="207">
        <f>IF(N229="základní",J229,0)</f>
        <v>7521.29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7" t="s">
        <v>86</v>
      </c>
      <c r="BK229" s="207">
        <f>ROUND(I229*H229,2)</f>
        <v>7521.29</v>
      </c>
      <c r="BL229" s="17" t="s">
        <v>290</v>
      </c>
      <c r="BM229" s="17" t="s">
        <v>3443</v>
      </c>
    </row>
    <row r="230" s="11" customFormat="1" ht="25.92" customHeight="1">
      <c r="B230" s="183"/>
      <c r="C230" s="184"/>
      <c r="D230" s="185" t="s">
        <v>78</v>
      </c>
      <c r="E230" s="186" t="s">
        <v>3444</v>
      </c>
      <c r="F230" s="186" t="s">
        <v>3445</v>
      </c>
      <c r="G230" s="184"/>
      <c r="H230" s="184"/>
      <c r="I230" s="184"/>
      <c r="J230" s="187">
        <f>BK230</f>
        <v>3397857.6699999999</v>
      </c>
      <c r="K230" s="184"/>
      <c r="L230" s="188"/>
      <c r="M230" s="189"/>
      <c r="N230" s="190"/>
      <c r="O230" s="190"/>
      <c r="P230" s="191">
        <f>SUM(P231:P361)</f>
        <v>0</v>
      </c>
      <c r="Q230" s="190"/>
      <c r="R230" s="191">
        <f>SUM(R231:R361)</f>
        <v>0</v>
      </c>
      <c r="S230" s="190"/>
      <c r="T230" s="192">
        <f>SUM(T231:T361)</f>
        <v>0</v>
      </c>
      <c r="AR230" s="193" t="s">
        <v>86</v>
      </c>
      <c r="AT230" s="194" t="s">
        <v>78</v>
      </c>
      <c r="AU230" s="194" t="s">
        <v>79</v>
      </c>
      <c r="AY230" s="193" t="s">
        <v>282</v>
      </c>
      <c r="BK230" s="195">
        <f>SUM(BK231:BK361)</f>
        <v>3397857.6699999999</v>
      </c>
    </row>
    <row r="231" s="1" customFormat="1" ht="16.5" customHeight="1">
      <c r="B231" s="33"/>
      <c r="C231" s="198" t="s">
        <v>663</v>
      </c>
      <c r="D231" s="198" t="s">
        <v>285</v>
      </c>
      <c r="E231" s="199" t="s">
        <v>3446</v>
      </c>
      <c r="F231" s="200" t="s">
        <v>3447</v>
      </c>
      <c r="G231" s="201" t="s">
        <v>3448</v>
      </c>
      <c r="H231" s="202">
        <v>109.43000000000001</v>
      </c>
      <c r="I231" s="203">
        <v>29</v>
      </c>
      <c r="J231" s="203">
        <f>ROUND(I231*H231,2)</f>
        <v>3173.4699999999998</v>
      </c>
      <c r="K231" s="200" t="s">
        <v>377</v>
      </c>
      <c r="L231" s="38"/>
      <c r="M231" s="72" t="s">
        <v>1</v>
      </c>
      <c r="N231" s="204" t="s">
        <v>50</v>
      </c>
      <c r="O231" s="205">
        <v>0</v>
      </c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AR231" s="17" t="s">
        <v>290</v>
      </c>
      <c r="AT231" s="17" t="s">
        <v>285</v>
      </c>
      <c r="AU231" s="17" t="s">
        <v>86</v>
      </c>
      <c r="AY231" s="17" t="s">
        <v>282</v>
      </c>
      <c r="BE231" s="207">
        <f>IF(N231="základní",J231,0)</f>
        <v>3173.4699999999998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7" t="s">
        <v>86</v>
      </c>
      <c r="BK231" s="207">
        <f>ROUND(I231*H231,2)</f>
        <v>3173.4699999999998</v>
      </c>
      <c r="BL231" s="17" t="s">
        <v>290</v>
      </c>
      <c r="BM231" s="17" t="s">
        <v>3449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3450</v>
      </c>
      <c r="G232" s="219"/>
      <c r="H232" s="222">
        <v>109.43000000000001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86</v>
      </c>
      <c r="AV232" s="13" t="s">
        <v>88</v>
      </c>
      <c r="AW232" s="13" t="s">
        <v>40</v>
      </c>
      <c r="AX232" s="13" t="s">
        <v>79</v>
      </c>
      <c r="AY232" s="227" t="s">
        <v>282</v>
      </c>
    </row>
    <row r="233" s="15" customFormat="1">
      <c r="B233" s="238"/>
      <c r="C233" s="239"/>
      <c r="D233" s="210" t="s">
        <v>292</v>
      </c>
      <c r="E233" s="240" t="s">
        <v>1</v>
      </c>
      <c r="F233" s="241" t="s">
        <v>306</v>
      </c>
      <c r="G233" s="239"/>
      <c r="H233" s="242">
        <v>109.43000000000001</v>
      </c>
      <c r="I233" s="239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292</v>
      </c>
      <c r="AU233" s="247" t="s">
        <v>86</v>
      </c>
      <c r="AV233" s="15" t="s">
        <v>290</v>
      </c>
      <c r="AW233" s="15" t="s">
        <v>40</v>
      </c>
      <c r="AX233" s="15" t="s">
        <v>86</v>
      </c>
      <c r="AY233" s="247" t="s">
        <v>282</v>
      </c>
    </row>
    <row r="234" s="1" customFormat="1" ht="16.5" customHeight="1">
      <c r="B234" s="33"/>
      <c r="C234" s="198" t="s">
        <v>667</v>
      </c>
      <c r="D234" s="198" t="s">
        <v>285</v>
      </c>
      <c r="E234" s="199" t="s">
        <v>3451</v>
      </c>
      <c r="F234" s="200" t="s">
        <v>3452</v>
      </c>
      <c r="G234" s="201" t="s">
        <v>3448</v>
      </c>
      <c r="H234" s="202">
        <v>2</v>
      </c>
      <c r="I234" s="203">
        <v>87.969999999999999</v>
      </c>
      <c r="J234" s="203">
        <f>ROUND(I234*H234,2)</f>
        <v>175.94</v>
      </c>
      <c r="K234" s="200" t="s">
        <v>377</v>
      </c>
      <c r="L234" s="38"/>
      <c r="M234" s="72" t="s">
        <v>1</v>
      </c>
      <c r="N234" s="204" t="s">
        <v>50</v>
      </c>
      <c r="O234" s="205">
        <v>0</v>
      </c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AR234" s="17" t="s">
        <v>290</v>
      </c>
      <c r="AT234" s="17" t="s">
        <v>285</v>
      </c>
      <c r="AU234" s="17" t="s">
        <v>86</v>
      </c>
      <c r="AY234" s="17" t="s">
        <v>282</v>
      </c>
      <c r="BE234" s="207">
        <f>IF(N234="základní",J234,0)</f>
        <v>175.94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86</v>
      </c>
      <c r="BK234" s="207">
        <f>ROUND(I234*H234,2)</f>
        <v>175.94</v>
      </c>
      <c r="BL234" s="17" t="s">
        <v>290</v>
      </c>
      <c r="BM234" s="17" t="s">
        <v>3453</v>
      </c>
    </row>
    <row r="235" s="1" customFormat="1" ht="16.5" customHeight="1">
      <c r="B235" s="33"/>
      <c r="C235" s="198" t="s">
        <v>671</v>
      </c>
      <c r="D235" s="198" t="s">
        <v>285</v>
      </c>
      <c r="E235" s="199" t="s">
        <v>3454</v>
      </c>
      <c r="F235" s="200" t="s">
        <v>3455</v>
      </c>
      <c r="G235" s="201" t="s">
        <v>3456</v>
      </c>
      <c r="H235" s="202">
        <v>5</v>
      </c>
      <c r="I235" s="203">
        <v>97</v>
      </c>
      <c r="J235" s="203">
        <f>ROUND(I235*H235,2)</f>
        <v>485</v>
      </c>
      <c r="K235" s="200" t="s">
        <v>377</v>
      </c>
      <c r="L235" s="38"/>
      <c r="M235" s="72" t="s">
        <v>1</v>
      </c>
      <c r="N235" s="204" t="s">
        <v>50</v>
      </c>
      <c r="O235" s="205">
        <v>0</v>
      </c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AR235" s="17" t="s">
        <v>290</v>
      </c>
      <c r="AT235" s="17" t="s">
        <v>285</v>
      </c>
      <c r="AU235" s="17" t="s">
        <v>86</v>
      </c>
      <c r="AY235" s="17" t="s">
        <v>282</v>
      </c>
      <c r="BE235" s="207">
        <f>IF(N235="základní",J235,0)</f>
        <v>485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7" t="s">
        <v>86</v>
      </c>
      <c r="BK235" s="207">
        <f>ROUND(I235*H235,2)</f>
        <v>485</v>
      </c>
      <c r="BL235" s="17" t="s">
        <v>290</v>
      </c>
      <c r="BM235" s="17" t="s">
        <v>3457</v>
      </c>
    </row>
    <row r="236" s="1" customFormat="1" ht="16.5" customHeight="1">
      <c r="B236" s="33"/>
      <c r="C236" s="198" t="s">
        <v>675</v>
      </c>
      <c r="D236" s="198" t="s">
        <v>285</v>
      </c>
      <c r="E236" s="199" t="s">
        <v>3458</v>
      </c>
      <c r="F236" s="200" t="s">
        <v>3459</v>
      </c>
      <c r="G236" s="201" t="s">
        <v>3456</v>
      </c>
      <c r="H236" s="202">
        <v>1</v>
      </c>
      <c r="I236" s="203">
        <v>111</v>
      </c>
      <c r="J236" s="203">
        <f>ROUND(I236*H236,2)</f>
        <v>111</v>
      </c>
      <c r="K236" s="200" t="s">
        <v>377</v>
      </c>
      <c r="L236" s="38"/>
      <c r="M236" s="72" t="s">
        <v>1</v>
      </c>
      <c r="N236" s="204" t="s">
        <v>50</v>
      </c>
      <c r="O236" s="205">
        <v>0</v>
      </c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AR236" s="17" t="s">
        <v>290</v>
      </c>
      <c r="AT236" s="17" t="s">
        <v>285</v>
      </c>
      <c r="AU236" s="17" t="s">
        <v>86</v>
      </c>
      <c r="AY236" s="17" t="s">
        <v>282</v>
      </c>
      <c r="BE236" s="207">
        <f>IF(N236="základní",J236,0)</f>
        <v>111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111</v>
      </c>
      <c r="BL236" s="17" t="s">
        <v>290</v>
      </c>
      <c r="BM236" s="17" t="s">
        <v>3460</v>
      </c>
    </row>
    <row r="237" s="1" customFormat="1" ht="16.5" customHeight="1">
      <c r="B237" s="33"/>
      <c r="C237" s="198" t="s">
        <v>679</v>
      </c>
      <c r="D237" s="198" t="s">
        <v>285</v>
      </c>
      <c r="E237" s="199" t="s">
        <v>3461</v>
      </c>
      <c r="F237" s="200" t="s">
        <v>3462</v>
      </c>
      <c r="G237" s="201" t="s">
        <v>3456</v>
      </c>
      <c r="H237" s="202">
        <v>1</v>
      </c>
      <c r="I237" s="203">
        <v>105</v>
      </c>
      <c r="J237" s="203">
        <f>ROUND(I237*H237,2)</f>
        <v>105</v>
      </c>
      <c r="K237" s="200" t="s">
        <v>377</v>
      </c>
      <c r="L237" s="38"/>
      <c r="M237" s="72" t="s">
        <v>1</v>
      </c>
      <c r="N237" s="204" t="s">
        <v>50</v>
      </c>
      <c r="O237" s="205">
        <v>0</v>
      </c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AR237" s="17" t="s">
        <v>290</v>
      </c>
      <c r="AT237" s="17" t="s">
        <v>285</v>
      </c>
      <c r="AU237" s="17" t="s">
        <v>86</v>
      </c>
      <c r="AY237" s="17" t="s">
        <v>282</v>
      </c>
      <c r="BE237" s="207">
        <f>IF(N237="základní",J237,0)</f>
        <v>105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7" t="s">
        <v>86</v>
      </c>
      <c r="BK237" s="207">
        <f>ROUND(I237*H237,2)</f>
        <v>105</v>
      </c>
      <c r="BL237" s="17" t="s">
        <v>290</v>
      </c>
      <c r="BM237" s="17" t="s">
        <v>3463</v>
      </c>
    </row>
    <row r="238" s="1" customFormat="1" ht="16.5" customHeight="1">
      <c r="B238" s="33"/>
      <c r="C238" s="198" t="s">
        <v>683</v>
      </c>
      <c r="D238" s="198" t="s">
        <v>285</v>
      </c>
      <c r="E238" s="199" t="s">
        <v>3464</v>
      </c>
      <c r="F238" s="200" t="s">
        <v>3465</v>
      </c>
      <c r="G238" s="201" t="s">
        <v>3448</v>
      </c>
      <c r="H238" s="202">
        <v>5</v>
      </c>
      <c r="I238" s="203">
        <v>141</v>
      </c>
      <c r="J238" s="203">
        <f>ROUND(I238*H238,2)</f>
        <v>705</v>
      </c>
      <c r="K238" s="200" t="s">
        <v>377</v>
      </c>
      <c r="L238" s="38"/>
      <c r="M238" s="72" t="s">
        <v>1</v>
      </c>
      <c r="N238" s="204" t="s">
        <v>50</v>
      </c>
      <c r="O238" s="205">
        <v>0</v>
      </c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AR238" s="17" t="s">
        <v>290</v>
      </c>
      <c r="AT238" s="17" t="s">
        <v>285</v>
      </c>
      <c r="AU238" s="17" t="s">
        <v>86</v>
      </c>
      <c r="AY238" s="17" t="s">
        <v>282</v>
      </c>
      <c r="BE238" s="207">
        <f>IF(N238="základní",J238,0)</f>
        <v>705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7" t="s">
        <v>86</v>
      </c>
      <c r="BK238" s="207">
        <f>ROUND(I238*H238,2)</f>
        <v>705</v>
      </c>
      <c r="BL238" s="17" t="s">
        <v>290</v>
      </c>
      <c r="BM238" s="17" t="s">
        <v>3466</v>
      </c>
    </row>
    <row r="239" s="1" customFormat="1" ht="16.5" customHeight="1">
      <c r="B239" s="33"/>
      <c r="C239" s="198" t="s">
        <v>687</v>
      </c>
      <c r="D239" s="198" t="s">
        <v>285</v>
      </c>
      <c r="E239" s="199" t="s">
        <v>3467</v>
      </c>
      <c r="F239" s="200" t="s">
        <v>3468</v>
      </c>
      <c r="G239" s="201" t="s">
        <v>3448</v>
      </c>
      <c r="H239" s="202">
        <v>6</v>
      </c>
      <c r="I239" s="203">
        <v>23.5</v>
      </c>
      <c r="J239" s="203">
        <f>ROUND(I239*H239,2)</f>
        <v>141</v>
      </c>
      <c r="K239" s="200" t="s">
        <v>377</v>
      </c>
      <c r="L239" s="38"/>
      <c r="M239" s="72" t="s">
        <v>1</v>
      </c>
      <c r="N239" s="204" t="s">
        <v>50</v>
      </c>
      <c r="O239" s="205">
        <v>0</v>
      </c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AR239" s="17" t="s">
        <v>290</v>
      </c>
      <c r="AT239" s="17" t="s">
        <v>285</v>
      </c>
      <c r="AU239" s="17" t="s">
        <v>86</v>
      </c>
      <c r="AY239" s="17" t="s">
        <v>282</v>
      </c>
      <c r="BE239" s="207">
        <f>IF(N239="základní",J239,0)</f>
        <v>141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7" t="s">
        <v>86</v>
      </c>
      <c r="BK239" s="207">
        <f>ROUND(I239*H239,2)</f>
        <v>141</v>
      </c>
      <c r="BL239" s="17" t="s">
        <v>290</v>
      </c>
      <c r="BM239" s="17" t="s">
        <v>3469</v>
      </c>
    </row>
    <row r="240" s="1" customFormat="1" ht="16.5" customHeight="1">
      <c r="B240" s="33"/>
      <c r="C240" s="198" t="s">
        <v>691</v>
      </c>
      <c r="D240" s="198" t="s">
        <v>285</v>
      </c>
      <c r="E240" s="199" t="s">
        <v>3470</v>
      </c>
      <c r="F240" s="200" t="s">
        <v>3471</v>
      </c>
      <c r="G240" s="201" t="s">
        <v>376</v>
      </c>
      <c r="H240" s="202">
        <v>4</v>
      </c>
      <c r="I240" s="203">
        <v>1437.5</v>
      </c>
      <c r="J240" s="203">
        <f>ROUND(I240*H240,2)</f>
        <v>5750</v>
      </c>
      <c r="K240" s="200" t="s">
        <v>377</v>
      </c>
      <c r="L240" s="38"/>
      <c r="M240" s="72" t="s">
        <v>1</v>
      </c>
      <c r="N240" s="204" t="s">
        <v>50</v>
      </c>
      <c r="O240" s="205">
        <v>0</v>
      </c>
      <c r="P240" s="205">
        <f>O240*H240</f>
        <v>0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AR240" s="17" t="s">
        <v>290</v>
      </c>
      <c r="AT240" s="17" t="s">
        <v>285</v>
      </c>
      <c r="AU240" s="17" t="s">
        <v>86</v>
      </c>
      <c r="AY240" s="17" t="s">
        <v>282</v>
      </c>
      <c r="BE240" s="207">
        <f>IF(N240="základní",J240,0)</f>
        <v>5750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86</v>
      </c>
      <c r="BK240" s="207">
        <f>ROUND(I240*H240,2)</f>
        <v>5750</v>
      </c>
      <c r="BL240" s="17" t="s">
        <v>290</v>
      </c>
      <c r="BM240" s="17" t="s">
        <v>3472</v>
      </c>
    </row>
    <row r="241" s="1" customFormat="1" ht="16.5" customHeight="1">
      <c r="B241" s="33"/>
      <c r="C241" s="198" t="s">
        <v>695</v>
      </c>
      <c r="D241" s="198" t="s">
        <v>285</v>
      </c>
      <c r="E241" s="199" t="s">
        <v>3473</v>
      </c>
      <c r="F241" s="200" t="s">
        <v>3474</v>
      </c>
      <c r="G241" s="201" t="s">
        <v>376</v>
      </c>
      <c r="H241" s="202">
        <v>16</v>
      </c>
      <c r="I241" s="203">
        <v>2622</v>
      </c>
      <c r="J241" s="203">
        <f>ROUND(I241*H241,2)</f>
        <v>41952</v>
      </c>
      <c r="K241" s="200" t="s">
        <v>377</v>
      </c>
      <c r="L241" s="38"/>
      <c r="M241" s="72" t="s">
        <v>1</v>
      </c>
      <c r="N241" s="204" t="s">
        <v>50</v>
      </c>
      <c r="O241" s="205">
        <v>0</v>
      </c>
      <c r="P241" s="205">
        <f>O241*H241</f>
        <v>0</v>
      </c>
      <c r="Q241" s="205">
        <v>0</v>
      </c>
      <c r="R241" s="205">
        <f>Q241*H241</f>
        <v>0</v>
      </c>
      <c r="S241" s="205">
        <v>0</v>
      </c>
      <c r="T241" s="206">
        <f>S241*H241</f>
        <v>0</v>
      </c>
      <c r="AR241" s="17" t="s">
        <v>290</v>
      </c>
      <c r="AT241" s="17" t="s">
        <v>285</v>
      </c>
      <c r="AU241" s="17" t="s">
        <v>86</v>
      </c>
      <c r="AY241" s="17" t="s">
        <v>282</v>
      </c>
      <c r="BE241" s="207">
        <f>IF(N241="základní",J241,0)</f>
        <v>41952</v>
      </c>
      <c r="BF241" s="207">
        <f>IF(N241="snížená",J241,0)</f>
        <v>0</v>
      </c>
      <c r="BG241" s="207">
        <f>IF(N241="zákl. přenesená",J241,0)</f>
        <v>0</v>
      </c>
      <c r="BH241" s="207">
        <f>IF(N241="sníž. přenesená",J241,0)</f>
        <v>0</v>
      </c>
      <c r="BI241" s="207">
        <f>IF(N241="nulová",J241,0)</f>
        <v>0</v>
      </c>
      <c r="BJ241" s="17" t="s">
        <v>86</v>
      </c>
      <c r="BK241" s="207">
        <f>ROUND(I241*H241,2)</f>
        <v>41952</v>
      </c>
      <c r="BL241" s="17" t="s">
        <v>290</v>
      </c>
      <c r="BM241" s="17" t="s">
        <v>3475</v>
      </c>
    </row>
    <row r="242" s="1" customFormat="1" ht="16.5" customHeight="1">
      <c r="B242" s="33"/>
      <c r="C242" s="198" t="s">
        <v>699</v>
      </c>
      <c r="D242" s="198" t="s">
        <v>285</v>
      </c>
      <c r="E242" s="199" t="s">
        <v>3476</v>
      </c>
      <c r="F242" s="200" t="s">
        <v>3477</v>
      </c>
      <c r="G242" s="201" t="s">
        <v>392</v>
      </c>
      <c r="H242" s="202">
        <v>1114</v>
      </c>
      <c r="I242" s="203">
        <v>13</v>
      </c>
      <c r="J242" s="203">
        <f>ROUND(I242*H242,2)</f>
        <v>14482</v>
      </c>
      <c r="K242" s="200" t="s">
        <v>377</v>
      </c>
      <c r="L242" s="38"/>
      <c r="M242" s="72" t="s">
        <v>1</v>
      </c>
      <c r="N242" s="204" t="s">
        <v>50</v>
      </c>
      <c r="O242" s="205">
        <v>0</v>
      </c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AR242" s="17" t="s">
        <v>290</v>
      </c>
      <c r="AT242" s="17" t="s">
        <v>285</v>
      </c>
      <c r="AU242" s="17" t="s">
        <v>86</v>
      </c>
      <c r="AY242" s="17" t="s">
        <v>282</v>
      </c>
      <c r="BE242" s="207">
        <f>IF(N242="základní",J242,0)</f>
        <v>14482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7" t="s">
        <v>86</v>
      </c>
      <c r="BK242" s="207">
        <f>ROUND(I242*H242,2)</f>
        <v>14482</v>
      </c>
      <c r="BL242" s="17" t="s">
        <v>290</v>
      </c>
      <c r="BM242" s="17" t="s">
        <v>3478</v>
      </c>
    </row>
    <row r="243" s="1" customFormat="1" ht="16.5" customHeight="1">
      <c r="B243" s="33"/>
      <c r="C243" s="198" t="s">
        <v>703</v>
      </c>
      <c r="D243" s="198" t="s">
        <v>285</v>
      </c>
      <c r="E243" s="199" t="s">
        <v>3479</v>
      </c>
      <c r="F243" s="200" t="s">
        <v>3480</v>
      </c>
      <c r="G243" s="201" t="s">
        <v>392</v>
      </c>
      <c r="H243" s="202">
        <v>126</v>
      </c>
      <c r="I243" s="203">
        <v>23</v>
      </c>
      <c r="J243" s="203">
        <f>ROUND(I243*H243,2)</f>
        <v>2898</v>
      </c>
      <c r="K243" s="200" t="s">
        <v>377</v>
      </c>
      <c r="L243" s="38"/>
      <c r="M243" s="72" t="s">
        <v>1</v>
      </c>
      <c r="N243" s="204" t="s">
        <v>50</v>
      </c>
      <c r="O243" s="205">
        <v>0</v>
      </c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AR243" s="17" t="s">
        <v>290</v>
      </c>
      <c r="AT243" s="17" t="s">
        <v>285</v>
      </c>
      <c r="AU243" s="17" t="s">
        <v>86</v>
      </c>
      <c r="AY243" s="17" t="s">
        <v>282</v>
      </c>
      <c r="BE243" s="207">
        <f>IF(N243="základní",J243,0)</f>
        <v>2898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7" t="s">
        <v>86</v>
      </c>
      <c r="BK243" s="207">
        <f>ROUND(I243*H243,2)</f>
        <v>2898</v>
      </c>
      <c r="BL243" s="17" t="s">
        <v>290</v>
      </c>
      <c r="BM243" s="17" t="s">
        <v>3481</v>
      </c>
    </row>
    <row r="244" s="13" customFormat="1">
      <c r="B244" s="218"/>
      <c r="C244" s="219"/>
      <c r="D244" s="210" t="s">
        <v>292</v>
      </c>
      <c r="E244" s="220" t="s">
        <v>1</v>
      </c>
      <c r="F244" s="221" t="s">
        <v>3379</v>
      </c>
      <c r="G244" s="219"/>
      <c r="H244" s="222">
        <v>126</v>
      </c>
      <c r="I244" s="219"/>
      <c r="J244" s="219"/>
      <c r="K244" s="219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292</v>
      </c>
      <c r="AU244" s="227" t="s">
        <v>86</v>
      </c>
      <c r="AV244" s="13" t="s">
        <v>88</v>
      </c>
      <c r="AW244" s="13" t="s">
        <v>40</v>
      </c>
      <c r="AX244" s="13" t="s">
        <v>79</v>
      </c>
      <c r="AY244" s="227" t="s">
        <v>282</v>
      </c>
    </row>
    <row r="245" s="15" customFormat="1">
      <c r="B245" s="238"/>
      <c r="C245" s="239"/>
      <c r="D245" s="210" t="s">
        <v>292</v>
      </c>
      <c r="E245" s="240" t="s">
        <v>1</v>
      </c>
      <c r="F245" s="241" t="s">
        <v>306</v>
      </c>
      <c r="G245" s="239"/>
      <c r="H245" s="242">
        <v>126</v>
      </c>
      <c r="I245" s="239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292</v>
      </c>
      <c r="AU245" s="247" t="s">
        <v>86</v>
      </c>
      <c r="AV245" s="15" t="s">
        <v>290</v>
      </c>
      <c r="AW245" s="15" t="s">
        <v>40</v>
      </c>
      <c r="AX245" s="15" t="s">
        <v>86</v>
      </c>
      <c r="AY245" s="247" t="s">
        <v>282</v>
      </c>
    </row>
    <row r="246" s="1" customFormat="1" ht="16.5" customHeight="1">
      <c r="B246" s="33"/>
      <c r="C246" s="198" t="s">
        <v>707</v>
      </c>
      <c r="D246" s="198" t="s">
        <v>285</v>
      </c>
      <c r="E246" s="199" t="s">
        <v>3482</v>
      </c>
      <c r="F246" s="200" t="s">
        <v>3483</v>
      </c>
      <c r="G246" s="201" t="s">
        <v>392</v>
      </c>
      <c r="H246" s="202">
        <v>887</v>
      </c>
      <c r="I246" s="203">
        <v>35.07</v>
      </c>
      <c r="J246" s="203">
        <f>ROUND(I246*H246,2)</f>
        <v>31107.09</v>
      </c>
      <c r="K246" s="200" t="s">
        <v>377</v>
      </c>
      <c r="L246" s="38"/>
      <c r="M246" s="72" t="s">
        <v>1</v>
      </c>
      <c r="N246" s="204" t="s">
        <v>50</v>
      </c>
      <c r="O246" s="205">
        <v>0</v>
      </c>
      <c r="P246" s="205">
        <f>O246*H246</f>
        <v>0</v>
      </c>
      <c r="Q246" s="205">
        <v>0</v>
      </c>
      <c r="R246" s="205">
        <f>Q246*H246</f>
        <v>0</v>
      </c>
      <c r="S246" s="205">
        <v>0</v>
      </c>
      <c r="T246" s="206">
        <f>S246*H246</f>
        <v>0</v>
      </c>
      <c r="AR246" s="17" t="s">
        <v>290</v>
      </c>
      <c r="AT246" s="17" t="s">
        <v>285</v>
      </c>
      <c r="AU246" s="17" t="s">
        <v>86</v>
      </c>
      <c r="AY246" s="17" t="s">
        <v>282</v>
      </c>
      <c r="BE246" s="207">
        <f>IF(N246="základní",J246,0)</f>
        <v>31107.09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7" t="s">
        <v>86</v>
      </c>
      <c r="BK246" s="207">
        <f>ROUND(I246*H246,2)</f>
        <v>31107.09</v>
      </c>
      <c r="BL246" s="17" t="s">
        <v>290</v>
      </c>
      <c r="BM246" s="17" t="s">
        <v>3484</v>
      </c>
    </row>
    <row r="247" s="13" customFormat="1">
      <c r="B247" s="218"/>
      <c r="C247" s="219"/>
      <c r="D247" s="210" t="s">
        <v>292</v>
      </c>
      <c r="E247" s="220" t="s">
        <v>1</v>
      </c>
      <c r="F247" s="221" t="s">
        <v>3383</v>
      </c>
      <c r="G247" s="219"/>
      <c r="H247" s="222">
        <v>887</v>
      </c>
      <c r="I247" s="219"/>
      <c r="J247" s="219"/>
      <c r="K247" s="219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292</v>
      </c>
      <c r="AU247" s="227" t="s">
        <v>86</v>
      </c>
      <c r="AV247" s="13" t="s">
        <v>88</v>
      </c>
      <c r="AW247" s="13" t="s">
        <v>40</v>
      </c>
      <c r="AX247" s="13" t="s">
        <v>79</v>
      </c>
      <c r="AY247" s="227" t="s">
        <v>282</v>
      </c>
    </row>
    <row r="248" s="15" customFormat="1">
      <c r="B248" s="238"/>
      <c r="C248" s="239"/>
      <c r="D248" s="210" t="s">
        <v>292</v>
      </c>
      <c r="E248" s="240" t="s">
        <v>1</v>
      </c>
      <c r="F248" s="241" t="s">
        <v>306</v>
      </c>
      <c r="G248" s="239"/>
      <c r="H248" s="242">
        <v>887</v>
      </c>
      <c r="I248" s="239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292</v>
      </c>
      <c r="AU248" s="247" t="s">
        <v>86</v>
      </c>
      <c r="AV248" s="15" t="s">
        <v>290</v>
      </c>
      <c r="AW248" s="15" t="s">
        <v>40</v>
      </c>
      <c r="AX248" s="15" t="s">
        <v>86</v>
      </c>
      <c r="AY248" s="247" t="s">
        <v>282</v>
      </c>
    </row>
    <row r="249" s="1" customFormat="1" ht="16.5" customHeight="1">
      <c r="B249" s="33"/>
      <c r="C249" s="198" t="s">
        <v>711</v>
      </c>
      <c r="D249" s="198" t="s">
        <v>285</v>
      </c>
      <c r="E249" s="199" t="s">
        <v>3485</v>
      </c>
      <c r="F249" s="200" t="s">
        <v>3486</v>
      </c>
      <c r="G249" s="201" t="s">
        <v>392</v>
      </c>
      <c r="H249" s="202">
        <v>736.60000000000002</v>
      </c>
      <c r="I249" s="203">
        <v>100.05</v>
      </c>
      <c r="J249" s="203">
        <f>ROUND(I249*H249,2)</f>
        <v>73696.830000000002</v>
      </c>
      <c r="K249" s="200" t="s">
        <v>377</v>
      </c>
      <c r="L249" s="38"/>
      <c r="M249" s="72" t="s">
        <v>1</v>
      </c>
      <c r="N249" s="204" t="s">
        <v>50</v>
      </c>
      <c r="O249" s="205">
        <v>0</v>
      </c>
      <c r="P249" s="205">
        <f>O249*H249</f>
        <v>0</v>
      </c>
      <c r="Q249" s="205">
        <v>0</v>
      </c>
      <c r="R249" s="205">
        <f>Q249*H249</f>
        <v>0</v>
      </c>
      <c r="S249" s="205">
        <v>0</v>
      </c>
      <c r="T249" s="206">
        <f>S249*H249</f>
        <v>0</v>
      </c>
      <c r="AR249" s="17" t="s">
        <v>290</v>
      </c>
      <c r="AT249" s="17" t="s">
        <v>285</v>
      </c>
      <c r="AU249" s="17" t="s">
        <v>86</v>
      </c>
      <c r="AY249" s="17" t="s">
        <v>282</v>
      </c>
      <c r="BE249" s="207">
        <f>IF(N249="základní",J249,0)</f>
        <v>73696.830000000002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7" t="s">
        <v>86</v>
      </c>
      <c r="BK249" s="207">
        <f>ROUND(I249*H249,2)</f>
        <v>73696.830000000002</v>
      </c>
      <c r="BL249" s="17" t="s">
        <v>290</v>
      </c>
      <c r="BM249" s="17" t="s">
        <v>3487</v>
      </c>
    </row>
    <row r="250" s="1" customFormat="1" ht="16.5" customHeight="1">
      <c r="B250" s="33"/>
      <c r="C250" s="198" t="s">
        <v>715</v>
      </c>
      <c r="D250" s="198" t="s">
        <v>285</v>
      </c>
      <c r="E250" s="199" t="s">
        <v>3488</v>
      </c>
      <c r="F250" s="200" t="s">
        <v>3489</v>
      </c>
      <c r="G250" s="201" t="s">
        <v>392</v>
      </c>
      <c r="H250" s="202">
        <v>1461</v>
      </c>
      <c r="I250" s="203">
        <v>241.5</v>
      </c>
      <c r="J250" s="203">
        <f>ROUND(I250*H250,2)</f>
        <v>352831.5</v>
      </c>
      <c r="K250" s="200" t="s">
        <v>377</v>
      </c>
      <c r="L250" s="38"/>
      <c r="M250" s="72" t="s">
        <v>1</v>
      </c>
      <c r="N250" s="204" t="s">
        <v>50</v>
      </c>
      <c r="O250" s="205">
        <v>0</v>
      </c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AR250" s="17" t="s">
        <v>290</v>
      </c>
      <c r="AT250" s="17" t="s">
        <v>285</v>
      </c>
      <c r="AU250" s="17" t="s">
        <v>86</v>
      </c>
      <c r="AY250" s="17" t="s">
        <v>282</v>
      </c>
      <c r="BE250" s="207">
        <f>IF(N250="základní",J250,0)</f>
        <v>352831.5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7" t="s">
        <v>86</v>
      </c>
      <c r="BK250" s="207">
        <f>ROUND(I250*H250,2)</f>
        <v>352831.5</v>
      </c>
      <c r="BL250" s="17" t="s">
        <v>290</v>
      </c>
      <c r="BM250" s="17" t="s">
        <v>3490</v>
      </c>
    </row>
    <row r="251" s="1" customFormat="1" ht="16.5" customHeight="1">
      <c r="B251" s="33"/>
      <c r="C251" s="198" t="s">
        <v>719</v>
      </c>
      <c r="D251" s="198" t="s">
        <v>285</v>
      </c>
      <c r="E251" s="199" t="s">
        <v>3491</v>
      </c>
      <c r="F251" s="200" t="s">
        <v>3492</v>
      </c>
      <c r="G251" s="201" t="s">
        <v>376</v>
      </c>
      <c r="H251" s="202">
        <v>89</v>
      </c>
      <c r="I251" s="203">
        <v>12</v>
      </c>
      <c r="J251" s="203">
        <f>ROUND(I251*H251,2)</f>
        <v>1068</v>
      </c>
      <c r="K251" s="200" t="s">
        <v>377</v>
      </c>
      <c r="L251" s="38"/>
      <c r="M251" s="72" t="s">
        <v>1</v>
      </c>
      <c r="N251" s="204" t="s">
        <v>50</v>
      </c>
      <c r="O251" s="205">
        <v>0</v>
      </c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AR251" s="17" t="s">
        <v>290</v>
      </c>
      <c r="AT251" s="17" t="s">
        <v>285</v>
      </c>
      <c r="AU251" s="17" t="s">
        <v>86</v>
      </c>
      <c r="AY251" s="17" t="s">
        <v>282</v>
      </c>
      <c r="BE251" s="207">
        <f>IF(N251="základní",J251,0)</f>
        <v>1068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7" t="s">
        <v>86</v>
      </c>
      <c r="BK251" s="207">
        <f>ROUND(I251*H251,2)</f>
        <v>1068</v>
      </c>
      <c r="BL251" s="17" t="s">
        <v>290</v>
      </c>
      <c r="BM251" s="17" t="s">
        <v>3493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3289</v>
      </c>
      <c r="G252" s="219"/>
      <c r="H252" s="222">
        <v>89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86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5" customFormat="1">
      <c r="B253" s="238"/>
      <c r="C253" s="239"/>
      <c r="D253" s="210" t="s">
        <v>292</v>
      </c>
      <c r="E253" s="240" t="s">
        <v>1</v>
      </c>
      <c r="F253" s="241" t="s">
        <v>306</v>
      </c>
      <c r="G253" s="239"/>
      <c r="H253" s="242">
        <v>89</v>
      </c>
      <c r="I253" s="239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292</v>
      </c>
      <c r="AU253" s="247" t="s">
        <v>86</v>
      </c>
      <c r="AV253" s="15" t="s">
        <v>290</v>
      </c>
      <c r="AW253" s="15" t="s">
        <v>40</v>
      </c>
      <c r="AX253" s="15" t="s">
        <v>86</v>
      </c>
      <c r="AY253" s="247" t="s">
        <v>282</v>
      </c>
    </row>
    <row r="254" s="1" customFormat="1" ht="16.5" customHeight="1">
      <c r="B254" s="33"/>
      <c r="C254" s="198" t="s">
        <v>723</v>
      </c>
      <c r="D254" s="198" t="s">
        <v>285</v>
      </c>
      <c r="E254" s="199" t="s">
        <v>3494</v>
      </c>
      <c r="F254" s="200" t="s">
        <v>3495</v>
      </c>
      <c r="G254" s="201" t="s">
        <v>392</v>
      </c>
      <c r="H254" s="202">
        <v>600</v>
      </c>
      <c r="I254" s="203">
        <v>54.049999999999997</v>
      </c>
      <c r="J254" s="203">
        <f>ROUND(I254*H254,2)</f>
        <v>32430</v>
      </c>
      <c r="K254" s="200" t="s">
        <v>377</v>
      </c>
      <c r="L254" s="38"/>
      <c r="M254" s="72" t="s">
        <v>1</v>
      </c>
      <c r="N254" s="204" t="s">
        <v>50</v>
      </c>
      <c r="O254" s="205">
        <v>0</v>
      </c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AR254" s="17" t="s">
        <v>290</v>
      </c>
      <c r="AT254" s="17" t="s">
        <v>285</v>
      </c>
      <c r="AU254" s="17" t="s">
        <v>86</v>
      </c>
      <c r="AY254" s="17" t="s">
        <v>282</v>
      </c>
      <c r="BE254" s="207">
        <f>IF(N254="základní",J254,0)</f>
        <v>32430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7" t="s">
        <v>86</v>
      </c>
      <c r="BK254" s="207">
        <f>ROUND(I254*H254,2)</f>
        <v>32430</v>
      </c>
      <c r="BL254" s="17" t="s">
        <v>290</v>
      </c>
      <c r="BM254" s="17" t="s">
        <v>3496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3218</v>
      </c>
      <c r="G255" s="219"/>
      <c r="H255" s="222">
        <v>600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86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5" customFormat="1">
      <c r="B256" s="238"/>
      <c r="C256" s="239"/>
      <c r="D256" s="210" t="s">
        <v>292</v>
      </c>
      <c r="E256" s="240" t="s">
        <v>1</v>
      </c>
      <c r="F256" s="241" t="s">
        <v>306</v>
      </c>
      <c r="G256" s="239"/>
      <c r="H256" s="242">
        <v>600</v>
      </c>
      <c r="I256" s="239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292</v>
      </c>
      <c r="AU256" s="247" t="s">
        <v>86</v>
      </c>
      <c r="AV256" s="15" t="s">
        <v>290</v>
      </c>
      <c r="AW256" s="15" t="s">
        <v>40</v>
      </c>
      <c r="AX256" s="15" t="s">
        <v>86</v>
      </c>
      <c r="AY256" s="247" t="s">
        <v>282</v>
      </c>
    </row>
    <row r="257" s="1" customFormat="1" ht="16.5" customHeight="1">
      <c r="B257" s="33"/>
      <c r="C257" s="198" t="s">
        <v>729</v>
      </c>
      <c r="D257" s="198" t="s">
        <v>285</v>
      </c>
      <c r="E257" s="199" t="s">
        <v>3497</v>
      </c>
      <c r="F257" s="200" t="s">
        <v>3498</v>
      </c>
      <c r="G257" s="201" t="s">
        <v>376</v>
      </c>
      <c r="H257" s="202">
        <v>84</v>
      </c>
      <c r="I257" s="203">
        <v>371.44999999999999</v>
      </c>
      <c r="J257" s="203">
        <f>ROUND(I257*H257,2)</f>
        <v>31201.799999999999</v>
      </c>
      <c r="K257" s="200" t="s">
        <v>377</v>
      </c>
      <c r="L257" s="38"/>
      <c r="M257" s="72" t="s">
        <v>1</v>
      </c>
      <c r="N257" s="204" t="s">
        <v>50</v>
      </c>
      <c r="O257" s="205">
        <v>0</v>
      </c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AR257" s="17" t="s">
        <v>290</v>
      </c>
      <c r="AT257" s="17" t="s">
        <v>285</v>
      </c>
      <c r="AU257" s="17" t="s">
        <v>86</v>
      </c>
      <c r="AY257" s="17" t="s">
        <v>282</v>
      </c>
      <c r="BE257" s="207">
        <f>IF(N257="základní",J257,0)</f>
        <v>31201.799999999999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31201.799999999999</v>
      </c>
      <c r="BL257" s="17" t="s">
        <v>290</v>
      </c>
      <c r="BM257" s="17" t="s">
        <v>3499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3231</v>
      </c>
      <c r="G258" s="219"/>
      <c r="H258" s="222">
        <v>84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86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5" customFormat="1">
      <c r="B259" s="238"/>
      <c r="C259" s="239"/>
      <c r="D259" s="210" t="s">
        <v>292</v>
      </c>
      <c r="E259" s="240" t="s">
        <v>1</v>
      </c>
      <c r="F259" s="241" t="s">
        <v>306</v>
      </c>
      <c r="G259" s="239"/>
      <c r="H259" s="242">
        <v>84</v>
      </c>
      <c r="I259" s="239"/>
      <c r="J259" s="239"/>
      <c r="K259" s="239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292</v>
      </c>
      <c r="AU259" s="247" t="s">
        <v>86</v>
      </c>
      <c r="AV259" s="15" t="s">
        <v>290</v>
      </c>
      <c r="AW259" s="15" t="s">
        <v>40</v>
      </c>
      <c r="AX259" s="15" t="s">
        <v>86</v>
      </c>
      <c r="AY259" s="247" t="s">
        <v>282</v>
      </c>
    </row>
    <row r="260" s="1" customFormat="1" ht="16.5" customHeight="1">
      <c r="B260" s="33"/>
      <c r="C260" s="198" t="s">
        <v>733</v>
      </c>
      <c r="D260" s="198" t="s">
        <v>285</v>
      </c>
      <c r="E260" s="199" t="s">
        <v>3500</v>
      </c>
      <c r="F260" s="200" t="s">
        <v>3501</v>
      </c>
      <c r="G260" s="201" t="s">
        <v>376</v>
      </c>
      <c r="H260" s="202">
        <v>2</v>
      </c>
      <c r="I260" s="203">
        <v>1219</v>
      </c>
      <c r="J260" s="203">
        <f>ROUND(I260*H260,2)</f>
        <v>2438</v>
      </c>
      <c r="K260" s="200" t="s">
        <v>377</v>
      </c>
      <c r="L260" s="38"/>
      <c r="M260" s="72" t="s">
        <v>1</v>
      </c>
      <c r="N260" s="204" t="s">
        <v>50</v>
      </c>
      <c r="O260" s="205">
        <v>0</v>
      </c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AR260" s="17" t="s">
        <v>290</v>
      </c>
      <c r="AT260" s="17" t="s">
        <v>285</v>
      </c>
      <c r="AU260" s="17" t="s">
        <v>86</v>
      </c>
      <c r="AY260" s="17" t="s">
        <v>282</v>
      </c>
      <c r="BE260" s="207">
        <f>IF(N260="základní",J260,0)</f>
        <v>2438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7" t="s">
        <v>86</v>
      </c>
      <c r="BK260" s="207">
        <f>ROUND(I260*H260,2)</f>
        <v>2438</v>
      </c>
      <c r="BL260" s="17" t="s">
        <v>290</v>
      </c>
      <c r="BM260" s="17" t="s">
        <v>3502</v>
      </c>
    </row>
    <row r="261" s="1" customFormat="1" ht="16.5" customHeight="1">
      <c r="B261" s="33"/>
      <c r="C261" s="198" t="s">
        <v>737</v>
      </c>
      <c r="D261" s="198" t="s">
        <v>285</v>
      </c>
      <c r="E261" s="199" t="s">
        <v>3503</v>
      </c>
      <c r="F261" s="200" t="s">
        <v>3504</v>
      </c>
      <c r="G261" s="201" t="s">
        <v>3448</v>
      </c>
      <c r="H261" s="202">
        <v>1688.72</v>
      </c>
      <c r="I261" s="203">
        <v>29.5</v>
      </c>
      <c r="J261" s="203">
        <f>ROUND(I261*H261,2)</f>
        <v>49817.239999999998</v>
      </c>
      <c r="K261" s="200" t="s">
        <v>377</v>
      </c>
      <c r="L261" s="38"/>
      <c r="M261" s="72" t="s">
        <v>1</v>
      </c>
      <c r="N261" s="204" t="s">
        <v>50</v>
      </c>
      <c r="O261" s="205">
        <v>0</v>
      </c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AR261" s="17" t="s">
        <v>290</v>
      </c>
      <c r="AT261" s="17" t="s">
        <v>285</v>
      </c>
      <c r="AU261" s="17" t="s">
        <v>86</v>
      </c>
      <c r="AY261" s="17" t="s">
        <v>282</v>
      </c>
      <c r="BE261" s="207">
        <f>IF(N261="základní",J261,0)</f>
        <v>49817.239999999998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7" t="s">
        <v>86</v>
      </c>
      <c r="BK261" s="207">
        <f>ROUND(I261*H261,2)</f>
        <v>49817.239999999998</v>
      </c>
      <c r="BL261" s="17" t="s">
        <v>290</v>
      </c>
      <c r="BM261" s="17" t="s">
        <v>3505</v>
      </c>
    </row>
    <row r="262" s="13" customFormat="1">
      <c r="B262" s="218"/>
      <c r="C262" s="219"/>
      <c r="D262" s="210" t="s">
        <v>292</v>
      </c>
      <c r="E262" s="220" t="s">
        <v>1</v>
      </c>
      <c r="F262" s="221" t="s">
        <v>3506</v>
      </c>
      <c r="G262" s="219"/>
      <c r="H262" s="222">
        <v>1688.72</v>
      </c>
      <c r="I262" s="219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292</v>
      </c>
      <c r="AU262" s="227" t="s">
        <v>86</v>
      </c>
      <c r="AV262" s="13" t="s">
        <v>88</v>
      </c>
      <c r="AW262" s="13" t="s">
        <v>40</v>
      </c>
      <c r="AX262" s="13" t="s">
        <v>79</v>
      </c>
      <c r="AY262" s="227" t="s">
        <v>282</v>
      </c>
    </row>
    <row r="263" s="15" customFormat="1">
      <c r="B263" s="238"/>
      <c r="C263" s="239"/>
      <c r="D263" s="210" t="s">
        <v>292</v>
      </c>
      <c r="E263" s="240" t="s">
        <v>1</v>
      </c>
      <c r="F263" s="241" t="s">
        <v>306</v>
      </c>
      <c r="G263" s="239"/>
      <c r="H263" s="242">
        <v>1688.72</v>
      </c>
      <c r="I263" s="239"/>
      <c r="J263" s="239"/>
      <c r="K263" s="239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292</v>
      </c>
      <c r="AU263" s="247" t="s">
        <v>86</v>
      </c>
      <c r="AV263" s="15" t="s">
        <v>290</v>
      </c>
      <c r="AW263" s="15" t="s">
        <v>40</v>
      </c>
      <c r="AX263" s="15" t="s">
        <v>86</v>
      </c>
      <c r="AY263" s="247" t="s">
        <v>282</v>
      </c>
    </row>
    <row r="264" s="1" customFormat="1" ht="16.5" customHeight="1">
      <c r="B264" s="33"/>
      <c r="C264" s="198" t="s">
        <v>743</v>
      </c>
      <c r="D264" s="198" t="s">
        <v>285</v>
      </c>
      <c r="E264" s="199" t="s">
        <v>3507</v>
      </c>
      <c r="F264" s="200" t="s">
        <v>3508</v>
      </c>
      <c r="G264" s="201" t="s">
        <v>376</v>
      </c>
      <c r="H264" s="202">
        <v>69</v>
      </c>
      <c r="I264" s="203">
        <v>9.6999999999999993</v>
      </c>
      <c r="J264" s="203">
        <f>ROUND(I264*H264,2)</f>
        <v>669.29999999999995</v>
      </c>
      <c r="K264" s="200" t="s">
        <v>377</v>
      </c>
      <c r="L264" s="38"/>
      <c r="M264" s="72" t="s">
        <v>1</v>
      </c>
      <c r="N264" s="204" t="s">
        <v>50</v>
      </c>
      <c r="O264" s="205">
        <v>0</v>
      </c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AR264" s="17" t="s">
        <v>290</v>
      </c>
      <c r="AT264" s="17" t="s">
        <v>285</v>
      </c>
      <c r="AU264" s="17" t="s">
        <v>86</v>
      </c>
      <c r="AY264" s="17" t="s">
        <v>282</v>
      </c>
      <c r="BE264" s="207">
        <f>IF(N264="základní",J264,0)</f>
        <v>669.29999999999995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7" t="s">
        <v>86</v>
      </c>
      <c r="BK264" s="207">
        <f>ROUND(I264*H264,2)</f>
        <v>669.29999999999995</v>
      </c>
      <c r="BL264" s="17" t="s">
        <v>290</v>
      </c>
      <c r="BM264" s="17" t="s">
        <v>3509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3510</v>
      </c>
      <c r="G265" s="219"/>
      <c r="H265" s="222">
        <v>69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86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5" customFormat="1">
      <c r="B266" s="238"/>
      <c r="C266" s="239"/>
      <c r="D266" s="210" t="s">
        <v>292</v>
      </c>
      <c r="E266" s="240" t="s">
        <v>1</v>
      </c>
      <c r="F266" s="241" t="s">
        <v>306</v>
      </c>
      <c r="G266" s="239"/>
      <c r="H266" s="242">
        <v>69</v>
      </c>
      <c r="I266" s="239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292</v>
      </c>
      <c r="AU266" s="247" t="s">
        <v>86</v>
      </c>
      <c r="AV266" s="15" t="s">
        <v>290</v>
      </c>
      <c r="AW266" s="15" t="s">
        <v>40</v>
      </c>
      <c r="AX266" s="15" t="s">
        <v>86</v>
      </c>
      <c r="AY266" s="247" t="s">
        <v>282</v>
      </c>
    </row>
    <row r="267" s="1" customFormat="1" ht="16.5" customHeight="1">
      <c r="B267" s="33"/>
      <c r="C267" s="198" t="s">
        <v>747</v>
      </c>
      <c r="D267" s="198" t="s">
        <v>285</v>
      </c>
      <c r="E267" s="199" t="s">
        <v>3511</v>
      </c>
      <c r="F267" s="200" t="s">
        <v>3512</v>
      </c>
      <c r="G267" s="201" t="s">
        <v>376</v>
      </c>
      <c r="H267" s="202">
        <v>172</v>
      </c>
      <c r="I267" s="203">
        <v>18</v>
      </c>
      <c r="J267" s="203">
        <f>ROUND(I267*H267,2)</f>
        <v>3096</v>
      </c>
      <c r="K267" s="200" t="s">
        <v>377</v>
      </c>
      <c r="L267" s="38"/>
      <c r="M267" s="72" t="s">
        <v>1</v>
      </c>
      <c r="N267" s="204" t="s">
        <v>50</v>
      </c>
      <c r="O267" s="205">
        <v>0</v>
      </c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AR267" s="17" t="s">
        <v>290</v>
      </c>
      <c r="AT267" s="17" t="s">
        <v>285</v>
      </c>
      <c r="AU267" s="17" t="s">
        <v>86</v>
      </c>
      <c r="AY267" s="17" t="s">
        <v>282</v>
      </c>
      <c r="BE267" s="207">
        <f>IF(N267="základní",J267,0)</f>
        <v>3096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7" t="s">
        <v>86</v>
      </c>
      <c r="BK267" s="207">
        <f>ROUND(I267*H267,2)</f>
        <v>3096</v>
      </c>
      <c r="BL267" s="17" t="s">
        <v>290</v>
      </c>
      <c r="BM267" s="17" t="s">
        <v>3513</v>
      </c>
    </row>
    <row r="268" s="13" customFormat="1">
      <c r="B268" s="218"/>
      <c r="C268" s="219"/>
      <c r="D268" s="210" t="s">
        <v>292</v>
      </c>
      <c r="E268" s="220" t="s">
        <v>1</v>
      </c>
      <c r="F268" s="221" t="s">
        <v>3514</v>
      </c>
      <c r="G268" s="219"/>
      <c r="H268" s="222">
        <v>172</v>
      </c>
      <c r="I268" s="219"/>
      <c r="J268" s="219"/>
      <c r="K268" s="219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292</v>
      </c>
      <c r="AU268" s="227" t="s">
        <v>86</v>
      </c>
      <c r="AV268" s="13" t="s">
        <v>88</v>
      </c>
      <c r="AW268" s="13" t="s">
        <v>40</v>
      </c>
      <c r="AX268" s="13" t="s">
        <v>79</v>
      </c>
      <c r="AY268" s="227" t="s">
        <v>282</v>
      </c>
    </row>
    <row r="269" s="15" customFormat="1">
      <c r="B269" s="238"/>
      <c r="C269" s="239"/>
      <c r="D269" s="210" t="s">
        <v>292</v>
      </c>
      <c r="E269" s="240" t="s">
        <v>1</v>
      </c>
      <c r="F269" s="241" t="s">
        <v>306</v>
      </c>
      <c r="G269" s="239"/>
      <c r="H269" s="242">
        <v>172</v>
      </c>
      <c r="I269" s="239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292</v>
      </c>
      <c r="AU269" s="247" t="s">
        <v>86</v>
      </c>
      <c r="AV269" s="15" t="s">
        <v>290</v>
      </c>
      <c r="AW269" s="15" t="s">
        <v>40</v>
      </c>
      <c r="AX269" s="15" t="s">
        <v>86</v>
      </c>
      <c r="AY269" s="247" t="s">
        <v>282</v>
      </c>
    </row>
    <row r="270" s="1" customFormat="1" ht="16.5" customHeight="1">
      <c r="B270" s="33"/>
      <c r="C270" s="198" t="s">
        <v>751</v>
      </c>
      <c r="D270" s="198" t="s">
        <v>285</v>
      </c>
      <c r="E270" s="199" t="s">
        <v>3515</v>
      </c>
      <c r="F270" s="200" t="s">
        <v>3516</v>
      </c>
      <c r="G270" s="201" t="s">
        <v>376</v>
      </c>
      <c r="H270" s="202">
        <v>138</v>
      </c>
      <c r="I270" s="203">
        <v>27</v>
      </c>
      <c r="J270" s="203">
        <f>ROUND(I270*H270,2)</f>
        <v>3726</v>
      </c>
      <c r="K270" s="200" t="s">
        <v>377</v>
      </c>
      <c r="L270" s="38"/>
      <c r="M270" s="72" t="s">
        <v>1</v>
      </c>
      <c r="N270" s="204" t="s">
        <v>50</v>
      </c>
      <c r="O270" s="205">
        <v>0</v>
      </c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7" t="s">
        <v>290</v>
      </c>
      <c r="AT270" s="17" t="s">
        <v>285</v>
      </c>
      <c r="AU270" s="17" t="s">
        <v>86</v>
      </c>
      <c r="AY270" s="17" t="s">
        <v>282</v>
      </c>
      <c r="BE270" s="207">
        <f>IF(N270="základní",J270,0)</f>
        <v>3726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3726</v>
      </c>
      <c r="BL270" s="17" t="s">
        <v>290</v>
      </c>
      <c r="BM270" s="17" t="s">
        <v>3517</v>
      </c>
    </row>
    <row r="271" s="13" customFormat="1">
      <c r="B271" s="218"/>
      <c r="C271" s="219"/>
      <c r="D271" s="210" t="s">
        <v>292</v>
      </c>
      <c r="E271" s="220" t="s">
        <v>1</v>
      </c>
      <c r="F271" s="221" t="s">
        <v>3349</v>
      </c>
      <c r="G271" s="219"/>
      <c r="H271" s="222">
        <v>138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292</v>
      </c>
      <c r="AU271" s="227" t="s">
        <v>86</v>
      </c>
      <c r="AV271" s="13" t="s">
        <v>88</v>
      </c>
      <c r="AW271" s="13" t="s">
        <v>40</v>
      </c>
      <c r="AX271" s="13" t="s">
        <v>79</v>
      </c>
      <c r="AY271" s="227" t="s">
        <v>282</v>
      </c>
    </row>
    <row r="272" s="15" customFormat="1">
      <c r="B272" s="238"/>
      <c r="C272" s="239"/>
      <c r="D272" s="210" t="s">
        <v>292</v>
      </c>
      <c r="E272" s="240" t="s">
        <v>1</v>
      </c>
      <c r="F272" s="241" t="s">
        <v>306</v>
      </c>
      <c r="G272" s="239"/>
      <c r="H272" s="242">
        <v>138</v>
      </c>
      <c r="I272" s="239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292</v>
      </c>
      <c r="AU272" s="247" t="s">
        <v>86</v>
      </c>
      <c r="AV272" s="15" t="s">
        <v>290</v>
      </c>
      <c r="AW272" s="15" t="s">
        <v>40</v>
      </c>
      <c r="AX272" s="15" t="s">
        <v>86</v>
      </c>
      <c r="AY272" s="247" t="s">
        <v>282</v>
      </c>
    </row>
    <row r="273" s="1" customFormat="1" ht="16.5" customHeight="1">
      <c r="B273" s="33"/>
      <c r="C273" s="198" t="s">
        <v>755</v>
      </c>
      <c r="D273" s="198" t="s">
        <v>285</v>
      </c>
      <c r="E273" s="199" t="s">
        <v>3518</v>
      </c>
      <c r="F273" s="200" t="s">
        <v>3519</v>
      </c>
      <c r="G273" s="201" t="s">
        <v>376</v>
      </c>
      <c r="H273" s="202">
        <v>6</v>
      </c>
      <c r="I273" s="203">
        <v>94.870000000000005</v>
      </c>
      <c r="J273" s="203">
        <f>ROUND(I273*H273,2)</f>
        <v>569.22000000000003</v>
      </c>
      <c r="K273" s="200" t="s">
        <v>377</v>
      </c>
      <c r="L273" s="38"/>
      <c r="M273" s="72" t="s">
        <v>1</v>
      </c>
      <c r="N273" s="204" t="s">
        <v>50</v>
      </c>
      <c r="O273" s="205">
        <v>0</v>
      </c>
      <c r="P273" s="205">
        <f>O273*H273</f>
        <v>0</v>
      </c>
      <c r="Q273" s="205">
        <v>0</v>
      </c>
      <c r="R273" s="205">
        <f>Q273*H273</f>
        <v>0</v>
      </c>
      <c r="S273" s="205">
        <v>0</v>
      </c>
      <c r="T273" s="206">
        <f>S273*H273</f>
        <v>0</v>
      </c>
      <c r="AR273" s="17" t="s">
        <v>290</v>
      </c>
      <c r="AT273" s="17" t="s">
        <v>285</v>
      </c>
      <c r="AU273" s="17" t="s">
        <v>86</v>
      </c>
      <c r="AY273" s="17" t="s">
        <v>282</v>
      </c>
      <c r="BE273" s="207">
        <f>IF(N273="základní",J273,0)</f>
        <v>569.22000000000003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7" t="s">
        <v>86</v>
      </c>
      <c r="BK273" s="207">
        <f>ROUND(I273*H273,2)</f>
        <v>569.22000000000003</v>
      </c>
      <c r="BL273" s="17" t="s">
        <v>290</v>
      </c>
      <c r="BM273" s="17" t="s">
        <v>3520</v>
      </c>
    </row>
    <row r="274" s="13" customFormat="1">
      <c r="B274" s="218"/>
      <c r="C274" s="219"/>
      <c r="D274" s="210" t="s">
        <v>292</v>
      </c>
      <c r="E274" s="220" t="s">
        <v>1</v>
      </c>
      <c r="F274" s="221" t="s">
        <v>3521</v>
      </c>
      <c r="G274" s="219"/>
      <c r="H274" s="222">
        <v>6</v>
      </c>
      <c r="I274" s="219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292</v>
      </c>
      <c r="AU274" s="227" t="s">
        <v>86</v>
      </c>
      <c r="AV274" s="13" t="s">
        <v>88</v>
      </c>
      <c r="AW274" s="13" t="s">
        <v>40</v>
      </c>
      <c r="AX274" s="13" t="s">
        <v>79</v>
      </c>
      <c r="AY274" s="227" t="s">
        <v>282</v>
      </c>
    </row>
    <row r="275" s="15" customFormat="1">
      <c r="B275" s="238"/>
      <c r="C275" s="239"/>
      <c r="D275" s="210" t="s">
        <v>292</v>
      </c>
      <c r="E275" s="240" t="s">
        <v>1</v>
      </c>
      <c r="F275" s="241" t="s">
        <v>306</v>
      </c>
      <c r="G275" s="239"/>
      <c r="H275" s="242">
        <v>6</v>
      </c>
      <c r="I275" s="239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292</v>
      </c>
      <c r="AU275" s="247" t="s">
        <v>86</v>
      </c>
      <c r="AV275" s="15" t="s">
        <v>290</v>
      </c>
      <c r="AW275" s="15" t="s">
        <v>40</v>
      </c>
      <c r="AX275" s="15" t="s">
        <v>86</v>
      </c>
      <c r="AY275" s="247" t="s">
        <v>282</v>
      </c>
    </row>
    <row r="276" s="1" customFormat="1" ht="16.5" customHeight="1">
      <c r="B276" s="33"/>
      <c r="C276" s="198" t="s">
        <v>759</v>
      </c>
      <c r="D276" s="198" t="s">
        <v>285</v>
      </c>
      <c r="E276" s="199" t="s">
        <v>3522</v>
      </c>
      <c r="F276" s="200" t="s">
        <v>3523</v>
      </c>
      <c r="G276" s="201" t="s">
        <v>376</v>
      </c>
      <c r="H276" s="202">
        <v>3</v>
      </c>
      <c r="I276" s="203">
        <v>94.870000000000005</v>
      </c>
      <c r="J276" s="203">
        <f>ROUND(I276*H276,2)</f>
        <v>284.61000000000001</v>
      </c>
      <c r="K276" s="200" t="s">
        <v>377</v>
      </c>
      <c r="L276" s="38"/>
      <c r="M276" s="72" t="s">
        <v>1</v>
      </c>
      <c r="N276" s="204" t="s">
        <v>50</v>
      </c>
      <c r="O276" s="205">
        <v>0</v>
      </c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AR276" s="17" t="s">
        <v>290</v>
      </c>
      <c r="AT276" s="17" t="s">
        <v>285</v>
      </c>
      <c r="AU276" s="17" t="s">
        <v>86</v>
      </c>
      <c r="AY276" s="17" t="s">
        <v>282</v>
      </c>
      <c r="BE276" s="207">
        <f>IF(N276="základní",J276,0)</f>
        <v>284.61000000000001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7" t="s">
        <v>86</v>
      </c>
      <c r="BK276" s="207">
        <f>ROUND(I276*H276,2)</f>
        <v>284.61000000000001</v>
      </c>
      <c r="BL276" s="17" t="s">
        <v>290</v>
      </c>
      <c r="BM276" s="17" t="s">
        <v>3524</v>
      </c>
    </row>
    <row r="277" s="1" customFormat="1" ht="16.5" customHeight="1">
      <c r="B277" s="33"/>
      <c r="C277" s="198" t="s">
        <v>765</v>
      </c>
      <c r="D277" s="198" t="s">
        <v>285</v>
      </c>
      <c r="E277" s="199" t="s">
        <v>3525</v>
      </c>
      <c r="F277" s="200" t="s">
        <v>3526</v>
      </c>
      <c r="G277" s="201" t="s">
        <v>376</v>
      </c>
      <c r="H277" s="202">
        <v>73</v>
      </c>
      <c r="I277" s="203">
        <v>16.210000000000001</v>
      </c>
      <c r="J277" s="203">
        <f>ROUND(I277*H277,2)</f>
        <v>1183.3299999999999</v>
      </c>
      <c r="K277" s="200" t="s">
        <v>377</v>
      </c>
      <c r="L277" s="38"/>
      <c r="M277" s="72" t="s">
        <v>1</v>
      </c>
      <c r="N277" s="204" t="s">
        <v>50</v>
      </c>
      <c r="O277" s="205">
        <v>0</v>
      </c>
      <c r="P277" s="205">
        <f>O277*H277</f>
        <v>0</v>
      </c>
      <c r="Q277" s="205">
        <v>0</v>
      </c>
      <c r="R277" s="205">
        <f>Q277*H277</f>
        <v>0</v>
      </c>
      <c r="S277" s="205">
        <v>0</v>
      </c>
      <c r="T277" s="206">
        <f>S277*H277</f>
        <v>0</v>
      </c>
      <c r="AR277" s="17" t="s">
        <v>290</v>
      </c>
      <c r="AT277" s="17" t="s">
        <v>285</v>
      </c>
      <c r="AU277" s="17" t="s">
        <v>86</v>
      </c>
      <c r="AY277" s="17" t="s">
        <v>282</v>
      </c>
      <c r="BE277" s="207">
        <f>IF(N277="základní",J277,0)</f>
        <v>1183.3299999999999</v>
      </c>
      <c r="BF277" s="207">
        <f>IF(N277="snížená",J277,0)</f>
        <v>0</v>
      </c>
      <c r="BG277" s="207">
        <f>IF(N277="zákl. přenesená",J277,0)</f>
        <v>0</v>
      </c>
      <c r="BH277" s="207">
        <f>IF(N277="sníž. přenesená",J277,0)</f>
        <v>0</v>
      </c>
      <c r="BI277" s="207">
        <f>IF(N277="nulová",J277,0)</f>
        <v>0</v>
      </c>
      <c r="BJ277" s="17" t="s">
        <v>86</v>
      </c>
      <c r="BK277" s="207">
        <f>ROUND(I277*H277,2)</f>
        <v>1183.3299999999999</v>
      </c>
      <c r="BL277" s="17" t="s">
        <v>290</v>
      </c>
      <c r="BM277" s="17" t="s">
        <v>3527</v>
      </c>
    </row>
    <row r="278" s="13" customFormat="1">
      <c r="B278" s="218"/>
      <c r="C278" s="219"/>
      <c r="D278" s="210" t="s">
        <v>292</v>
      </c>
      <c r="E278" s="220" t="s">
        <v>1</v>
      </c>
      <c r="F278" s="221" t="s">
        <v>3235</v>
      </c>
      <c r="G278" s="219"/>
      <c r="H278" s="222">
        <v>73</v>
      </c>
      <c r="I278" s="219"/>
      <c r="J278" s="219"/>
      <c r="K278" s="219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292</v>
      </c>
      <c r="AU278" s="227" t="s">
        <v>86</v>
      </c>
      <c r="AV278" s="13" t="s">
        <v>88</v>
      </c>
      <c r="AW278" s="13" t="s">
        <v>40</v>
      </c>
      <c r="AX278" s="13" t="s">
        <v>79</v>
      </c>
      <c r="AY278" s="227" t="s">
        <v>282</v>
      </c>
    </row>
    <row r="279" s="15" customFormat="1">
      <c r="B279" s="238"/>
      <c r="C279" s="239"/>
      <c r="D279" s="210" t="s">
        <v>292</v>
      </c>
      <c r="E279" s="240" t="s">
        <v>1</v>
      </c>
      <c r="F279" s="241" t="s">
        <v>306</v>
      </c>
      <c r="G279" s="239"/>
      <c r="H279" s="242">
        <v>73</v>
      </c>
      <c r="I279" s="239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292</v>
      </c>
      <c r="AU279" s="247" t="s">
        <v>86</v>
      </c>
      <c r="AV279" s="15" t="s">
        <v>290</v>
      </c>
      <c r="AW279" s="15" t="s">
        <v>40</v>
      </c>
      <c r="AX279" s="15" t="s">
        <v>86</v>
      </c>
      <c r="AY279" s="247" t="s">
        <v>282</v>
      </c>
    </row>
    <row r="280" s="1" customFormat="1" ht="16.5" customHeight="1">
      <c r="B280" s="33"/>
      <c r="C280" s="198" t="s">
        <v>769</v>
      </c>
      <c r="D280" s="198" t="s">
        <v>285</v>
      </c>
      <c r="E280" s="199" t="s">
        <v>3528</v>
      </c>
      <c r="F280" s="200" t="s">
        <v>3529</v>
      </c>
      <c r="G280" s="201" t="s">
        <v>392</v>
      </c>
      <c r="H280" s="202">
        <v>1740.5999999999999</v>
      </c>
      <c r="I280" s="203">
        <v>5.5</v>
      </c>
      <c r="J280" s="203">
        <f>ROUND(I280*H280,2)</f>
        <v>9573.2999999999993</v>
      </c>
      <c r="K280" s="200" t="s">
        <v>377</v>
      </c>
      <c r="L280" s="38"/>
      <c r="M280" s="72" t="s">
        <v>1</v>
      </c>
      <c r="N280" s="204" t="s">
        <v>50</v>
      </c>
      <c r="O280" s="205">
        <v>0</v>
      </c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17" t="s">
        <v>290</v>
      </c>
      <c r="AT280" s="17" t="s">
        <v>285</v>
      </c>
      <c r="AU280" s="17" t="s">
        <v>86</v>
      </c>
      <c r="AY280" s="17" t="s">
        <v>282</v>
      </c>
      <c r="BE280" s="207">
        <f>IF(N280="základní",J280,0)</f>
        <v>9573.2999999999993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9573.2999999999993</v>
      </c>
      <c r="BL280" s="17" t="s">
        <v>290</v>
      </c>
      <c r="BM280" s="17" t="s">
        <v>3530</v>
      </c>
    </row>
    <row r="281" s="13" customFormat="1">
      <c r="B281" s="218"/>
      <c r="C281" s="219"/>
      <c r="D281" s="210" t="s">
        <v>292</v>
      </c>
      <c r="E281" s="220" t="s">
        <v>1</v>
      </c>
      <c r="F281" s="221" t="s">
        <v>3531</v>
      </c>
      <c r="G281" s="219"/>
      <c r="H281" s="222">
        <v>1740.5999999999999</v>
      </c>
      <c r="I281" s="219"/>
      <c r="J281" s="219"/>
      <c r="K281" s="219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292</v>
      </c>
      <c r="AU281" s="227" t="s">
        <v>86</v>
      </c>
      <c r="AV281" s="13" t="s">
        <v>88</v>
      </c>
      <c r="AW281" s="13" t="s">
        <v>40</v>
      </c>
      <c r="AX281" s="13" t="s">
        <v>79</v>
      </c>
      <c r="AY281" s="227" t="s">
        <v>282</v>
      </c>
    </row>
    <row r="282" s="15" customFormat="1">
      <c r="B282" s="238"/>
      <c r="C282" s="239"/>
      <c r="D282" s="210" t="s">
        <v>292</v>
      </c>
      <c r="E282" s="240" t="s">
        <v>1</v>
      </c>
      <c r="F282" s="241" t="s">
        <v>306</v>
      </c>
      <c r="G282" s="239"/>
      <c r="H282" s="242">
        <v>1740.5999999999999</v>
      </c>
      <c r="I282" s="239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292</v>
      </c>
      <c r="AU282" s="247" t="s">
        <v>86</v>
      </c>
      <c r="AV282" s="15" t="s">
        <v>290</v>
      </c>
      <c r="AW282" s="15" t="s">
        <v>40</v>
      </c>
      <c r="AX282" s="15" t="s">
        <v>86</v>
      </c>
      <c r="AY282" s="247" t="s">
        <v>282</v>
      </c>
    </row>
    <row r="283" s="1" customFormat="1" ht="16.5" customHeight="1">
      <c r="B283" s="33"/>
      <c r="C283" s="198" t="s">
        <v>773</v>
      </c>
      <c r="D283" s="198" t="s">
        <v>285</v>
      </c>
      <c r="E283" s="199" t="s">
        <v>3532</v>
      </c>
      <c r="F283" s="200" t="s">
        <v>3533</v>
      </c>
      <c r="G283" s="201" t="s">
        <v>376</v>
      </c>
      <c r="H283" s="202">
        <v>696</v>
      </c>
      <c r="I283" s="203">
        <v>35</v>
      </c>
      <c r="J283" s="203">
        <f>ROUND(I283*H283,2)</f>
        <v>24360</v>
      </c>
      <c r="K283" s="200" t="s">
        <v>377</v>
      </c>
      <c r="L283" s="38"/>
      <c r="M283" s="72" t="s">
        <v>1</v>
      </c>
      <c r="N283" s="204" t="s">
        <v>50</v>
      </c>
      <c r="O283" s="205">
        <v>0</v>
      </c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86</v>
      </c>
      <c r="AY283" s="17" t="s">
        <v>282</v>
      </c>
      <c r="BE283" s="207">
        <f>IF(N283="základní",J283,0)</f>
        <v>24360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24360</v>
      </c>
      <c r="BL283" s="17" t="s">
        <v>290</v>
      </c>
      <c r="BM283" s="17" t="s">
        <v>3534</v>
      </c>
    </row>
    <row r="284" s="13" customFormat="1">
      <c r="B284" s="218"/>
      <c r="C284" s="219"/>
      <c r="D284" s="210" t="s">
        <v>292</v>
      </c>
      <c r="E284" s="220" t="s">
        <v>1</v>
      </c>
      <c r="F284" s="221" t="s">
        <v>3535</v>
      </c>
      <c r="G284" s="219"/>
      <c r="H284" s="222">
        <v>696</v>
      </c>
      <c r="I284" s="219"/>
      <c r="J284" s="219"/>
      <c r="K284" s="219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292</v>
      </c>
      <c r="AU284" s="227" t="s">
        <v>86</v>
      </c>
      <c r="AV284" s="13" t="s">
        <v>88</v>
      </c>
      <c r="AW284" s="13" t="s">
        <v>40</v>
      </c>
      <c r="AX284" s="13" t="s">
        <v>79</v>
      </c>
      <c r="AY284" s="227" t="s">
        <v>282</v>
      </c>
    </row>
    <row r="285" s="15" customFormat="1">
      <c r="B285" s="238"/>
      <c r="C285" s="239"/>
      <c r="D285" s="210" t="s">
        <v>292</v>
      </c>
      <c r="E285" s="240" t="s">
        <v>1</v>
      </c>
      <c r="F285" s="241" t="s">
        <v>306</v>
      </c>
      <c r="G285" s="239"/>
      <c r="H285" s="242">
        <v>696</v>
      </c>
      <c r="I285" s="239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292</v>
      </c>
      <c r="AU285" s="247" t="s">
        <v>86</v>
      </c>
      <c r="AV285" s="15" t="s">
        <v>290</v>
      </c>
      <c r="AW285" s="15" t="s">
        <v>40</v>
      </c>
      <c r="AX285" s="15" t="s">
        <v>86</v>
      </c>
      <c r="AY285" s="247" t="s">
        <v>282</v>
      </c>
    </row>
    <row r="286" s="1" customFormat="1" ht="16.5" customHeight="1">
      <c r="B286" s="33"/>
      <c r="C286" s="198" t="s">
        <v>777</v>
      </c>
      <c r="D286" s="198" t="s">
        <v>285</v>
      </c>
      <c r="E286" s="199" t="s">
        <v>3536</v>
      </c>
      <c r="F286" s="200" t="s">
        <v>3537</v>
      </c>
      <c r="G286" s="201" t="s">
        <v>3448</v>
      </c>
      <c r="H286" s="202">
        <v>62</v>
      </c>
      <c r="I286" s="203">
        <v>95</v>
      </c>
      <c r="J286" s="203">
        <f>ROUND(I286*H286,2)</f>
        <v>5890</v>
      </c>
      <c r="K286" s="200" t="s">
        <v>377</v>
      </c>
      <c r="L286" s="38"/>
      <c r="M286" s="72" t="s">
        <v>1</v>
      </c>
      <c r="N286" s="204" t="s">
        <v>50</v>
      </c>
      <c r="O286" s="205">
        <v>0</v>
      </c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AR286" s="17" t="s">
        <v>290</v>
      </c>
      <c r="AT286" s="17" t="s">
        <v>285</v>
      </c>
      <c r="AU286" s="17" t="s">
        <v>86</v>
      </c>
      <c r="AY286" s="17" t="s">
        <v>282</v>
      </c>
      <c r="BE286" s="207">
        <f>IF(N286="základní",J286,0)</f>
        <v>5890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7" t="s">
        <v>86</v>
      </c>
      <c r="BK286" s="207">
        <f>ROUND(I286*H286,2)</f>
        <v>5890</v>
      </c>
      <c r="BL286" s="17" t="s">
        <v>290</v>
      </c>
      <c r="BM286" s="17" t="s">
        <v>3538</v>
      </c>
    </row>
    <row r="287" s="13" customFormat="1">
      <c r="B287" s="218"/>
      <c r="C287" s="219"/>
      <c r="D287" s="210" t="s">
        <v>292</v>
      </c>
      <c r="E287" s="220" t="s">
        <v>1</v>
      </c>
      <c r="F287" s="221" t="s">
        <v>3539</v>
      </c>
      <c r="G287" s="219"/>
      <c r="H287" s="222">
        <v>62</v>
      </c>
      <c r="I287" s="219"/>
      <c r="J287" s="219"/>
      <c r="K287" s="219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292</v>
      </c>
      <c r="AU287" s="227" t="s">
        <v>86</v>
      </c>
      <c r="AV287" s="13" t="s">
        <v>88</v>
      </c>
      <c r="AW287" s="13" t="s">
        <v>40</v>
      </c>
      <c r="AX287" s="13" t="s">
        <v>79</v>
      </c>
      <c r="AY287" s="227" t="s">
        <v>282</v>
      </c>
    </row>
    <row r="288" s="15" customFormat="1">
      <c r="B288" s="238"/>
      <c r="C288" s="239"/>
      <c r="D288" s="210" t="s">
        <v>292</v>
      </c>
      <c r="E288" s="240" t="s">
        <v>1</v>
      </c>
      <c r="F288" s="241" t="s">
        <v>306</v>
      </c>
      <c r="G288" s="239"/>
      <c r="H288" s="242">
        <v>62</v>
      </c>
      <c r="I288" s="239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292</v>
      </c>
      <c r="AU288" s="247" t="s">
        <v>86</v>
      </c>
      <c r="AV288" s="15" t="s">
        <v>290</v>
      </c>
      <c r="AW288" s="15" t="s">
        <v>40</v>
      </c>
      <c r="AX288" s="15" t="s">
        <v>86</v>
      </c>
      <c r="AY288" s="247" t="s">
        <v>282</v>
      </c>
    </row>
    <row r="289" s="1" customFormat="1" ht="16.5" customHeight="1">
      <c r="B289" s="33"/>
      <c r="C289" s="198" t="s">
        <v>781</v>
      </c>
      <c r="D289" s="198" t="s">
        <v>285</v>
      </c>
      <c r="E289" s="199" t="s">
        <v>3540</v>
      </c>
      <c r="F289" s="200" t="s">
        <v>3541</v>
      </c>
      <c r="G289" s="201" t="s">
        <v>376</v>
      </c>
      <c r="H289" s="202">
        <v>142</v>
      </c>
      <c r="I289" s="203">
        <v>3.7999999999999998</v>
      </c>
      <c r="J289" s="203">
        <f>ROUND(I289*H289,2)</f>
        <v>539.60000000000002</v>
      </c>
      <c r="K289" s="200" t="s">
        <v>377</v>
      </c>
      <c r="L289" s="38"/>
      <c r="M289" s="72" t="s">
        <v>1</v>
      </c>
      <c r="N289" s="204" t="s">
        <v>50</v>
      </c>
      <c r="O289" s="205">
        <v>0</v>
      </c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AR289" s="17" t="s">
        <v>290</v>
      </c>
      <c r="AT289" s="17" t="s">
        <v>285</v>
      </c>
      <c r="AU289" s="17" t="s">
        <v>86</v>
      </c>
      <c r="AY289" s="17" t="s">
        <v>282</v>
      </c>
      <c r="BE289" s="207">
        <f>IF(N289="základní",J289,0)</f>
        <v>539.60000000000002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86</v>
      </c>
      <c r="BK289" s="207">
        <f>ROUND(I289*H289,2)</f>
        <v>539.60000000000002</v>
      </c>
      <c r="BL289" s="17" t="s">
        <v>290</v>
      </c>
      <c r="BM289" s="17" t="s">
        <v>3542</v>
      </c>
    </row>
    <row r="290" s="13" customFormat="1">
      <c r="B290" s="218"/>
      <c r="C290" s="219"/>
      <c r="D290" s="210" t="s">
        <v>292</v>
      </c>
      <c r="E290" s="220" t="s">
        <v>1</v>
      </c>
      <c r="F290" s="221" t="s">
        <v>3543</v>
      </c>
      <c r="G290" s="219"/>
      <c r="H290" s="222">
        <v>142</v>
      </c>
      <c r="I290" s="219"/>
      <c r="J290" s="219"/>
      <c r="K290" s="219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292</v>
      </c>
      <c r="AU290" s="227" t="s">
        <v>86</v>
      </c>
      <c r="AV290" s="13" t="s">
        <v>88</v>
      </c>
      <c r="AW290" s="13" t="s">
        <v>40</v>
      </c>
      <c r="AX290" s="13" t="s">
        <v>79</v>
      </c>
      <c r="AY290" s="227" t="s">
        <v>282</v>
      </c>
    </row>
    <row r="291" s="15" customFormat="1">
      <c r="B291" s="238"/>
      <c r="C291" s="239"/>
      <c r="D291" s="210" t="s">
        <v>292</v>
      </c>
      <c r="E291" s="240" t="s">
        <v>1</v>
      </c>
      <c r="F291" s="241" t="s">
        <v>306</v>
      </c>
      <c r="G291" s="239"/>
      <c r="H291" s="242">
        <v>142</v>
      </c>
      <c r="I291" s="239"/>
      <c r="J291" s="239"/>
      <c r="K291" s="239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292</v>
      </c>
      <c r="AU291" s="247" t="s">
        <v>86</v>
      </c>
      <c r="AV291" s="15" t="s">
        <v>290</v>
      </c>
      <c r="AW291" s="15" t="s">
        <v>40</v>
      </c>
      <c r="AX291" s="15" t="s">
        <v>86</v>
      </c>
      <c r="AY291" s="247" t="s">
        <v>282</v>
      </c>
    </row>
    <row r="292" s="1" customFormat="1" ht="16.5" customHeight="1">
      <c r="B292" s="33"/>
      <c r="C292" s="198" t="s">
        <v>785</v>
      </c>
      <c r="D292" s="198" t="s">
        <v>285</v>
      </c>
      <c r="E292" s="199" t="s">
        <v>3544</v>
      </c>
      <c r="F292" s="200" t="s">
        <v>3545</v>
      </c>
      <c r="G292" s="201" t="s">
        <v>376</v>
      </c>
      <c r="H292" s="202">
        <v>138</v>
      </c>
      <c r="I292" s="203">
        <v>253</v>
      </c>
      <c r="J292" s="203">
        <f>ROUND(I292*H292,2)</f>
        <v>34914</v>
      </c>
      <c r="K292" s="200" t="s">
        <v>377</v>
      </c>
      <c r="L292" s="38"/>
      <c r="M292" s="72" t="s">
        <v>1</v>
      </c>
      <c r="N292" s="204" t="s">
        <v>50</v>
      </c>
      <c r="O292" s="205">
        <v>0</v>
      </c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AR292" s="17" t="s">
        <v>290</v>
      </c>
      <c r="AT292" s="17" t="s">
        <v>285</v>
      </c>
      <c r="AU292" s="17" t="s">
        <v>86</v>
      </c>
      <c r="AY292" s="17" t="s">
        <v>282</v>
      </c>
      <c r="BE292" s="207">
        <f>IF(N292="základní",J292,0)</f>
        <v>34914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7" t="s">
        <v>86</v>
      </c>
      <c r="BK292" s="207">
        <f>ROUND(I292*H292,2)</f>
        <v>34914</v>
      </c>
      <c r="BL292" s="17" t="s">
        <v>290</v>
      </c>
      <c r="BM292" s="17" t="s">
        <v>3546</v>
      </c>
    </row>
    <row r="293" s="1" customFormat="1" ht="16.5" customHeight="1">
      <c r="B293" s="33"/>
      <c r="C293" s="198" t="s">
        <v>789</v>
      </c>
      <c r="D293" s="198" t="s">
        <v>285</v>
      </c>
      <c r="E293" s="199" t="s">
        <v>3547</v>
      </c>
      <c r="F293" s="200" t="s">
        <v>3548</v>
      </c>
      <c r="G293" s="201" t="s">
        <v>392</v>
      </c>
      <c r="H293" s="202">
        <v>2275.1500000000001</v>
      </c>
      <c r="I293" s="203">
        <v>22</v>
      </c>
      <c r="J293" s="203">
        <f>ROUND(I293*H293,2)</f>
        <v>50053.300000000003</v>
      </c>
      <c r="K293" s="200" t="s">
        <v>377</v>
      </c>
      <c r="L293" s="38"/>
      <c r="M293" s="72" t="s">
        <v>1</v>
      </c>
      <c r="N293" s="204" t="s">
        <v>50</v>
      </c>
      <c r="O293" s="205">
        <v>0</v>
      </c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AR293" s="17" t="s">
        <v>290</v>
      </c>
      <c r="AT293" s="17" t="s">
        <v>285</v>
      </c>
      <c r="AU293" s="17" t="s">
        <v>86</v>
      </c>
      <c r="AY293" s="17" t="s">
        <v>282</v>
      </c>
      <c r="BE293" s="207">
        <f>IF(N293="základní",J293,0)</f>
        <v>50053.300000000003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7" t="s">
        <v>86</v>
      </c>
      <c r="BK293" s="207">
        <f>ROUND(I293*H293,2)</f>
        <v>50053.300000000003</v>
      </c>
      <c r="BL293" s="17" t="s">
        <v>290</v>
      </c>
      <c r="BM293" s="17" t="s">
        <v>3549</v>
      </c>
    </row>
    <row r="294" s="13" customFormat="1">
      <c r="B294" s="218"/>
      <c r="C294" s="219"/>
      <c r="D294" s="210" t="s">
        <v>292</v>
      </c>
      <c r="E294" s="220" t="s">
        <v>1</v>
      </c>
      <c r="F294" s="221" t="s">
        <v>3550</v>
      </c>
      <c r="G294" s="219"/>
      <c r="H294" s="222">
        <v>1180.2000000000001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292</v>
      </c>
      <c r="AU294" s="227" t="s">
        <v>86</v>
      </c>
      <c r="AV294" s="13" t="s">
        <v>88</v>
      </c>
      <c r="AW294" s="13" t="s">
        <v>40</v>
      </c>
      <c r="AX294" s="13" t="s">
        <v>79</v>
      </c>
      <c r="AY294" s="227" t="s">
        <v>282</v>
      </c>
    </row>
    <row r="295" s="13" customFormat="1">
      <c r="B295" s="218"/>
      <c r="C295" s="219"/>
      <c r="D295" s="210" t="s">
        <v>292</v>
      </c>
      <c r="E295" s="220" t="s">
        <v>1</v>
      </c>
      <c r="F295" s="221" t="s">
        <v>3551</v>
      </c>
      <c r="G295" s="219"/>
      <c r="H295" s="222">
        <v>796.95000000000005</v>
      </c>
      <c r="I295" s="219"/>
      <c r="J295" s="219"/>
      <c r="K295" s="219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292</v>
      </c>
      <c r="AU295" s="227" t="s">
        <v>86</v>
      </c>
      <c r="AV295" s="13" t="s">
        <v>88</v>
      </c>
      <c r="AW295" s="13" t="s">
        <v>40</v>
      </c>
      <c r="AX295" s="13" t="s">
        <v>79</v>
      </c>
      <c r="AY295" s="227" t="s">
        <v>282</v>
      </c>
    </row>
    <row r="296" s="13" customFormat="1">
      <c r="B296" s="218"/>
      <c r="C296" s="219"/>
      <c r="D296" s="210" t="s">
        <v>292</v>
      </c>
      <c r="E296" s="220" t="s">
        <v>1</v>
      </c>
      <c r="F296" s="221" t="s">
        <v>3552</v>
      </c>
      <c r="G296" s="219"/>
      <c r="H296" s="222">
        <v>298</v>
      </c>
      <c r="I296" s="219"/>
      <c r="J296" s="219"/>
      <c r="K296" s="219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292</v>
      </c>
      <c r="AU296" s="227" t="s">
        <v>86</v>
      </c>
      <c r="AV296" s="13" t="s">
        <v>88</v>
      </c>
      <c r="AW296" s="13" t="s">
        <v>40</v>
      </c>
      <c r="AX296" s="13" t="s">
        <v>79</v>
      </c>
      <c r="AY296" s="227" t="s">
        <v>282</v>
      </c>
    </row>
    <row r="297" s="15" customFormat="1">
      <c r="B297" s="238"/>
      <c r="C297" s="239"/>
      <c r="D297" s="210" t="s">
        <v>292</v>
      </c>
      <c r="E297" s="240" t="s">
        <v>1</v>
      </c>
      <c r="F297" s="241" t="s">
        <v>306</v>
      </c>
      <c r="G297" s="239"/>
      <c r="H297" s="242">
        <v>2275.1500000000001</v>
      </c>
      <c r="I297" s="239"/>
      <c r="J297" s="239"/>
      <c r="K297" s="239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292</v>
      </c>
      <c r="AU297" s="247" t="s">
        <v>86</v>
      </c>
      <c r="AV297" s="15" t="s">
        <v>290</v>
      </c>
      <c r="AW297" s="15" t="s">
        <v>40</v>
      </c>
      <c r="AX297" s="15" t="s">
        <v>86</v>
      </c>
      <c r="AY297" s="247" t="s">
        <v>282</v>
      </c>
    </row>
    <row r="298" s="1" customFormat="1" ht="16.5" customHeight="1">
      <c r="B298" s="33"/>
      <c r="C298" s="198" t="s">
        <v>793</v>
      </c>
      <c r="D298" s="198" t="s">
        <v>285</v>
      </c>
      <c r="E298" s="199" t="s">
        <v>3553</v>
      </c>
      <c r="F298" s="200" t="s">
        <v>3554</v>
      </c>
      <c r="G298" s="201" t="s">
        <v>376</v>
      </c>
      <c r="H298" s="202">
        <v>46</v>
      </c>
      <c r="I298" s="203">
        <v>53</v>
      </c>
      <c r="J298" s="203">
        <f>ROUND(I298*H298,2)</f>
        <v>2438</v>
      </c>
      <c r="K298" s="200" t="s">
        <v>377</v>
      </c>
      <c r="L298" s="38"/>
      <c r="M298" s="72" t="s">
        <v>1</v>
      </c>
      <c r="N298" s="204" t="s">
        <v>50</v>
      </c>
      <c r="O298" s="205">
        <v>0</v>
      </c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AR298" s="17" t="s">
        <v>290</v>
      </c>
      <c r="AT298" s="17" t="s">
        <v>285</v>
      </c>
      <c r="AU298" s="17" t="s">
        <v>86</v>
      </c>
      <c r="AY298" s="17" t="s">
        <v>282</v>
      </c>
      <c r="BE298" s="207">
        <f>IF(N298="základní",J298,0)</f>
        <v>2438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7" t="s">
        <v>86</v>
      </c>
      <c r="BK298" s="207">
        <f>ROUND(I298*H298,2)</f>
        <v>2438</v>
      </c>
      <c r="BL298" s="17" t="s">
        <v>290</v>
      </c>
      <c r="BM298" s="17" t="s">
        <v>3555</v>
      </c>
    </row>
    <row r="299" s="1" customFormat="1" ht="16.5" customHeight="1">
      <c r="B299" s="33"/>
      <c r="C299" s="198" t="s">
        <v>797</v>
      </c>
      <c r="D299" s="198" t="s">
        <v>285</v>
      </c>
      <c r="E299" s="199" t="s">
        <v>3556</v>
      </c>
      <c r="F299" s="200" t="s">
        <v>3557</v>
      </c>
      <c r="G299" s="201" t="s">
        <v>376</v>
      </c>
      <c r="H299" s="202">
        <v>8</v>
      </c>
      <c r="I299" s="203">
        <v>8450</v>
      </c>
      <c r="J299" s="203">
        <f>ROUND(I299*H299,2)</f>
        <v>67600</v>
      </c>
      <c r="K299" s="200" t="s">
        <v>377</v>
      </c>
      <c r="L299" s="38"/>
      <c r="M299" s="72" t="s">
        <v>1</v>
      </c>
      <c r="N299" s="204" t="s">
        <v>50</v>
      </c>
      <c r="O299" s="205">
        <v>0</v>
      </c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AR299" s="17" t="s">
        <v>290</v>
      </c>
      <c r="AT299" s="17" t="s">
        <v>285</v>
      </c>
      <c r="AU299" s="17" t="s">
        <v>86</v>
      </c>
      <c r="AY299" s="17" t="s">
        <v>282</v>
      </c>
      <c r="BE299" s="207">
        <f>IF(N299="základní",J299,0)</f>
        <v>67600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7" t="s">
        <v>86</v>
      </c>
      <c r="BK299" s="207">
        <f>ROUND(I299*H299,2)</f>
        <v>67600</v>
      </c>
      <c r="BL299" s="17" t="s">
        <v>290</v>
      </c>
      <c r="BM299" s="17" t="s">
        <v>3558</v>
      </c>
    </row>
    <row r="300" s="1" customFormat="1" ht="16.5" customHeight="1">
      <c r="B300" s="33"/>
      <c r="C300" s="198" t="s">
        <v>803</v>
      </c>
      <c r="D300" s="198" t="s">
        <v>285</v>
      </c>
      <c r="E300" s="199" t="s">
        <v>3559</v>
      </c>
      <c r="F300" s="200" t="s">
        <v>3560</v>
      </c>
      <c r="G300" s="201" t="s">
        <v>376</v>
      </c>
      <c r="H300" s="202">
        <v>59</v>
      </c>
      <c r="I300" s="203">
        <v>7200</v>
      </c>
      <c r="J300" s="203">
        <f>ROUND(I300*H300,2)</f>
        <v>424800</v>
      </c>
      <c r="K300" s="200" t="s">
        <v>377</v>
      </c>
      <c r="L300" s="38"/>
      <c r="M300" s="72" t="s">
        <v>1</v>
      </c>
      <c r="N300" s="204" t="s">
        <v>50</v>
      </c>
      <c r="O300" s="205">
        <v>0</v>
      </c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AR300" s="17" t="s">
        <v>290</v>
      </c>
      <c r="AT300" s="17" t="s">
        <v>285</v>
      </c>
      <c r="AU300" s="17" t="s">
        <v>86</v>
      </c>
      <c r="AY300" s="17" t="s">
        <v>282</v>
      </c>
      <c r="BE300" s="207">
        <f>IF(N300="základní",J300,0)</f>
        <v>424800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7" t="s">
        <v>86</v>
      </c>
      <c r="BK300" s="207">
        <f>ROUND(I300*H300,2)</f>
        <v>424800</v>
      </c>
      <c r="BL300" s="17" t="s">
        <v>290</v>
      </c>
      <c r="BM300" s="17" t="s">
        <v>3561</v>
      </c>
    </row>
    <row r="301" s="13" customFormat="1">
      <c r="B301" s="218"/>
      <c r="C301" s="219"/>
      <c r="D301" s="210" t="s">
        <v>292</v>
      </c>
      <c r="E301" s="220" t="s">
        <v>1</v>
      </c>
      <c r="F301" s="221" t="s">
        <v>3562</v>
      </c>
      <c r="G301" s="219"/>
      <c r="H301" s="222">
        <v>59</v>
      </c>
      <c r="I301" s="219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292</v>
      </c>
      <c r="AU301" s="227" t="s">
        <v>86</v>
      </c>
      <c r="AV301" s="13" t="s">
        <v>88</v>
      </c>
      <c r="AW301" s="13" t="s">
        <v>40</v>
      </c>
      <c r="AX301" s="13" t="s">
        <v>79</v>
      </c>
      <c r="AY301" s="227" t="s">
        <v>282</v>
      </c>
    </row>
    <row r="302" s="15" customFormat="1">
      <c r="B302" s="238"/>
      <c r="C302" s="239"/>
      <c r="D302" s="210" t="s">
        <v>292</v>
      </c>
      <c r="E302" s="240" t="s">
        <v>1</v>
      </c>
      <c r="F302" s="241" t="s">
        <v>306</v>
      </c>
      <c r="G302" s="239"/>
      <c r="H302" s="242">
        <v>59</v>
      </c>
      <c r="I302" s="239"/>
      <c r="J302" s="239"/>
      <c r="K302" s="239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292</v>
      </c>
      <c r="AU302" s="247" t="s">
        <v>86</v>
      </c>
      <c r="AV302" s="15" t="s">
        <v>290</v>
      </c>
      <c r="AW302" s="15" t="s">
        <v>40</v>
      </c>
      <c r="AX302" s="15" t="s">
        <v>86</v>
      </c>
      <c r="AY302" s="247" t="s">
        <v>282</v>
      </c>
    </row>
    <row r="303" s="1" customFormat="1" ht="16.5" customHeight="1">
      <c r="B303" s="33"/>
      <c r="C303" s="198" t="s">
        <v>805</v>
      </c>
      <c r="D303" s="198" t="s">
        <v>285</v>
      </c>
      <c r="E303" s="199" t="s">
        <v>3563</v>
      </c>
      <c r="F303" s="200" t="s">
        <v>3564</v>
      </c>
      <c r="G303" s="201" t="s">
        <v>376</v>
      </c>
      <c r="H303" s="202">
        <v>6</v>
      </c>
      <c r="I303" s="203">
        <v>7200</v>
      </c>
      <c r="J303" s="203">
        <f>ROUND(I303*H303,2)</f>
        <v>43200</v>
      </c>
      <c r="K303" s="200" t="s">
        <v>377</v>
      </c>
      <c r="L303" s="38"/>
      <c r="M303" s="72" t="s">
        <v>1</v>
      </c>
      <c r="N303" s="204" t="s">
        <v>50</v>
      </c>
      <c r="O303" s="205">
        <v>0</v>
      </c>
      <c r="P303" s="205">
        <f>O303*H303</f>
        <v>0</v>
      </c>
      <c r="Q303" s="205">
        <v>0</v>
      </c>
      <c r="R303" s="205">
        <f>Q303*H303</f>
        <v>0</v>
      </c>
      <c r="S303" s="205">
        <v>0</v>
      </c>
      <c r="T303" s="206">
        <f>S303*H303</f>
        <v>0</v>
      </c>
      <c r="AR303" s="17" t="s">
        <v>290</v>
      </c>
      <c r="AT303" s="17" t="s">
        <v>285</v>
      </c>
      <c r="AU303" s="17" t="s">
        <v>86</v>
      </c>
      <c r="AY303" s="17" t="s">
        <v>282</v>
      </c>
      <c r="BE303" s="207">
        <f>IF(N303="základní",J303,0)</f>
        <v>43200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7" t="s">
        <v>86</v>
      </c>
      <c r="BK303" s="207">
        <f>ROUND(I303*H303,2)</f>
        <v>43200</v>
      </c>
      <c r="BL303" s="17" t="s">
        <v>290</v>
      </c>
      <c r="BM303" s="17" t="s">
        <v>3565</v>
      </c>
    </row>
    <row r="304" s="1" customFormat="1" ht="16.5" customHeight="1">
      <c r="B304" s="33"/>
      <c r="C304" s="198" t="s">
        <v>106</v>
      </c>
      <c r="D304" s="198" t="s">
        <v>285</v>
      </c>
      <c r="E304" s="199" t="s">
        <v>3566</v>
      </c>
      <c r="F304" s="200" t="s">
        <v>3567</v>
      </c>
      <c r="G304" s="201" t="s">
        <v>376</v>
      </c>
      <c r="H304" s="202">
        <v>2</v>
      </c>
      <c r="I304" s="203">
        <v>7200</v>
      </c>
      <c r="J304" s="203">
        <f>ROUND(I304*H304,2)</f>
        <v>14400</v>
      </c>
      <c r="K304" s="200" t="s">
        <v>377</v>
      </c>
      <c r="L304" s="38"/>
      <c r="M304" s="72" t="s">
        <v>1</v>
      </c>
      <c r="N304" s="204" t="s">
        <v>50</v>
      </c>
      <c r="O304" s="205">
        <v>0</v>
      </c>
      <c r="P304" s="205">
        <f>O304*H304</f>
        <v>0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AR304" s="17" t="s">
        <v>290</v>
      </c>
      <c r="AT304" s="17" t="s">
        <v>285</v>
      </c>
      <c r="AU304" s="17" t="s">
        <v>86</v>
      </c>
      <c r="AY304" s="17" t="s">
        <v>282</v>
      </c>
      <c r="BE304" s="207">
        <f>IF(N304="základní",J304,0)</f>
        <v>14400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7" t="s">
        <v>86</v>
      </c>
      <c r="BK304" s="207">
        <f>ROUND(I304*H304,2)</f>
        <v>14400</v>
      </c>
      <c r="BL304" s="17" t="s">
        <v>290</v>
      </c>
      <c r="BM304" s="17" t="s">
        <v>3568</v>
      </c>
    </row>
    <row r="305" s="1" customFormat="1" ht="16.5" customHeight="1">
      <c r="B305" s="33"/>
      <c r="C305" s="198" t="s">
        <v>810</v>
      </c>
      <c r="D305" s="198" t="s">
        <v>285</v>
      </c>
      <c r="E305" s="199" t="s">
        <v>3569</v>
      </c>
      <c r="F305" s="200" t="s">
        <v>3570</v>
      </c>
      <c r="G305" s="201" t="s">
        <v>376</v>
      </c>
      <c r="H305" s="202">
        <v>4</v>
      </c>
      <c r="I305" s="203">
        <v>6900</v>
      </c>
      <c r="J305" s="203">
        <f>ROUND(I305*H305,2)</f>
        <v>27600</v>
      </c>
      <c r="K305" s="200" t="s">
        <v>377</v>
      </c>
      <c r="L305" s="38"/>
      <c r="M305" s="72" t="s">
        <v>1</v>
      </c>
      <c r="N305" s="204" t="s">
        <v>50</v>
      </c>
      <c r="O305" s="205">
        <v>0</v>
      </c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AR305" s="17" t="s">
        <v>290</v>
      </c>
      <c r="AT305" s="17" t="s">
        <v>285</v>
      </c>
      <c r="AU305" s="17" t="s">
        <v>86</v>
      </c>
      <c r="AY305" s="17" t="s">
        <v>282</v>
      </c>
      <c r="BE305" s="207">
        <f>IF(N305="základní",J305,0)</f>
        <v>27600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7" t="s">
        <v>86</v>
      </c>
      <c r="BK305" s="207">
        <f>ROUND(I305*H305,2)</f>
        <v>27600</v>
      </c>
      <c r="BL305" s="17" t="s">
        <v>290</v>
      </c>
      <c r="BM305" s="17" t="s">
        <v>3571</v>
      </c>
    </row>
    <row r="306" s="13" customFormat="1">
      <c r="B306" s="218"/>
      <c r="C306" s="219"/>
      <c r="D306" s="210" t="s">
        <v>292</v>
      </c>
      <c r="E306" s="220" t="s">
        <v>1</v>
      </c>
      <c r="F306" s="221" t="s">
        <v>3572</v>
      </c>
      <c r="G306" s="219"/>
      <c r="H306" s="222">
        <v>4</v>
      </c>
      <c r="I306" s="219"/>
      <c r="J306" s="219"/>
      <c r="K306" s="219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292</v>
      </c>
      <c r="AU306" s="227" t="s">
        <v>86</v>
      </c>
      <c r="AV306" s="13" t="s">
        <v>88</v>
      </c>
      <c r="AW306" s="13" t="s">
        <v>40</v>
      </c>
      <c r="AX306" s="13" t="s">
        <v>79</v>
      </c>
      <c r="AY306" s="227" t="s">
        <v>282</v>
      </c>
    </row>
    <row r="307" s="15" customFormat="1">
      <c r="B307" s="238"/>
      <c r="C307" s="239"/>
      <c r="D307" s="210" t="s">
        <v>292</v>
      </c>
      <c r="E307" s="240" t="s">
        <v>1</v>
      </c>
      <c r="F307" s="241" t="s">
        <v>306</v>
      </c>
      <c r="G307" s="239"/>
      <c r="H307" s="242">
        <v>4</v>
      </c>
      <c r="I307" s="239"/>
      <c r="J307" s="239"/>
      <c r="K307" s="239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292</v>
      </c>
      <c r="AU307" s="247" t="s">
        <v>86</v>
      </c>
      <c r="AV307" s="15" t="s">
        <v>290</v>
      </c>
      <c r="AW307" s="15" t="s">
        <v>40</v>
      </c>
      <c r="AX307" s="15" t="s">
        <v>86</v>
      </c>
      <c r="AY307" s="247" t="s">
        <v>282</v>
      </c>
    </row>
    <row r="308" s="1" customFormat="1" ht="16.5" customHeight="1">
      <c r="B308" s="33"/>
      <c r="C308" s="198" t="s">
        <v>814</v>
      </c>
      <c r="D308" s="198" t="s">
        <v>285</v>
      </c>
      <c r="E308" s="199" t="s">
        <v>3573</v>
      </c>
      <c r="F308" s="200" t="s">
        <v>3574</v>
      </c>
      <c r="G308" s="201" t="s">
        <v>376</v>
      </c>
      <c r="H308" s="202">
        <v>5</v>
      </c>
      <c r="I308" s="203">
        <v>6900</v>
      </c>
      <c r="J308" s="203">
        <f>ROUND(I308*H308,2)</f>
        <v>34500</v>
      </c>
      <c r="K308" s="200" t="s">
        <v>377</v>
      </c>
      <c r="L308" s="38"/>
      <c r="M308" s="72" t="s">
        <v>1</v>
      </c>
      <c r="N308" s="204" t="s">
        <v>50</v>
      </c>
      <c r="O308" s="205">
        <v>0</v>
      </c>
      <c r="P308" s="205">
        <f>O308*H308</f>
        <v>0</v>
      </c>
      <c r="Q308" s="205">
        <v>0</v>
      </c>
      <c r="R308" s="205">
        <f>Q308*H308</f>
        <v>0</v>
      </c>
      <c r="S308" s="205">
        <v>0</v>
      </c>
      <c r="T308" s="206">
        <f>S308*H308</f>
        <v>0</v>
      </c>
      <c r="AR308" s="17" t="s">
        <v>290</v>
      </c>
      <c r="AT308" s="17" t="s">
        <v>285</v>
      </c>
      <c r="AU308" s="17" t="s">
        <v>86</v>
      </c>
      <c r="AY308" s="17" t="s">
        <v>282</v>
      </c>
      <c r="BE308" s="207">
        <f>IF(N308="základní",J308,0)</f>
        <v>34500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7" t="s">
        <v>86</v>
      </c>
      <c r="BK308" s="207">
        <f>ROUND(I308*H308,2)</f>
        <v>34500</v>
      </c>
      <c r="BL308" s="17" t="s">
        <v>290</v>
      </c>
      <c r="BM308" s="17" t="s">
        <v>3575</v>
      </c>
    </row>
    <row r="309" s="13" customFormat="1">
      <c r="B309" s="218"/>
      <c r="C309" s="219"/>
      <c r="D309" s="210" t="s">
        <v>292</v>
      </c>
      <c r="E309" s="220" t="s">
        <v>1</v>
      </c>
      <c r="F309" s="221" t="s">
        <v>3576</v>
      </c>
      <c r="G309" s="219"/>
      <c r="H309" s="222">
        <v>5</v>
      </c>
      <c r="I309" s="219"/>
      <c r="J309" s="219"/>
      <c r="K309" s="219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292</v>
      </c>
      <c r="AU309" s="227" t="s">
        <v>86</v>
      </c>
      <c r="AV309" s="13" t="s">
        <v>88</v>
      </c>
      <c r="AW309" s="13" t="s">
        <v>40</v>
      </c>
      <c r="AX309" s="13" t="s">
        <v>79</v>
      </c>
      <c r="AY309" s="227" t="s">
        <v>282</v>
      </c>
    </row>
    <row r="310" s="15" customFormat="1">
      <c r="B310" s="238"/>
      <c r="C310" s="239"/>
      <c r="D310" s="210" t="s">
        <v>292</v>
      </c>
      <c r="E310" s="240" t="s">
        <v>1</v>
      </c>
      <c r="F310" s="241" t="s">
        <v>306</v>
      </c>
      <c r="G310" s="239"/>
      <c r="H310" s="242">
        <v>5</v>
      </c>
      <c r="I310" s="239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292</v>
      </c>
      <c r="AU310" s="247" t="s">
        <v>86</v>
      </c>
      <c r="AV310" s="15" t="s">
        <v>290</v>
      </c>
      <c r="AW310" s="15" t="s">
        <v>40</v>
      </c>
      <c r="AX310" s="15" t="s">
        <v>86</v>
      </c>
      <c r="AY310" s="247" t="s">
        <v>282</v>
      </c>
    </row>
    <row r="311" s="1" customFormat="1" ht="16.5" customHeight="1">
      <c r="B311" s="33"/>
      <c r="C311" s="198" t="s">
        <v>818</v>
      </c>
      <c r="D311" s="198" t="s">
        <v>285</v>
      </c>
      <c r="E311" s="199" t="s">
        <v>3577</v>
      </c>
      <c r="F311" s="200" t="s">
        <v>3578</v>
      </c>
      <c r="G311" s="201" t="s">
        <v>376</v>
      </c>
      <c r="H311" s="202">
        <v>5</v>
      </c>
      <c r="I311" s="203">
        <v>6900</v>
      </c>
      <c r="J311" s="203">
        <f>ROUND(I311*H311,2)</f>
        <v>34500</v>
      </c>
      <c r="K311" s="200" t="s">
        <v>377</v>
      </c>
      <c r="L311" s="38"/>
      <c r="M311" s="72" t="s">
        <v>1</v>
      </c>
      <c r="N311" s="204" t="s">
        <v>50</v>
      </c>
      <c r="O311" s="205">
        <v>0</v>
      </c>
      <c r="P311" s="205">
        <f>O311*H311</f>
        <v>0</v>
      </c>
      <c r="Q311" s="205">
        <v>0</v>
      </c>
      <c r="R311" s="205">
        <f>Q311*H311</f>
        <v>0</v>
      </c>
      <c r="S311" s="205">
        <v>0</v>
      </c>
      <c r="T311" s="206">
        <f>S311*H311</f>
        <v>0</v>
      </c>
      <c r="AR311" s="17" t="s">
        <v>290</v>
      </c>
      <c r="AT311" s="17" t="s">
        <v>285</v>
      </c>
      <c r="AU311" s="17" t="s">
        <v>86</v>
      </c>
      <c r="AY311" s="17" t="s">
        <v>282</v>
      </c>
      <c r="BE311" s="207">
        <f>IF(N311="základní",J311,0)</f>
        <v>34500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86</v>
      </c>
      <c r="BK311" s="207">
        <f>ROUND(I311*H311,2)</f>
        <v>34500</v>
      </c>
      <c r="BL311" s="17" t="s">
        <v>290</v>
      </c>
      <c r="BM311" s="17" t="s">
        <v>3579</v>
      </c>
    </row>
    <row r="312" s="1" customFormat="1" ht="16.5" customHeight="1">
      <c r="B312" s="33"/>
      <c r="C312" s="198" t="s">
        <v>822</v>
      </c>
      <c r="D312" s="198" t="s">
        <v>285</v>
      </c>
      <c r="E312" s="199" t="s">
        <v>3580</v>
      </c>
      <c r="F312" s="200" t="s">
        <v>3581</v>
      </c>
      <c r="G312" s="201" t="s">
        <v>376</v>
      </c>
      <c r="H312" s="202">
        <v>60</v>
      </c>
      <c r="I312" s="203">
        <v>8500</v>
      </c>
      <c r="J312" s="203">
        <f>ROUND(I312*H312,2)</f>
        <v>510000</v>
      </c>
      <c r="K312" s="200" t="s">
        <v>377</v>
      </c>
      <c r="L312" s="38"/>
      <c r="M312" s="72" t="s">
        <v>1</v>
      </c>
      <c r="N312" s="204" t="s">
        <v>50</v>
      </c>
      <c r="O312" s="205">
        <v>0</v>
      </c>
      <c r="P312" s="205">
        <f>O312*H312</f>
        <v>0</v>
      </c>
      <c r="Q312" s="205">
        <v>0</v>
      </c>
      <c r="R312" s="205">
        <f>Q312*H312</f>
        <v>0</v>
      </c>
      <c r="S312" s="205">
        <v>0</v>
      </c>
      <c r="T312" s="206">
        <f>S312*H312</f>
        <v>0</v>
      </c>
      <c r="AR312" s="17" t="s">
        <v>290</v>
      </c>
      <c r="AT312" s="17" t="s">
        <v>285</v>
      </c>
      <c r="AU312" s="17" t="s">
        <v>86</v>
      </c>
      <c r="AY312" s="17" t="s">
        <v>282</v>
      </c>
      <c r="BE312" s="207">
        <f>IF(N312="základní",J312,0)</f>
        <v>510000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7" t="s">
        <v>86</v>
      </c>
      <c r="BK312" s="207">
        <f>ROUND(I312*H312,2)</f>
        <v>510000</v>
      </c>
      <c r="BL312" s="17" t="s">
        <v>290</v>
      </c>
      <c r="BM312" s="17" t="s">
        <v>3582</v>
      </c>
    </row>
    <row r="313" s="13" customFormat="1">
      <c r="B313" s="218"/>
      <c r="C313" s="219"/>
      <c r="D313" s="210" t="s">
        <v>292</v>
      </c>
      <c r="E313" s="220" t="s">
        <v>1</v>
      </c>
      <c r="F313" s="221" t="s">
        <v>3583</v>
      </c>
      <c r="G313" s="219"/>
      <c r="H313" s="222">
        <v>60</v>
      </c>
      <c r="I313" s="219"/>
      <c r="J313" s="219"/>
      <c r="K313" s="219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292</v>
      </c>
      <c r="AU313" s="227" t="s">
        <v>86</v>
      </c>
      <c r="AV313" s="13" t="s">
        <v>88</v>
      </c>
      <c r="AW313" s="13" t="s">
        <v>40</v>
      </c>
      <c r="AX313" s="13" t="s">
        <v>79</v>
      </c>
      <c r="AY313" s="227" t="s">
        <v>282</v>
      </c>
    </row>
    <row r="314" s="15" customFormat="1">
      <c r="B314" s="238"/>
      <c r="C314" s="239"/>
      <c r="D314" s="210" t="s">
        <v>292</v>
      </c>
      <c r="E314" s="240" t="s">
        <v>1</v>
      </c>
      <c r="F314" s="241" t="s">
        <v>306</v>
      </c>
      <c r="G314" s="239"/>
      <c r="H314" s="242">
        <v>60</v>
      </c>
      <c r="I314" s="239"/>
      <c r="J314" s="239"/>
      <c r="K314" s="239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292</v>
      </c>
      <c r="AU314" s="247" t="s">
        <v>86</v>
      </c>
      <c r="AV314" s="15" t="s">
        <v>290</v>
      </c>
      <c r="AW314" s="15" t="s">
        <v>40</v>
      </c>
      <c r="AX314" s="15" t="s">
        <v>86</v>
      </c>
      <c r="AY314" s="247" t="s">
        <v>282</v>
      </c>
    </row>
    <row r="315" s="1" customFormat="1" ht="16.5" customHeight="1">
      <c r="B315" s="33"/>
      <c r="C315" s="198" t="s">
        <v>826</v>
      </c>
      <c r="D315" s="198" t="s">
        <v>285</v>
      </c>
      <c r="E315" s="199" t="s">
        <v>3584</v>
      </c>
      <c r="F315" s="200" t="s">
        <v>3585</v>
      </c>
      <c r="G315" s="201" t="s">
        <v>376</v>
      </c>
      <c r="H315" s="202">
        <v>24</v>
      </c>
      <c r="I315" s="203">
        <v>9850</v>
      </c>
      <c r="J315" s="203">
        <f>ROUND(I315*H315,2)</f>
        <v>236400</v>
      </c>
      <c r="K315" s="200" t="s">
        <v>377</v>
      </c>
      <c r="L315" s="38"/>
      <c r="M315" s="72" t="s">
        <v>1</v>
      </c>
      <c r="N315" s="204" t="s">
        <v>50</v>
      </c>
      <c r="O315" s="205">
        <v>0</v>
      </c>
      <c r="P315" s="205">
        <f>O315*H315</f>
        <v>0</v>
      </c>
      <c r="Q315" s="205">
        <v>0</v>
      </c>
      <c r="R315" s="205">
        <f>Q315*H315</f>
        <v>0</v>
      </c>
      <c r="S315" s="205">
        <v>0</v>
      </c>
      <c r="T315" s="206">
        <f>S315*H315</f>
        <v>0</v>
      </c>
      <c r="AR315" s="17" t="s">
        <v>290</v>
      </c>
      <c r="AT315" s="17" t="s">
        <v>285</v>
      </c>
      <c r="AU315" s="17" t="s">
        <v>86</v>
      </c>
      <c r="AY315" s="17" t="s">
        <v>282</v>
      </c>
      <c r="BE315" s="207">
        <f>IF(N315="základní",J315,0)</f>
        <v>236400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7" t="s">
        <v>86</v>
      </c>
      <c r="BK315" s="207">
        <f>ROUND(I315*H315,2)</f>
        <v>236400</v>
      </c>
      <c r="BL315" s="17" t="s">
        <v>290</v>
      </c>
      <c r="BM315" s="17" t="s">
        <v>3586</v>
      </c>
    </row>
    <row r="316" s="13" customFormat="1">
      <c r="B316" s="218"/>
      <c r="C316" s="219"/>
      <c r="D316" s="210" t="s">
        <v>292</v>
      </c>
      <c r="E316" s="220" t="s">
        <v>1</v>
      </c>
      <c r="F316" s="221" t="s">
        <v>3318</v>
      </c>
      <c r="G316" s="219"/>
      <c r="H316" s="222">
        <v>24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292</v>
      </c>
      <c r="AU316" s="227" t="s">
        <v>86</v>
      </c>
      <c r="AV316" s="13" t="s">
        <v>88</v>
      </c>
      <c r="AW316" s="13" t="s">
        <v>40</v>
      </c>
      <c r="AX316" s="13" t="s">
        <v>79</v>
      </c>
      <c r="AY316" s="227" t="s">
        <v>282</v>
      </c>
    </row>
    <row r="317" s="15" customFormat="1">
      <c r="B317" s="238"/>
      <c r="C317" s="239"/>
      <c r="D317" s="210" t="s">
        <v>292</v>
      </c>
      <c r="E317" s="240" t="s">
        <v>1</v>
      </c>
      <c r="F317" s="241" t="s">
        <v>306</v>
      </c>
      <c r="G317" s="239"/>
      <c r="H317" s="242">
        <v>24</v>
      </c>
      <c r="I317" s="239"/>
      <c r="J317" s="239"/>
      <c r="K317" s="239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292</v>
      </c>
      <c r="AU317" s="247" t="s">
        <v>86</v>
      </c>
      <c r="AV317" s="15" t="s">
        <v>290</v>
      </c>
      <c r="AW317" s="15" t="s">
        <v>40</v>
      </c>
      <c r="AX317" s="15" t="s">
        <v>86</v>
      </c>
      <c r="AY317" s="247" t="s">
        <v>282</v>
      </c>
    </row>
    <row r="318" s="1" customFormat="1" ht="16.5" customHeight="1">
      <c r="B318" s="33"/>
      <c r="C318" s="198" t="s">
        <v>828</v>
      </c>
      <c r="D318" s="198" t="s">
        <v>285</v>
      </c>
      <c r="E318" s="199" t="s">
        <v>3587</v>
      </c>
      <c r="F318" s="200" t="s">
        <v>3588</v>
      </c>
      <c r="G318" s="201" t="s">
        <v>376</v>
      </c>
      <c r="H318" s="202">
        <v>24</v>
      </c>
      <c r="I318" s="203">
        <v>720</v>
      </c>
      <c r="J318" s="203">
        <f>ROUND(I318*H318,2)</f>
        <v>17280</v>
      </c>
      <c r="K318" s="200" t="s">
        <v>377</v>
      </c>
      <c r="L318" s="38"/>
      <c r="M318" s="72" t="s">
        <v>1</v>
      </c>
      <c r="N318" s="204" t="s">
        <v>50</v>
      </c>
      <c r="O318" s="205">
        <v>0</v>
      </c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AR318" s="17" t="s">
        <v>290</v>
      </c>
      <c r="AT318" s="17" t="s">
        <v>285</v>
      </c>
      <c r="AU318" s="17" t="s">
        <v>86</v>
      </c>
      <c r="AY318" s="17" t="s">
        <v>282</v>
      </c>
      <c r="BE318" s="207">
        <f>IF(N318="základní",J318,0)</f>
        <v>17280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7" t="s">
        <v>86</v>
      </c>
      <c r="BK318" s="207">
        <f>ROUND(I318*H318,2)</f>
        <v>17280</v>
      </c>
      <c r="BL318" s="17" t="s">
        <v>290</v>
      </c>
      <c r="BM318" s="17" t="s">
        <v>3589</v>
      </c>
    </row>
    <row r="319" s="1" customFormat="1" ht="16.5" customHeight="1">
      <c r="B319" s="33"/>
      <c r="C319" s="198" t="s">
        <v>834</v>
      </c>
      <c r="D319" s="198" t="s">
        <v>285</v>
      </c>
      <c r="E319" s="199" t="s">
        <v>3590</v>
      </c>
      <c r="F319" s="200" t="s">
        <v>3591</v>
      </c>
      <c r="G319" s="201" t="s">
        <v>376</v>
      </c>
      <c r="H319" s="202">
        <v>16</v>
      </c>
      <c r="I319" s="203">
        <v>599</v>
      </c>
      <c r="J319" s="203">
        <f>ROUND(I319*H319,2)</f>
        <v>9584</v>
      </c>
      <c r="K319" s="200" t="s">
        <v>377</v>
      </c>
      <c r="L319" s="38"/>
      <c r="M319" s="72" t="s">
        <v>1</v>
      </c>
      <c r="N319" s="204" t="s">
        <v>50</v>
      </c>
      <c r="O319" s="205">
        <v>0</v>
      </c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AR319" s="17" t="s">
        <v>290</v>
      </c>
      <c r="AT319" s="17" t="s">
        <v>285</v>
      </c>
      <c r="AU319" s="17" t="s">
        <v>86</v>
      </c>
      <c r="AY319" s="17" t="s">
        <v>282</v>
      </c>
      <c r="BE319" s="207">
        <f>IF(N319="základní",J319,0)</f>
        <v>9584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7" t="s">
        <v>86</v>
      </c>
      <c r="BK319" s="207">
        <f>ROUND(I319*H319,2)</f>
        <v>9584</v>
      </c>
      <c r="BL319" s="17" t="s">
        <v>290</v>
      </c>
      <c r="BM319" s="17" t="s">
        <v>3592</v>
      </c>
    </row>
    <row r="320" s="1" customFormat="1" ht="16.5" customHeight="1">
      <c r="B320" s="33"/>
      <c r="C320" s="198" t="s">
        <v>838</v>
      </c>
      <c r="D320" s="198" t="s">
        <v>285</v>
      </c>
      <c r="E320" s="199" t="s">
        <v>3593</v>
      </c>
      <c r="F320" s="200" t="s">
        <v>3594</v>
      </c>
      <c r="G320" s="201" t="s">
        <v>376</v>
      </c>
      <c r="H320" s="202">
        <v>8</v>
      </c>
      <c r="I320" s="203">
        <v>1609</v>
      </c>
      <c r="J320" s="203">
        <f>ROUND(I320*H320,2)</f>
        <v>12872</v>
      </c>
      <c r="K320" s="200" t="s">
        <v>377</v>
      </c>
      <c r="L320" s="38"/>
      <c r="M320" s="72" t="s">
        <v>1</v>
      </c>
      <c r="N320" s="204" t="s">
        <v>50</v>
      </c>
      <c r="O320" s="205">
        <v>0</v>
      </c>
      <c r="P320" s="205">
        <f>O320*H320</f>
        <v>0</v>
      </c>
      <c r="Q320" s="205">
        <v>0</v>
      </c>
      <c r="R320" s="205">
        <f>Q320*H320</f>
        <v>0</v>
      </c>
      <c r="S320" s="205">
        <v>0</v>
      </c>
      <c r="T320" s="206">
        <f>S320*H320</f>
        <v>0</v>
      </c>
      <c r="AR320" s="17" t="s">
        <v>290</v>
      </c>
      <c r="AT320" s="17" t="s">
        <v>285</v>
      </c>
      <c r="AU320" s="17" t="s">
        <v>86</v>
      </c>
      <c r="AY320" s="17" t="s">
        <v>282</v>
      </c>
      <c r="BE320" s="207">
        <f>IF(N320="základní",J320,0)</f>
        <v>12872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7" t="s">
        <v>86</v>
      </c>
      <c r="BK320" s="207">
        <f>ROUND(I320*H320,2)</f>
        <v>12872</v>
      </c>
      <c r="BL320" s="17" t="s">
        <v>290</v>
      </c>
      <c r="BM320" s="17" t="s">
        <v>3595</v>
      </c>
    </row>
    <row r="321" s="1" customFormat="1" ht="16.5" customHeight="1">
      <c r="B321" s="33"/>
      <c r="C321" s="198" t="s">
        <v>842</v>
      </c>
      <c r="D321" s="198" t="s">
        <v>285</v>
      </c>
      <c r="E321" s="199" t="s">
        <v>3596</v>
      </c>
      <c r="F321" s="200" t="s">
        <v>3597</v>
      </c>
      <c r="G321" s="201" t="s">
        <v>376</v>
      </c>
      <c r="H321" s="202">
        <v>4</v>
      </c>
      <c r="I321" s="203">
        <v>1998</v>
      </c>
      <c r="J321" s="203">
        <f>ROUND(I321*H321,2)</f>
        <v>7992</v>
      </c>
      <c r="K321" s="200" t="s">
        <v>377</v>
      </c>
      <c r="L321" s="38"/>
      <c r="M321" s="72" t="s">
        <v>1</v>
      </c>
      <c r="N321" s="204" t="s">
        <v>50</v>
      </c>
      <c r="O321" s="205">
        <v>0</v>
      </c>
      <c r="P321" s="205">
        <f>O321*H321</f>
        <v>0</v>
      </c>
      <c r="Q321" s="205">
        <v>0</v>
      </c>
      <c r="R321" s="205">
        <f>Q321*H321</f>
        <v>0</v>
      </c>
      <c r="S321" s="205">
        <v>0</v>
      </c>
      <c r="T321" s="206">
        <f>S321*H321</f>
        <v>0</v>
      </c>
      <c r="AR321" s="17" t="s">
        <v>290</v>
      </c>
      <c r="AT321" s="17" t="s">
        <v>285</v>
      </c>
      <c r="AU321" s="17" t="s">
        <v>86</v>
      </c>
      <c r="AY321" s="17" t="s">
        <v>282</v>
      </c>
      <c r="BE321" s="207">
        <f>IF(N321="základní",J321,0)</f>
        <v>7992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7" t="s">
        <v>86</v>
      </c>
      <c r="BK321" s="207">
        <f>ROUND(I321*H321,2)</f>
        <v>7992</v>
      </c>
      <c r="BL321" s="17" t="s">
        <v>290</v>
      </c>
      <c r="BM321" s="17" t="s">
        <v>3598</v>
      </c>
    </row>
    <row r="322" s="1" customFormat="1" ht="16.5" customHeight="1">
      <c r="B322" s="33"/>
      <c r="C322" s="198" t="s">
        <v>846</v>
      </c>
      <c r="D322" s="198" t="s">
        <v>285</v>
      </c>
      <c r="E322" s="199" t="s">
        <v>3599</v>
      </c>
      <c r="F322" s="200" t="s">
        <v>3600</v>
      </c>
      <c r="G322" s="201" t="s">
        <v>376</v>
      </c>
      <c r="H322" s="202">
        <v>10</v>
      </c>
      <c r="I322" s="203">
        <v>1020</v>
      </c>
      <c r="J322" s="203">
        <f>ROUND(I322*H322,2)</f>
        <v>10200</v>
      </c>
      <c r="K322" s="200" t="s">
        <v>377</v>
      </c>
      <c r="L322" s="38"/>
      <c r="M322" s="72" t="s">
        <v>1</v>
      </c>
      <c r="N322" s="204" t="s">
        <v>50</v>
      </c>
      <c r="O322" s="205">
        <v>0</v>
      </c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AR322" s="17" t="s">
        <v>290</v>
      </c>
      <c r="AT322" s="17" t="s">
        <v>285</v>
      </c>
      <c r="AU322" s="17" t="s">
        <v>86</v>
      </c>
      <c r="AY322" s="17" t="s">
        <v>282</v>
      </c>
      <c r="BE322" s="207">
        <f>IF(N322="základní",J322,0)</f>
        <v>10200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7" t="s">
        <v>86</v>
      </c>
      <c r="BK322" s="207">
        <f>ROUND(I322*H322,2)</f>
        <v>10200</v>
      </c>
      <c r="BL322" s="17" t="s">
        <v>290</v>
      </c>
      <c r="BM322" s="17" t="s">
        <v>3601</v>
      </c>
    </row>
    <row r="323" s="1" customFormat="1" ht="16.5" customHeight="1">
      <c r="B323" s="33"/>
      <c r="C323" s="198" t="s">
        <v>852</v>
      </c>
      <c r="D323" s="198" t="s">
        <v>285</v>
      </c>
      <c r="E323" s="199" t="s">
        <v>3602</v>
      </c>
      <c r="F323" s="200" t="s">
        <v>3603</v>
      </c>
      <c r="G323" s="201" t="s">
        <v>376</v>
      </c>
      <c r="H323" s="202">
        <v>6</v>
      </c>
      <c r="I323" s="203">
        <v>1998</v>
      </c>
      <c r="J323" s="203">
        <f>ROUND(I323*H323,2)</f>
        <v>11988</v>
      </c>
      <c r="K323" s="200" t="s">
        <v>377</v>
      </c>
      <c r="L323" s="38"/>
      <c r="M323" s="72" t="s">
        <v>1</v>
      </c>
      <c r="N323" s="204" t="s">
        <v>50</v>
      </c>
      <c r="O323" s="205">
        <v>0</v>
      </c>
      <c r="P323" s="205">
        <f>O323*H323</f>
        <v>0</v>
      </c>
      <c r="Q323" s="205">
        <v>0</v>
      </c>
      <c r="R323" s="205">
        <f>Q323*H323</f>
        <v>0</v>
      </c>
      <c r="S323" s="205">
        <v>0</v>
      </c>
      <c r="T323" s="206">
        <f>S323*H323</f>
        <v>0</v>
      </c>
      <c r="AR323" s="17" t="s">
        <v>290</v>
      </c>
      <c r="AT323" s="17" t="s">
        <v>285</v>
      </c>
      <c r="AU323" s="17" t="s">
        <v>86</v>
      </c>
      <c r="AY323" s="17" t="s">
        <v>282</v>
      </c>
      <c r="BE323" s="207">
        <f>IF(N323="základní",J323,0)</f>
        <v>11988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7" t="s">
        <v>86</v>
      </c>
      <c r="BK323" s="207">
        <f>ROUND(I323*H323,2)</f>
        <v>11988</v>
      </c>
      <c r="BL323" s="17" t="s">
        <v>290</v>
      </c>
      <c r="BM323" s="17" t="s">
        <v>3604</v>
      </c>
    </row>
    <row r="324" s="1" customFormat="1" ht="16.5" customHeight="1">
      <c r="B324" s="33"/>
      <c r="C324" s="198" t="s">
        <v>1279</v>
      </c>
      <c r="D324" s="198" t="s">
        <v>285</v>
      </c>
      <c r="E324" s="199" t="s">
        <v>3605</v>
      </c>
      <c r="F324" s="200" t="s">
        <v>3606</v>
      </c>
      <c r="G324" s="201" t="s">
        <v>376</v>
      </c>
      <c r="H324" s="202">
        <v>5</v>
      </c>
      <c r="I324" s="203">
        <v>1071</v>
      </c>
      <c r="J324" s="203">
        <f>ROUND(I324*H324,2)</f>
        <v>5355</v>
      </c>
      <c r="K324" s="200" t="s">
        <v>377</v>
      </c>
      <c r="L324" s="38"/>
      <c r="M324" s="72" t="s">
        <v>1</v>
      </c>
      <c r="N324" s="204" t="s">
        <v>50</v>
      </c>
      <c r="O324" s="205">
        <v>0</v>
      </c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AR324" s="17" t="s">
        <v>290</v>
      </c>
      <c r="AT324" s="17" t="s">
        <v>285</v>
      </c>
      <c r="AU324" s="17" t="s">
        <v>86</v>
      </c>
      <c r="AY324" s="17" t="s">
        <v>282</v>
      </c>
      <c r="BE324" s="207">
        <f>IF(N324="základní",J324,0)</f>
        <v>5355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7" t="s">
        <v>86</v>
      </c>
      <c r="BK324" s="207">
        <f>ROUND(I324*H324,2)</f>
        <v>5355</v>
      </c>
      <c r="BL324" s="17" t="s">
        <v>290</v>
      </c>
      <c r="BM324" s="17" t="s">
        <v>3607</v>
      </c>
    </row>
    <row r="325" s="1" customFormat="1" ht="16.5" customHeight="1">
      <c r="B325" s="33"/>
      <c r="C325" s="198" t="s">
        <v>3608</v>
      </c>
      <c r="D325" s="198" t="s">
        <v>285</v>
      </c>
      <c r="E325" s="199" t="s">
        <v>3609</v>
      </c>
      <c r="F325" s="200" t="s">
        <v>3610</v>
      </c>
      <c r="G325" s="201" t="s">
        <v>376</v>
      </c>
      <c r="H325" s="202">
        <v>2</v>
      </c>
      <c r="I325" s="203">
        <v>2273</v>
      </c>
      <c r="J325" s="203">
        <f>ROUND(I325*H325,2)</f>
        <v>4546</v>
      </c>
      <c r="K325" s="200" t="s">
        <v>377</v>
      </c>
      <c r="L325" s="38"/>
      <c r="M325" s="72" t="s">
        <v>1</v>
      </c>
      <c r="N325" s="204" t="s">
        <v>50</v>
      </c>
      <c r="O325" s="205">
        <v>0</v>
      </c>
      <c r="P325" s="205">
        <f>O325*H325</f>
        <v>0</v>
      </c>
      <c r="Q325" s="205">
        <v>0</v>
      </c>
      <c r="R325" s="205">
        <f>Q325*H325</f>
        <v>0</v>
      </c>
      <c r="S325" s="205">
        <v>0</v>
      </c>
      <c r="T325" s="206">
        <f>S325*H325</f>
        <v>0</v>
      </c>
      <c r="AR325" s="17" t="s">
        <v>290</v>
      </c>
      <c r="AT325" s="17" t="s">
        <v>285</v>
      </c>
      <c r="AU325" s="17" t="s">
        <v>86</v>
      </c>
      <c r="AY325" s="17" t="s">
        <v>282</v>
      </c>
      <c r="BE325" s="207">
        <f>IF(N325="základní",J325,0)</f>
        <v>4546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7" t="s">
        <v>86</v>
      </c>
      <c r="BK325" s="207">
        <f>ROUND(I325*H325,2)</f>
        <v>4546</v>
      </c>
      <c r="BL325" s="17" t="s">
        <v>290</v>
      </c>
      <c r="BM325" s="17" t="s">
        <v>3611</v>
      </c>
    </row>
    <row r="326" s="1" customFormat="1" ht="16.5" customHeight="1">
      <c r="B326" s="33"/>
      <c r="C326" s="198" t="s">
        <v>3612</v>
      </c>
      <c r="D326" s="198" t="s">
        <v>285</v>
      </c>
      <c r="E326" s="199" t="s">
        <v>3613</v>
      </c>
      <c r="F326" s="200" t="s">
        <v>3614</v>
      </c>
      <c r="G326" s="201" t="s">
        <v>376</v>
      </c>
      <c r="H326" s="202">
        <v>2</v>
      </c>
      <c r="I326" s="203">
        <v>3360</v>
      </c>
      <c r="J326" s="203">
        <f>ROUND(I326*H326,2)</f>
        <v>6720</v>
      </c>
      <c r="K326" s="200" t="s">
        <v>377</v>
      </c>
      <c r="L326" s="38"/>
      <c r="M326" s="72" t="s">
        <v>1</v>
      </c>
      <c r="N326" s="204" t="s">
        <v>50</v>
      </c>
      <c r="O326" s="205">
        <v>0</v>
      </c>
      <c r="P326" s="205">
        <f>O326*H326</f>
        <v>0</v>
      </c>
      <c r="Q326" s="205">
        <v>0</v>
      </c>
      <c r="R326" s="205">
        <f>Q326*H326</f>
        <v>0</v>
      </c>
      <c r="S326" s="205">
        <v>0</v>
      </c>
      <c r="T326" s="206">
        <f>S326*H326</f>
        <v>0</v>
      </c>
      <c r="AR326" s="17" t="s">
        <v>290</v>
      </c>
      <c r="AT326" s="17" t="s">
        <v>285</v>
      </c>
      <c r="AU326" s="17" t="s">
        <v>86</v>
      </c>
      <c r="AY326" s="17" t="s">
        <v>282</v>
      </c>
      <c r="BE326" s="207">
        <f>IF(N326="základní",J326,0)</f>
        <v>6720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7" t="s">
        <v>86</v>
      </c>
      <c r="BK326" s="207">
        <f>ROUND(I326*H326,2)</f>
        <v>6720</v>
      </c>
      <c r="BL326" s="17" t="s">
        <v>290</v>
      </c>
      <c r="BM326" s="17" t="s">
        <v>3615</v>
      </c>
    </row>
    <row r="327" s="1" customFormat="1" ht="16.5" customHeight="1">
      <c r="B327" s="33"/>
      <c r="C327" s="198" t="s">
        <v>3616</v>
      </c>
      <c r="D327" s="198" t="s">
        <v>285</v>
      </c>
      <c r="E327" s="199" t="s">
        <v>3617</v>
      </c>
      <c r="F327" s="200" t="s">
        <v>3618</v>
      </c>
      <c r="G327" s="201" t="s">
        <v>376</v>
      </c>
      <c r="H327" s="202">
        <v>2</v>
      </c>
      <c r="I327" s="203">
        <v>1542</v>
      </c>
      <c r="J327" s="203">
        <f>ROUND(I327*H327,2)</f>
        <v>3084</v>
      </c>
      <c r="K327" s="200" t="s">
        <v>377</v>
      </c>
      <c r="L327" s="38"/>
      <c r="M327" s="72" t="s">
        <v>1</v>
      </c>
      <c r="N327" s="204" t="s">
        <v>50</v>
      </c>
      <c r="O327" s="205">
        <v>0</v>
      </c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AR327" s="17" t="s">
        <v>290</v>
      </c>
      <c r="AT327" s="17" t="s">
        <v>285</v>
      </c>
      <c r="AU327" s="17" t="s">
        <v>86</v>
      </c>
      <c r="AY327" s="17" t="s">
        <v>282</v>
      </c>
      <c r="BE327" s="207">
        <f>IF(N327="základní",J327,0)</f>
        <v>3084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7" t="s">
        <v>86</v>
      </c>
      <c r="BK327" s="207">
        <f>ROUND(I327*H327,2)</f>
        <v>3084</v>
      </c>
      <c r="BL327" s="17" t="s">
        <v>290</v>
      </c>
      <c r="BM327" s="17" t="s">
        <v>3619</v>
      </c>
    </row>
    <row r="328" s="1" customFormat="1" ht="16.5" customHeight="1">
      <c r="B328" s="33"/>
      <c r="C328" s="198" t="s">
        <v>3620</v>
      </c>
      <c r="D328" s="198" t="s">
        <v>285</v>
      </c>
      <c r="E328" s="199" t="s">
        <v>3621</v>
      </c>
      <c r="F328" s="200" t="s">
        <v>3622</v>
      </c>
      <c r="G328" s="201" t="s">
        <v>376</v>
      </c>
      <c r="H328" s="202">
        <v>2</v>
      </c>
      <c r="I328" s="203">
        <v>850</v>
      </c>
      <c r="J328" s="203">
        <f>ROUND(I328*H328,2)</f>
        <v>1700</v>
      </c>
      <c r="K328" s="200" t="s">
        <v>377</v>
      </c>
      <c r="L328" s="38"/>
      <c r="M328" s="72" t="s">
        <v>1</v>
      </c>
      <c r="N328" s="204" t="s">
        <v>50</v>
      </c>
      <c r="O328" s="205">
        <v>0</v>
      </c>
      <c r="P328" s="205">
        <f>O328*H328</f>
        <v>0</v>
      </c>
      <c r="Q328" s="205">
        <v>0</v>
      </c>
      <c r="R328" s="205">
        <f>Q328*H328</f>
        <v>0</v>
      </c>
      <c r="S328" s="205">
        <v>0</v>
      </c>
      <c r="T328" s="206">
        <f>S328*H328</f>
        <v>0</v>
      </c>
      <c r="AR328" s="17" t="s">
        <v>290</v>
      </c>
      <c r="AT328" s="17" t="s">
        <v>285</v>
      </c>
      <c r="AU328" s="17" t="s">
        <v>86</v>
      </c>
      <c r="AY328" s="17" t="s">
        <v>282</v>
      </c>
      <c r="BE328" s="207">
        <f>IF(N328="základní",J328,0)</f>
        <v>1700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7" t="s">
        <v>86</v>
      </c>
      <c r="BK328" s="207">
        <f>ROUND(I328*H328,2)</f>
        <v>1700</v>
      </c>
      <c r="BL328" s="17" t="s">
        <v>290</v>
      </c>
      <c r="BM328" s="17" t="s">
        <v>3623</v>
      </c>
    </row>
    <row r="329" s="1" customFormat="1" ht="16.5" customHeight="1">
      <c r="B329" s="33"/>
      <c r="C329" s="198" t="s">
        <v>3624</v>
      </c>
      <c r="D329" s="198" t="s">
        <v>285</v>
      </c>
      <c r="E329" s="199" t="s">
        <v>3625</v>
      </c>
      <c r="F329" s="200" t="s">
        <v>3626</v>
      </c>
      <c r="G329" s="201" t="s">
        <v>376</v>
      </c>
      <c r="H329" s="202">
        <v>4</v>
      </c>
      <c r="I329" s="203">
        <v>612</v>
      </c>
      <c r="J329" s="203">
        <f>ROUND(I329*H329,2)</f>
        <v>2448</v>
      </c>
      <c r="K329" s="200" t="s">
        <v>377</v>
      </c>
      <c r="L329" s="38"/>
      <c r="M329" s="72" t="s">
        <v>1</v>
      </c>
      <c r="N329" s="204" t="s">
        <v>50</v>
      </c>
      <c r="O329" s="205">
        <v>0</v>
      </c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AR329" s="17" t="s">
        <v>290</v>
      </c>
      <c r="AT329" s="17" t="s">
        <v>285</v>
      </c>
      <c r="AU329" s="17" t="s">
        <v>86</v>
      </c>
      <c r="AY329" s="17" t="s">
        <v>282</v>
      </c>
      <c r="BE329" s="207">
        <f>IF(N329="základní",J329,0)</f>
        <v>2448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86</v>
      </c>
      <c r="BK329" s="207">
        <f>ROUND(I329*H329,2)</f>
        <v>2448</v>
      </c>
      <c r="BL329" s="17" t="s">
        <v>290</v>
      </c>
      <c r="BM329" s="17" t="s">
        <v>3627</v>
      </c>
    </row>
    <row r="330" s="1" customFormat="1" ht="16.5" customHeight="1">
      <c r="B330" s="33"/>
      <c r="C330" s="198" t="s">
        <v>3628</v>
      </c>
      <c r="D330" s="198" t="s">
        <v>285</v>
      </c>
      <c r="E330" s="199" t="s">
        <v>3629</v>
      </c>
      <c r="F330" s="200" t="s">
        <v>3630</v>
      </c>
      <c r="G330" s="201" t="s">
        <v>376</v>
      </c>
      <c r="H330" s="202">
        <v>2</v>
      </c>
      <c r="I330" s="203">
        <v>641</v>
      </c>
      <c r="J330" s="203">
        <f>ROUND(I330*H330,2)</f>
        <v>1282</v>
      </c>
      <c r="K330" s="200" t="s">
        <v>377</v>
      </c>
      <c r="L330" s="38"/>
      <c r="M330" s="72" t="s">
        <v>1</v>
      </c>
      <c r="N330" s="204" t="s">
        <v>50</v>
      </c>
      <c r="O330" s="205">
        <v>0</v>
      </c>
      <c r="P330" s="205">
        <f>O330*H330</f>
        <v>0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AR330" s="17" t="s">
        <v>290</v>
      </c>
      <c r="AT330" s="17" t="s">
        <v>285</v>
      </c>
      <c r="AU330" s="17" t="s">
        <v>86</v>
      </c>
      <c r="AY330" s="17" t="s">
        <v>282</v>
      </c>
      <c r="BE330" s="207">
        <f>IF(N330="základní",J330,0)</f>
        <v>1282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7" t="s">
        <v>86</v>
      </c>
      <c r="BK330" s="207">
        <f>ROUND(I330*H330,2)</f>
        <v>1282</v>
      </c>
      <c r="BL330" s="17" t="s">
        <v>290</v>
      </c>
      <c r="BM330" s="17" t="s">
        <v>3631</v>
      </c>
    </row>
    <row r="331" s="1" customFormat="1" ht="16.5" customHeight="1">
      <c r="B331" s="33"/>
      <c r="C331" s="198" t="s">
        <v>3632</v>
      </c>
      <c r="D331" s="198" t="s">
        <v>285</v>
      </c>
      <c r="E331" s="199" t="s">
        <v>3633</v>
      </c>
      <c r="F331" s="200" t="s">
        <v>3634</v>
      </c>
      <c r="G331" s="201" t="s">
        <v>376</v>
      </c>
      <c r="H331" s="202">
        <v>6</v>
      </c>
      <c r="I331" s="203">
        <v>850</v>
      </c>
      <c r="J331" s="203">
        <f>ROUND(I331*H331,2)</f>
        <v>5100</v>
      </c>
      <c r="K331" s="200" t="s">
        <v>377</v>
      </c>
      <c r="L331" s="38"/>
      <c r="M331" s="72" t="s">
        <v>1</v>
      </c>
      <c r="N331" s="204" t="s">
        <v>50</v>
      </c>
      <c r="O331" s="205">
        <v>0</v>
      </c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AR331" s="17" t="s">
        <v>290</v>
      </c>
      <c r="AT331" s="17" t="s">
        <v>285</v>
      </c>
      <c r="AU331" s="17" t="s">
        <v>86</v>
      </c>
      <c r="AY331" s="17" t="s">
        <v>282</v>
      </c>
      <c r="BE331" s="207">
        <f>IF(N331="základní",J331,0)</f>
        <v>5100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7" t="s">
        <v>86</v>
      </c>
      <c r="BK331" s="207">
        <f>ROUND(I331*H331,2)</f>
        <v>5100</v>
      </c>
      <c r="BL331" s="17" t="s">
        <v>290</v>
      </c>
      <c r="BM331" s="17" t="s">
        <v>3635</v>
      </c>
    </row>
    <row r="332" s="13" customFormat="1">
      <c r="B332" s="218"/>
      <c r="C332" s="219"/>
      <c r="D332" s="210" t="s">
        <v>292</v>
      </c>
      <c r="E332" s="220" t="s">
        <v>1</v>
      </c>
      <c r="F332" s="221" t="s">
        <v>2352</v>
      </c>
      <c r="G332" s="219"/>
      <c r="H332" s="222">
        <v>6</v>
      </c>
      <c r="I332" s="219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292</v>
      </c>
      <c r="AU332" s="227" t="s">
        <v>86</v>
      </c>
      <c r="AV332" s="13" t="s">
        <v>88</v>
      </c>
      <c r="AW332" s="13" t="s">
        <v>40</v>
      </c>
      <c r="AX332" s="13" t="s">
        <v>79</v>
      </c>
      <c r="AY332" s="227" t="s">
        <v>282</v>
      </c>
    </row>
    <row r="333" s="15" customFormat="1">
      <c r="B333" s="238"/>
      <c r="C333" s="239"/>
      <c r="D333" s="210" t="s">
        <v>292</v>
      </c>
      <c r="E333" s="240" t="s">
        <v>1</v>
      </c>
      <c r="F333" s="241" t="s">
        <v>306</v>
      </c>
      <c r="G333" s="239"/>
      <c r="H333" s="242">
        <v>6</v>
      </c>
      <c r="I333" s="239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292</v>
      </c>
      <c r="AU333" s="247" t="s">
        <v>86</v>
      </c>
      <c r="AV333" s="15" t="s">
        <v>290</v>
      </c>
      <c r="AW333" s="15" t="s">
        <v>40</v>
      </c>
      <c r="AX333" s="15" t="s">
        <v>86</v>
      </c>
      <c r="AY333" s="247" t="s">
        <v>282</v>
      </c>
    </row>
    <row r="334" s="1" customFormat="1" ht="16.5" customHeight="1">
      <c r="B334" s="33"/>
      <c r="C334" s="198" t="s">
        <v>3636</v>
      </c>
      <c r="D334" s="198" t="s">
        <v>285</v>
      </c>
      <c r="E334" s="199" t="s">
        <v>3637</v>
      </c>
      <c r="F334" s="200" t="s">
        <v>3638</v>
      </c>
      <c r="G334" s="201" t="s">
        <v>376</v>
      </c>
      <c r="H334" s="202">
        <v>34</v>
      </c>
      <c r="I334" s="203">
        <v>10744</v>
      </c>
      <c r="J334" s="203">
        <f>ROUND(I334*H334,2)</f>
        <v>365296</v>
      </c>
      <c r="K334" s="200" t="s">
        <v>377</v>
      </c>
      <c r="L334" s="38"/>
      <c r="M334" s="72" t="s">
        <v>1</v>
      </c>
      <c r="N334" s="204" t="s">
        <v>50</v>
      </c>
      <c r="O334" s="205">
        <v>0</v>
      </c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AR334" s="17" t="s">
        <v>290</v>
      </c>
      <c r="AT334" s="17" t="s">
        <v>285</v>
      </c>
      <c r="AU334" s="17" t="s">
        <v>86</v>
      </c>
      <c r="AY334" s="17" t="s">
        <v>282</v>
      </c>
      <c r="BE334" s="207">
        <f>IF(N334="základní",J334,0)</f>
        <v>365296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7" t="s">
        <v>86</v>
      </c>
      <c r="BK334" s="207">
        <f>ROUND(I334*H334,2)</f>
        <v>365296</v>
      </c>
      <c r="BL334" s="17" t="s">
        <v>290</v>
      </c>
      <c r="BM334" s="17" t="s">
        <v>3639</v>
      </c>
    </row>
    <row r="335" s="13" customFormat="1">
      <c r="B335" s="218"/>
      <c r="C335" s="219"/>
      <c r="D335" s="210" t="s">
        <v>292</v>
      </c>
      <c r="E335" s="220" t="s">
        <v>1</v>
      </c>
      <c r="F335" s="221" t="s">
        <v>3640</v>
      </c>
      <c r="G335" s="219"/>
      <c r="H335" s="222">
        <v>34</v>
      </c>
      <c r="I335" s="219"/>
      <c r="J335" s="219"/>
      <c r="K335" s="219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292</v>
      </c>
      <c r="AU335" s="227" t="s">
        <v>86</v>
      </c>
      <c r="AV335" s="13" t="s">
        <v>88</v>
      </c>
      <c r="AW335" s="13" t="s">
        <v>40</v>
      </c>
      <c r="AX335" s="13" t="s">
        <v>79</v>
      </c>
      <c r="AY335" s="227" t="s">
        <v>282</v>
      </c>
    </row>
    <row r="336" s="15" customFormat="1">
      <c r="B336" s="238"/>
      <c r="C336" s="239"/>
      <c r="D336" s="210" t="s">
        <v>292</v>
      </c>
      <c r="E336" s="240" t="s">
        <v>1</v>
      </c>
      <c r="F336" s="241" t="s">
        <v>306</v>
      </c>
      <c r="G336" s="239"/>
      <c r="H336" s="242">
        <v>34</v>
      </c>
      <c r="I336" s="239"/>
      <c r="J336" s="239"/>
      <c r="K336" s="239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292</v>
      </c>
      <c r="AU336" s="247" t="s">
        <v>86</v>
      </c>
      <c r="AV336" s="15" t="s">
        <v>290</v>
      </c>
      <c r="AW336" s="15" t="s">
        <v>40</v>
      </c>
      <c r="AX336" s="15" t="s">
        <v>86</v>
      </c>
      <c r="AY336" s="247" t="s">
        <v>282</v>
      </c>
    </row>
    <row r="337" s="1" customFormat="1" ht="16.5" customHeight="1">
      <c r="B337" s="33"/>
      <c r="C337" s="198" t="s">
        <v>3641</v>
      </c>
      <c r="D337" s="198" t="s">
        <v>285</v>
      </c>
      <c r="E337" s="199" t="s">
        <v>3642</v>
      </c>
      <c r="F337" s="200" t="s">
        <v>3643</v>
      </c>
      <c r="G337" s="201" t="s">
        <v>376</v>
      </c>
      <c r="H337" s="202">
        <v>15</v>
      </c>
      <c r="I337" s="203">
        <v>11196</v>
      </c>
      <c r="J337" s="203">
        <f>ROUND(I337*H337,2)</f>
        <v>167940</v>
      </c>
      <c r="K337" s="200" t="s">
        <v>377</v>
      </c>
      <c r="L337" s="38"/>
      <c r="M337" s="72" t="s">
        <v>1</v>
      </c>
      <c r="N337" s="204" t="s">
        <v>50</v>
      </c>
      <c r="O337" s="205">
        <v>0</v>
      </c>
      <c r="P337" s="205">
        <f>O337*H337</f>
        <v>0</v>
      </c>
      <c r="Q337" s="205">
        <v>0</v>
      </c>
      <c r="R337" s="205">
        <f>Q337*H337</f>
        <v>0</v>
      </c>
      <c r="S337" s="205">
        <v>0</v>
      </c>
      <c r="T337" s="206">
        <f>S337*H337</f>
        <v>0</v>
      </c>
      <c r="AR337" s="17" t="s">
        <v>290</v>
      </c>
      <c r="AT337" s="17" t="s">
        <v>285</v>
      </c>
      <c r="AU337" s="17" t="s">
        <v>86</v>
      </c>
      <c r="AY337" s="17" t="s">
        <v>282</v>
      </c>
      <c r="BE337" s="207">
        <f>IF(N337="základní",J337,0)</f>
        <v>167940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167940</v>
      </c>
      <c r="BL337" s="17" t="s">
        <v>290</v>
      </c>
      <c r="BM337" s="17" t="s">
        <v>3644</v>
      </c>
    </row>
    <row r="338" s="13" customFormat="1">
      <c r="B338" s="218"/>
      <c r="C338" s="219"/>
      <c r="D338" s="210" t="s">
        <v>292</v>
      </c>
      <c r="E338" s="220" t="s">
        <v>1</v>
      </c>
      <c r="F338" s="221" t="s">
        <v>3645</v>
      </c>
      <c r="G338" s="219"/>
      <c r="H338" s="222">
        <v>15</v>
      </c>
      <c r="I338" s="219"/>
      <c r="J338" s="219"/>
      <c r="K338" s="219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292</v>
      </c>
      <c r="AU338" s="227" t="s">
        <v>86</v>
      </c>
      <c r="AV338" s="13" t="s">
        <v>88</v>
      </c>
      <c r="AW338" s="13" t="s">
        <v>40</v>
      </c>
      <c r="AX338" s="13" t="s">
        <v>79</v>
      </c>
      <c r="AY338" s="227" t="s">
        <v>282</v>
      </c>
    </row>
    <row r="339" s="15" customFormat="1">
      <c r="B339" s="238"/>
      <c r="C339" s="239"/>
      <c r="D339" s="210" t="s">
        <v>292</v>
      </c>
      <c r="E339" s="240" t="s">
        <v>1</v>
      </c>
      <c r="F339" s="241" t="s">
        <v>306</v>
      </c>
      <c r="G339" s="239"/>
      <c r="H339" s="242">
        <v>15</v>
      </c>
      <c r="I339" s="239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AT339" s="247" t="s">
        <v>292</v>
      </c>
      <c r="AU339" s="247" t="s">
        <v>86</v>
      </c>
      <c r="AV339" s="15" t="s">
        <v>290</v>
      </c>
      <c r="AW339" s="15" t="s">
        <v>40</v>
      </c>
      <c r="AX339" s="15" t="s">
        <v>86</v>
      </c>
      <c r="AY339" s="247" t="s">
        <v>282</v>
      </c>
    </row>
    <row r="340" s="1" customFormat="1" ht="16.5" customHeight="1">
      <c r="B340" s="33"/>
      <c r="C340" s="198" t="s">
        <v>3646</v>
      </c>
      <c r="D340" s="198" t="s">
        <v>285</v>
      </c>
      <c r="E340" s="199" t="s">
        <v>3647</v>
      </c>
      <c r="F340" s="200" t="s">
        <v>3648</v>
      </c>
      <c r="G340" s="201" t="s">
        <v>376</v>
      </c>
      <c r="H340" s="202">
        <v>2</v>
      </c>
      <c r="I340" s="203">
        <v>7794</v>
      </c>
      <c r="J340" s="203">
        <f>ROUND(I340*H340,2)</f>
        <v>15588</v>
      </c>
      <c r="K340" s="200" t="s">
        <v>377</v>
      </c>
      <c r="L340" s="38"/>
      <c r="M340" s="72" t="s">
        <v>1</v>
      </c>
      <c r="N340" s="204" t="s">
        <v>50</v>
      </c>
      <c r="O340" s="205">
        <v>0</v>
      </c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AR340" s="17" t="s">
        <v>290</v>
      </c>
      <c r="AT340" s="17" t="s">
        <v>285</v>
      </c>
      <c r="AU340" s="17" t="s">
        <v>86</v>
      </c>
      <c r="AY340" s="17" t="s">
        <v>282</v>
      </c>
      <c r="BE340" s="207">
        <f>IF(N340="základní",J340,0)</f>
        <v>15588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7" t="s">
        <v>86</v>
      </c>
      <c r="BK340" s="207">
        <f>ROUND(I340*H340,2)</f>
        <v>15588</v>
      </c>
      <c r="BL340" s="17" t="s">
        <v>290</v>
      </c>
      <c r="BM340" s="17" t="s">
        <v>3649</v>
      </c>
    </row>
    <row r="341" s="1" customFormat="1" ht="16.5" customHeight="1">
      <c r="B341" s="33"/>
      <c r="C341" s="198" t="s">
        <v>3650</v>
      </c>
      <c r="D341" s="198" t="s">
        <v>285</v>
      </c>
      <c r="E341" s="199" t="s">
        <v>3651</v>
      </c>
      <c r="F341" s="200" t="s">
        <v>3652</v>
      </c>
      <c r="G341" s="201" t="s">
        <v>376</v>
      </c>
      <c r="H341" s="202">
        <v>2</v>
      </c>
      <c r="I341" s="203">
        <v>11357</v>
      </c>
      <c r="J341" s="203">
        <f>ROUND(I341*H341,2)</f>
        <v>22714</v>
      </c>
      <c r="K341" s="200" t="s">
        <v>377</v>
      </c>
      <c r="L341" s="38"/>
      <c r="M341" s="72" t="s">
        <v>1</v>
      </c>
      <c r="N341" s="204" t="s">
        <v>50</v>
      </c>
      <c r="O341" s="205">
        <v>0</v>
      </c>
      <c r="P341" s="205">
        <f>O341*H341</f>
        <v>0</v>
      </c>
      <c r="Q341" s="205">
        <v>0</v>
      </c>
      <c r="R341" s="205">
        <f>Q341*H341</f>
        <v>0</v>
      </c>
      <c r="S341" s="205">
        <v>0</v>
      </c>
      <c r="T341" s="206">
        <f>S341*H341</f>
        <v>0</v>
      </c>
      <c r="AR341" s="17" t="s">
        <v>290</v>
      </c>
      <c r="AT341" s="17" t="s">
        <v>285</v>
      </c>
      <c r="AU341" s="17" t="s">
        <v>86</v>
      </c>
      <c r="AY341" s="17" t="s">
        <v>282</v>
      </c>
      <c r="BE341" s="207">
        <f>IF(N341="základní",J341,0)</f>
        <v>22714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22714</v>
      </c>
      <c r="BL341" s="17" t="s">
        <v>290</v>
      </c>
      <c r="BM341" s="17" t="s">
        <v>3653</v>
      </c>
    </row>
    <row r="342" s="1" customFormat="1" ht="16.5" customHeight="1">
      <c r="B342" s="33"/>
      <c r="C342" s="198" t="s">
        <v>3654</v>
      </c>
      <c r="D342" s="198" t="s">
        <v>285</v>
      </c>
      <c r="E342" s="199" t="s">
        <v>3655</v>
      </c>
      <c r="F342" s="200" t="s">
        <v>3656</v>
      </c>
      <c r="G342" s="201" t="s">
        <v>376</v>
      </c>
      <c r="H342" s="202">
        <v>2</v>
      </c>
      <c r="I342" s="203">
        <v>6023</v>
      </c>
      <c r="J342" s="203">
        <f>ROUND(I342*H342,2)</f>
        <v>12046</v>
      </c>
      <c r="K342" s="200" t="s">
        <v>377</v>
      </c>
      <c r="L342" s="38"/>
      <c r="M342" s="72" t="s">
        <v>1</v>
      </c>
      <c r="N342" s="204" t="s">
        <v>50</v>
      </c>
      <c r="O342" s="205">
        <v>0</v>
      </c>
      <c r="P342" s="205">
        <f>O342*H342</f>
        <v>0</v>
      </c>
      <c r="Q342" s="205">
        <v>0</v>
      </c>
      <c r="R342" s="205">
        <f>Q342*H342</f>
        <v>0</v>
      </c>
      <c r="S342" s="205">
        <v>0</v>
      </c>
      <c r="T342" s="206">
        <f>S342*H342</f>
        <v>0</v>
      </c>
      <c r="AR342" s="17" t="s">
        <v>290</v>
      </c>
      <c r="AT342" s="17" t="s">
        <v>285</v>
      </c>
      <c r="AU342" s="17" t="s">
        <v>86</v>
      </c>
      <c r="AY342" s="17" t="s">
        <v>282</v>
      </c>
      <c r="BE342" s="207">
        <f>IF(N342="základní",J342,0)</f>
        <v>12046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7" t="s">
        <v>86</v>
      </c>
      <c r="BK342" s="207">
        <f>ROUND(I342*H342,2)</f>
        <v>12046</v>
      </c>
      <c r="BL342" s="17" t="s">
        <v>290</v>
      </c>
      <c r="BM342" s="17" t="s">
        <v>3657</v>
      </c>
    </row>
    <row r="343" s="1" customFormat="1" ht="16.5" customHeight="1">
      <c r="B343" s="33"/>
      <c r="C343" s="198" t="s">
        <v>3658</v>
      </c>
      <c r="D343" s="198" t="s">
        <v>285</v>
      </c>
      <c r="E343" s="199" t="s">
        <v>3659</v>
      </c>
      <c r="F343" s="200" t="s">
        <v>3660</v>
      </c>
      <c r="G343" s="201" t="s">
        <v>376</v>
      </c>
      <c r="H343" s="202">
        <v>14</v>
      </c>
      <c r="I343" s="203">
        <v>5655</v>
      </c>
      <c r="J343" s="203">
        <f>ROUND(I343*H343,2)</f>
        <v>79170</v>
      </c>
      <c r="K343" s="200" t="s">
        <v>377</v>
      </c>
      <c r="L343" s="38"/>
      <c r="M343" s="72" t="s">
        <v>1</v>
      </c>
      <c r="N343" s="204" t="s">
        <v>50</v>
      </c>
      <c r="O343" s="205">
        <v>0</v>
      </c>
      <c r="P343" s="205">
        <f>O343*H343</f>
        <v>0</v>
      </c>
      <c r="Q343" s="205">
        <v>0</v>
      </c>
      <c r="R343" s="205">
        <f>Q343*H343</f>
        <v>0</v>
      </c>
      <c r="S343" s="205">
        <v>0</v>
      </c>
      <c r="T343" s="206">
        <f>S343*H343</f>
        <v>0</v>
      </c>
      <c r="AR343" s="17" t="s">
        <v>290</v>
      </c>
      <c r="AT343" s="17" t="s">
        <v>285</v>
      </c>
      <c r="AU343" s="17" t="s">
        <v>86</v>
      </c>
      <c r="AY343" s="17" t="s">
        <v>282</v>
      </c>
      <c r="BE343" s="207">
        <f>IF(N343="základní",J343,0)</f>
        <v>79170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7" t="s">
        <v>86</v>
      </c>
      <c r="BK343" s="207">
        <f>ROUND(I343*H343,2)</f>
        <v>79170</v>
      </c>
      <c r="BL343" s="17" t="s">
        <v>290</v>
      </c>
      <c r="BM343" s="17" t="s">
        <v>3661</v>
      </c>
    </row>
    <row r="344" s="13" customFormat="1">
      <c r="B344" s="218"/>
      <c r="C344" s="219"/>
      <c r="D344" s="210" t="s">
        <v>292</v>
      </c>
      <c r="E344" s="220" t="s">
        <v>1</v>
      </c>
      <c r="F344" s="221" t="s">
        <v>3662</v>
      </c>
      <c r="G344" s="219"/>
      <c r="H344" s="222">
        <v>14</v>
      </c>
      <c r="I344" s="219"/>
      <c r="J344" s="219"/>
      <c r="K344" s="219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292</v>
      </c>
      <c r="AU344" s="227" t="s">
        <v>86</v>
      </c>
      <c r="AV344" s="13" t="s">
        <v>88</v>
      </c>
      <c r="AW344" s="13" t="s">
        <v>40</v>
      </c>
      <c r="AX344" s="13" t="s">
        <v>79</v>
      </c>
      <c r="AY344" s="227" t="s">
        <v>282</v>
      </c>
    </row>
    <row r="345" s="15" customFormat="1">
      <c r="B345" s="238"/>
      <c r="C345" s="239"/>
      <c r="D345" s="210" t="s">
        <v>292</v>
      </c>
      <c r="E345" s="240" t="s">
        <v>1</v>
      </c>
      <c r="F345" s="241" t="s">
        <v>306</v>
      </c>
      <c r="G345" s="239"/>
      <c r="H345" s="242">
        <v>14</v>
      </c>
      <c r="I345" s="239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AT345" s="247" t="s">
        <v>292</v>
      </c>
      <c r="AU345" s="247" t="s">
        <v>86</v>
      </c>
      <c r="AV345" s="15" t="s">
        <v>290</v>
      </c>
      <c r="AW345" s="15" t="s">
        <v>40</v>
      </c>
      <c r="AX345" s="15" t="s">
        <v>86</v>
      </c>
      <c r="AY345" s="247" t="s">
        <v>282</v>
      </c>
    </row>
    <row r="346" s="1" customFormat="1" ht="16.5" customHeight="1">
      <c r="B346" s="33"/>
      <c r="C346" s="198" t="s">
        <v>2331</v>
      </c>
      <c r="D346" s="198" t="s">
        <v>285</v>
      </c>
      <c r="E346" s="199" t="s">
        <v>3663</v>
      </c>
      <c r="F346" s="200" t="s">
        <v>3664</v>
      </c>
      <c r="G346" s="201" t="s">
        <v>376</v>
      </c>
      <c r="H346" s="202">
        <v>49</v>
      </c>
      <c r="I346" s="203">
        <v>715</v>
      </c>
      <c r="J346" s="203">
        <f>ROUND(I346*H346,2)</f>
        <v>35035</v>
      </c>
      <c r="K346" s="200" t="s">
        <v>377</v>
      </c>
      <c r="L346" s="38"/>
      <c r="M346" s="72" t="s">
        <v>1</v>
      </c>
      <c r="N346" s="204" t="s">
        <v>50</v>
      </c>
      <c r="O346" s="205">
        <v>0</v>
      </c>
      <c r="P346" s="205">
        <f>O346*H346</f>
        <v>0</v>
      </c>
      <c r="Q346" s="205">
        <v>0</v>
      </c>
      <c r="R346" s="205">
        <f>Q346*H346</f>
        <v>0</v>
      </c>
      <c r="S346" s="205">
        <v>0</v>
      </c>
      <c r="T346" s="206">
        <f>S346*H346</f>
        <v>0</v>
      </c>
      <c r="AR346" s="17" t="s">
        <v>290</v>
      </c>
      <c r="AT346" s="17" t="s">
        <v>285</v>
      </c>
      <c r="AU346" s="17" t="s">
        <v>86</v>
      </c>
      <c r="AY346" s="17" t="s">
        <v>282</v>
      </c>
      <c r="BE346" s="207">
        <f>IF(N346="základní",J346,0)</f>
        <v>35035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7" t="s">
        <v>86</v>
      </c>
      <c r="BK346" s="207">
        <f>ROUND(I346*H346,2)</f>
        <v>35035</v>
      </c>
      <c r="BL346" s="17" t="s">
        <v>290</v>
      </c>
      <c r="BM346" s="17" t="s">
        <v>3665</v>
      </c>
    </row>
    <row r="347" s="13" customFormat="1">
      <c r="B347" s="218"/>
      <c r="C347" s="219"/>
      <c r="D347" s="210" t="s">
        <v>292</v>
      </c>
      <c r="E347" s="220" t="s">
        <v>1</v>
      </c>
      <c r="F347" s="221" t="s">
        <v>3330</v>
      </c>
      <c r="G347" s="219"/>
      <c r="H347" s="222">
        <v>49</v>
      </c>
      <c r="I347" s="219"/>
      <c r="J347" s="219"/>
      <c r="K347" s="219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292</v>
      </c>
      <c r="AU347" s="227" t="s">
        <v>86</v>
      </c>
      <c r="AV347" s="13" t="s">
        <v>88</v>
      </c>
      <c r="AW347" s="13" t="s">
        <v>40</v>
      </c>
      <c r="AX347" s="13" t="s">
        <v>79</v>
      </c>
      <c r="AY347" s="227" t="s">
        <v>282</v>
      </c>
    </row>
    <row r="348" s="15" customFormat="1">
      <c r="B348" s="238"/>
      <c r="C348" s="239"/>
      <c r="D348" s="210" t="s">
        <v>292</v>
      </c>
      <c r="E348" s="240" t="s">
        <v>1</v>
      </c>
      <c r="F348" s="241" t="s">
        <v>306</v>
      </c>
      <c r="G348" s="239"/>
      <c r="H348" s="242">
        <v>49</v>
      </c>
      <c r="I348" s="239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292</v>
      </c>
      <c r="AU348" s="247" t="s">
        <v>86</v>
      </c>
      <c r="AV348" s="15" t="s">
        <v>290</v>
      </c>
      <c r="AW348" s="15" t="s">
        <v>40</v>
      </c>
      <c r="AX348" s="15" t="s">
        <v>86</v>
      </c>
      <c r="AY348" s="247" t="s">
        <v>282</v>
      </c>
    </row>
    <row r="349" s="1" customFormat="1" ht="16.5" customHeight="1">
      <c r="B349" s="33"/>
      <c r="C349" s="198" t="s">
        <v>3666</v>
      </c>
      <c r="D349" s="198" t="s">
        <v>285</v>
      </c>
      <c r="E349" s="199" t="s">
        <v>3667</v>
      </c>
      <c r="F349" s="200" t="s">
        <v>3668</v>
      </c>
      <c r="G349" s="201" t="s">
        <v>376</v>
      </c>
      <c r="H349" s="202">
        <v>20</v>
      </c>
      <c r="I349" s="203">
        <v>790</v>
      </c>
      <c r="J349" s="203">
        <f>ROUND(I349*H349,2)</f>
        <v>15800</v>
      </c>
      <c r="K349" s="200" t="s">
        <v>377</v>
      </c>
      <c r="L349" s="38"/>
      <c r="M349" s="72" t="s">
        <v>1</v>
      </c>
      <c r="N349" s="204" t="s">
        <v>50</v>
      </c>
      <c r="O349" s="205">
        <v>0</v>
      </c>
      <c r="P349" s="205">
        <f>O349*H349</f>
        <v>0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AR349" s="17" t="s">
        <v>290</v>
      </c>
      <c r="AT349" s="17" t="s">
        <v>285</v>
      </c>
      <c r="AU349" s="17" t="s">
        <v>86</v>
      </c>
      <c r="AY349" s="17" t="s">
        <v>282</v>
      </c>
      <c r="BE349" s="207">
        <f>IF(N349="základní",J349,0)</f>
        <v>15800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15800</v>
      </c>
      <c r="BL349" s="17" t="s">
        <v>290</v>
      </c>
      <c r="BM349" s="17" t="s">
        <v>3669</v>
      </c>
    </row>
    <row r="350" s="13" customFormat="1">
      <c r="B350" s="218"/>
      <c r="C350" s="219"/>
      <c r="D350" s="210" t="s">
        <v>292</v>
      </c>
      <c r="E350" s="220" t="s">
        <v>1</v>
      </c>
      <c r="F350" s="221" t="s">
        <v>3326</v>
      </c>
      <c r="G350" s="219"/>
      <c r="H350" s="222">
        <v>20</v>
      </c>
      <c r="I350" s="219"/>
      <c r="J350" s="219"/>
      <c r="K350" s="219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292</v>
      </c>
      <c r="AU350" s="227" t="s">
        <v>86</v>
      </c>
      <c r="AV350" s="13" t="s">
        <v>88</v>
      </c>
      <c r="AW350" s="13" t="s">
        <v>40</v>
      </c>
      <c r="AX350" s="13" t="s">
        <v>79</v>
      </c>
      <c r="AY350" s="227" t="s">
        <v>282</v>
      </c>
    </row>
    <row r="351" s="15" customFormat="1">
      <c r="B351" s="238"/>
      <c r="C351" s="239"/>
      <c r="D351" s="210" t="s">
        <v>292</v>
      </c>
      <c r="E351" s="240" t="s">
        <v>1</v>
      </c>
      <c r="F351" s="241" t="s">
        <v>306</v>
      </c>
      <c r="G351" s="239"/>
      <c r="H351" s="242">
        <v>20</v>
      </c>
      <c r="I351" s="239"/>
      <c r="J351" s="239"/>
      <c r="K351" s="239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292</v>
      </c>
      <c r="AU351" s="247" t="s">
        <v>86</v>
      </c>
      <c r="AV351" s="15" t="s">
        <v>290</v>
      </c>
      <c r="AW351" s="15" t="s">
        <v>40</v>
      </c>
      <c r="AX351" s="15" t="s">
        <v>86</v>
      </c>
      <c r="AY351" s="247" t="s">
        <v>282</v>
      </c>
    </row>
    <row r="352" s="1" customFormat="1" ht="16.5" customHeight="1">
      <c r="B352" s="33"/>
      <c r="C352" s="198" t="s">
        <v>3670</v>
      </c>
      <c r="D352" s="198" t="s">
        <v>285</v>
      </c>
      <c r="E352" s="199" t="s">
        <v>3671</v>
      </c>
      <c r="F352" s="200" t="s">
        <v>3672</v>
      </c>
      <c r="G352" s="201" t="s">
        <v>376</v>
      </c>
      <c r="H352" s="202">
        <v>138</v>
      </c>
      <c r="I352" s="203">
        <v>160</v>
      </c>
      <c r="J352" s="203">
        <f>ROUND(I352*H352,2)</f>
        <v>22080</v>
      </c>
      <c r="K352" s="200" t="s">
        <v>377</v>
      </c>
      <c r="L352" s="38"/>
      <c r="M352" s="72" t="s">
        <v>1</v>
      </c>
      <c r="N352" s="204" t="s">
        <v>50</v>
      </c>
      <c r="O352" s="205">
        <v>0</v>
      </c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AR352" s="17" t="s">
        <v>290</v>
      </c>
      <c r="AT352" s="17" t="s">
        <v>285</v>
      </c>
      <c r="AU352" s="17" t="s">
        <v>86</v>
      </c>
      <c r="AY352" s="17" t="s">
        <v>282</v>
      </c>
      <c r="BE352" s="207">
        <f>IF(N352="základní",J352,0)</f>
        <v>22080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7" t="s">
        <v>86</v>
      </c>
      <c r="BK352" s="207">
        <f>ROUND(I352*H352,2)</f>
        <v>22080</v>
      </c>
      <c r="BL352" s="17" t="s">
        <v>290</v>
      </c>
      <c r="BM352" s="17" t="s">
        <v>3673</v>
      </c>
    </row>
    <row r="353" s="13" customFormat="1">
      <c r="B353" s="218"/>
      <c r="C353" s="219"/>
      <c r="D353" s="210" t="s">
        <v>292</v>
      </c>
      <c r="E353" s="220" t="s">
        <v>1</v>
      </c>
      <c r="F353" s="221" t="s">
        <v>3674</v>
      </c>
      <c r="G353" s="219"/>
      <c r="H353" s="222">
        <v>138</v>
      </c>
      <c r="I353" s="219"/>
      <c r="J353" s="219"/>
      <c r="K353" s="219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292</v>
      </c>
      <c r="AU353" s="227" t="s">
        <v>86</v>
      </c>
      <c r="AV353" s="13" t="s">
        <v>88</v>
      </c>
      <c r="AW353" s="13" t="s">
        <v>40</v>
      </c>
      <c r="AX353" s="13" t="s">
        <v>79</v>
      </c>
      <c r="AY353" s="227" t="s">
        <v>282</v>
      </c>
    </row>
    <row r="354" s="15" customFormat="1">
      <c r="B354" s="238"/>
      <c r="C354" s="239"/>
      <c r="D354" s="210" t="s">
        <v>292</v>
      </c>
      <c r="E354" s="240" t="s">
        <v>1</v>
      </c>
      <c r="F354" s="241" t="s">
        <v>306</v>
      </c>
      <c r="G354" s="239"/>
      <c r="H354" s="242">
        <v>138</v>
      </c>
      <c r="I354" s="239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AT354" s="247" t="s">
        <v>292</v>
      </c>
      <c r="AU354" s="247" t="s">
        <v>86</v>
      </c>
      <c r="AV354" s="15" t="s">
        <v>290</v>
      </c>
      <c r="AW354" s="15" t="s">
        <v>40</v>
      </c>
      <c r="AX354" s="15" t="s">
        <v>86</v>
      </c>
      <c r="AY354" s="247" t="s">
        <v>282</v>
      </c>
    </row>
    <row r="355" s="1" customFormat="1" ht="16.5" customHeight="1">
      <c r="B355" s="33"/>
      <c r="C355" s="198" t="s">
        <v>3675</v>
      </c>
      <c r="D355" s="198" t="s">
        <v>285</v>
      </c>
      <c r="E355" s="199" t="s">
        <v>3676</v>
      </c>
      <c r="F355" s="200" t="s">
        <v>3677</v>
      </c>
      <c r="G355" s="201" t="s">
        <v>376</v>
      </c>
      <c r="H355" s="202">
        <v>10</v>
      </c>
      <c r="I355" s="203">
        <v>695</v>
      </c>
      <c r="J355" s="203">
        <f>ROUND(I355*H355,2)</f>
        <v>6950</v>
      </c>
      <c r="K355" s="200" t="s">
        <v>377</v>
      </c>
      <c r="L355" s="38"/>
      <c r="M355" s="72" t="s">
        <v>1</v>
      </c>
      <c r="N355" s="204" t="s">
        <v>50</v>
      </c>
      <c r="O355" s="205">
        <v>0</v>
      </c>
      <c r="P355" s="205">
        <f>O355*H355</f>
        <v>0</v>
      </c>
      <c r="Q355" s="205">
        <v>0</v>
      </c>
      <c r="R355" s="205">
        <f>Q355*H355</f>
        <v>0</v>
      </c>
      <c r="S355" s="205">
        <v>0</v>
      </c>
      <c r="T355" s="206">
        <f>S355*H355</f>
        <v>0</v>
      </c>
      <c r="AR355" s="17" t="s">
        <v>290</v>
      </c>
      <c r="AT355" s="17" t="s">
        <v>285</v>
      </c>
      <c r="AU355" s="17" t="s">
        <v>86</v>
      </c>
      <c r="AY355" s="17" t="s">
        <v>282</v>
      </c>
      <c r="BE355" s="207">
        <f>IF(N355="základní",J355,0)</f>
        <v>6950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7" t="s">
        <v>86</v>
      </c>
      <c r="BK355" s="207">
        <f>ROUND(I355*H355,2)</f>
        <v>6950</v>
      </c>
      <c r="BL355" s="17" t="s">
        <v>290</v>
      </c>
      <c r="BM355" s="17" t="s">
        <v>3678</v>
      </c>
    </row>
    <row r="356" s="13" customFormat="1">
      <c r="B356" s="218"/>
      <c r="C356" s="219"/>
      <c r="D356" s="210" t="s">
        <v>292</v>
      </c>
      <c r="E356" s="220" t="s">
        <v>1</v>
      </c>
      <c r="F356" s="221" t="s">
        <v>3679</v>
      </c>
      <c r="G356" s="219"/>
      <c r="H356" s="222">
        <v>10</v>
      </c>
      <c r="I356" s="219"/>
      <c r="J356" s="219"/>
      <c r="K356" s="219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292</v>
      </c>
      <c r="AU356" s="227" t="s">
        <v>86</v>
      </c>
      <c r="AV356" s="13" t="s">
        <v>88</v>
      </c>
      <c r="AW356" s="13" t="s">
        <v>40</v>
      </c>
      <c r="AX356" s="13" t="s">
        <v>79</v>
      </c>
      <c r="AY356" s="227" t="s">
        <v>282</v>
      </c>
    </row>
    <row r="357" s="15" customFormat="1">
      <c r="B357" s="238"/>
      <c r="C357" s="239"/>
      <c r="D357" s="210" t="s">
        <v>292</v>
      </c>
      <c r="E357" s="240" t="s">
        <v>1</v>
      </c>
      <c r="F357" s="241" t="s">
        <v>306</v>
      </c>
      <c r="G357" s="239"/>
      <c r="H357" s="242">
        <v>10</v>
      </c>
      <c r="I357" s="239"/>
      <c r="J357" s="239"/>
      <c r="K357" s="239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292</v>
      </c>
      <c r="AU357" s="247" t="s">
        <v>86</v>
      </c>
      <c r="AV357" s="15" t="s">
        <v>290</v>
      </c>
      <c r="AW357" s="15" t="s">
        <v>40</v>
      </c>
      <c r="AX357" s="15" t="s">
        <v>86</v>
      </c>
      <c r="AY357" s="247" t="s">
        <v>282</v>
      </c>
    </row>
    <row r="358" s="1" customFormat="1" ht="16.5" customHeight="1">
      <c r="B358" s="33"/>
      <c r="C358" s="198" t="s">
        <v>3680</v>
      </c>
      <c r="D358" s="198" t="s">
        <v>285</v>
      </c>
      <c r="E358" s="199" t="s">
        <v>3681</v>
      </c>
      <c r="F358" s="200" t="s">
        <v>3682</v>
      </c>
      <c r="G358" s="201" t="s">
        <v>627</v>
      </c>
      <c r="H358" s="202">
        <v>30176.360000000001</v>
      </c>
      <c r="I358" s="203">
        <v>3</v>
      </c>
      <c r="J358" s="203">
        <f>ROUND(I358*H358,2)</f>
        <v>90529.080000000002</v>
      </c>
      <c r="K358" s="200" t="s">
        <v>377</v>
      </c>
      <c r="L358" s="38"/>
      <c r="M358" s="72" t="s">
        <v>1</v>
      </c>
      <c r="N358" s="204" t="s">
        <v>50</v>
      </c>
      <c r="O358" s="205">
        <v>0</v>
      </c>
      <c r="P358" s="205">
        <f>O358*H358</f>
        <v>0</v>
      </c>
      <c r="Q358" s="205">
        <v>0</v>
      </c>
      <c r="R358" s="205">
        <f>Q358*H358</f>
        <v>0</v>
      </c>
      <c r="S358" s="205">
        <v>0</v>
      </c>
      <c r="T358" s="206">
        <f>S358*H358</f>
        <v>0</v>
      </c>
      <c r="AR358" s="17" t="s">
        <v>290</v>
      </c>
      <c r="AT358" s="17" t="s">
        <v>285</v>
      </c>
      <c r="AU358" s="17" t="s">
        <v>86</v>
      </c>
      <c r="AY358" s="17" t="s">
        <v>282</v>
      </c>
      <c r="BE358" s="207">
        <f>IF(N358="základní",J358,0)</f>
        <v>90529.080000000002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7" t="s">
        <v>86</v>
      </c>
      <c r="BK358" s="207">
        <f>ROUND(I358*H358,2)</f>
        <v>90529.080000000002</v>
      </c>
      <c r="BL358" s="17" t="s">
        <v>290</v>
      </c>
      <c r="BM358" s="17" t="s">
        <v>3683</v>
      </c>
    </row>
    <row r="359" s="1" customFormat="1" ht="16.5" customHeight="1">
      <c r="B359" s="33"/>
      <c r="C359" s="198" t="s">
        <v>3684</v>
      </c>
      <c r="D359" s="198" t="s">
        <v>285</v>
      </c>
      <c r="E359" s="199" t="s">
        <v>3685</v>
      </c>
      <c r="F359" s="200" t="s">
        <v>3686</v>
      </c>
      <c r="G359" s="201" t="s">
        <v>627</v>
      </c>
      <c r="H359" s="202">
        <v>30176.360000000001</v>
      </c>
      <c r="I359" s="203">
        <v>5</v>
      </c>
      <c r="J359" s="203">
        <f>ROUND(I359*H359,2)</f>
        <v>150881.79999999999</v>
      </c>
      <c r="K359" s="200" t="s">
        <v>377</v>
      </c>
      <c r="L359" s="38"/>
      <c r="M359" s="72" t="s">
        <v>1</v>
      </c>
      <c r="N359" s="204" t="s">
        <v>50</v>
      </c>
      <c r="O359" s="205">
        <v>0</v>
      </c>
      <c r="P359" s="205">
        <f>O359*H359</f>
        <v>0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AR359" s="17" t="s">
        <v>290</v>
      </c>
      <c r="AT359" s="17" t="s">
        <v>285</v>
      </c>
      <c r="AU359" s="17" t="s">
        <v>86</v>
      </c>
      <c r="AY359" s="17" t="s">
        <v>282</v>
      </c>
      <c r="BE359" s="207">
        <f>IF(N359="základní",J359,0)</f>
        <v>150881.79999999999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86</v>
      </c>
      <c r="BK359" s="207">
        <f>ROUND(I359*H359,2)</f>
        <v>150881.79999999999</v>
      </c>
      <c r="BL359" s="17" t="s">
        <v>290</v>
      </c>
      <c r="BM359" s="17" t="s">
        <v>3687</v>
      </c>
    </row>
    <row r="360" s="1" customFormat="1" ht="16.5" customHeight="1">
      <c r="B360" s="33"/>
      <c r="C360" s="198" t="s">
        <v>3688</v>
      </c>
      <c r="D360" s="198" t="s">
        <v>285</v>
      </c>
      <c r="E360" s="199" t="s">
        <v>3689</v>
      </c>
      <c r="F360" s="200" t="s">
        <v>3690</v>
      </c>
      <c r="G360" s="201" t="s">
        <v>627</v>
      </c>
      <c r="H360" s="202">
        <v>30176.360000000001</v>
      </c>
      <c r="I360" s="203">
        <v>3.6000000000000001</v>
      </c>
      <c r="J360" s="203">
        <f>ROUND(I360*H360,2)</f>
        <v>108634.89999999999</v>
      </c>
      <c r="K360" s="200" t="s">
        <v>377</v>
      </c>
      <c r="L360" s="38"/>
      <c r="M360" s="72" t="s">
        <v>1</v>
      </c>
      <c r="N360" s="204" t="s">
        <v>50</v>
      </c>
      <c r="O360" s="205">
        <v>0</v>
      </c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AR360" s="17" t="s">
        <v>290</v>
      </c>
      <c r="AT360" s="17" t="s">
        <v>285</v>
      </c>
      <c r="AU360" s="17" t="s">
        <v>86</v>
      </c>
      <c r="AY360" s="17" t="s">
        <v>282</v>
      </c>
      <c r="BE360" s="207">
        <f>IF(N360="základní",J360,0)</f>
        <v>108634.89999999999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7" t="s">
        <v>86</v>
      </c>
      <c r="BK360" s="207">
        <f>ROUND(I360*H360,2)</f>
        <v>108634.89999999999</v>
      </c>
      <c r="BL360" s="17" t="s">
        <v>290</v>
      </c>
      <c r="BM360" s="17" t="s">
        <v>3691</v>
      </c>
    </row>
    <row r="361" s="1" customFormat="1" ht="16.5" customHeight="1">
      <c r="B361" s="33"/>
      <c r="C361" s="198" t="s">
        <v>3692</v>
      </c>
      <c r="D361" s="198" t="s">
        <v>285</v>
      </c>
      <c r="E361" s="199" t="s">
        <v>3693</v>
      </c>
      <c r="F361" s="200" t="s">
        <v>3694</v>
      </c>
      <c r="G361" s="201" t="s">
        <v>627</v>
      </c>
      <c r="H361" s="202">
        <v>30176.360000000001</v>
      </c>
      <c r="I361" s="203">
        <v>1</v>
      </c>
      <c r="J361" s="203">
        <f>ROUND(I361*H361,2)</f>
        <v>30176.360000000001</v>
      </c>
      <c r="K361" s="200" t="s">
        <v>377</v>
      </c>
      <c r="L361" s="38"/>
      <c r="M361" s="72" t="s">
        <v>1</v>
      </c>
      <c r="N361" s="204" t="s">
        <v>50</v>
      </c>
      <c r="O361" s="205">
        <v>0</v>
      </c>
      <c r="P361" s="205">
        <f>O361*H361</f>
        <v>0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AR361" s="17" t="s">
        <v>290</v>
      </c>
      <c r="AT361" s="17" t="s">
        <v>285</v>
      </c>
      <c r="AU361" s="17" t="s">
        <v>86</v>
      </c>
      <c r="AY361" s="17" t="s">
        <v>282</v>
      </c>
      <c r="BE361" s="207">
        <f>IF(N361="základní",J361,0)</f>
        <v>30176.360000000001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7" t="s">
        <v>86</v>
      </c>
      <c r="BK361" s="207">
        <f>ROUND(I361*H361,2)</f>
        <v>30176.360000000001</v>
      </c>
      <c r="BL361" s="17" t="s">
        <v>290</v>
      </c>
      <c r="BM361" s="17" t="s">
        <v>3695</v>
      </c>
    </row>
    <row r="362" s="11" customFormat="1" ht="25.92" customHeight="1">
      <c r="B362" s="183"/>
      <c r="C362" s="184"/>
      <c r="D362" s="185" t="s">
        <v>78</v>
      </c>
      <c r="E362" s="186" t="s">
        <v>3696</v>
      </c>
      <c r="F362" s="186" t="s">
        <v>3697</v>
      </c>
      <c r="G362" s="184"/>
      <c r="H362" s="184"/>
      <c r="I362" s="184"/>
      <c r="J362" s="187">
        <f>BK362</f>
        <v>53092.870000000003</v>
      </c>
      <c r="K362" s="184"/>
      <c r="L362" s="188"/>
      <c r="M362" s="189"/>
      <c r="N362" s="190"/>
      <c r="O362" s="190"/>
      <c r="P362" s="191">
        <f>SUM(P363:P366)</f>
        <v>0</v>
      </c>
      <c r="Q362" s="190"/>
      <c r="R362" s="191">
        <f>SUM(R363:R366)</f>
        <v>0</v>
      </c>
      <c r="S362" s="190"/>
      <c r="T362" s="192">
        <f>SUM(T363:T366)</f>
        <v>0</v>
      </c>
      <c r="AR362" s="193" t="s">
        <v>86</v>
      </c>
      <c r="AT362" s="194" t="s">
        <v>78</v>
      </c>
      <c r="AU362" s="194" t="s">
        <v>79</v>
      </c>
      <c r="AY362" s="193" t="s">
        <v>282</v>
      </c>
      <c r="BK362" s="195">
        <f>SUM(BK363:BK366)</f>
        <v>53092.870000000003</v>
      </c>
    </row>
    <row r="363" s="1" customFormat="1" ht="16.5" customHeight="1">
      <c r="B363" s="33"/>
      <c r="C363" s="198" t="s">
        <v>3698</v>
      </c>
      <c r="D363" s="198" t="s">
        <v>285</v>
      </c>
      <c r="E363" s="199" t="s">
        <v>3699</v>
      </c>
      <c r="F363" s="200" t="s">
        <v>3700</v>
      </c>
      <c r="G363" s="201" t="s">
        <v>376</v>
      </c>
      <c r="H363" s="202">
        <v>1</v>
      </c>
      <c r="I363" s="203">
        <v>40978</v>
      </c>
      <c r="J363" s="203">
        <f>ROUND(I363*H363,2)</f>
        <v>40978</v>
      </c>
      <c r="K363" s="200" t="s">
        <v>377</v>
      </c>
      <c r="L363" s="38"/>
      <c r="M363" s="72" t="s">
        <v>1</v>
      </c>
      <c r="N363" s="204" t="s">
        <v>50</v>
      </c>
      <c r="O363" s="205">
        <v>0</v>
      </c>
      <c r="P363" s="205">
        <f>O363*H363</f>
        <v>0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AR363" s="17" t="s">
        <v>290</v>
      </c>
      <c r="AT363" s="17" t="s">
        <v>285</v>
      </c>
      <c r="AU363" s="17" t="s">
        <v>86</v>
      </c>
      <c r="AY363" s="17" t="s">
        <v>282</v>
      </c>
      <c r="BE363" s="207">
        <f>IF(N363="základní",J363,0)</f>
        <v>40978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7" t="s">
        <v>86</v>
      </c>
      <c r="BK363" s="207">
        <f>ROUND(I363*H363,2)</f>
        <v>40978</v>
      </c>
      <c r="BL363" s="17" t="s">
        <v>290</v>
      </c>
      <c r="BM363" s="17" t="s">
        <v>3701</v>
      </c>
    </row>
    <row r="364" s="1" customFormat="1" ht="16.5" customHeight="1">
      <c r="B364" s="33"/>
      <c r="C364" s="198" t="s">
        <v>3702</v>
      </c>
      <c r="D364" s="198" t="s">
        <v>285</v>
      </c>
      <c r="E364" s="199" t="s">
        <v>3703</v>
      </c>
      <c r="F364" s="200" t="s">
        <v>3704</v>
      </c>
      <c r="G364" s="201" t="s">
        <v>376</v>
      </c>
      <c r="H364" s="202">
        <v>1</v>
      </c>
      <c r="I364" s="203">
        <v>9780</v>
      </c>
      <c r="J364" s="203">
        <f>ROUND(I364*H364,2)</f>
        <v>9780</v>
      </c>
      <c r="K364" s="200" t="s">
        <v>377</v>
      </c>
      <c r="L364" s="38"/>
      <c r="M364" s="72" t="s">
        <v>1</v>
      </c>
      <c r="N364" s="204" t="s">
        <v>50</v>
      </c>
      <c r="O364" s="205">
        <v>0</v>
      </c>
      <c r="P364" s="205">
        <f>O364*H364</f>
        <v>0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AR364" s="17" t="s">
        <v>290</v>
      </c>
      <c r="AT364" s="17" t="s">
        <v>285</v>
      </c>
      <c r="AU364" s="17" t="s">
        <v>86</v>
      </c>
      <c r="AY364" s="17" t="s">
        <v>282</v>
      </c>
      <c r="BE364" s="207">
        <f>IF(N364="základní",J364,0)</f>
        <v>9780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7" t="s">
        <v>86</v>
      </c>
      <c r="BK364" s="207">
        <f>ROUND(I364*H364,2)</f>
        <v>9780</v>
      </c>
      <c r="BL364" s="17" t="s">
        <v>290</v>
      </c>
      <c r="BM364" s="17" t="s">
        <v>3705</v>
      </c>
    </row>
    <row r="365" s="1" customFormat="1" ht="16.5" customHeight="1">
      <c r="B365" s="33"/>
      <c r="C365" s="198" t="s">
        <v>3706</v>
      </c>
      <c r="D365" s="198" t="s">
        <v>285</v>
      </c>
      <c r="E365" s="199" t="s">
        <v>3689</v>
      </c>
      <c r="F365" s="200" t="s">
        <v>3690</v>
      </c>
      <c r="G365" s="201" t="s">
        <v>627</v>
      </c>
      <c r="H365" s="202">
        <v>507.57999999999998</v>
      </c>
      <c r="I365" s="203">
        <v>3.6000000000000001</v>
      </c>
      <c r="J365" s="203">
        <f>ROUND(I365*H365,2)</f>
        <v>1827.29</v>
      </c>
      <c r="K365" s="200" t="s">
        <v>377</v>
      </c>
      <c r="L365" s="38"/>
      <c r="M365" s="72" t="s">
        <v>1</v>
      </c>
      <c r="N365" s="204" t="s">
        <v>50</v>
      </c>
      <c r="O365" s="205">
        <v>0</v>
      </c>
      <c r="P365" s="205">
        <f>O365*H365</f>
        <v>0</v>
      </c>
      <c r="Q365" s="205">
        <v>0</v>
      </c>
      <c r="R365" s="205">
        <f>Q365*H365</f>
        <v>0</v>
      </c>
      <c r="S365" s="205">
        <v>0</v>
      </c>
      <c r="T365" s="206">
        <f>S365*H365</f>
        <v>0</v>
      </c>
      <c r="AR365" s="17" t="s">
        <v>290</v>
      </c>
      <c r="AT365" s="17" t="s">
        <v>285</v>
      </c>
      <c r="AU365" s="17" t="s">
        <v>86</v>
      </c>
      <c r="AY365" s="17" t="s">
        <v>282</v>
      </c>
      <c r="BE365" s="207">
        <f>IF(N365="základní",J365,0)</f>
        <v>1827.29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7" t="s">
        <v>86</v>
      </c>
      <c r="BK365" s="207">
        <f>ROUND(I365*H365,2)</f>
        <v>1827.29</v>
      </c>
      <c r="BL365" s="17" t="s">
        <v>290</v>
      </c>
      <c r="BM365" s="17" t="s">
        <v>3707</v>
      </c>
    </row>
    <row r="366" s="1" customFormat="1" ht="16.5" customHeight="1">
      <c r="B366" s="33"/>
      <c r="C366" s="198" t="s">
        <v>3708</v>
      </c>
      <c r="D366" s="198" t="s">
        <v>285</v>
      </c>
      <c r="E366" s="199" t="s">
        <v>3693</v>
      </c>
      <c r="F366" s="200" t="s">
        <v>3694</v>
      </c>
      <c r="G366" s="201" t="s">
        <v>627</v>
      </c>
      <c r="H366" s="202">
        <v>507.57999999999998</v>
      </c>
      <c r="I366" s="203">
        <v>1</v>
      </c>
      <c r="J366" s="203">
        <f>ROUND(I366*H366,2)</f>
        <v>507.57999999999998</v>
      </c>
      <c r="K366" s="200" t="s">
        <v>377</v>
      </c>
      <c r="L366" s="38"/>
      <c r="M366" s="72" t="s">
        <v>1</v>
      </c>
      <c r="N366" s="204" t="s">
        <v>50</v>
      </c>
      <c r="O366" s="205">
        <v>0</v>
      </c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AR366" s="17" t="s">
        <v>290</v>
      </c>
      <c r="AT366" s="17" t="s">
        <v>285</v>
      </c>
      <c r="AU366" s="17" t="s">
        <v>86</v>
      </c>
      <c r="AY366" s="17" t="s">
        <v>282</v>
      </c>
      <c r="BE366" s="207">
        <f>IF(N366="základní",J366,0)</f>
        <v>507.57999999999998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7" t="s">
        <v>86</v>
      </c>
      <c r="BK366" s="207">
        <f>ROUND(I366*H366,2)</f>
        <v>507.57999999999998</v>
      </c>
      <c r="BL366" s="17" t="s">
        <v>290</v>
      </c>
      <c r="BM366" s="17" t="s">
        <v>3709</v>
      </c>
    </row>
    <row r="367" s="11" customFormat="1" ht="25.92" customHeight="1">
      <c r="B367" s="183"/>
      <c r="C367" s="184"/>
      <c r="D367" s="185" t="s">
        <v>78</v>
      </c>
      <c r="E367" s="186" t="s">
        <v>3710</v>
      </c>
      <c r="F367" s="186" t="s">
        <v>3711</v>
      </c>
      <c r="G367" s="184"/>
      <c r="H367" s="184"/>
      <c r="I367" s="184"/>
      <c r="J367" s="187">
        <f>BK367</f>
        <v>2033352.3500000001</v>
      </c>
      <c r="K367" s="184"/>
      <c r="L367" s="188"/>
      <c r="M367" s="189"/>
      <c r="N367" s="190"/>
      <c r="O367" s="190"/>
      <c r="P367" s="191">
        <f>SUM(P368:P445)</f>
        <v>0</v>
      </c>
      <c r="Q367" s="190"/>
      <c r="R367" s="191">
        <f>SUM(R368:R445)</f>
        <v>0</v>
      </c>
      <c r="S367" s="190"/>
      <c r="T367" s="192">
        <f>SUM(T368:T445)</f>
        <v>0</v>
      </c>
      <c r="AR367" s="193" t="s">
        <v>86</v>
      </c>
      <c r="AT367" s="194" t="s">
        <v>78</v>
      </c>
      <c r="AU367" s="194" t="s">
        <v>79</v>
      </c>
      <c r="AY367" s="193" t="s">
        <v>282</v>
      </c>
      <c r="BK367" s="195">
        <f>SUM(BK368:BK445)</f>
        <v>2033352.3500000001</v>
      </c>
    </row>
    <row r="368" s="1" customFormat="1" ht="16.5" customHeight="1">
      <c r="B368" s="33"/>
      <c r="C368" s="198" t="s">
        <v>3712</v>
      </c>
      <c r="D368" s="198" t="s">
        <v>285</v>
      </c>
      <c r="E368" s="199" t="s">
        <v>3713</v>
      </c>
      <c r="F368" s="200" t="s">
        <v>3714</v>
      </c>
      <c r="G368" s="201" t="s">
        <v>602</v>
      </c>
      <c r="H368" s="202">
        <v>1.6499999999999999</v>
      </c>
      <c r="I368" s="203">
        <v>975</v>
      </c>
      <c r="J368" s="203">
        <f>ROUND(I368*H368,2)</f>
        <v>1608.75</v>
      </c>
      <c r="K368" s="200" t="s">
        <v>377</v>
      </c>
      <c r="L368" s="38"/>
      <c r="M368" s="72" t="s">
        <v>1</v>
      </c>
      <c r="N368" s="204" t="s">
        <v>50</v>
      </c>
      <c r="O368" s="205">
        <v>0</v>
      </c>
      <c r="P368" s="205">
        <f>O368*H368</f>
        <v>0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AR368" s="17" t="s">
        <v>290</v>
      </c>
      <c r="AT368" s="17" t="s">
        <v>285</v>
      </c>
      <c r="AU368" s="17" t="s">
        <v>86</v>
      </c>
      <c r="AY368" s="17" t="s">
        <v>282</v>
      </c>
      <c r="BE368" s="207">
        <f>IF(N368="základní",J368,0)</f>
        <v>1608.75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7" t="s">
        <v>86</v>
      </c>
      <c r="BK368" s="207">
        <f>ROUND(I368*H368,2)</f>
        <v>1608.75</v>
      </c>
      <c r="BL368" s="17" t="s">
        <v>290</v>
      </c>
      <c r="BM368" s="17" t="s">
        <v>3715</v>
      </c>
    </row>
    <row r="369" s="1" customFormat="1" ht="16.5" customHeight="1">
      <c r="B369" s="33"/>
      <c r="C369" s="198" t="s">
        <v>3716</v>
      </c>
      <c r="D369" s="198" t="s">
        <v>285</v>
      </c>
      <c r="E369" s="199" t="s">
        <v>3717</v>
      </c>
      <c r="F369" s="200" t="s">
        <v>3718</v>
      </c>
      <c r="G369" s="201" t="s">
        <v>288</v>
      </c>
      <c r="H369" s="202">
        <v>104.53</v>
      </c>
      <c r="I369" s="203">
        <v>264</v>
      </c>
      <c r="J369" s="203">
        <f>ROUND(I369*H369,2)</f>
        <v>27595.919999999998</v>
      </c>
      <c r="K369" s="200" t="s">
        <v>377</v>
      </c>
      <c r="L369" s="38"/>
      <c r="M369" s="72" t="s">
        <v>1</v>
      </c>
      <c r="N369" s="204" t="s">
        <v>50</v>
      </c>
      <c r="O369" s="205">
        <v>0</v>
      </c>
      <c r="P369" s="205">
        <f>O369*H369</f>
        <v>0</v>
      </c>
      <c r="Q369" s="205">
        <v>0</v>
      </c>
      <c r="R369" s="205">
        <f>Q369*H369</f>
        <v>0</v>
      </c>
      <c r="S369" s="205">
        <v>0</v>
      </c>
      <c r="T369" s="206">
        <f>S369*H369</f>
        <v>0</v>
      </c>
      <c r="AR369" s="17" t="s">
        <v>290</v>
      </c>
      <c r="AT369" s="17" t="s">
        <v>285</v>
      </c>
      <c r="AU369" s="17" t="s">
        <v>86</v>
      </c>
      <c r="AY369" s="17" t="s">
        <v>282</v>
      </c>
      <c r="BE369" s="207">
        <f>IF(N369="základní",J369,0)</f>
        <v>27595.919999999998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7" t="s">
        <v>86</v>
      </c>
      <c r="BK369" s="207">
        <f>ROUND(I369*H369,2)</f>
        <v>27595.919999999998</v>
      </c>
      <c r="BL369" s="17" t="s">
        <v>290</v>
      </c>
      <c r="BM369" s="17" t="s">
        <v>3719</v>
      </c>
    </row>
    <row r="370" s="1" customFormat="1" ht="16.5" customHeight="1">
      <c r="B370" s="33"/>
      <c r="C370" s="198" t="s">
        <v>3720</v>
      </c>
      <c r="D370" s="198" t="s">
        <v>285</v>
      </c>
      <c r="E370" s="199" t="s">
        <v>3721</v>
      </c>
      <c r="F370" s="200" t="s">
        <v>3722</v>
      </c>
      <c r="G370" s="201" t="s">
        <v>343</v>
      </c>
      <c r="H370" s="202">
        <v>522.64999999999998</v>
      </c>
      <c r="I370" s="203">
        <v>36.200000000000003</v>
      </c>
      <c r="J370" s="203">
        <f>ROUND(I370*H370,2)</f>
        <v>18919.93</v>
      </c>
      <c r="K370" s="200" t="s">
        <v>377</v>
      </c>
      <c r="L370" s="38"/>
      <c r="M370" s="72" t="s">
        <v>1</v>
      </c>
      <c r="N370" s="204" t="s">
        <v>50</v>
      </c>
      <c r="O370" s="205">
        <v>0</v>
      </c>
      <c r="P370" s="205">
        <f>O370*H370</f>
        <v>0</v>
      </c>
      <c r="Q370" s="205">
        <v>0</v>
      </c>
      <c r="R370" s="205">
        <f>Q370*H370</f>
        <v>0</v>
      </c>
      <c r="S370" s="205">
        <v>0</v>
      </c>
      <c r="T370" s="206">
        <f>S370*H370</f>
        <v>0</v>
      </c>
      <c r="AR370" s="17" t="s">
        <v>290</v>
      </c>
      <c r="AT370" s="17" t="s">
        <v>285</v>
      </c>
      <c r="AU370" s="17" t="s">
        <v>86</v>
      </c>
      <c r="AY370" s="17" t="s">
        <v>282</v>
      </c>
      <c r="BE370" s="207">
        <f>IF(N370="základní",J370,0)</f>
        <v>18919.93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7" t="s">
        <v>86</v>
      </c>
      <c r="BK370" s="207">
        <f>ROUND(I370*H370,2)</f>
        <v>18919.93</v>
      </c>
      <c r="BL370" s="17" t="s">
        <v>290</v>
      </c>
      <c r="BM370" s="17" t="s">
        <v>3723</v>
      </c>
    </row>
    <row r="371" s="1" customFormat="1" ht="16.5" customHeight="1">
      <c r="B371" s="33"/>
      <c r="C371" s="198" t="s">
        <v>3724</v>
      </c>
      <c r="D371" s="198" t="s">
        <v>285</v>
      </c>
      <c r="E371" s="199" t="s">
        <v>3725</v>
      </c>
      <c r="F371" s="200" t="s">
        <v>3726</v>
      </c>
      <c r="G371" s="201" t="s">
        <v>343</v>
      </c>
      <c r="H371" s="202">
        <v>250.88</v>
      </c>
      <c r="I371" s="203">
        <v>34.100000000000001</v>
      </c>
      <c r="J371" s="203">
        <f>ROUND(I371*H371,2)</f>
        <v>8555.0100000000002</v>
      </c>
      <c r="K371" s="200" t="s">
        <v>377</v>
      </c>
      <c r="L371" s="38"/>
      <c r="M371" s="72" t="s">
        <v>1</v>
      </c>
      <c r="N371" s="204" t="s">
        <v>50</v>
      </c>
      <c r="O371" s="205">
        <v>0</v>
      </c>
      <c r="P371" s="205">
        <f>O371*H371</f>
        <v>0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AR371" s="17" t="s">
        <v>290</v>
      </c>
      <c r="AT371" s="17" t="s">
        <v>285</v>
      </c>
      <c r="AU371" s="17" t="s">
        <v>86</v>
      </c>
      <c r="AY371" s="17" t="s">
        <v>282</v>
      </c>
      <c r="BE371" s="207">
        <f>IF(N371="základní",J371,0)</f>
        <v>8555.0100000000002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7" t="s">
        <v>86</v>
      </c>
      <c r="BK371" s="207">
        <f>ROUND(I371*H371,2)</f>
        <v>8555.0100000000002</v>
      </c>
      <c r="BL371" s="17" t="s">
        <v>290</v>
      </c>
      <c r="BM371" s="17" t="s">
        <v>3727</v>
      </c>
    </row>
    <row r="372" s="1" customFormat="1" ht="16.5" customHeight="1">
      <c r="B372" s="33"/>
      <c r="C372" s="198" t="s">
        <v>3728</v>
      </c>
      <c r="D372" s="198" t="s">
        <v>285</v>
      </c>
      <c r="E372" s="199" t="s">
        <v>3729</v>
      </c>
      <c r="F372" s="200" t="s">
        <v>3730</v>
      </c>
      <c r="G372" s="201" t="s">
        <v>343</v>
      </c>
      <c r="H372" s="202">
        <v>54.399999999999999</v>
      </c>
      <c r="I372" s="203">
        <v>36.399999999999999</v>
      </c>
      <c r="J372" s="203">
        <f>ROUND(I372*H372,2)</f>
        <v>1980.1600000000001</v>
      </c>
      <c r="K372" s="200" t="s">
        <v>377</v>
      </c>
      <c r="L372" s="38"/>
      <c r="M372" s="72" t="s">
        <v>1</v>
      </c>
      <c r="N372" s="204" t="s">
        <v>50</v>
      </c>
      <c r="O372" s="205">
        <v>0</v>
      </c>
      <c r="P372" s="205">
        <f>O372*H372</f>
        <v>0</v>
      </c>
      <c r="Q372" s="205">
        <v>0</v>
      </c>
      <c r="R372" s="205">
        <f>Q372*H372</f>
        <v>0</v>
      </c>
      <c r="S372" s="205">
        <v>0</v>
      </c>
      <c r="T372" s="206">
        <f>S372*H372</f>
        <v>0</v>
      </c>
      <c r="AR372" s="17" t="s">
        <v>290</v>
      </c>
      <c r="AT372" s="17" t="s">
        <v>285</v>
      </c>
      <c r="AU372" s="17" t="s">
        <v>86</v>
      </c>
      <c r="AY372" s="17" t="s">
        <v>282</v>
      </c>
      <c r="BE372" s="207">
        <f>IF(N372="základní",J372,0)</f>
        <v>1980.1600000000001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7" t="s">
        <v>86</v>
      </c>
      <c r="BK372" s="207">
        <f>ROUND(I372*H372,2)</f>
        <v>1980.1600000000001</v>
      </c>
      <c r="BL372" s="17" t="s">
        <v>290</v>
      </c>
      <c r="BM372" s="17" t="s">
        <v>3731</v>
      </c>
    </row>
    <row r="373" s="1" customFormat="1" ht="16.5" customHeight="1">
      <c r="B373" s="33"/>
      <c r="C373" s="198" t="s">
        <v>3732</v>
      </c>
      <c r="D373" s="198" t="s">
        <v>285</v>
      </c>
      <c r="E373" s="199" t="s">
        <v>3733</v>
      </c>
      <c r="F373" s="200" t="s">
        <v>3734</v>
      </c>
      <c r="G373" s="201" t="s">
        <v>392</v>
      </c>
      <c r="H373" s="202">
        <v>5</v>
      </c>
      <c r="I373" s="203">
        <v>88.700000000000003</v>
      </c>
      <c r="J373" s="203">
        <f>ROUND(I373*H373,2)</f>
        <v>443.5</v>
      </c>
      <c r="K373" s="200" t="s">
        <v>377</v>
      </c>
      <c r="L373" s="38"/>
      <c r="M373" s="72" t="s">
        <v>1</v>
      </c>
      <c r="N373" s="204" t="s">
        <v>50</v>
      </c>
      <c r="O373" s="205">
        <v>0</v>
      </c>
      <c r="P373" s="205">
        <f>O373*H373</f>
        <v>0</v>
      </c>
      <c r="Q373" s="205">
        <v>0</v>
      </c>
      <c r="R373" s="205">
        <f>Q373*H373</f>
        <v>0</v>
      </c>
      <c r="S373" s="205">
        <v>0</v>
      </c>
      <c r="T373" s="206">
        <f>S373*H373</f>
        <v>0</v>
      </c>
      <c r="AR373" s="17" t="s">
        <v>290</v>
      </c>
      <c r="AT373" s="17" t="s">
        <v>285</v>
      </c>
      <c r="AU373" s="17" t="s">
        <v>86</v>
      </c>
      <c r="AY373" s="17" t="s">
        <v>282</v>
      </c>
      <c r="BE373" s="207">
        <f>IF(N373="základní",J373,0)</f>
        <v>443.5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7" t="s">
        <v>86</v>
      </c>
      <c r="BK373" s="207">
        <f>ROUND(I373*H373,2)</f>
        <v>443.5</v>
      </c>
      <c r="BL373" s="17" t="s">
        <v>290</v>
      </c>
      <c r="BM373" s="17" t="s">
        <v>3735</v>
      </c>
    </row>
    <row r="374" s="13" customFormat="1">
      <c r="B374" s="218"/>
      <c r="C374" s="219"/>
      <c r="D374" s="210" t="s">
        <v>292</v>
      </c>
      <c r="E374" s="220" t="s">
        <v>1</v>
      </c>
      <c r="F374" s="221" t="s">
        <v>3736</v>
      </c>
      <c r="G374" s="219"/>
      <c r="H374" s="222">
        <v>5</v>
      </c>
      <c r="I374" s="219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292</v>
      </c>
      <c r="AU374" s="227" t="s">
        <v>86</v>
      </c>
      <c r="AV374" s="13" t="s">
        <v>88</v>
      </c>
      <c r="AW374" s="13" t="s">
        <v>40</v>
      </c>
      <c r="AX374" s="13" t="s">
        <v>79</v>
      </c>
      <c r="AY374" s="227" t="s">
        <v>282</v>
      </c>
    </row>
    <row r="375" s="15" customFormat="1">
      <c r="B375" s="238"/>
      <c r="C375" s="239"/>
      <c r="D375" s="210" t="s">
        <v>292</v>
      </c>
      <c r="E375" s="240" t="s">
        <v>1</v>
      </c>
      <c r="F375" s="241" t="s">
        <v>306</v>
      </c>
      <c r="G375" s="239"/>
      <c r="H375" s="242">
        <v>5</v>
      </c>
      <c r="I375" s="239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292</v>
      </c>
      <c r="AU375" s="247" t="s">
        <v>86</v>
      </c>
      <c r="AV375" s="15" t="s">
        <v>290</v>
      </c>
      <c r="AW375" s="15" t="s">
        <v>40</v>
      </c>
      <c r="AX375" s="15" t="s">
        <v>86</v>
      </c>
      <c r="AY375" s="247" t="s">
        <v>282</v>
      </c>
    </row>
    <row r="376" s="1" customFormat="1" ht="16.5" customHeight="1">
      <c r="B376" s="33"/>
      <c r="C376" s="198" t="s">
        <v>2412</v>
      </c>
      <c r="D376" s="198" t="s">
        <v>285</v>
      </c>
      <c r="E376" s="199" t="s">
        <v>3737</v>
      </c>
      <c r="F376" s="200" t="s">
        <v>3738</v>
      </c>
      <c r="G376" s="201" t="s">
        <v>343</v>
      </c>
      <c r="H376" s="202">
        <v>529.39999999999998</v>
      </c>
      <c r="I376" s="203">
        <v>134</v>
      </c>
      <c r="J376" s="203">
        <f>ROUND(I376*H376,2)</f>
        <v>70939.600000000006</v>
      </c>
      <c r="K376" s="200" t="s">
        <v>377</v>
      </c>
      <c r="L376" s="38"/>
      <c r="M376" s="72" t="s">
        <v>1</v>
      </c>
      <c r="N376" s="204" t="s">
        <v>50</v>
      </c>
      <c r="O376" s="205">
        <v>0</v>
      </c>
      <c r="P376" s="205">
        <f>O376*H376</f>
        <v>0</v>
      </c>
      <c r="Q376" s="205">
        <v>0</v>
      </c>
      <c r="R376" s="205">
        <f>Q376*H376</f>
        <v>0</v>
      </c>
      <c r="S376" s="205">
        <v>0</v>
      </c>
      <c r="T376" s="206">
        <f>S376*H376</f>
        <v>0</v>
      </c>
      <c r="AR376" s="17" t="s">
        <v>290</v>
      </c>
      <c r="AT376" s="17" t="s">
        <v>285</v>
      </c>
      <c r="AU376" s="17" t="s">
        <v>86</v>
      </c>
      <c r="AY376" s="17" t="s">
        <v>282</v>
      </c>
      <c r="BE376" s="207">
        <f>IF(N376="základní",J376,0)</f>
        <v>70939.600000000006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7" t="s">
        <v>86</v>
      </c>
      <c r="BK376" s="207">
        <f>ROUND(I376*H376,2)</f>
        <v>70939.600000000006</v>
      </c>
      <c r="BL376" s="17" t="s">
        <v>290</v>
      </c>
      <c r="BM376" s="17" t="s">
        <v>3739</v>
      </c>
    </row>
    <row r="377" s="1" customFormat="1" ht="16.5" customHeight="1">
      <c r="B377" s="33"/>
      <c r="C377" s="198" t="s">
        <v>3740</v>
      </c>
      <c r="D377" s="198" t="s">
        <v>285</v>
      </c>
      <c r="E377" s="199" t="s">
        <v>3741</v>
      </c>
      <c r="F377" s="200" t="s">
        <v>3742</v>
      </c>
      <c r="G377" s="201" t="s">
        <v>288</v>
      </c>
      <c r="H377" s="202">
        <v>226.00999999999999</v>
      </c>
      <c r="I377" s="203">
        <v>122</v>
      </c>
      <c r="J377" s="203">
        <f>ROUND(I377*H377,2)</f>
        <v>27573.220000000001</v>
      </c>
      <c r="K377" s="200" t="s">
        <v>377</v>
      </c>
      <c r="L377" s="38"/>
      <c r="M377" s="72" t="s">
        <v>1</v>
      </c>
      <c r="N377" s="204" t="s">
        <v>50</v>
      </c>
      <c r="O377" s="205">
        <v>0</v>
      </c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AR377" s="17" t="s">
        <v>290</v>
      </c>
      <c r="AT377" s="17" t="s">
        <v>285</v>
      </c>
      <c r="AU377" s="17" t="s">
        <v>86</v>
      </c>
      <c r="AY377" s="17" t="s">
        <v>282</v>
      </c>
      <c r="BE377" s="207">
        <f>IF(N377="základní",J377,0)</f>
        <v>27573.220000000001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7" t="s">
        <v>86</v>
      </c>
      <c r="BK377" s="207">
        <f>ROUND(I377*H377,2)</f>
        <v>27573.220000000001</v>
      </c>
      <c r="BL377" s="17" t="s">
        <v>290</v>
      </c>
      <c r="BM377" s="17" t="s">
        <v>3743</v>
      </c>
    </row>
    <row r="378" s="1" customFormat="1" ht="16.5" customHeight="1">
      <c r="B378" s="33"/>
      <c r="C378" s="198" t="s">
        <v>3744</v>
      </c>
      <c r="D378" s="198" t="s">
        <v>285</v>
      </c>
      <c r="E378" s="199" t="s">
        <v>3745</v>
      </c>
      <c r="F378" s="200" t="s">
        <v>3746</v>
      </c>
      <c r="G378" s="201" t="s">
        <v>288</v>
      </c>
      <c r="H378" s="202">
        <v>31.84</v>
      </c>
      <c r="I378" s="203">
        <v>2160</v>
      </c>
      <c r="J378" s="203">
        <f>ROUND(I378*H378,2)</f>
        <v>68774.399999999994</v>
      </c>
      <c r="K378" s="200" t="s">
        <v>377</v>
      </c>
      <c r="L378" s="38"/>
      <c r="M378" s="72" t="s">
        <v>1</v>
      </c>
      <c r="N378" s="204" t="s">
        <v>50</v>
      </c>
      <c r="O378" s="205">
        <v>0</v>
      </c>
      <c r="P378" s="205">
        <f>O378*H378</f>
        <v>0</v>
      </c>
      <c r="Q378" s="205">
        <v>0</v>
      </c>
      <c r="R378" s="205">
        <f>Q378*H378</f>
        <v>0</v>
      </c>
      <c r="S378" s="205">
        <v>0</v>
      </c>
      <c r="T378" s="206">
        <f>S378*H378</f>
        <v>0</v>
      </c>
      <c r="AR378" s="17" t="s">
        <v>290</v>
      </c>
      <c r="AT378" s="17" t="s">
        <v>285</v>
      </c>
      <c r="AU378" s="17" t="s">
        <v>86</v>
      </c>
      <c r="AY378" s="17" t="s">
        <v>282</v>
      </c>
      <c r="BE378" s="207">
        <f>IF(N378="základní",J378,0)</f>
        <v>68774.399999999994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7" t="s">
        <v>86</v>
      </c>
      <c r="BK378" s="207">
        <f>ROUND(I378*H378,2)</f>
        <v>68774.399999999994</v>
      </c>
      <c r="BL378" s="17" t="s">
        <v>290</v>
      </c>
      <c r="BM378" s="17" t="s">
        <v>3747</v>
      </c>
    </row>
    <row r="379" s="1" customFormat="1" ht="16.5" customHeight="1">
      <c r="B379" s="33"/>
      <c r="C379" s="198" t="s">
        <v>3748</v>
      </c>
      <c r="D379" s="198" t="s">
        <v>285</v>
      </c>
      <c r="E379" s="199" t="s">
        <v>3749</v>
      </c>
      <c r="F379" s="200" t="s">
        <v>3750</v>
      </c>
      <c r="G379" s="201" t="s">
        <v>288</v>
      </c>
      <c r="H379" s="202">
        <v>59.799999999999997</v>
      </c>
      <c r="I379" s="203">
        <v>2260</v>
      </c>
      <c r="J379" s="203">
        <f>ROUND(I379*H379,2)</f>
        <v>135148</v>
      </c>
      <c r="K379" s="200" t="s">
        <v>377</v>
      </c>
      <c r="L379" s="38"/>
      <c r="M379" s="72" t="s">
        <v>1</v>
      </c>
      <c r="N379" s="204" t="s">
        <v>50</v>
      </c>
      <c r="O379" s="205">
        <v>0</v>
      </c>
      <c r="P379" s="205">
        <f>O379*H379</f>
        <v>0</v>
      </c>
      <c r="Q379" s="205">
        <v>0</v>
      </c>
      <c r="R379" s="205">
        <f>Q379*H379</f>
        <v>0</v>
      </c>
      <c r="S379" s="205">
        <v>0</v>
      </c>
      <c r="T379" s="206">
        <f>S379*H379</f>
        <v>0</v>
      </c>
      <c r="AR379" s="17" t="s">
        <v>290</v>
      </c>
      <c r="AT379" s="17" t="s">
        <v>285</v>
      </c>
      <c r="AU379" s="17" t="s">
        <v>86</v>
      </c>
      <c r="AY379" s="17" t="s">
        <v>282</v>
      </c>
      <c r="BE379" s="207">
        <f>IF(N379="základní",J379,0)</f>
        <v>135148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7" t="s">
        <v>86</v>
      </c>
      <c r="BK379" s="207">
        <f>ROUND(I379*H379,2)</f>
        <v>135148</v>
      </c>
      <c r="BL379" s="17" t="s">
        <v>290</v>
      </c>
      <c r="BM379" s="17" t="s">
        <v>3751</v>
      </c>
    </row>
    <row r="380" s="1" customFormat="1" ht="16.5" customHeight="1">
      <c r="B380" s="33"/>
      <c r="C380" s="198" t="s">
        <v>3752</v>
      </c>
      <c r="D380" s="198" t="s">
        <v>285</v>
      </c>
      <c r="E380" s="199" t="s">
        <v>3753</v>
      </c>
      <c r="F380" s="200" t="s">
        <v>3754</v>
      </c>
      <c r="G380" s="201" t="s">
        <v>288</v>
      </c>
      <c r="H380" s="202">
        <v>18.379999999999999</v>
      </c>
      <c r="I380" s="203">
        <v>2340</v>
      </c>
      <c r="J380" s="203">
        <f>ROUND(I380*H380,2)</f>
        <v>43009.199999999997</v>
      </c>
      <c r="K380" s="200" t="s">
        <v>377</v>
      </c>
      <c r="L380" s="38"/>
      <c r="M380" s="72" t="s">
        <v>1</v>
      </c>
      <c r="N380" s="204" t="s">
        <v>50</v>
      </c>
      <c r="O380" s="205">
        <v>0</v>
      </c>
      <c r="P380" s="205">
        <f>O380*H380</f>
        <v>0</v>
      </c>
      <c r="Q380" s="205">
        <v>0</v>
      </c>
      <c r="R380" s="205">
        <f>Q380*H380</f>
        <v>0</v>
      </c>
      <c r="S380" s="205">
        <v>0</v>
      </c>
      <c r="T380" s="206">
        <f>S380*H380</f>
        <v>0</v>
      </c>
      <c r="AR380" s="17" t="s">
        <v>290</v>
      </c>
      <c r="AT380" s="17" t="s">
        <v>285</v>
      </c>
      <c r="AU380" s="17" t="s">
        <v>86</v>
      </c>
      <c r="AY380" s="17" t="s">
        <v>282</v>
      </c>
      <c r="BE380" s="207">
        <f>IF(N380="základní",J380,0)</f>
        <v>43009.199999999997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7" t="s">
        <v>86</v>
      </c>
      <c r="BK380" s="207">
        <f>ROUND(I380*H380,2)</f>
        <v>43009.199999999997</v>
      </c>
      <c r="BL380" s="17" t="s">
        <v>290</v>
      </c>
      <c r="BM380" s="17" t="s">
        <v>3755</v>
      </c>
    </row>
    <row r="381" s="1" customFormat="1" ht="16.5" customHeight="1">
      <c r="B381" s="33"/>
      <c r="C381" s="198" t="s">
        <v>3756</v>
      </c>
      <c r="D381" s="198" t="s">
        <v>285</v>
      </c>
      <c r="E381" s="199" t="s">
        <v>3757</v>
      </c>
      <c r="F381" s="200" t="s">
        <v>3758</v>
      </c>
      <c r="G381" s="201" t="s">
        <v>343</v>
      </c>
      <c r="H381" s="202">
        <v>338.88</v>
      </c>
      <c r="I381" s="203">
        <v>231</v>
      </c>
      <c r="J381" s="203">
        <f>ROUND(I381*H381,2)</f>
        <v>78281.279999999999</v>
      </c>
      <c r="K381" s="200" t="s">
        <v>377</v>
      </c>
      <c r="L381" s="38"/>
      <c r="M381" s="72" t="s">
        <v>1</v>
      </c>
      <c r="N381" s="204" t="s">
        <v>50</v>
      </c>
      <c r="O381" s="205">
        <v>0</v>
      </c>
      <c r="P381" s="205">
        <f>O381*H381</f>
        <v>0</v>
      </c>
      <c r="Q381" s="205">
        <v>0</v>
      </c>
      <c r="R381" s="205">
        <f>Q381*H381</f>
        <v>0</v>
      </c>
      <c r="S381" s="205">
        <v>0</v>
      </c>
      <c r="T381" s="206">
        <f>S381*H381</f>
        <v>0</v>
      </c>
      <c r="AR381" s="17" t="s">
        <v>290</v>
      </c>
      <c r="AT381" s="17" t="s">
        <v>285</v>
      </c>
      <c r="AU381" s="17" t="s">
        <v>86</v>
      </c>
      <c r="AY381" s="17" t="s">
        <v>282</v>
      </c>
      <c r="BE381" s="207">
        <f>IF(N381="základní",J381,0)</f>
        <v>78281.279999999999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7" t="s">
        <v>86</v>
      </c>
      <c r="BK381" s="207">
        <f>ROUND(I381*H381,2)</f>
        <v>78281.279999999999</v>
      </c>
      <c r="BL381" s="17" t="s">
        <v>290</v>
      </c>
      <c r="BM381" s="17" t="s">
        <v>3759</v>
      </c>
    </row>
    <row r="382" s="1" customFormat="1" ht="16.5" customHeight="1">
      <c r="B382" s="33"/>
      <c r="C382" s="198" t="s">
        <v>3760</v>
      </c>
      <c r="D382" s="198" t="s">
        <v>285</v>
      </c>
      <c r="E382" s="199" t="s">
        <v>3761</v>
      </c>
      <c r="F382" s="200" t="s">
        <v>3762</v>
      </c>
      <c r="G382" s="201" t="s">
        <v>343</v>
      </c>
      <c r="H382" s="202">
        <v>74.469999999999999</v>
      </c>
      <c r="I382" s="203">
        <v>285</v>
      </c>
      <c r="J382" s="203">
        <f>ROUND(I382*H382,2)</f>
        <v>21223.950000000001</v>
      </c>
      <c r="K382" s="200" t="s">
        <v>377</v>
      </c>
      <c r="L382" s="38"/>
      <c r="M382" s="72" t="s">
        <v>1</v>
      </c>
      <c r="N382" s="204" t="s">
        <v>50</v>
      </c>
      <c r="O382" s="205">
        <v>0</v>
      </c>
      <c r="P382" s="205">
        <f>O382*H382</f>
        <v>0</v>
      </c>
      <c r="Q382" s="205">
        <v>0</v>
      </c>
      <c r="R382" s="205">
        <f>Q382*H382</f>
        <v>0</v>
      </c>
      <c r="S382" s="205">
        <v>0</v>
      </c>
      <c r="T382" s="206">
        <f>S382*H382</f>
        <v>0</v>
      </c>
      <c r="AR382" s="17" t="s">
        <v>290</v>
      </c>
      <c r="AT382" s="17" t="s">
        <v>285</v>
      </c>
      <c r="AU382" s="17" t="s">
        <v>86</v>
      </c>
      <c r="AY382" s="17" t="s">
        <v>282</v>
      </c>
      <c r="BE382" s="207">
        <f>IF(N382="základní",J382,0)</f>
        <v>21223.950000000001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7" t="s">
        <v>86</v>
      </c>
      <c r="BK382" s="207">
        <f>ROUND(I382*H382,2)</f>
        <v>21223.950000000001</v>
      </c>
      <c r="BL382" s="17" t="s">
        <v>290</v>
      </c>
      <c r="BM382" s="17" t="s">
        <v>3763</v>
      </c>
    </row>
    <row r="383" s="1" customFormat="1" ht="16.5" customHeight="1">
      <c r="B383" s="33"/>
      <c r="C383" s="198" t="s">
        <v>3764</v>
      </c>
      <c r="D383" s="198" t="s">
        <v>285</v>
      </c>
      <c r="E383" s="199" t="s">
        <v>3765</v>
      </c>
      <c r="F383" s="200" t="s">
        <v>3766</v>
      </c>
      <c r="G383" s="201" t="s">
        <v>343</v>
      </c>
      <c r="H383" s="202">
        <v>338.88</v>
      </c>
      <c r="I383" s="203">
        <v>46.299999999999997</v>
      </c>
      <c r="J383" s="203">
        <f>ROUND(I383*H383,2)</f>
        <v>15690.139999999999</v>
      </c>
      <c r="K383" s="200" t="s">
        <v>377</v>
      </c>
      <c r="L383" s="38"/>
      <c r="M383" s="72" t="s">
        <v>1</v>
      </c>
      <c r="N383" s="204" t="s">
        <v>50</v>
      </c>
      <c r="O383" s="205">
        <v>0</v>
      </c>
      <c r="P383" s="205">
        <f>O383*H383</f>
        <v>0</v>
      </c>
      <c r="Q383" s="205">
        <v>0</v>
      </c>
      <c r="R383" s="205">
        <f>Q383*H383</f>
        <v>0</v>
      </c>
      <c r="S383" s="205">
        <v>0</v>
      </c>
      <c r="T383" s="206">
        <f>S383*H383</f>
        <v>0</v>
      </c>
      <c r="AR383" s="17" t="s">
        <v>290</v>
      </c>
      <c r="AT383" s="17" t="s">
        <v>285</v>
      </c>
      <c r="AU383" s="17" t="s">
        <v>86</v>
      </c>
      <c r="AY383" s="17" t="s">
        <v>282</v>
      </c>
      <c r="BE383" s="207">
        <f>IF(N383="základní",J383,0)</f>
        <v>15690.139999999999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7" t="s">
        <v>86</v>
      </c>
      <c r="BK383" s="207">
        <f>ROUND(I383*H383,2)</f>
        <v>15690.139999999999</v>
      </c>
      <c r="BL383" s="17" t="s">
        <v>290</v>
      </c>
      <c r="BM383" s="17" t="s">
        <v>3767</v>
      </c>
    </row>
    <row r="384" s="1" customFormat="1" ht="16.5" customHeight="1">
      <c r="B384" s="33"/>
      <c r="C384" s="198" t="s">
        <v>3768</v>
      </c>
      <c r="D384" s="198" t="s">
        <v>285</v>
      </c>
      <c r="E384" s="199" t="s">
        <v>3769</v>
      </c>
      <c r="F384" s="200" t="s">
        <v>3770</v>
      </c>
      <c r="G384" s="201" t="s">
        <v>288</v>
      </c>
      <c r="H384" s="202">
        <v>563.48000000000002</v>
      </c>
      <c r="I384" s="203">
        <v>59.899999999999999</v>
      </c>
      <c r="J384" s="203">
        <f>ROUND(I384*H384,2)</f>
        <v>33752.449999999997</v>
      </c>
      <c r="K384" s="200" t="s">
        <v>377</v>
      </c>
      <c r="L384" s="38"/>
      <c r="M384" s="72" t="s">
        <v>1</v>
      </c>
      <c r="N384" s="204" t="s">
        <v>50</v>
      </c>
      <c r="O384" s="205">
        <v>0</v>
      </c>
      <c r="P384" s="205">
        <f>O384*H384</f>
        <v>0</v>
      </c>
      <c r="Q384" s="205">
        <v>0</v>
      </c>
      <c r="R384" s="205">
        <f>Q384*H384</f>
        <v>0</v>
      </c>
      <c r="S384" s="205">
        <v>0</v>
      </c>
      <c r="T384" s="206">
        <f>S384*H384</f>
        <v>0</v>
      </c>
      <c r="AR384" s="17" t="s">
        <v>290</v>
      </c>
      <c r="AT384" s="17" t="s">
        <v>285</v>
      </c>
      <c r="AU384" s="17" t="s">
        <v>86</v>
      </c>
      <c r="AY384" s="17" t="s">
        <v>282</v>
      </c>
      <c r="BE384" s="207">
        <f>IF(N384="základní",J384,0)</f>
        <v>33752.449999999997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7" t="s">
        <v>86</v>
      </c>
      <c r="BK384" s="207">
        <f>ROUND(I384*H384,2)</f>
        <v>33752.449999999997</v>
      </c>
      <c r="BL384" s="17" t="s">
        <v>290</v>
      </c>
      <c r="BM384" s="17" t="s">
        <v>3771</v>
      </c>
    </row>
    <row r="385" s="1" customFormat="1" ht="16.5" customHeight="1">
      <c r="B385" s="33"/>
      <c r="C385" s="198" t="s">
        <v>3772</v>
      </c>
      <c r="D385" s="198" t="s">
        <v>285</v>
      </c>
      <c r="E385" s="199" t="s">
        <v>3773</v>
      </c>
      <c r="F385" s="200" t="s">
        <v>3774</v>
      </c>
      <c r="G385" s="201" t="s">
        <v>288</v>
      </c>
      <c r="H385" s="202">
        <v>563.48000000000002</v>
      </c>
      <c r="I385" s="203">
        <v>155</v>
      </c>
      <c r="J385" s="203">
        <f>ROUND(I385*H385,2)</f>
        <v>87339.399999999994</v>
      </c>
      <c r="K385" s="200" t="s">
        <v>377</v>
      </c>
      <c r="L385" s="38"/>
      <c r="M385" s="72" t="s">
        <v>1</v>
      </c>
      <c r="N385" s="204" t="s">
        <v>50</v>
      </c>
      <c r="O385" s="205">
        <v>0</v>
      </c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AR385" s="17" t="s">
        <v>290</v>
      </c>
      <c r="AT385" s="17" t="s">
        <v>285</v>
      </c>
      <c r="AU385" s="17" t="s">
        <v>86</v>
      </c>
      <c r="AY385" s="17" t="s">
        <v>282</v>
      </c>
      <c r="BE385" s="207">
        <f>IF(N385="základní",J385,0)</f>
        <v>87339.399999999994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7" t="s">
        <v>86</v>
      </c>
      <c r="BK385" s="207">
        <f>ROUND(I385*H385,2)</f>
        <v>87339.399999999994</v>
      </c>
      <c r="BL385" s="17" t="s">
        <v>290</v>
      </c>
      <c r="BM385" s="17" t="s">
        <v>3775</v>
      </c>
    </row>
    <row r="386" s="1" customFormat="1" ht="16.5" customHeight="1">
      <c r="B386" s="33"/>
      <c r="C386" s="198" t="s">
        <v>3776</v>
      </c>
      <c r="D386" s="198" t="s">
        <v>285</v>
      </c>
      <c r="E386" s="199" t="s">
        <v>3777</v>
      </c>
      <c r="F386" s="200" t="s">
        <v>3778</v>
      </c>
      <c r="G386" s="201" t="s">
        <v>392</v>
      </c>
      <c r="H386" s="202">
        <v>903</v>
      </c>
      <c r="I386" s="203">
        <v>199</v>
      </c>
      <c r="J386" s="203">
        <f>ROUND(I386*H386,2)</f>
        <v>179697</v>
      </c>
      <c r="K386" s="200" t="s">
        <v>377</v>
      </c>
      <c r="L386" s="38"/>
      <c r="M386" s="72" t="s">
        <v>1</v>
      </c>
      <c r="N386" s="204" t="s">
        <v>50</v>
      </c>
      <c r="O386" s="205">
        <v>0</v>
      </c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AR386" s="17" t="s">
        <v>290</v>
      </c>
      <c r="AT386" s="17" t="s">
        <v>285</v>
      </c>
      <c r="AU386" s="17" t="s">
        <v>86</v>
      </c>
      <c r="AY386" s="17" t="s">
        <v>282</v>
      </c>
      <c r="BE386" s="207">
        <f>IF(N386="základní",J386,0)</f>
        <v>179697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7" t="s">
        <v>86</v>
      </c>
      <c r="BK386" s="207">
        <f>ROUND(I386*H386,2)</f>
        <v>179697</v>
      </c>
      <c r="BL386" s="17" t="s">
        <v>290</v>
      </c>
      <c r="BM386" s="17" t="s">
        <v>3779</v>
      </c>
    </row>
    <row r="387" s="1" customFormat="1" ht="16.5" customHeight="1">
      <c r="B387" s="33"/>
      <c r="C387" s="198" t="s">
        <v>3780</v>
      </c>
      <c r="D387" s="198" t="s">
        <v>285</v>
      </c>
      <c r="E387" s="199" t="s">
        <v>3781</v>
      </c>
      <c r="F387" s="200" t="s">
        <v>3782</v>
      </c>
      <c r="G387" s="201" t="s">
        <v>392</v>
      </c>
      <c r="H387" s="202">
        <v>129</v>
      </c>
      <c r="I387" s="203">
        <v>229</v>
      </c>
      <c r="J387" s="203">
        <f>ROUND(I387*H387,2)</f>
        <v>29541</v>
      </c>
      <c r="K387" s="200" t="s">
        <v>377</v>
      </c>
      <c r="L387" s="38"/>
      <c r="M387" s="72" t="s">
        <v>1</v>
      </c>
      <c r="N387" s="204" t="s">
        <v>50</v>
      </c>
      <c r="O387" s="205">
        <v>0</v>
      </c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AR387" s="17" t="s">
        <v>290</v>
      </c>
      <c r="AT387" s="17" t="s">
        <v>285</v>
      </c>
      <c r="AU387" s="17" t="s">
        <v>86</v>
      </c>
      <c r="AY387" s="17" t="s">
        <v>282</v>
      </c>
      <c r="BE387" s="207">
        <f>IF(N387="základní",J387,0)</f>
        <v>29541</v>
      </c>
      <c r="BF387" s="207">
        <f>IF(N387="snížená",J387,0)</f>
        <v>0</v>
      </c>
      <c r="BG387" s="207">
        <f>IF(N387="zákl. přenesená",J387,0)</f>
        <v>0</v>
      </c>
      <c r="BH387" s="207">
        <f>IF(N387="sníž. přenesená",J387,0)</f>
        <v>0</v>
      </c>
      <c r="BI387" s="207">
        <f>IF(N387="nulová",J387,0)</f>
        <v>0</v>
      </c>
      <c r="BJ387" s="17" t="s">
        <v>86</v>
      </c>
      <c r="BK387" s="207">
        <f>ROUND(I387*H387,2)</f>
        <v>29541</v>
      </c>
      <c r="BL387" s="17" t="s">
        <v>290</v>
      </c>
      <c r="BM387" s="17" t="s">
        <v>3783</v>
      </c>
    </row>
    <row r="388" s="1" customFormat="1" ht="16.5" customHeight="1">
      <c r="B388" s="33"/>
      <c r="C388" s="198" t="s">
        <v>3784</v>
      </c>
      <c r="D388" s="198" t="s">
        <v>285</v>
      </c>
      <c r="E388" s="199" t="s">
        <v>3785</v>
      </c>
      <c r="F388" s="200" t="s">
        <v>3786</v>
      </c>
      <c r="G388" s="201" t="s">
        <v>392</v>
      </c>
      <c r="H388" s="202">
        <v>487</v>
      </c>
      <c r="I388" s="203">
        <v>48.100000000000001</v>
      </c>
      <c r="J388" s="203">
        <f>ROUND(I388*H388,2)</f>
        <v>23424.700000000001</v>
      </c>
      <c r="K388" s="200" t="s">
        <v>377</v>
      </c>
      <c r="L388" s="38"/>
      <c r="M388" s="72" t="s">
        <v>1</v>
      </c>
      <c r="N388" s="204" t="s">
        <v>50</v>
      </c>
      <c r="O388" s="205">
        <v>0</v>
      </c>
      <c r="P388" s="205">
        <f>O388*H388</f>
        <v>0</v>
      </c>
      <c r="Q388" s="205">
        <v>0</v>
      </c>
      <c r="R388" s="205">
        <f>Q388*H388</f>
        <v>0</v>
      </c>
      <c r="S388" s="205">
        <v>0</v>
      </c>
      <c r="T388" s="206">
        <f>S388*H388</f>
        <v>0</v>
      </c>
      <c r="AR388" s="17" t="s">
        <v>290</v>
      </c>
      <c r="AT388" s="17" t="s">
        <v>285</v>
      </c>
      <c r="AU388" s="17" t="s">
        <v>86</v>
      </c>
      <c r="AY388" s="17" t="s">
        <v>282</v>
      </c>
      <c r="BE388" s="207">
        <f>IF(N388="základní",J388,0)</f>
        <v>23424.700000000001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7" t="s">
        <v>86</v>
      </c>
      <c r="BK388" s="207">
        <f>ROUND(I388*H388,2)</f>
        <v>23424.700000000001</v>
      </c>
      <c r="BL388" s="17" t="s">
        <v>290</v>
      </c>
      <c r="BM388" s="17" t="s">
        <v>3787</v>
      </c>
    </row>
    <row r="389" s="1" customFormat="1" ht="16.5" customHeight="1">
      <c r="B389" s="33"/>
      <c r="C389" s="198" t="s">
        <v>1979</v>
      </c>
      <c r="D389" s="198" t="s">
        <v>285</v>
      </c>
      <c r="E389" s="199" t="s">
        <v>3788</v>
      </c>
      <c r="F389" s="200" t="s">
        <v>3789</v>
      </c>
      <c r="G389" s="201" t="s">
        <v>392</v>
      </c>
      <c r="H389" s="202">
        <v>112</v>
      </c>
      <c r="I389" s="203">
        <v>103</v>
      </c>
      <c r="J389" s="203">
        <f>ROUND(I389*H389,2)</f>
        <v>11536</v>
      </c>
      <c r="K389" s="200" t="s">
        <v>377</v>
      </c>
      <c r="L389" s="38"/>
      <c r="M389" s="72" t="s">
        <v>1</v>
      </c>
      <c r="N389" s="204" t="s">
        <v>50</v>
      </c>
      <c r="O389" s="205">
        <v>0</v>
      </c>
      <c r="P389" s="205">
        <f>O389*H389</f>
        <v>0</v>
      </c>
      <c r="Q389" s="205">
        <v>0</v>
      </c>
      <c r="R389" s="205">
        <f>Q389*H389</f>
        <v>0</v>
      </c>
      <c r="S389" s="205">
        <v>0</v>
      </c>
      <c r="T389" s="206">
        <f>S389*H389</f>
        <v>0</v>
      </c>
      <c r="AR389" s="17" t="s">
        <v>290</v>
      </c>
      <c r="AT389" s="17" t="s">
        <v>285</v>
      </c>
      <c r="AU389" s="17" t="s">
        <v>86</v>
      </c>
      <c r="AY389" s="17" t="s">
        <v>282</v>
      </c>
      <c r="BE389" s="207">
        <f>IF(N389="základní",J389,0)</f>
        <v>11536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17" t="s">
        <v>86</v>
      </c>
      <c r="BK389" s="207">
        <f>ROUND(I389*H389,2)</f>
        <v>11536</v>
      </c>
      <c r="BL389" s="17" t="s">
        <v>290</v>
      </c>
      <c r="BM389" s="17" t="s">
        <v>3790</v>
      </c>
    </row>
    <row r="390" s="1" customFormat="1" ht="16.5" customHeight="1">
      <c r="B390" s="33"/>
      <c r="C390" s="198" t="s">
        <v>3791</v>
      </c>
      <c r="D390" s="198" t="s">
        <v>285</v>
      </c>
      <c r="E390" s="199" t="s">
        <v>3792</v>
      </c>
      <c r="F390" s="200" t="s">
        <v>3793</v>
      </c>
      <c r="G390" s="201" t="s">
        <v>376</v>
      </c>
      <c r="H390" s="202">
        <v>2</v>
      </c>
      <c r="I390" s="203">
        <v>507</v>
      </c>
      <c r="J390" s="203">
        <f>ROUND(I390*H390,2)</f>
        <v>1014</v>
      </c>
      <c r="K390" s="200" t="s">
        <v>377</v>
      </c>
      <c r="L390" s="38"/>
      <c r="M390" s="72" t="s">
        <v>1</v>
      </c>
      <c r="N390" s="204" t="s">
        <v>50</v>
      </c>
      <c r="O390" s="205">
        <v>0</v>
      </c>
      <c r="P390" s="205">
        <f>O390*H390</f>
        <v>0</v>
      </c>
      <c r="Q390" s="205">
        <v>0</v>
      </c>
      <c r="R390" s="205">
        <f>Q390*H390</f>
        <v>0</v>
      </c>
      <c r="S390" s="205">
        <v>0</v>
      </c>
      <c r="T390" s="206">
        <f>S390*H390</f>
        <v>0</v>
      </c>
      <c r="AR390" s="17" t="s">
        <v>290</v>
      </c>
      <c r="AT390" s="17" t="s">
        <v>285</v>
      </c>
      <c r="AU390" s="17" t="s">
        <v>86</v>
      </c>
      <c r="AY390" s="17" t="s">
        <v>282</v>
      </c>
      <c r="BE390" s="207">
        <f>IF(N390="základní",J390,0)</f>
        <v>1014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7" t="s">
        <v>86</v>
      </c>
      <c r="BK390" s="207">
        <f>ROUND(I390*H390,2)</f>
        <v>1014</v>
      </c>
      <c r="BL390" s="17" t="s">
        <v>290</v>
      </c>
      <c r="BM390" s="17" t="s">
        <v>3794</v>
      </c>
    </row>
    <row r="391" s="1" customFormat="1" ht="16.5" customHeight="1">
      <c r="B391" s="33"/>
      <c r="C391" s="198" t="s">
        <v>1060</v>
      </c>
      <c r="D391" s="198" t="s">
        <v>285</v>
      </c>
      <c r="E391" s="199" t="s">
        <v>3795</v>
      </c>
      <c r="F391" s="200" t="s">
        <v>3796</v>
      </c>
      <c r="G391" s="201" t="s">
        <v>288</v>
      </c>
      <c r="H391" s="202">
        <v>83.299999999999997</v>
      </c>
      <c r="I391" s="203">
        <v>256</v>
      </c>
      <c r="J391" s="203">
        <f>ROUND(I391*H391,2)</f>
        <v>21324.799999999999</v>
      </c>
      <c r="K391" s="200" t="s">
        <v>377</v>
      </c>
      <c r="L391" s="38"/>
      <c r="M391" s="72" t="s">
        <v>1</v>
      </c>
      <c r="N391" s="204" t="s">
        <v>50</v>
      </c>
      <c r="O391" s="205">
        <v>0</v>
      </c>
      <c r="P391" s="205">
        <f>O391*H391</f>
        <v>0</v>
      </c>
      <c r="Q391" s="205">
        <v>0</v>
      </c>
      <c r="R391" s="205">
        <f>Q391*H391</f>
        <v>0</v>
      </c>
      <c r="S391" s="205">
        <v>0</v>
      </c>
      <c r="T391" s="206">
        <f>S391*H391</f>
        <v>0</v>
      </c>
      <c r="AR391" s="17" t="s">
        <v>290</v>
      </c>
      <c r="AT391" s="17" t="s">
        <v>285</v>
      </c>
      <c r="AU391" s="17" t="s">
        <v>86</v>
      </c>
      <c r="AY391" s="17" t="s">
        <v>282</v>
      </c>
      <c r="BE391" s="207">
        <f>IF(N391="základní",J391,0)</f>
        <v>21324.799999999999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7" t="s">
        <v>86</v>
      </c>
      <c r="BK391" s="207">
        <f>ROUND(I391*H391,2)</f>
        <v>21324.799999999999</v>
      </c>
      <c r="BL391" s="17" t="s">
        <v>290</v>
      </c>
      <c r="BM391" s="17" t="s">
        <v>3797</v>
      </c>
    </row>
    <row r="392" s="1" customFormat="1" ht="16.5" customHeight="1">
      <c r="B392" s="33"/>
      <c r="C392" s="198" t="s">
        <v>3798</v>
      </c>
      <c r="D392" s="198" t="s">
        <v>285</v>
      </c>
      <c r="E392" s="199" t="s">
        <v>3799</v>
      </c>
      <c r="F392" s="200" t="s">
        <v>3800</v>
      </c>
      <c r="G392" s="201" t="s">
        <v>288</v>
      </c>
      <c r="H392" s="202">
        <v>1150.3499999999999</v>
      </c>
      <c r="I392" s="203">
        <v>73.900000000000006</v>
      </c>
      <c r="J392" s="203">
        <f>ROUND(I392*H392,2)</f>
        <v>85010.869999999995</v>
      </c>
      <c r="K392" s="200" t="s">
        <v>377</v>
      </c>
      <c r="L392" s="38"/>
      <c r="M392" s="72" t="s">
        <v>1</v>
      </c>
      <c r="N392" s="204" t="s">
        <v>50</v>
      </c>
      <c r="O392" s="205">
        <v>0</v>
      </c>
      <c r="P392" s="205">
        <f>O392*H392</f>
        <v>0</v>
      </c>
      <c r="Q392" s="205">
        <v>0</v>
      </c>
      <c r="R392" s="205">
        <f>Q392*H392</f>
        <v>0</v>
      </c>
      <c r="S392" s="205">
        <v>0</v>
      </c>
      <c r="T392" s="206">
        <f>S392*H392</f>
        <v>0</v>
      </c>
      <c r="AR392" s="17" t="s">
        <v>290</v>
      </c>
      <c r="AT392" s="17" t="s">
        <v>285</v>
      </c>
      <c r="AU392" s="17" t="s">
        <v>86</v>
      </c>
      <c r="AY392" s="17" t="s">
        <v>282</v>
      </c>
      <c r="BE392" s="207">
        <f>IF(N392="základní",J392,0)</f>
        <v>85010.869999999995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7" t="s">
        <v>86</v>
      </c>
      <c r="BK392" s="207">
        <f>ROUND(I392*H392,2)</f>
        <v>85010.869999999995</v>
      </c>
      <c r="BL392" s="17" t="s">
        <v>290</v>
      </c>
      <c r="BM392" s="17" t="s">
        <v>3801</v>
      </c>
    </row>
    <row r="393" s="1" customFormat="1" ht="16.5" customHeight="1">
      <c r="B393" s="33"/>
      <c r="C393" s="198" t="s">
        <v>3802</v>
      </c>
      <c r="D393" s="198" t="s">
        <v>285</v>
      </c>
      <c r="E393" s="199" t="s">
        <v>3803</v>
      </c>
      <c r="F393" s="200" t="s">
        <v>3804</v>
      </c>
      <c r="G393" s="201" t="s">
        <v>392</v>
      </c>
      <c r="H393" s="202">
        <v>21</v>
      </c>
      <c r="I393" s="203">
        <v>932</v>
      </c>
      <c r="J393" s="203">
        <f>ROUND(I393*H393,2)</f>
        <v>19572</v>
      </c>
      <c r="K393" s="200" t="s">
        <v>377</v>
      </c>
      <c r="L393" s="38"/>
      <c r="M393" s="72" t="s">
        <v>1</v>
      </c>
      <c r="N393" s="204" t="s">
        <v>50</v>
      </c>
      <c r="O393" s="205">
        <v>0</v>
      </c>
      <c r="P393" s="205">
        <f>O393*H393</f>
        <v>0</v>
      </c>
      <c r="Q393" s="205">
        <v>0</v>
      </c>
      <c r="R393" s="205">
        <f>Q393*H393</f>
        <v>0</v>
      </c>
      <c r="S393" s="205">
        <v>0</v>
      </c>
      <c r="T393" s="206">
        <f>S393*H393</f>
        <v>0</v>
      </c>
      <c r="AR393" s="17" t="s">
        <v>290</v>
      </c>
      <c r="AT393" s="17" t="s">
        <v>285</v>
      </c>
      <c r="AU393" s="17" t="s">
        <v>86</v>
      </c>
      <c r="AY393" s="17" t="s">
        <v>282</v>
      </c>
      <c r="BE393" s="207">
        <f>IF(N393="základní",J393,0)</f>
        <v>19572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7" t="s">
        <v>86</v>
      </c>
      <c r="BK393" s="207">
        <f>ROUND(I393*H393,2)</f>
        <v>19572</v>
      </c>
      <c r="BL393" s="17" t="s">
        <v>290</v>
      </c>
      <c r="BM393" s="17" t="s">
        <v>3805</v>
      </c>
    </row>
    <row r="394" s="13" customFormat="1">
      <c r="B394" s="218"/>
      <c r="C394" s="219"/>
      <c r="D394" s="210" t="s">
        <v>292</v>
      </c>
      <c r="E394" s="220" t="s">
        <v>1</v>
      </c>
      <c r="F394" s="221" t="s">
        <v>3806</v>
      </c>
      <c r="G394" s="219"/>
      <c r="H394" s="222">
        <v>21</v>
      </c>
      <c r="I394" s="219"/>
      <c r="J394" s="219"/>
      <c r="K394" s="219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292</v>
      </c>
      <c r="AU394" s="227" t="s">
        <v>86</v>
      </c>
      <c r="AV394" s="13" t="s">
        <v>88</v>
      </c>
      <c r="AW394" s="13" t="s">
        <v>40</v>
      </c>
      <c r="AX394" s="13" t="s">
        <v>79</v>
      </c>
      <c r="AY394" s="227" t="s">
        <v>282</v>
      </c>
    </row>
    <row r="395" s="15" customFormat="1">
      <c r="B395" s="238"/>
      <c r="C395" s="239"/>
      <c r="D395" s="210" t="s">
        <v>292</v>
      </c>
      <c r="E395" s="240" t="s">
        <v>1</v>
      </c>
      <c r="F395" s="241" t="s">
        <v>306</v>
      </c>
      <c r="G395" s="239"/>
      <c r="H395" s="242">
        <v>21</v>
      </c>
      <c r="I395" s="239"/>
      <c r="J395" s="239"/>
      <c r="K395" s="239"/>
      <c r="L395" s="243"/>
      <c r="M395" s="244"/>
      <c r="N395" s="245"/>
      <c r="O395" s="245"/>
      <c r="P395" s="245"/>
      <c r="Q395" s="245"/>
      <c r="R395" s="245"/>
      <c r="S395" s="245"/>
      <c r="T395" s="246"/>
      <c r="AT395" s="247" t="s">
        <v>292</v>
      </c>
      <c r="AU395" s="247" t="s">
        <v>86</v>
      </c>
      <c r="AV395" s="15" t="s">
        <v>290</v>
      </c>
      <c r="AW395" s="15" t="s">
        <v>40</v>
      </c>
      <c r="AX395" s="15" t="s">
        <v>86</v>
      </c>
      <c r="AY395" s="247" t="s">
        <v>282</v>
      </c>
    </row>
    <row r="396" s="1" customFormat="1" ht="16.5" customHeight="1">
      <c r="B396" s="33"/>
      <c r="C396" s="198" t="s">
        <v>3807</v>
      </c>
      <c r="D396" s="198" t="s">
        <v>285</v>
      </c>
      <c r="E396" s="199" t="s">
        <v>3808</v>
      </c>
      <c r="F396" s="200" t="s">
        <v>3809</v>
      </c>
      <c r="G396" s="201" t="s">
        <v>392</v>
      </c>
      <c r="H396" s="202">
        <v>1631</v>
      </c>
      <c r="I396" s="203">
        <v>48.399999999999999</v>
      </c>
      <c r="J396" s="203">
        <f>ROUND(I396*H396,2)</f>
        <v>78940.399999999994</v>
      </c>
      <c r="K396" s="200" t="s">
        <v>377</v>
      </c>
      <c r="L396" s="38"/>
      <c r="M396" s="72" t="s">
        <v>1</v>
      </c>
      <c r="N396" s="204" t="s">
        <v>50</v>
      </c>
      <c r="O396" s="205">
        <v>0</v>
      </c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AR396" s="17" t="s">
        <v>290</v>
      </c>
      <c r="AT396" s="17" t="s">
        <v>285</v>
      </c>
      <c r="AU396" s="17" t="s">
        <v>86</v>
      </c>
      <c r="AY396" s="17" t="s">
        <v>282</v>
      </c>
      <c r="BE396" s="207">
        <f>IF(N396="základní",J396,0)</f>
        <v>78940.399999999994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7" t="s">
        <v>86</v>
      </c>
      <c r="BK396" s="207">
        <f>ROUND(I396*H396,2)</f>
        <v>78940.399999999994</v>
      </c>
      <c r="BL396" s="17" t="s">
        <v>290</v>
      </c>
      <c r="BM396" s="17" t="s">
        <v>3810</v>
      </c>
    </row>
    <row r="397" s="13" customFormat="1">
      <c r="B397" s="218"/>
      <c r="C397" s="219"/>
      <c r="D397" s="210" t="s">
        <v>292</v>
      </c>
      <c r="E397" s="220" t="s">
        <v>1</v>
      </c>
      <c r="F397" s="221" t="s">
        <v>3811</v>
      </c>
      <c r="G397" s="219"/>
      <c r="H397" s="222">
        <v>1631</v>
      </c>
      <c r="I397" s="219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292</v>
      </c>
      <c r="AU397" s="227" t="s">
        <v>86</v>
      </c>
      <c r="AV397" s="13" t="s">
        <v>88</v>
      </c>
      <c r="AW397" s="13" t="s">
        <v>40</v>
      </c>
      <c r="AX397" s="13" t="s">
        <v>79</v>
      </c>
      <c r="AY397" s="227" t="s">
        <v>282</v>
      </c>
    </row>
    <row r="398" s="15" customFormat="1">
      <c r="B398" s="238"/>
      <c r="C398" s="239"/>
      <c r="D398" s="210" t="s">
        <v>292</v>
      </c>
      <c r="E398" s="240" t="s">
        <v>1</v>
      </c>
      <c r="F398" s="241" t="s">
        <v>306</v>
      </c>
      <c r="G398" s="239"/>
      <c r="H398" s="242">
        <v>1631</v>
      </c>
      <c r="I398" s="239"/>
      <c r="J398" s="239"/>
      <c r="K398" s="239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292</v>
      </c>
      <c r="AU398" s="247" t="s">
        <v>86</v>
      </c>
      <c r="AV398" s="15" t="s">
        <v>290</v>
      </c>
      <c r="AW398" s="15" t="s">
        <v>40</v>
      </c>
      <c r="AX398" s="15" t="s">
        <v>86</v>
      </c>
      <c r="AY398" s="247" t="s">
        <v>282</v>
      </c>
    </row>
    <row r="399" s="1" customFormat="1" ht="16.5" customHeight="1">
      <c r="B399" s="33"/>
      <c r="C399" s="198" t="s">
        <v>3812</v>
      </c>
      <c r="D399" s="198" t="s">
        <v>285</v>
      </c>
      <c r="E399" s="199" t="s">
        <v>3813</v>
      </c>
      <c r="F399" s="200" t="s">
        <v>3814</v>
      </c>
      <c r="G399" s="201" t="s">
        <v>392</v>
      </c>
      <c r="H399" s="202">
        <v>15</v>
      </c>
      <c r="I399" s="203">
        <v>48.100000000000001</v>
      </c>
      <c r="J399" s="203">
        <f>ROUND(I399*H399,2)</f>
        <v>721.5</v>
      </c>
      <c r="K399" s="200" t="s">
        <v>377</v>
      </c>
      <c r="L399" s="38"/>
      <c r="M399" s="72" t="s">
        <v>1</v>
      </c>
      <c r="N399" s="204" t="s">
        <v>50</v>
      </c>
      <c r="O399" s="205">
        <v>0</v>
      </c>
      <c r="P399" s="205">
        <f>O399*H399</f>
        <v>0</v>
      </c>
      <c r="Q399" s="205">
        <v>0</v>
      </c>
      <c r="R399" s="205">
        <f>Q399*H399</f>
        <v>0</v>
      </c>
      <c r="S399" s="205">
        <v>0</v>
      </c>
      <c r="T399" s="206">
        <f>S399*H399</f>
        <v>0</v>
      </c>
      <c r="AR399" s="17" t="s">
        <v>290</v>
      </c>
      <c r="AT399" s="17" t="s">
        <v>285</v>
      </c>
      <c r="AU399" s="17" t="s">
        <v>86</v>
      </c>
      <c r="AY399" s="17" t="s">
        <v>282</v>
      </c>
      <c r="BE399" s="207">
        <f>IF(N399="základní",J399,0)</f>
        <v>721.5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7" t="s">
        <v>86</v>
      </c>
      <c r="BK399" s="207">
        <f>ROUND(I399*H399,2)</f>
        <v>721.5</v>
      </c>
      <c r="BL399" s="17" t="s">
        <v>290</v>
      </c>
      <c r="BM399" s="17" t="s">
        <v>3815</v>
      </c>
    </row>
    <row r="400" s="1" customFormat="1" ht="16.5" customHeight="1">
      <c r="B400" s="33"/>
      <c r="C400" s="198" t="s">
        <v>3816</v>
      </c>
      <c r="D400" s="198" t="s">
        <v>285</v>
      </c>
      <c r="E400" s="199" t="s">
        <v>3817</v>
      </c>
      <c r="F400" s="200" t="s">
        <v>3818</v>
      </c>
      <c r="G400" s="201" t="s">
        <v>392</v>
      </c>
      <c r="H400" s="202">
        <v>21</v>
      </c>
      <c r="I400" s="203">
        <v>92.200000000000003</v>
      </c>
      <c r="J400" s="203">
        <f>ROUND(I400*H400,2)</f>
        <v>1936.2000000000001</v>
      </c>
      <c r="K400" s="200" t="s">
        <v>377</v>
      </c>
      <c r="L400" s="38"/>
      <c r="M400" s="72" t="s">
        <v>1</v>
      </c>
      <c r="N400" s="204" t="s">
        <v>50</v>
      </c>
      <c r="O400" s="205">
        <v>0</v>
      </c>
      <c r="P400" s="205">
        <f>O400*H400</f>
        <v>0</v>
      </c>
      <c r="Q400" s="205">
        <v>0</v>
      </c>
      <c r="R400" s="205">
        <f>Q400*H400</f>
        <v>0</v>
      </c>
      <c r="S400" s="205">
        <v>0</v>
      </c>
      <c r="T400" s="206">
        <f>S400*H400</f>
        <v>0</v>
      </c>
      <c r="AR400" s="17" t="s">
        <v>290</v>
      </c>
      <c r="AT400" s="17" t="s">
        <v>285</v>
      </c>
      <c r="AU400" s="17" t="s">
        <v>86</v>
      </c>
      <c r="AY400" s="17" t="s">
        <v>282</v>
      </c>
      <c r="BE400" s="207">
        <f>IF(N400="základní",J400,0)</f>
        <v>1936.2000000000001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7" t="s">
        <v>86</v>
      </c>
      <c r="BK400" s="207">
        <f>ROUND(I400*H400,2)</f>
        <v>1936.2000000000001</v>
      </c>
      <c r="BL400" s="17" t="s">
        <v>290</v>
      </c>
      <c r="BM400" s="17" t="s">
        <v>3819</v>
      </c>
    </row>
    <row r="401" s="1" customFormat="1" ht="16.5" customHeight="1">
      <c r="B401" s="33"/>
      <c r="C401" s="198" t="s">
        <v>3820</v>
      </c>
      <c r="D401" s="198" t="s">
        <v>285</v>
      </c>
      <c r="E401" s="199" t="s">
        <v>3821</v>
      </c>
      <c r="F401" s="200" t="s">
        <v>3822</v>
      </c>
      <c r="G401" s="201" t="s">
        <v>392</v>
      </c>
      <c r="H401" s="202">
        <v>457</v>
      </c>
      <c r="I401" s="203">
        <v>26.100000000000001</v>
      </c>
      <c r="J401" s="203">
        <f>ROUND(I401*H401,2)</f>
        <v>11927.700000000001</v>
      </c>
      <c r="K401" s="200" t="s">
        <v>377</v>
      </c>
      <c r="L401" s="38"/>
      <c r="M401" s="72" t="s">
        <v>1</v>
      </c>
      <c r="N401" s="204" t="s">
        <v>50</v>
      </c>
      <c r="O401" s="205">
        <v>0</v>
      </c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AR401" s="17" t="s">
        <v>290</v>
      </c>
      <c r="AT401" s="17" t="s">
        <v>285</v>
      </c>
      <c r="AU401" s="17" t="s">
        <v>86</v>
      </c>
      <c r="AY401" s="17" t="s">
        <v>282</v>
      </c>
      <c r="BE401" s="207">
        <f>IF(N401="základní",J401,0)</f>
        <v>11927.700000000001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7" t="s">
        <v>86</v>
      </c>
      <c r="BK401" s="207">
        <f>ROUND(I401*H401,2)</f>
        <v>11927.700000000001</v>
      </c>
      <c r="BL401" s="17" t="s">
        <v>290</v>
      </c>
      <c r="BM401" s="17" t="s">
        <v>3823</v>
      </c>
    </row>
    <row r="402" s="13" customFormat="1">
      <c r="B402" s="218"/>
      <c r="C402" s="219"/>
      <c r="D402" s="210" t="s">
        <v>292</v>
      </c>
      <c r="E402" s="220" t="s">
        <v>1</v>
      </c>
      <c r="F402" s="221" t="s">
        <v>3824</v>
      </c>
      <c r="G402" s="219"/>
      <c r="H402" s="222">
        <v>457</v>
      </c>
      <c r="I402" s="219"/>
      <c r="J402" s="219"/>
      <c r="K402" s="219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292</v>
      </c>
      <c r="AU402" s="227" t="s">
        <v>86</v>
      </c>
      <c r="AV402" s="13" t="s">
        <v>88</v>
      </c>
      <c r="AW402" s="13" t="s">
        <v>40</v>
      </c>
      <c r="AX402" s="13" t="s">
        <v>79</v>
      </c>
      <c r="AY402" s="227" t="s">
        <v>282</v>
      </c>
    </row>
    <row r="403" s="15" customFormat="1">
      <c r="B403" s="238"/>
      <c r="C403" s="239"/>
      <c r="D403" s="210" t="s">
        <v>292</v>
      </c>
      <c r="E403" s="240" t="s">
        <v>1</v>
      </c>
      <c r="F403" s="241" t="s">
        <v>306</v>
      </c>
      <c r="G403" s="239"/>
      <c r="H403" s="242">
        <v>457</v>
      </c>
      <c r="I403" s="239"/>
      <c r="J403" s="239"/>
      <c r="K403" s="239"/>
      <c r="L403" s="243"/>
      <c r="M403" s="244"/>
      <c r="N403" s="245"/>
      <c r="O403" s="245"/>
      <c r="P403" s="245"/>
      <c r="Q403" s="245"/>
      <c r="R403" s="245"/>
      <c r="S403" s="245"/>
      <c r="T403" s="246"/>
      <c r="AT403" s="247" t="s">
        <v>292</v>
      </c>
      <c r="AU403" s="247" t="s">
        <v>86</v>
      </c>
      <c r="AV403" s="15" t="s">
        <v>290</v>
      </c>
      <c r="AW403" s="15" t="s">
        <v>40</v>
      </c>
      <c r="AX403" s="15" t="s">
        <v>86</v>
      </c>
      <c r="AY403" s="247" t="s">
        <v>282</v>
      </c>
    </row>
    <row r="404" s="1" customFormat="1" ht="16.5" customHeight="1">
      <c r="B404" s="33"/>
      <c r="C404" s="198" t="s">
        <v>3825</v>
      </c>
      <c r="D404" s="198" t="s">
        <v>285</v>
      </c>
      <c r="E404" s="199" t="s">
        <v>3826</v>
      </c>
      <c r="F404" s="200" t="s">
        <v>3827</v>
      </c>
      <c r="G404" s="201" t="s">
        <v>392</v>
      </c>
      <c r="H404" s="202">
        <v>1740.5999999999999</v>
      </c>
      <c r="I404" s="203">
        <v>9.1899999999999995</v>
      </c>
      <c r="J404" s="203">
        <f>ROUND(I404*H404,2)</f>
        <v>15996.110000000001</v>
      </c>
      <c r="K404" s="200" t="s">
        <v>377</v>
      </c>
      <c r="L404" s="38"/>
      <c r="M404" s="72" t="s">
        <v>1</v>
      </c>
      <c r="N404" s="204" t="s">
        <v>50</v>
      </c>
      <c r="O404" s="205">
        <v>0</v>
      </c>
      <c r="P404" s="205">
        <f>O404*H404</f>
        <v>0</v>
      </c>
      <c r="Q404" s="205">
        <v>0</v>
      </c>
      <c r="R404" s="205">
        <f>Q404*H404</f>
        <v>0</v>
      </c>
      <c r="S404" s="205">
        <v>0</v>
      </c>
      <c r="T404" s="206">
        <f>S404*H404</f>
        <v>0</v>
      </c>
      <c r="AR404" s="17" t="s">
        <v>290</v>
      </c>
      <c r="AT404" s="17" t="s">
        <v>285</v>
      </c>
      <c r="AU404" s="17" t="s">
        <v>86</v>
      </c>
      <c r="AY404" s="17" t="s">
        <v>282</v>
      </c>
      <c r="BE404" s="207">
        <f>IF(N404="základní",J404,0)</f>
        <v>15996.110000000001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7" t="s">
        <v>86</v>
      </c>
      <c r="BK404" s="207">
        <f>ROUND(I404*H404,2)</f>
        <v>15996.110000000001</v>
      </c>
      <c r="BL404" s="17" t="s">
        <v>290</v>
      </c>
      <c r="BM404" s="17" t="s">
        <v>3828</v>
      </c>
    </row>
    <row r="405" s="13" customFormat="1">
      <c r="B405" s="218"/>
      <c r="C405" s="219"/>
      <c r="D405" s="210" t="s">
        <v>292</v>
      </c>
      <c r="E405" s="220" t="s">
        <v>1</v>
      </c>
      <c r="F405" s="221" t="s">
        <v>3531</v>
      </c>
      <c r="G405" s="219"/>
      <c r="H405" s="222">
        <v>1740.5999999999999</v>
      </c>
      <c r="I405" s="219"/>
      <c r="J405" s="219"/>
      <c r="K405" s="219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292</v>
      </c>
      <c r="AU405" s="227" t="s">
        <v>86</v>
      </c>
      <c r="AV405" s="13" t="s">
        <v>88</v>
      </c>
      <c r="AW405" s="13" t="s">
        <v>40</v>
      </c>
      <c r="AX405" s="13" t="s">
        <v>79</v>
      </c>
      <c r="AY405" s="227" t="s">
        <v>282</v>
      </c>
    </row>
    <row r="406" s="15" customFormat="1">
      <c r="B406" s="238"/>
      <c r="C406" s="239"/>
      <c r="D406" s="210" t="s">
        <v>292</v>
      </c>
      <c r="E406" s="240" t="s">
        <v>1</v>
      </c>
      <c r="F406" s="241" t="s">
        <v>306</v>
      </c>
      <c r="G406" s="239"/>
      <c r="H406" s="242">
        <v>1740.5999999999999</v>
      </c>
      <c r="I406" s="239"/>
      <c r="J406" s="239"/>
      <c r="K406" s="239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292</v>
      </c>
      <c r="AU406" s="247" t="s">
        <v>86</v>
      </c>
      <c r="AV406" s="15" t="s">
        <v>290</v>
      </c>
      <c r="AW406" s="15" t="s">
        <v>40</v>
      </c>
      <c r="AX406" s="15" t="s">
        <v>86</v>
      </c>
      <c r="AY406" s="247" t="s">
        <v>282</v>
      </c>
    </row>
    <row r="407" s="1" customFormat="1" ht="16.5" customHeight="1">
      <c r="B407" s="33"/>
      <c r="C407" s="198" t="s">
        <v>3829</v>
      </c>
      <c r="D407" s="198" t="s">
        <v>285</v>
      </c>
      <c r="E407" s="199" t="s">
        <v>3830</v>
      </c>
      <c r="F407" s="200" t="s">
        <v>3831</v>
      </c>
      <c r="G407" s="201" t="s">
        <v>376</v>
      </c>
      <c r="H407" s="202">
        <v>2</v>
      </c>
      <c r="I407" s="203">
        <v>174</v>
      </c>
      <c r="J407" s="203">
        <f>ROUND(I407*H407,2)</f>
        <v>348</v>
      </c>
      <c r="K407" s="200" t="s">
        <v>377</v>
      </c>
      <c r="L407" s="38"/>
      <c r="M407" s="72" t="s">
        <v>1</v>
      </c>
      <c r="N407" s="204" t="s">
        <v>50</v>
      </c>
      <c r="O407" s="205">
        <v>0</v>
      </c>
      <c r="P407" s="205">
        <f>O407*H407</f>
        <v>0</v>
      </c>
      <c r="Q407" s="205">
        <v>0</v>
      </c>
      <c r="R407" s="205">
        <f>Q407*H407</f>
        <v>0</v>
      </c>
      <c r="S407" s="205">
        <v>0</v>
      </c>
      <c r="T407" s="206">
        <f>S407*H407</f>
        <v>0</v>
      </c>
      <c r="AR407" s="17" t="s">
        <v>290</v>
      </c>
      <c r="AT407" s="17" t="s">
        <v>285</v>
      </c>
      <c r="AU407" s="17" t="s">
        <v>86</v>
      </c>
      <c r="AY407" s="17" t="s">
        <v>282</v>
      </c>
      <c r="BE407" s="207">
        <f>IF(N407="základní",J407,0)</f>
        <v>348</v>
      </c>
      <c r="BF407" s="207">
        <f>IF(N407="snížená",J407,0)</f>
        <v>0</v>
      </c>
      <c r="BG407" s="207">
        <f>IF(N407="zákl. přenesená",J407,0)</f>
        <v>0</v>
      </c>
      <c r="BH407" s="207">
        <f>IF(N407="sníž. přenesená",J407,0)</f>
        <v>0</v>
      </c>
      <c r="BI407" s="207">
        <f>IF(N407="nulová",J407,0)</f>
        <v>0</v>
      </c>
      <c r="BJ407" s="17" t="s">
        <v>86</v>
      </c>
      <c r="BK407" s="207">
        <f>ROUND(I407*H407,2)</f>
        <v>348</v>
      </c>
      <c r="BL407" s="17" t="s">
        <v>290</v>
      </c>
      <c r="BM407" s="17" t="s">
        <v>3832</v>
      </c>
    </row>
    <row r="408" s="1" customFormat="1" ht="16.5" customHeight="1">
      <c r="B408" s="33"/>
      <c r="C408" s="198" t="s">
        <v>3833</v>
      </c>
      <c r="D408" s="198" t="s">
        <v>285</v>
      </c>
      <c r="E408" s="199" t="s">
        <v>3834</v>
      </c>
      <c r="F408" s="200" t="s">
        <v>3835</v>
      </c>
      <c r="G408" s="201" t="s">
        <v>392</v>
      </c>
      <c r="H408" s="202">
        <v>1665.3</v>
      </c>
      <c r="I408" s="203">
        <v>57.399999999999999</v>
      </c>
      <c r="J408" s="203">
        <f>ROUND(I408*H408,2)</f>
        <v>95588.220000000001</v>
      </c>
      <c r="K408" s="200" t="s">
        <v>377</v>
      </c>
      <c r="L408" s="38"/>
      <c r="M408" s="72" t="s">
        <v>1</v>
      </c>
      <c r="N408" s="204" t="s">
        <v>50</v>
      </c>
      <c r="O408" s="205">
        <v>0</v>
      </c>
      <c r="P408" s="205">
        <f>O408*H408</f>
        <v>0</v>
      </c>
      <c r="Q408" s="205">
        <v>0</v>
      </c>
      <c r="R408" s="205">
        <f>Q408*H408</f>
        <v>0</v>
      </c>
      <c r="S408" s="205">
        <v>0</v>
      </c>
      <c r="T408" s="206">
        <f>S408*H408</f>
        <v>0</v>
      </c>
      <c r="AR408" s="17" t="s">
        <v>290</v>
      </c>
      <c r="AT408" s="17" t="s">
        <v>285</v>
      </c>
      <c r="AU408" s="17" t="s">
        <v>86</v>
      </c>
      <c r="AY408" s="17" t="s">
        <v>282</v>
      </c>
      <c r="BE408" s="207">
        <f>IF(N408="základní",J408,0)</f>
        <v>95588.220000000001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7" t="s">
        <v>86</v>
      </c>
      <c r="BK408" s="207">
        <f>ROUND(I408*H408,2)</f>
        <v>95588.220000000001</v>
      </c>
      <c r="BL408" s="17" t="s">
        <v>290</v>
      </c>
      <c r="BM408" s="17" t="s">
        <v>3836</v>
      </c>
    </row>
    <row r="409" s="13" customFormat="1">
      <c r="B409" s="218"/>
      <c r="C409" s="219"/>
      <c r="D409" s="210" t="s">
        <v>292</v>
      </c>
      <c r="E409" s="220" t="s">
        <v>1</v>
      </c>
      <c r="F409" s="221" t="s">
        <v>3837</v>
      </c>
      <c r="G409" s="219"/>
      <c r="H409" s="222">
        <v>1665.3</v>
      </c>
      <c r="I409" s="219"/>
      <c r="J409" s="219"/>
      <c r="K409" s="219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292</v>
      </c>
      <c r="AU409" s="227" t="s">
        <v>86</v>
      </c>
      <c r="AV409" s="13" t="s">
        <v>88</v>
      </c>
      <c r="AW409" s="13" t="s">
        <v>40</v>
      </c>
      <c r="AX409" s="13" t="s">
        <v>79</v>
      </c>
      <c r="AY409" s="227" t="s">
        <v>282</v>
      </c>
    </row>
    <row r="410" s="15" customFormat="1">
      <c r="B410" s="238"/>
      <c r="C410" s="239"/>
      <c r="D410" s="210" t="s">
        <v>292</v>
      </c>
      <c r="E410" s="240" t="s">
        <v>1</v>
      </c>
      <c r="F410" s="241" t="s">
        <v>306</v>
      </c>
      <c r="G410" s="239"/>
      <c r="H410" s="242">
        <v>1665.3</v>
      </c>
      <c r="I410" s="239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292</v>
      </c>
      <c r="AU410" s="247" t="s">
        <v>86</v>
      </c>
      <c r="AV410" s="15" t="s">
        <v>290</v>
      </c>
      <c r="AW410" s="15" t="s">
        <v>40</v>
      </c>
      <c r="AX410" s="15" t="s">
        <v>86</v>
      </c>
      <c r="AY410" s="247" t="s">
        <v>282</v>
      </c>
    </row>
    <row r="411" s="1" customFormat="1" ht="16.5" customHeight="1">
      <c r="B411" s="33"/>
      <c r="C411" s="198" t="s">
        <v>3838</v>
      </c>
      <c r="D411" s="198" t="s">
        <v>285</v>
      </c>
      <c r="E411" s="199" t="s">
        <v>3839</v>
      </c>
      <c r="F411" s="200" t="s">
        <v>3840</v>
      </c>
      <c r="G411" s="201" t="s">
        <v>392</v>
      </c>
      <c r="H411" s="202">
        <v>311.85000000000002</v>
      </c>
      <c r="I411" s="203">
        <v>153</v>
      </c>
      <c r="J411" s="203">
        <f>ROUND(I411*H411,2)</f>
        <v>47713.050000000003</v>
      </c>
      <c r="K411" s="200" t="s">
        <v>377</v>
      </c>
      <c r="L411" s="38"/>
      <c r="M411" s="72" t="s">
        <v>1</v>
      </c>
      <c r="N411" s="204" t="s">
        <v>50</v>
      </c>
      <c r="O411" s="205">
        <v>0</v>
      </c>
      <c r="P411" s="205">
        <f>O411*H411</f>
        <v>0</v>
      </c>
      <c r="Q411" s="205">
        <v>0</v>
      </c>
      <c r="R411" s="205">
        <f>Q411*H411</f>
        <v>0</v>
      </c>
      <c r="S411" s="205">
        <v>0</v>
      </c>
      <c r="T411" s="206">
        <f>S411*H411</f>
        <v>0</v>
      </c>
      <c r="AR411" s="17" t="s">
        <v>290</v>
      </c>
      <c r="AT411" s="17" t="s">
        <v>285</v>
      </c>
      <c r="AU411" s="17" t="s">
        <v>86</v>
      </c>
      <c r="AY411" s="17" t="s">
        <v>282</v>
      </c>
      <c r="BE411" s="207">
        <f>IF(N411="základní",J411,0)</f>
        <v>47713.050000000003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7" t="s">
        <v>86</v>
      </c>
      <c r="BK411" s="207">
        <f>ROUND(I411*H411,2)</f>
        <v>47713.050000000003</v>
      </c>
      <c r="BL411" s="17" t="s">
        <v>290</v>
      </c>
      <c r="BM411" s="17" t="s">
        <v>3841</v>
      </c>
    </row>
    <row r="412" s="13" customFormat="1">
      <c r="B412" s="218"/>
      <c r="C412" s="219"/>
      <c r="D412" s="210" t="s">
        <v>292</v>
      </c>
      <c r="E412" s="220" t="s">
        <v>1</v>
      </c>
      <c r="F412" s="221" t="s">
        <v>3842</v>
      </c>
      <c r="G412" s="219"/>
      <c r="H412" s="222">
        <v>311.85000000000002</v>
      </c>
      <c r="I412" s="219"/>
      <c r="J412" s="219"/>
      <c r="K412" s="219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292</v>
      </c>
      <c r="AU412" s="227" t="s">
        <v>86</v>
      </c>
      <c r="AV412" s="13" t="s">
        <v>88</v>
      </c>
      <c r="AW412" s="13" t="s">
        <v>40</v>
      </c>
      <c r="AX412" s="13" t="s">
        <v>79</v>
      </c>
      <c r="AY412" s="227" t="s">
        <v>282</v>
      </c>
    </row>
    <row r="413" s="15" customFormat="1">
      <c r="B413" s="238"/>
      <c r="C413" s="239"/>
      <c r="D413" s="210" t="s">
        <v>292</v>
      </c>
      <c r="E413" s="240" t="s">
        <v>1</v>
      </c>
      <c r="F413" s="241" t="s">
        <v>306</v>
      </c>
      <c r="G413" s="239"/>
      <c r="H413" s="242">
        <v>311.85000000000002</v>
      </c>
      <c r="I413" s="239"/>
      <c r="J413" s="239"/>
      <c r="K413" s="239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292</v>
      </c>
      <c r="AU413" s="247" t="s">
        <v>86</v>
      </c>
      <c r="AV413" s="15" t="s">
        <v>290</v>
      </c>
      <c r="AW413" s="15" t="s">
        <v>40</v>
      </c>
      <c r="AX413" s="15" t="s">
        <v>86</v>
      </c>
      <c r="AY413" s="247" t="s">
        <v>282</v>
      </c>
    </row>
    <row r="414" s="1" customFormat="1" ht="16.5" customHeight="1">
      <c r="B414" s="33"/>
      <c r="C414" s="198" t="s">
        <v>3843</v>
      </c>
      <c r="D414" s="198" t="s">
        <v>285</v>
      </c>
      <c r="E414" s="199" t="s">
        <v>3844</v>
      </c>
      <c r="F414" s="200" t="s">
        <v>3845</v>
      </c>
      <c r="G414" s="201" t="s">
        <v>288</v>
      </c>
      <c r="H414" s="202">
        <v>563.48000000000002</v>
      </c>
      <c r="I414" s="203">
        <v>82.700000000000003</v>
      </c>
      <c r="J414" s="203">
        <f>ROUND(I414*H414,2)</f>
        <v>46599.800000000003</v>
      </c>
      <c r="K414" s="200" t="s">
        <v>377</v>
      </c>
      <c r="L414" s="38"/>
      <c r="M414" s="72" t="s">
        <v>1</v>
      </c>
      <c r="N414" s="204" t="s">
        <v>50</v>
      </c>
      <c r="O414" s="205">
        <v>0</v>
      </c>
      <c r="P414" s="205">
        <f>O414*H414</f>
        <v>0</v>
      </c>
      <c r="Q414" s="205">
        <v>0</v>
      </c>
      <c r="R414" s="205">
        <f>Q414*H414</f>
        <v>0</v>
      </c>
      <c r="S414" s="205">
        <v>0</v>
      </c>
      <c r="T414" s="206">
        <f>S414*H414</f>
        <v>0</v>
      </c>
      <c r="AR414" s="17" t="s">
        <v>290</v>
      </c>
      <c r="AT414" s="17" t="s">
        <v>285</v>
      </c>
      <c r="AU414" s="17" t="s">
        <v>86</v>
      </c>
      <c r="AY414" s="17" t="s">
        <v>282</v>
      </c>
      <c r="BE414" s="207">
        <f>IF(N414="základní",J414,0)</f>
        <v>46599.800000000003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7" t="s">
        <v>86</v>
      </c>
      <c r="BK414" s="207">
        <f>ROUND(I414*H414,2)</f>
        <v>46599.800000000003</v>
      </c>
      <c r="BL414" s="17" t="s">
        <v>290</v>
      </c>
      <c r="BM414" s="17" t="s">
        <v>3846</v>
      </c>
    </row>
    <row r="415" s="1" customFormat="1" ht="16.5" customHeight="1">
      <c r="B415" s="33"/>
      <c r="C415" s="198" t="s">
        <v>3847</v>
      </c>
      <c r="D415" s="198" t="s">
        <v>285</v>
      </c>
      <c r="E415" s="199" t="s">
        <v>3848</v>
      </c>
      <c r="F415" s="200" t="s">
        <v>3849</v>
      </c>
      <c r="G415" s="201" t="s">
        <v>288</v>
      </c>
      <c r="H415" s="202">
        <v>2817.4000000000001</v>
      </c>
      <c r="I415" s="203">
        <v>20.800000000000001</v>
      </c>
      <c r="J415" s="203">
        <f>ROUND(I415*H415,2)</f>
        <v>58601.919999999998</v>
      </c>
      <c r="K415" s="200" t="s">
        <v>377</v>
      </c>
      <c r="L415" s="38"/>
      <c r="M415" s="72" t="s">
        <v>1</v>
      </c>
      <c r="N415" s="204" t="s">
        <v>50</v>
      </c>
      <c r="O415" s="205">
        <v>0</v>
      </c>
      <c r="P415" s="205">
        <f>O415*H415</f>
        <v>0</v>
      </c>
      <c r="Q415" s="205">
        <v>0</v>
      </c>
      <c r="R415" s="205">
        <f>Q415*H415</f>
        <v>0</v>
      </c>
      <c r="S415" s="205">
        <v>0</v>
      </c>
      <c r="T415" s="206">
        <f>S415*H415</f>
        <v>0</v>
      </c>
      <c r="AR415" s="17" t="s">
        <v>290</v>
      </c>
      <c r="AT415" s="17" t="s">
        <v>285</v>
      </c>
      <c r="AU415" s="17" t="s">
        <v>86</v>
      </c>
      <c r="AY415" s="17" t="s">
        <v>282</v>
      </c>
      <c r="BE415" s="207">
        <f>IF(N415="základní",J415,0)</f>
        <v>58601.919999999998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7" t="s">
        <v>86</v>
      </c>
      <c r="BK415" s="207">
        <f>ROUND(I415*H415,2)</f>
        <v>58601.919999999998</v>
      </c>
      <c r="BL415" s="17" t="s">
        <v>290</v>
      </c>
      <c r="BM415" s="17" t="s">
        <v>3850</v>
      </c>
    </row>
    <row r="416" s="13" customFormat="1">
      <c r="B416" s="218"/>
      <c r="C416" s="219"/>
      <c r="D416" s="210" t="s">
        <v>292</v>
      </c>
      <c r="E416" s="220" t="s">
        <v>1</v>
      </c>
      <c r="F416" s="221" t="s">
        <v>3851</v>
      </c>
      <c r="G416" s="219"/>
      <c r="H416" s="222">
        <v>2817.4000000000001</v>
      </c>
      <c r="I416" s="219"/>
      <c r="J416" s="219"/>
      <c r="K416" s="219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292</v>
      </c>
      <c r="AU416" s="227" t="s">
        <v>86</v>
      </c>
      <c r="AV416" s="13" t="s">
        <v>88</v>
      </c>
      <c r="AW416" s="13" t="s">
        <v>40</v>
      </c>
      <c r="AX416" s="13" t="s">
        <v>79</v>
      </c>
      <c r="AY416" s="227" t="s">
        <v>282</v>
      </c>
    </row>
    <row r="417" s="15" customFormat="1">
      <c r="B417" s="238"/>
      <c r="C417" s="239"/>
      <c r="D417" s="210" t="s">
        <v>292</v>
      </c>
      <c r="E417" s="240" t="s">
        <v>1</v>
      </c>
      <c r="F417" s="241" t="s">
        <v>306</v>
      </c>
      <c r="G417" s="239"/>
      <c r="H417" s="242">
        <v>2817.4000000000001</v>
      </c>
      <c r="I417" s="239"/>
      <c r="J417" s="239"/>
      <c r="K417" s="239"/>
      <c r="L417" s="243"/>
      <c r="M417" s="244"/>
      <c r="N417" s="245"/>
      <c r="O417" s="245"/>
      <c r="P417" s="245"/>
      <c r="Q417" s="245"/>
      <c r="R417" s="245"/>
      <c r="S417" s="245"/>
      <c r="T417" s="246"/>
      <c r="AT417" s="247" t="s">
        <v>292</v>
      </c>
      <c r="AU417" s="247" t="s">
        <v>86</v>
      </c>
      <c r="AV417" s="15" t="s">
        <v>290</v>
      </c>
      <c r="AW417" s="15" t="s">
        <v>40</v>
      </c>
      <c r="AX417" s="15" t="s">
        <v>86</v>
      </c>
      <c r="AY417" s="247" t="s">
        <v>282</v>
      </c>
    </row>
    <row r="418" s="1" customFormat="1" ht="16.5" customHeight="1">
      <c r="B418" s="33"/>
      <c r="C418" s="198" t="s">
        <v>3852</v>
      </c>
      <c r="D418" s="198" t="s">
        <v>285</v>
      </c>
      <c r="E418" s="199" t="s">
        <v>3853</v>
      </c>
      <c r="F418" s="200" t="s">
        <v>3854</v>
      </c>
      <c r="G418" s="201" t="s">
        <v>343</v>
      </c>
      <c r="H418" s="202">
        <v>79.25</v>
      </c>
      <c r="I418" s="203">
        <v>11.199999999999999</v>
      </c>
      <c r="J418" s="203">
        <f>ROUND(I418*H418,2)</f>
        <v>887.60000000000002</v>
      </c>
      <c r="K418" s="200" t="s">
        <v>377</v>
      </c>
      <c r="L418" s="38"/>
      <c r="M418" s="72" t="s">
        <v>1</v>
      </c>
      <c r="N418" s="204" t="s">
        <v>50</v>
      </c>
      <c r="O418" s="205">
        <v>0</v>
      </c>
      <c r="P418" s="205">
        <f>O418*H418</f>
        <v>0</v>
      </c>
      <c r="Q418" s="205">
        <v>0</v>
      </c>
      <c r="R418" s="205">
        <f>Q418*H418</f>
        <v>0</v>
      </c>
      <c r="S418" s="205">
        <v>0</v>
      </c>
      <c r="T418" s="206">
        <f>S418*H418</f>
        <v>0</v>
      </c>
      <c r="AR418" s="17" t="s">
        <v>290</v>
      </c>
      <c r="AT418" s="17" t="s">
        <v>285</v>
      </c>
      <c r="AU418" s="17" t="s">
        <v>86</v>
      </c>
      <c r="AY418" s="17" t="s">
        <v>282</v>
      </c>
      <c r="BE418" s="207">
        <f>IF(N418="základní",J418,0)</f>
        <v>887.60000000000002</v>
      </c>
      <c r="BF418" s="207">
        <f>IF(N418="snížená",J418,0)</f>
        <v>0</v>
      </c>
      <c r="BG418" s="207">
        <f>IF(N418="zákl. přenesená",J418,0)</f>
        <v>0</v>
      </c>
      <c r="BH418" s="207">
        <f>IF(N418="sníž. přenesená",J418,0)</f>
        <v>0</v>
      </c>
      <c r="BI418" s="207">
        <f>IF(N418="nulová",J418,0)</f>
        <v>0</v>
      </c>
      <c r="BJ418" s="17" t="s">
        <v>86</v>
      </c>
      <c r="BK418" s="207">
        <f>ROUND(I418*H418,2)</f>
        <v>887.60000000000002</v>
      </c>
      <c r="BL418" s="17" t="s">
        <v>290</v>
      </c>
      <c r="BM418" s="17" t="s">
        <v>3855</v>
      </c>
    </row>
    <row r="419" s="1" customFormat="1" ht="16.5" customHeight="1">
      <c r="B419" s="33"/>
      <c r="C419" s="198" t="s">
        <v>3856</v>
      </c>
      <c r="D419" s="198" t="s">
        <v>285</v>
      </c>
      <c r="E419" s="199" t="s">
        <v>3857</v>
      </c>
      <c r="F419" s="200" t="s">
        <v>3858</v>
      </c>
      <c r="G419" s="201" t="s">
        <v>343</v>
      </c>
      <c r="H419" s="202">
        <v>79.25</v>
      </c>
      <c r="I419" s="203">
        <v>10.1</v>
      </c>
      <c r="J419" s="203">
        <f>ROUND(I419*H419,2)</f>
        <v>800.42999999999995</v>
      </c>
      <c r="K419" s="200" t="s">
        <v>377</v>
      </c>
      <c r="L419" s="38"/>
      <c r="M419" s="72" t="s">
        <v>1</v>
      </c>
      <c r="N419" s="204" t="s">
        <v>50</v>
      </c>
      <c r="O419" s="205">
        <v>0</v>
      </c>
      <c r="P419" s="205">
        <f>O419*H419</f>
        <v>0</v>
      </c>
      <c r="Q419" s="205">
        <v>0</v>
      </c>
      <c r="R419" s="205">
        <f>Q419*H419</f>
        <v>0</v>
      </c>
      <c r="S419" s="205">
        <v>0</v>
      </c>
      <c r="T419" s="206">
        <f>S419*H419</f>
        <v>0</v>
      </c>
      <c r="AR419" s="17" t="s">
        <v>290</v>
      </c>
      <c r="AT419" s="17" t="s">
        <v>285</v>
      </c>
      <c r="AU419" s="17" t="s">
        <v>86</v>
      </c>
      <c r="AY419" s="17" t="s">
        <v>282</v>
      </c>
      <c r="BE419" s="207">
        <f>IF(N419="základní",J419,0)</f>
        <v>800.42999999999995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7" t="s">
        <v>86</v>
      </c>
      <c r="BK419" s="207">
        <f>ROUND(I419*H419,2)</f>
        <v>800.42999999999995</v>
      </c>
      <c r="BL419" s="17" t="s">
        <v>290</v>
      </c>
      <c r="BM419" s="17" t="s">
        <v>3859</v>
      </c>
    </row>
    <row r="420" s="1" customFormat="1" ht="16.5" customHeight="1">
      <c r="B420" s="33"/>
      <c r="C420" s="198" t="s">
        <v>3860</v>
      </c>
      <c r="D420" s="198" t="s">
        <v>285</v>
      </c>
      <c r="E420" s="199" t="s">
        <v>3861</v>
      </c>
      <c r="F420" s="200" t="s">
        <v>3862</v>
      </c>
      <c r="G420" s="201" t="s">
        <v>343</v>
      </c>
      <c r="H420" s="202">
        <v>79.25</v>
      </c>
      <c r="I420" s="203">
        <v>21.5</v>
      </c>
      <c r="J420" s="203">
        <f>ROUND(I420*H420,2)</f>
        <v>1703.8800000000001</v>
      </c>
      <c r="K420" s="200" t="s">
        <v>377</v>
      </c>
      <c r="L420" s="38"/>
      <c r="M420" s="72" t="s">
        <v>1</v>
      </c>
      <c r="N420" s="204" t="s">
        <v>50</v>
      </c>
      <c r="O420" s="205">
        <v>0</v>
      </c>
      <c r="P420" s="205">
        <f>O420*H420</f>
        <v>0</v>
      </c>
      <c r="Q420" s="205">
        <v>0</v>
      </c>
      <c r="R420" s="205">
        <f>Q420*H420</f>
        <v>0</v>
      </c>
      <c r="S420" s="205">
        <v>0</v>
      </c>
      <c r="T420" s="206">
        <f>S420*H420</f>
        <v>0</v>
      </c>
      <c r="AR420" s="17" t="s">
        <v>290</v>
      </c>
      <c r="AT420" s="17" t="s">
        <v>285</v>
      </c>
      <c r="AU420" s="17" t="s">
        <v>86</v>
      </c>
      <c r="AY420" s="17" t="s">
        <v>282</v>
      </c>
      <c r="BE420" s="207">
        <f>IF(N420="základní",J420,0)</f>
        <v>1703.8800000000001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7" t="s">
        <v>86</v>
      </c>
      <c r="BK420" s="207">
        <f>ROUND(I420*H420,2)</f>
        <v>1703.8800000000001</v>
      </c>
      <c r="BL420" s="17" t="s">
        <v>290</v>
      </c>
      <c r="BM420" s="17" t="s">
        <v>3863</v>
      </c>
    </row>
    <row r="421" s="1" customFormat="1" ht="16.5" customHeight="1">
      <c r="B421" s="33"/>
      <c r="C421" s="198" t="s">
        <v>3864</v>
      </c>
      <c r="D421" s="198" t="s">
        <v>285</v>
      </c>
      <c r="E421" s="199" t="s">
        <v>3865</v>
      </c>
      <c r="F421" s="200" t="s">
        <v>3866</v>
      </c>
      <c r="G421" s="201" t="s">
        <v>392</v>
      </c>
      <c r="H421" s="202">
        <v>5</v>
      </c>
      <c r="I421" s="203">
        <v>57.799999999999997</v>
      </c>
      <c r="J421" s="203">
        <f>ROUND(I421*H421,2)</f>
        <v>289</v>
      </c>
      <c r="K421" s="200" t="s">
        <v>377</v>
      </c>
      <c r="L421" s="38"/>
      <c r="M421" s="72" t="s">
        <v>1</v>
      </c>
      <c r="N421" s="204" t="s">
        <v>50</v>
      </c>
      <c r="O421" s="205">
        <v>0</v>
      </c>
      <c r="P421" s="205">
        <f>O421*H421</f>
        <v>0</v>
      </c>
      <c r="Q421" s="205">
        <v>0</v>
      </c>
      <c r="R421" s="205">
        <f>Q421*H421</f>
        <v>0</v>
      </c>
      <c r="S421" s="205">
        <v>0</v>
      </c>
      <c r="T421" s="206">
        <f>S421*H421</f>
        <v>0</v>
      </c>
      <c r="AR421" s="17" t="s">
        <v>290</v>
      </c>
      <c r="AT421" s="17" t="s">
        <v>285</v>
      </c>
      <c r="AU421" s="17" t="s">
        <v>86</v>
      </c>
      <c r="AY421" s="17" t="s">
        <v>282</v>
      </c>
      <c r="BE421" s="207">
        <f>IF(N421="základní",J421,0)</f>
        <v>289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7" t="s">
        <v>86</v>
      </c>
      <c r="BK421" s="207">
        <f>ROUND(I421*H421,2)</f>
        <v>289</v>
      </c>
      <c r="BL421" s="17" t="s">
        <v>290</v>
      </c>
      <c r="BM421" s="17" t="s">
        <v>3867</v>
      </c>
    </row>
    <row r="422" s="1" customFormat="1" ht="16.5" customHeight="1">
      <c r="B422" s="33"/>
      <c r="C422" s="198" t="s">
        <v>3868</v>
      </c>
      <c r="D422" s="198" t="s">
        <v>285</v>
      </c>
      <c r="E422" s="199" t="s">
        <v>3869</v>
      </c>
      <c r="F422" s="200" t="s">
        <v>3870</v>
      </c>
      <c r="G422" s="201" t="s">
        <v>288</v>
      </c>
      <c r="H422" s="202">
        <v>76.319999999999993</v>
      </c>
      <c r="I422" s="203">
        <v>261</v>
      </c>
      <c r="J422" s="203">
        <f>ROUND(I422*H422,2)</f>
        <v>19919.52</v>
      </c>
      <c r="K422" s="200" t="s">
        <v>377</v>
      </c>
      <c r="L422" s="38"/>
      <c r="M422" s="72" t="s">
        <v>1</v>
      </c>
      <c r="N422" s="204" t="s">
        <v>50</v>
      </c>
      <c r="O422" s="205">
        <v>0</v>
      </c>
      <c r="P422" s="205">
        <f>O422*H422</f>
        <v>0</v>
      </c>
      <c r="Q422" s="205">
        <v>0</v>
      </c>
      <c r="R422" s="205">
        <f>Q422*H422</f>
        <v>0</v>
      </c>
      <c r="S422" s="205">
        <v>0</v>
      </c>
      <c r="T422" s="206">
        <f>S422*H422</f>
        <v>0</v>
      </c>
      <c r="AR422" s="17" t="s">
        <v>290</v>
      </c>
      <c r="AT422" s="17" t="s">
        <v>285</v>
      </c>
      <c r="AU422" s="17" t="s">
        <v>86</v>
      </c>
      <c r="AY422" s="17" t="s">
        <v>282</v>
      </c>
      <c r="BE422" s="207">
        <f>IF(N422="základní",J422,0)</f>
        <v>19919.52</v>
      </c>
      <c r="BF422" s="207">
        <f>IF(N422="snížená",J422,0)</f>
        <v>0</v>
      </c>
      <c r="BG422" s="207">
        <f>IF(N422="zákl. přenesená",J422,0)</f>
        <v>0</v>
      </c>
      <c r="BH422" s="207">
        <f>IF(N422="sníž. přenesená",J422,0)</f>
        <v>0</v>
      </c>
      <c r="BI422" s="207">
        <f>IF(N422="nulová",J422,0)</f>
        <v>0</v>
      </c>
      <c r="BJ422" s="17" t="s">
        <v>86</v>
      </c>
      <c r="BK422" s="207">
        <f>ROUND(I422*H422,2)</f>
        <v>19919.52</v>
      </c>
      <c r="BL422" s="17" t="s">
        <v>290</v>
      </c>
      <c r="BM422" s="17" t="s">
        <v>3871</v>
      </c>
    </row>
    <row r="423" s="1" customFormat="1" ht="16.5" customHeight="1">
      <c r="B423" s="33"/>
      <c r="C423" s="198" t="s">
        <v>3872</v>
      </c>
      <c r="D423" s="198" t="s">
        <v>285</v>
      </c>
      <c r="E423" s="199" t="s">
        <v>3873</v>
      </c>
      <c r="F423" s="200" t="s">
        <v>3874</v>
      </c>
      <c r="G423" s="201" t="s">
        <v>343</v>
      </c>
      <c r="H423" s="202">
        <v>305.27999999999997</v>
      </c>
      <c r="I423" s="203">
        <v>148</v>
      </c>
      <c r="J423" s="203">
        <f>ROUND(I423*H423,2)</f>
        <v>45181.440000000002</v>
      </c>
      <c r="K423" s="200" t="s">
        <v>377</v>
      </c>
      <c r="L423" s="38"/>
      <c r="M423" s="72" t="s">
        <v>1</v>
      </c>
      <c r="N423" s="204" t="s">
        <v>50</v>
      </c>
      <c r="O423" s="205">
        <v>0</v>
      </c>
      <c r="P423" s="205">
        <f>O423*H423</f>
        <v>0</v>
      </c>
      <c r="Q423" s="205">
        <v>0</v>
      </c>
      <c r="R423" s="205">
        <f>Q423*H423</f>
        <v>0</v>
      </c>
      <c r="S423" s="205">
        <v>0</v>
      </c>
      <c r="T423" s="206">
        <f>S423*H423</f>
        <v>0</v>
      </c>
      <c r="AR423" s="17" t="s">
        <v>290</v>
      </c>
      <c r="AT423" s="17" t="s">
        <v>285</v>
      </c>
      <c r="AU423" s="17" t="s">
        <v>86</v>
      </c>
      <c r="AY423" s="17" t="s">
        <v>282</v>
      </c>
      <c r="BE423" s="207">
        <f>IF(N423="základní",J423,0)</f>
        <v>45181.440000000002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7" t="s">
        <v>86</v>
      </c>
      <c r="BK423" s="207">
        <f>ROUND(I423*H423,2)</f>
        <v>45181.440000000002</v>
      </c>
      <c r="BL423" s="17" t="s">
        <v>290</v>
      </c>
      <c r="BM423" s="17" t="s">
        <v>3875</v>
      </c>
    </row>
    <row r="424" s="1" customFormat="1" ht="16.5" customHeight="1">
      <c r="B424" s="33"/>
      <c r="C424" s="198" t="s">
        <v>3876</v>
      </c>
      <c r="D424" s="198" t="s">
        <v>285</v>
      </c>
      <c r="E424" s="199" t="s">
        <v>3877</v>
      </c>
      <c r="F424" s="200" t="s">
        <v>3878</v>
      </c>
      <c r="G424" s="201" t="s">
        <v>343</v>
      </c>
      <c r="H424" s="202">
        <v>159.19999999999999</v>
      </c>
      <c r="I424" s="203">
        <v>163</v>
      </c>
      <c r="J424" s="203">
        <f>ROUND(I424*H424,2)</f>
        <v>25949.599999999999</v>
      </c>
      <c r="K424" s="200" t="s">
        <v>377</v>
      </c>
      <c r="L424" s="38"/>
      <c r="M424" s="72" t="s">
        <v>1</v>
      </c>
      <c r="N424" s="204" t="s">
        <v>50</v>
      </c>
      <c r="O424" s="205">
        <v>0</v>
      </c>
      <c r="P424" s="205">
        <f>O424*H424</f>
        <v>0</v>
      </c>
      <c r="Q424" s="205">
        <v>0</v>
      </c>
      <c r="R424" s="205">
        <f>Q424*H424</f>
        <v>0</v>
      </c>
      <c r="S424" s="205">
        <v>0</v>
      </c>
      <c r="T424" s="206">
        <f>S424*H424</f>
        <v>0</v>
      </c>
      <c r="AR424" s="17" t="s">
        <v>290</v>
      </c>
      <c r="AT424" s="17" t="s">
        <v>285</v>
      </c>
      <c r="AU424" s="17" t="s">
        <v>86</v>
      </c>
      <c r="AY424" s="17" t="s">
        <v>282</v>
      </c>
      <c r="BE424" s="207">
        <f>IF(N424="základní",J424,0)</f>
        <v>25949.599999999999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7" t="s">
        <v>86</v>
      </c>
      <c r="BK424" s="207">
        <f>ROUND(I424*H424,2)</f>
        <v>25949.599999999999</v>
      </c>
      <c r="BL424" s="17" t="s">
        <v>290</v>
      </c>
      <c r="BM424" s="17" t="s">
        <v>3879</v>
      </c>
    </row>
    <row r="425" s="1" customFormat="1" ht="16.5" customHeight="1">
      <c r="B425" s="33"/>
      <c r="C425" s="198" t="s">
        <v>3880</v>
      </c>
      <c r="D425" s="198" t="s">
        <v>285</v>
      </c>
      <c r="E425" s="199" t="s">
        <v>3881</v>
      </c>
      <c r="F425" s="200" t="s">
        <v>3882</v>
      </c>
      <c r="G425" s="201" t="s">
        <v>343</v>
      </c>
      <c r="H425" s="202">
        <v>159.19999999999999</v>
      </c>
      <c r="I425" s="203">
        <v>208</v>
      </c>
      <c r="J425" s="203">
        <f>ROUND(I425*H425,2)</f>
        <v>33113.599999999999</v>
      </c>
      <c r="K425" s="200" t="s">
        <v>377</v>
      </c>
      <c r="L425" s="38"/>
      <c r="M425" s="72" t="s">
        <v>1</v>
      </c>
      <c r="N425" s="204" t="s">
        <v>50</v>
      </c>
      <c r="O425" s="205">
        <v>0</v>
      </c>
      <c r="P425" s="205">
        <f>O425*H425</f>
        <v>0</v>
      </c>
      <c r="Q425" s="205">
        <v>0</v>
      </c>
      <c r="R425" s="205">
        <f>Q425*H425</f>
        <v>0</v>
      </c>
      <c r="S425" s="205">
        <v>0</v>
      </c>
      <c r="T425" s="206">
        <f>S425*H425</f>
        <v>0</v>
      </c>
      <c r="AR425" s="17" t="s">
        <v>290</v>
      </c>
      <c r="AT425" s="17" t="s">
        <v>285</v>
      </c>
      <c r="AU425" s="17" t="s">
        <v>86</v>
      </c>
      <c r="AY425" s="17" t="s">
        <v>282</v>
      </c>
      <c r="BE425" s="207">
        <f>IF(N425="základní",J425,0)</f>
        <v>33113.599999999999</v>
      </c>
      <c r="BF425" s="207">
        <f>IF(N425="snížená",J425,0)</f>
        <v>0</v>
      </c>
      <c r="BG425" s="207">
        <f>IF(N425="zákl. přenesená",J425,0)</f>
        <v>0</v>
      </c>
      <c r="BH425" s="207">
        <f>IF(N425="sníž. přenesená",J425,0)</f>
        <v>0</v>
      </c>
      <c r="BI425" s="207">
        <f>IF(N425="nulová",J425,0)</f>
        <v>0</v>
      </c>
      <c r="BJ425" s="17" t="s">
        <v>86</v>
      </c>
      <c r="BK425" s="207">
        <f>ROUND(I425*H425,2)</f>
        <v>33113.599999999999</v>
      </c>
      <c r="BL425" s="17" t="s">
        <v>290</v>
      </c>
      <c r="BM425" s="17" t="s">
        <v>3883</v>
      </c>
    </row>
    <row r="426" s="1" customFormat="1" ht="16.5" customHeight="1">
      <c r="B426" s="33"/>
      <c r="C426" s="198" t="s">
        <v>3884</v>
      </c>
      <c r="D426" s="198" t="s">
        <v>285</v>
      </c>
      <c r="E426" s="199" t="s">
        <v>3885</v>
      </c>
      <c r="F426" s="200" t="s">
        <v>3886</v>
      </c>
      <c r="G426" s="201" t="s">
        <v>343</v>
      </c>
      <c r="H426" s="202">
        <v>4.7999999999999998</v>
      </c>
      <c r="I426" s="203">
        <v>455</v>
      </c>
      <c r="J426" s="203">
        <f>ROUND(I426*H426,2)</f>
        <v>2184</v>
      </c>
      <c r="K426" s="200" t="s">
        <v>377</v>
      </c>
      <c r="L426" s="38"/>
      <c r="M426" s="72" t="s">
        <v>1</v>
      </c>
      <c r="N426" s="204" t="s">
        <v>50</v>
      </c>
      <c r="O426" s="205">
        <v>0</v>
      </c>
      <c r="P426" s="205">
        <f>O426*H426</f>
        <v>0</v>
      </c>
      <c r="Q426" s="205">
        <v>0</v>
      </c>
      <c r="R426" s="205">
        <f>Q426*H426</f>
        <v>0</v>
      </c>
      <c r="S426" s="205">
        <v>0</v>
      </c>
      <c r="T426" s="206">
        <f>S426*H426</f>
        <v>0</v>
      </c>
      <c r="AR426" s="17" t="s">
        <v>290</v>
      </c>
      <c r="AT426" s="17" t="s">
        <v>285</v>
      </c>
      <c r="AU426" s="17" t="s">
        <v>86</v>
      </c>
      <c r="AY426" s="17" t="s">
        <v>282</v>
      </c>
      <c r="BE426" s="207">
        <f>IF(N426="základní",J426,0)</f>
        <v>2184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17" t="s">
        <v>86</v>
      </c>
      <c r="BK426" s="207">
        <f>ROUND(I426*H426,2)</f>
        <v>2184</v>
      </c>
      <c r="BL426" s="17" t="s">
        <v>290</v>
      </c>
      <c r="BM426" s="17" t="s">
        <v>3887</v>
      </c>
    </row>
    <row r="427" s="1" customFormat="1" ht="16.5" customHeight="1">
      <c r="B427" s="33"/>
      <c r="C427" s="198" t="s">
        <v>3888</v>
      </c>
      <c r="D427" s="198" t="s">
        <v>285</v>
      </c>
      <c r="E427" s="199" t="s">
        <v>3889</v>
      </c>
      <c r="F427" s="200" t="s">
        <v>3890</v>
      </c>
      <c r="G427" s="201" t="s">
        <v>343</v>
      </c>
      <c r="H427" s="202">
        <v>54.399999999999999</v>
      </c>
      <c r="I427" s="203">
        <v>219</v>
      </c>
      <c r="J427" s="203">
        <f>ROUND(I427*H427,2)</f>
        <v>11913.6</v>
      </c>
      <c r="K427" s="200" t="s">
        <v>377</v>
      </c>
      <c r="L427" s="38"/>
      <c r="M427" s="72" t="s">
        <v>1</v>
      </c>
      <c r="N427" s="204" t="s">
        <v>50</v>
      </c>
      <c r="O427" s="205">
        <v>0</v>
      </c>
      <c r="P427" s="205">
        <f>O427*H427</f>
        <v>0</v>
      </c>
      <c r="Q427" s="205">
        <v>0</v>
      </c>
      <c r="R427" s="205">
        <f>Q427*H427</f>
        <v>0</v>
      </c>
      <c r="S427" s="205">
        <v>0</v>
      </c>
      <c r="T427" s="206">
        <f>S427*H427</f>
        <v>0</v>
      </c>
      <c r="AR427" s="17" t="s">
        <v>290</v>
      </c>
      <c r="AT427" s="17" t="s">
        <v>285</v>
      </c>
      <c r="AU427" s="17" t="s">
        <v>86</v>
      </c>
      <c r="AY427" s="17" t="s">
        <v>282</v>
      </c>
      <c r="BE427" s="207">
        <f>IF(N427="základní",J427,0)</f>
        <v>11913.6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17" t="s">
        <v>86</v>
      </c>
      <c r="BK427" s="207">
        <f>ROUND(I427*H427,2)</f>
        <v>11913.6</v>
      </c>
      <c r="BL427" s="17" t="s">
        <v>290</v>
      </c>
      <c r="BM427" s="17" t="s">
        <v>3891</v>
      </c>
    </row>
    <row r="428" s="1" customFormat="1" ht="16.5" customHeight="1">
      <c r="B428" s="33"/>
      <c r="C428" s="198" t="s">
        <v>3892</v>
      </c>
      <c r="D428" s="198" t="s">
        <v>285</v>
      </c>
      <c r="E428" s="199" t="s">
        <v>3893</v>
      </c>
      <c r="F428" s="200" t="s">
        <v>3894</v>
      </c>
      <c r="G428" s="201" t="s">
        <v>343</v>
      </c>
      <c r="H428" s="202">
        <v>250.88</v>
      </c>
      <c r="I428" s="203">
        <v>19.199999999999999</v>
      </c>
      <c r="J428" s="203">
        <f>ROUND(I428*H428,2)</f>
        <v>4816.8999999999996</v>
      </c>
      <c r="K428" s="200" t="s">
        <v>377</v>
      </c>
      <c r="L428" s="38"/>
      <c r="M428" s="72" t="s">
        <v>1</v>
      </c>
      <c r="N428" s="204" t="s">
        <v>50</v>
      </c>
      <c r="O428" s="205">
        <v>0</v>
      </c>
      <c r="P428" s="205">
        <f>O428*H428</f>
        <v>0</v>
      </c>
      <c r="Q428" s="205">
        <v>0</v>
      </c>
      <c r="R428" s="205">
        <f>Q428*H428</f>
        <v>0</v>
      </c>
      <c r="S428" s="205">
        <v>0</v>
      </c>
      <c r="T428" s="206">
        <f>S428*H428</f>
        <v>0</v>
      </c>
      <c r="AR428" s="17" t="s">
        <v>290</v>
      </c>
      <c r="AT428" s="17" t="s">
        <v>285</v>
      </c>
      <c r="AU428" s="17" t="s">
        <v>86</v>
      </c>
      <c r="AY428" s="17" t="s">
        <v>282</v>
      </c>
      <c r="BE428" s="207">
        <f>IF(N428="základní",J428,0)</f>
        <v>4816.8999999999996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7" t="s">
        <v>86</v>
      </c>
      <c r="BK428" s="207">
        <f>ROUND(I428*H428,2)</f>
        <v>4816.8999999999996</v>
      </c>
      <c r="BL428" s="17" t="s">
        <v>290</v>
      </c>
      <c r="BM428" s="17" t="s">
        <v>3895</v>
      </c>
    </row>
    <row r="429" s="1" customFormat="1" ht="16.5" customHeight="1">
      <c r="B429" s="33"/>
      <c r="C429" s="198" t="s">
        <v>3896</v>
      </c>
      <c r="D429" s="198" t="s">
        <v>285</v>
      </c>
      <c r="E429" s="199" t="s">
        <v>3897</v>
      </c>
      <c r="F429" s="200" t="s">
        <v>3898</v>
      </c>
      <c r="G429" s="201" t="s">
        <v>343</v>
      </c>
      <c r="H429" s="202">
        <v>54.399999999999999</v>
      </c>
      <c r="I429" s="203">
        <v>46.899999999999999</v>
      </c>
      <c r="J429" s="203">
        <f>ROUND(I429*H429,2)</f>
        <v>2551.3600000000001</v>
      </c>
      <c r="K429" s="200" t="s">
        <v>377</v>
      </c>
      <c r="L429" s="38"/>
      <c r="M429" s="72" t="s">
        <v>1</v>
      </c>
      <c r="N429" s="204" t="s">
        <v>50</v>
      </c>
      <c r="O429" s="205">
        <v>0</v>
      </c>
      <c r="P429" s="205">
        <f>O429*H429</f>
        <v>0</v>
      </c>
      <c r="Q429" s="205">
        <v>0</v>
      </c>
      <c r="R429" s="205">
        <f>Q429*H429</f>
        <v>0</v>
      </c>
      <c r="S429" s="205">
        <v>0</v>
      </c>
      <c r="T429" s="206">
        <f>S429*H429</f>
        <v>0</v>
      </c>
      <c r="AR429" s="17" t="s">
        <v>290</v>
      </c>
      <c r="AT429" s="17" t="s">
        <v>285</v>
      </c>
      <c r="AU429" s="17" t="s">
        <v>86</v>
      </c>
      <c r="AY429" s="17" t="s">
        <v>282</v>
      </c>
      <c r="BE429" s="207">
        <f>IF(N429="základní",J429,0)</f>
        <v>2551.3600000000001</v>
      </c>
      <c r="BF429" s="207">
        <f>IF(N429="snížená",J429,0)</f>
        <v>0</v>
      </c>
      <c r="BG429" s="207">
        <f>IF(N429="zákl. přenesená",J429,0)</f>
        <v>0</v>
      </c>
      <c r="BH429" s="207">
        <f>IF(N429="sníž. přenesená",J429,0)</f>
        <v>0</v>
      </c>
      <c r="BI429" s="207">
        <f>IF(N429="nulová",J429,0)</f>
        <v>0</v>
      </c>
      <c r="BJ429" s="17" t="s">
        <v>86</v>
      </c>
      <c r="BK429" s="207">
        <f>ROUND(I429*H429,2)</f>
        <v>2551.3600000000001</v>
      </c>
      <c r="BL429" s="17" t="s">
        <v>290</v>
      </c>
      <c r="BM429" s="17" t="s">
        <v>3899</v>
      </c>
    </row>
    <row r="430" s="1" customFormat="1" ht="16.5" customHeight="1">
      <c r="B430" s="33"/>
      <c r="C430" s="198" t="s">
        <v>3900</v>
      </c>
      <c r="D430" s="198" t="s">
        <v>285</v>
      </c>
      <c r="E430" s="199" t="s">
        <v>3901</v>
      </c>
      <c r="F430" s="200" t="s">
        <v>3902</v>
      </c>
      <c r="G430" s="201" t="s">
        <v>392</v>
      </c>
      <c r="H430" s="202">
        <v>5</v>
      </c>
      <c r="I430" s="203">
        <v>169</v>
      </c>
      <c r="J430" s="203">
        <f>ROUND(I430*H430,2)</f>
        <v>845</v>
      </c>
      <c r="K430" s="200" t="s">
        <v>377</v>
      </c>
      <c r="L430" s="38"/>
      <c r="M430" s="72" t="s">
        <v>1</v>
      </c>
      <c r="N430" s="204" t="s">
        <v>50</v>
      </c>
      <c r="O430" s="205">
        <v>0</v>
      </c>
      <c r="P430" s="205">
        <f>O430*H430</f>
        <v>0</v>
      </c>
      <c r="Q430" s="205">
        <v>0</v>
      </c>
      <c r="R430" s="205">
        <f>Q430*H430</f>
        <v>0</v>
      </c>
      <c r="S430" s="205">
        <v>0</v>
      </c>
      <c r="T430" s="206">
        <f>S430*H430</f>
        <v>0</v>
      </c>
      <c r="AR430" s="17" t="s">
        <v>290</v>
      </c>
      <c r="AT430" s="17" t="s">
        <v>285</v>
      </c>
      <c r="AU430" s="17" t="s">
        <v>86</v>
      </c>
      <c r="AY430" s="17" t="s">
        <v>282</v>
      </c>
      <c r="BE430" s="207">
        <f>IF(N430="základní",J430,0)</f>
        <v>845</v>
      </c>
      <c r="BF430" s="207">
        <f>IF(N430="snížená",J430,0)</f>
        <v>0</v>
      </c>
      <c r="BG430" s="207">
        <f>IF(N430="zákl. přenesená",J430,0)</f>
        <v>0</v>
      </c>
      <c r="BH430" s="207">
        <f>IF(N430="sníž. přenesená",J430,0)</f>
        <v>0</v>
      </c>
      <c r="BI430" s="207">
        <f>IF(N430="nulová",J430,0)</f>
        <v>0</v>
      </c>
      <c r="BJ430" s="17" t="s">
        <v>86</v>
      </c>
      <c r="BK430" s="207">
        <f>ROUND(I430*H430,2)</f>
        <v>845</v>
      </c>
      <c r="BL430" s="17" t="s">
        <v>290</v>
      </c>
      <c r="BM430" s="17" t="s">
        <v>3903</v>
      </c>
    </row>
    <row r="431" s="13" customFormat="1">
      <c r="B431" s="218"/>
      <c r="C431" s="219"/>
      <c r="D431" s="210" t="s">
        <v>292</v>
      </c>
      <c r="E431" s="220" t="s">
        <v>1</v>
      </c>
      <c r="F431" s="221" t="s">
        <v>3736</v>
      </c>
      <c r="G431" s="219"/>
      <c r="H431" s="222">
        <v>5</v>
      </c>
      <c r="I431" s="219"/>
      <c r="J431" s="219"/>
      <c r="K431" s="219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292</v>
      </c>
      <c r="AU431" s="227" t="s">
        <v>86</v>
      </c>
      <c r="AV431" s="13" t="s">
        <v>88</v>
      </c>
      <c r="AW431" s="13" t="s">
        <v>40</v>
      </c>
      <c r="AX431" s="13" t="s">
        <v>79</v>
      </c>
      <c r="AY431" s="227" t="s">
        <v>282</v>
      </c>
    </row>
    <row r="432" s="15" customFormat="1">
      <c r="B432" s="238"/>
      <c r="C432" s="239"/>
      <c r="D432" s="210" t="s">
        <v>292</v>
      </c>
      <c r="E432" s="240" t="s">
        <v>1</v>
      </c>
      <c r="F432" s="241" t="s">
        <v>306</v>
      </c>
      <c r="G432" s="239"/>
      <c r="H432" s="242">
        <v>5</v>
      </c>
      <c r="I432" s="239"/>
      <c r="J432" s="239"/>
      <c r="K432" s="239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292</v>
      </c>
      <c r="AU432" s="247" t="s">
        <v>86</v>
      </c>
      <c r="AV432" s="15" t="s">
        <v>290</v>
      </c>
      <c r="AW432" s="15" t="s">
        <v>40</v>
      </c>
      <c r="AX432" s="15" t="s">
        <v>86</v>
      </c>
      <c r="AY432" s="247" t="s">
        <v>282</v>
      </c>
    </row>
    <row r="433" s="1" customFormat="1" ht="16.5" customHeight="1">
      <c r="B433" s="33"/>
      <c r="C433" s="198" t="s">
        <v>3904</v>
      </c>
      <c r="D433" s="198" t="s">
        <v>285</v>
      </c>
      <c r="E433" s="199" t="s">
        <v>3905</v>
      </c>
      <c r="F433" s="200" t="s">
        <v>3906</v>
      </c>
      <c r="G433" s="201" t="s">
        <v>392</v>
      </c>
      <c r="H433" s="202">
        <v>5</v>
      </c>
      <c r="I433" s="203">
        <v>22.399999999999999</v>
      </c>
      <c r="J433" s="203">
        <f>ROUND(I433*H433,2)</f>
        <v>112</v>
      </c>
      <c r="K433" s="200" t="s">
        <v>377</v>
      </c>
      <c r="L433" s="38"/>
      <c r="M433" s="72" t="s">
        <v>1</v>
      </c>
      <c r="N433" s="204" t="s">
        <v>50</v>
      </c>
      <c r="O433" s="205">
        <v>0</v>
      </c>
      <c r="P433" s="205">
        <f>O433*H433</f>
        <v>0</v>
      </c>
      <c r="Q433" s="205">
        <v>0</v>
      </c>
      <c r="R433" s="205">
        <f>Q433*H433</f>
        <v>0</v>
      </c>
      <c r="S433" s="205">
        <v>0</v>
      </c>
      <c r="T433" s="206">
        <f>S433*H433</f>
        <v>0</v>
      </c>
      <c r="AR433" s="17" t="s">
        <v>290</v>
      </c>
      <c r="AT433" s="17" t="s">
        <v>285</v>
      </c>
      <c r="AU433" s="17" t="s">
        <v>86</v>
      </c>
      <c r="AY433" s="17" t="s">
        <v>282</v>
      </c>
      <c r="BE433" s="207">
        <f>IF(N433="základní",J433,0)</f>
        <v>112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7" t="s">
        <v>86</v>
      </c>
      <c r="BK433" s="207">
        <f>ROUND(I433*H433,2)</f>
        <v>112</v>
      </c>
      <c r="BL433" s="17" t="s">
        <v>290</v>
      </c>
      <c r="BM433" s="17" t="s">
        <v>3907</v>
      </c>
    </row>
    <row r="434" s="13" customFormat="1">
      <c r="B434" s="218"/>
      <c r="C434" s="219"/>
      <c r="D434" s="210" t="s">
        <v>292</v>
      </c>
      <c r="E434" s="220" t="s">
        <v>1</v>
      </c>
      <c r="F434" s="221" t="s">
        <v>3736</v>
      </c>
      <c r="G434" s="219"/>
      <c r="H434" s="222">
        <v>5</v>
      </c>
      <c r="I434" s="219"/>
      <c r="J434" s="219"/>
      <c r="K434" s="219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292</v>
      </c>
      <c r="AU434" s="227" t="s">
        <v>86</v>
      </c>
      <c r="AV434" s="13" t="s">
        <v>88</v>
      </c>
      <c r="AW434" s="13" t="s">
        <v>40</v>
      </c>
      <c r="AX434" s="13" t="s">
        <v>79</v>
      </c>
      <c r="AY434" s="227" t="s">
        <v>282</v>
      </c>
    </row>
    <row r="435" s="15" customFormat="1">
      <c r="B435" s="238"/>
      <c r="C435" s="239"/>
      <c r="D435" s="210" t="s">
        <v>292</v>
      </c>
      <c r="E435" s="240" t="s">
        <v>1</v>
      </c>
      <c r="F435" s="241" t="s">
        <v>306</v>
      </c>
      <c r="G435" s="239"/>
      <c r="H435" s="242">
        <v>5</v>
      </c>
      <c r="I435" s="239"/>
      <c r="J435" s="239"/>
      <c r="K435" s="239"/>
      <c r="L435" s="243"/>
      <c r="M435" s="244"/>
      <c r="N435" s="245"/>
      <c r="O435" s="245"/>
      <c r="P435" s="245"/>
      <c r="Q435" s="245"/>
      <c r="R435" s="245"/>
      <c r="S435" s="245"/>
      <c r="T435" s="246"/>
      <c r="AT435" s="247" t="s">
        <v>292</v>
      </c>
      <c r="AU435" s="247" t="s">
        <v>86</v>
      </c>
      <c r="AV435" s="15" t="s">
        <v>290</v>
      </c>
      <c r="AW435" s="15" t="s">
        <v>40</v>
      </c>
      <c r="AX435" s="15" t="s">
        <v>86</v>
      </c>
      <c r="AY435" s="247" t="s">
        <v>282</v>
      </c>
    </row>
    <row r="436" s="1" customFormat="1" ht="16.5" customHeight="1">
      <c r="B436" s="33"/>
      <c r="C436" s="198" t="s">
        <v>3908</v>
      </c>
      <c r="D436" s="198" t="s">
        <v>285</v>
      </c>
      <c r="E436" s="199" t="s">
        <v>3909</v>
      </c>
      <c r="F436" s="200" t="s">
        <v>3910</v>
      </c>
      <c r="G436" s="201" t="s">
        <v>343</v>
      </c>
      <c r="H436" s="202">
        <v>4.7999999999999998</v>
      </c>
      <c r="I436" s="203">
        <v>257</v>
      </c>
      <c r="J436" s="203">
        <f>ROUND(I436*H436,2)</f>
        <v>1233.5999999999999</v>
      </c>
      <c r="K436" s="200" t="s">
        <v>377</v>
      </c>
      <c r="L436" s="38"/>
      <c r="M436" s="72" t="s">
        <v>1</v>
      </c>
      <c r="N436" s="204" t="s">
        <v>50</v>
      </c>
      <c r="O436" s="205">
        <v>0</v>
      </c>
      <c r="P436" s="205">
        <f>O436*H436</f>
        <v>0</v>
      </c>
      <c r="Q436" s="205">
        <v>0</v>
      </c>
      <c r="R436" s="205">
        <f>Q436*H436</f>
        <v>0</v>
      </c>
      <c r="S436" s="205">
        <v>0</v>
      </c>
      <c r="T436" s="206">
        <f>S436*H436</f>
        <v>0</v>
      </c>
      <c r="AR436" s="17" t="s">
        <v>290</v>
      </c>
      <c r="AT436" s="17" t="s">
        <v>285</v>
      </c>
      <c r="AU436" s="17" t="s">
        <v>86</v>
      </c>
      <c r="AY436" s="17" t="s">
        <v>282</v>
      </c>
      <c r="BE436" s="207">
        <f>IF(N436="základní",J436,0)</f>
        <v>1233.5999999999999</v>
      </c>
      <c r="BF436" s="207">
        <f>IF(N436="snížená",J436,0)</f>
        <v>0</v>
      </c>
      <c r="BG436" s="207">
        <f>IF(N436="zákl. přenesená",J436,0)</f>
        <v>0</v>
      </c>
      <c r="BH436" s="207">
        <f>IF(N436="sníž. přenesená",J436,0)</f>
        <v>0</v>
      </c>
      <c r="BI436" s="207">
        <f>IF(N436="nulová",J436,0)</f>
        <v>0</v>
      </c>
      <c r="BJ436" s="17" t="s">
        <v>86</v>
      </c>
      <c r="BK436" s="207">
        <f>ROUND(I436*H436,2)</f>
        <v>1233.5999999999999</v>
      </c>
      <c r="BL436" s="17" t="s">
        <v>290</v>
      </c>
      <c r="BM436" s="17" t="s">
        <v>3911</v>
      </c>
    </row>
    <row r="437" s="1" customFormat="1" ht="16.5" customHeight="1">
      <c r="B437" s="33"/>
      <c r="C437" s="198" t="s">
        <v>3912</v>
      </c>
      <c r="D437" s="198" t="s">
        <v>285</v>
      </c>
      <c r="E437" s="199" t="s">
        <v>3913</v>
      </c>
      <c r="F437" s="200" t="s">
        <v>3914</v>
      </c>
      <c r="G437" s="201" t="s">
        <v>343</v>
      </c>
      <c r="H437" s="202">
        <v>250.88</v>
      </c>
      <c r="I437" s="203">
        <v>357</v>
      </c>
      <c r="J437" s="203">
        <f>ROUND(I437*H437,2)</f>
        <v>89564.160000000003</v>
      </c>
      <c r="K437" s="200" t="s">
        <v>377</v>
      </c>
      <c r="L437" s="38"/>
      <c r="M437" s="72" t="s">
        <v>1</v>
      </c>
      <c r="N437" s="204" t="s">
        <v>50</v>
      </c>
      <c r="O437" s="205">
        <v>0</v>
      </c>
      <c r="P437" s="205">
        <f>O437*H437</f>
        <v>0</v>
      </c>
      <c r="Q437" s="205">
        <v>0</v>
      </c>
      <c r="R437" s="205">
        <f>Q437*H437</f>
        <v>0</v>
      </c>
      <c r="S437" s="205">
        <v>0</v>
      </c>
      <c r="T437" s="206">
        <f>S437*H437</f>
        <v>0</v>
      </c>
      <c r="AR437" s="17" t="s">
        <v>290</v>
      </c>
      <c r="AT437" s="17" t="s">
        <v>285</v>
      </c>
      <c r="AU437" s="17" t="s">
        <v>86</v>
      </c>
      <c r="AY437" s="17" t="s">
        <v>282</v>
      </c>
      <c r="BE437" s="207">
        <f>IF(N437="základní",J437,0)</f>
        <v>89564.160000000003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7" t="s">
        <v>86</v>
      </c>
      <c r="BK437" s="207">
        <f>ROUND(I437*H437,2)</f>
        <v>89564.160000000003</v>
      </c>
      <c r="BL437" s="17" t="s">
        <v>290</v>
      </c>
      <c r="BM437" s="17" t="s">
        <v>3915</v>
      </c>
    </row>
    <row r="438" s="1" customFormat="1" ht="16.5" customHeight="1">
      <c r="B438" s="33"/>
      <c r="C438" s="198" t="s">
        <v>3916</v>
      </c>
      <c r="D438" s="198" t="s">
        <v>285</v>
      </c>
      <c r="E438" s="199" t="s">
        <v>3917</v>
      </c>
      <c r="F438" s="200" t="s">
        <v>3918</v>
      </c>
      <c r="G438" s="201" t="s">
        <v>376</v>
      </c>
      <c r="H438" s="202">
        <v>5</v>
      </c>
      <c r="I438" s="203">
        <v>614</v>
      </c>
      <c r="J438" s="203">
        <f>ROUND(I438*H438,2)</f>
        <v>3070</v>
      </c>
      <c r="K438" s="200" t="s">
        <v>377</v>
      </c>
      <c r="L438" s="38"/>
      <c r="M438" s="72" t="s">
        <v>1</v>
      </c>
      <c r="N438" s="204" t="s">
        <v>50</v>
      </c>
      <c r="O438" s="205">
        <v>0</v>
      </c>
      <c r="P438" s="205">
        <f>O438*H438</f>
        <v>0</v>
      </c>
      <c r="Q438" s="205">
        <v>0</v>
      </c>
      <c r="R438" s="205">
        <f>Q438*H438</f>
        <v>0</v>
      </c>
      <c r="S438" s="205">
        <v>0</v>
      </c>
      <c r="T438" s="206">
        <f>S438*H438</f>
        <v>0</v>
      </c>
      <c r="AR438" s="17" t="s">
        <v>290</v>
      </c>
      <c r="AT438" s="17" t="s">
        <v>285</v>
      </c>
      <c r="AU438" s="17" t="s">
        <v>86</v>
      </c>
      <c r="AY438" s="17" t="s">
        <v>282</v>
      </c>
      <c r="BE438" s="207">
        <f>IF(N438="základní",J438,0)</f>
        <v>3070</v>
      </c>
      <c r="BF438" s="207">
        <f>IF(N438="snížená",J438,0)</f>
        <v>0</v>
      </c>
      <c r="BG438" s="207">
        <f>IF(N438="zákl. přenesená",J438,0)</f>
        <v>0</v>
      </c>
      <c r="BH438" s="207">
        <f>IF(N438="sníž. přenesená",J438,0)</f>
        <v>0</v>
      </c>
      <c r="BI438" s="207">
        <f>IF(N438="nulová",J438,0)</f>
        <v>0</v>
      </c>
      <c r="BJ438" s="17" t="s">
        <v>86</v>
      </c>
      <c r="BK438" s="207">
        <f>ROUND(I438*H438,2)</f>
        <v>3070</v>
      </c>
      <c r="BL438" s="17" t="s">
        <v>290</v>
      </c>
      <c r="BM438" s="17" t="s">
        <v>3919</v>
      </c>
    </row>
    <row r="439" s="1" customFormat="1" ht="16.5" customHeight="1">
      <c r="B439" s="33"/>
      <c r="C439" s="198" t="s">
        <v>3920</v>
      </c>
      <c r="D439" s="198" t="s">
        <v>285</v>
      </c>
      <c r="E439" s="199" t="s">
        <v>3921</v>
      </c>
      <c r="F439" s="200" t="s">
        <v>3922</v>
      </c>
      <c r="G439" s="201" t="s">
        <v>376</v>
      </c>
      <c r="H439" s="202">
        <v>10</v>
      </c>
      <c r="I439" s="203">
        <v>337</v>
      </c>
      <c r="J439" s="203">
        <f>ROUND(I439*H439,2)</f>
        <v>3370</v>
      </c>
      <c r="K439" s="200" t="s">
        <v>377</v>
      </c>
      <c r="L439" s="38"/>
      <c r="M439" s="72" t="s">
        <v>1</v>
      </c>
      <c r="N439" s="204" t="s">
        <v>50</v>
      </c>
      <c r="O439" s="205">
        <v>0</v>
      </c>
      <c r="P439" s="205">
        <f>O439*H439</f>
        <v>0</v>
      </c>
      <c r="Q439" s="205">
        <v>0</v>
      </c>
      <c r="R439" s="205">
        <f>Q439*H439</f>
        <v>0</v>
      </c>
      <c r="S439" s="205">
        <v>0</v>
      </c>
      <c r="T439" s="206">
        <f>S439*H439</f>
        <v>0</v>
      </c>
      <c r="AR439" s="17" t="s">
        <v>290</v>
      </c>
      <c r="AT439" s="17" t="s">
        <v>285</v>
      </c>
      <c r="AU439" s="17" t="s">
        <v>86</v>
      </c>
      <c r="AY439" s="17" t="s">
        <v>282</v>
      </c>
      <c r="BE439" s="207">
        <f>IF(N439="základní",J439,0)</f>
        <v>3370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7" t="s">
        <v>86</v>
      </c>
      <c r="BK439" s="207">
        <f>ROUND(I439*H439,2)</f>
        <v>3370</v>
      </c>
      <c r="BL439" s="17" t="s">
        <v>290</v>
      </c>
      <c r="BM439" s="17" t="s">
        <v>3923</v>
      </c>
    </row>
    <row r="440" s="13" customFormat="1">
      <c r="B440" s="218"/>
      <c r="C440" s="219"/>
      <c r="D440" s="210" t="s">
        <v>292</v>
      </c>
      <c r="E440" s="220" t="s">
        <v>1</v>
      </c>
      <c r="F440" s="221" t="s">
        <v>3679</v>
      </c>
      <c r="G440" s="219"/>
      <c r="H440" s="222">
        <v>10</v>
      </c>
      <c r="I440" s="219"/>
      <c r="J440" s="219"/>
      <c r="K440" s="219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292</v>
      </c>
      <c r="AU440" s="227" t="s">
        <v>86</v>
      </c>
      <c r="AV440" s="13" t="s">
        <v>88</v>
      </c>
      <c r="AW440" s="13" t="s">
        <v>40</v>
      </c>
      <c r="AX440" s="13" t="s">
        <v>79</v>
      </c>
      <c r="AY440" s="227" t="s">
        <v>282</v>
      </c>
    </row>
    <row r="441" s="15" customFormat="1">
      <c r="B441" s="238"/>
      <c r="C441" s="239"/>
      <c r="D441" s="210" t="s">
        <v>292</v>
      </c>
      <c r="E441" s="240" t="s">
        <v>1</v>
      </c>
      <c r="F441" s="241" t="s">
        <v>306</v>
      </c>
      <c r="G441" s="239"/>
      <c r="H441" s="242">
        <v>10</v>
      </c>
      <c r="I441" s="239"/>
      <c r="J441" s="239"/>
      <c r="K441" s="239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292</v>
      </c>
      <c r="AU441" s="247" t="s">
        <v>86</v>
      </c>
      <c r="AV441" s="15" t="s">
        <v>290</v>
      </c>
      <c r="AW441" s="15" t="s">
        <v>40</v>
      </c>
      <c r="AX441" s="15" t="s">
        <v>86</v>
      </c>
      <c r="AY441" s="247" t="s">
        <v>282</v>
      </c>
    </row>
    <row r="442" s="1" customFormat="1" ht="16.5" customHeight="1">
      <c r="B442" s="33"/>
      <c r="C442" s="198" t="s">
        <v>143</v>
      </c>
      <c r="D442" s="198" t="s">
        <v>285</v>
      </c>
      <c r="E442" s="199" t="s">
        <v>3924</v>
      </c>
      <c r="F442" s="200" t="s">
        <v>3925</v>
      </c>
      <c r="G442" s="201" t="s">
        <v>3926</v>
      </c>
      <c r="H442" s="202">
        <v>1014.26</v>
      </c>
      <c r="I442" s="203">
        <v>350</v>
      </c>
      <c r="J442" s="203">
        <f>ROUND(I442*H442,2)</f>
        <v>354991</v>
      </c>
      <c r="K442" s="200" t="s">
        <v>377</v>
      </c>
      <c r="L442" s="38"/>
      <c r="M442" s="72" t="s">
        <v>1</v>
      </c>
      <c r="N442" s="204" t="s">
        <v>50</v>
      </c>
      <c r="O442" s="205">
        <v>0</v>
      </c>
      <c r="P442" s="205">
        <f>O442*H442</f>
        <v>0</v>
      </c>
      <c r="Q442" s="205">
        <v>0</v>
      </c>
      <c r="R442" s="205">
        <f>Q442*H442</f>
        <v>0</v>
      </c>
      <c r="S442" s="205">
        <v>0</v>
      </c>
      <c r="T442" s="206">
        <f>S442*H442</f>
        <v>0</v>
      </c>
      <c r="AR442" s="17" t="s">
        <v>290</v>
      </c>
      <c r="AT442" s="17" t="s">
        <v>285</v>
      </c>
      <c r="AU442" s="17" t="s">
        <v>86</v>
      </c>
      <c r="AY442" s="17" t="s">
        <v>282</v>
      </c>
      <c r="BE442" s="207">
        <f>IF(N442="základní",J442,0)</f>
        <v>354991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7" t="s">
        <v>86</v>
      </c>
      <c r="BK442" s="207">
        <f>ROUND(I442*H442,2)</f>
        <v>354991</v>
      </c>
      <c r="BL442" s="17" t="s">
        <v>290</v>
      </c>
      <c r="BM442" s="17" t="s">
        <v>3927</v>
      </c>
    </row>
    <row r="443" s="1" customFormat="1" ht="16.5" customHeight="1">
      <c r="B443" s="33"/>
      <c r="C443" s="198" t="s">
        <v>3928</v>
      </c>
      <c r="D443" s="198" t="s">
        <v>285</v>
      </c>
      <c r="E443" s="199" t="s">
        <v>3929</v>
      </c>
      <c r="F443" s="200" t="s">
        <v>3930</v>
      </c>
      <c r="G443" s="201" t="s">
        <v>376</v>
      </c>
      <c r="H443" s="202">
        <v>6</v>
      </c>
      <c r="I443" s="203">
        <v>1500</v>
      </c>
      <c r="J443" s="203">
        <f>ROUND(I443*H443,2)</f>
        <v>9000</v>
      </c>
      <c r="K443" s="200" t="s">
        <v>377</v>
      </c>
      <c r="L443" s="38"/>
      <c r="M443" s="72" t="s">
        <v>1</v>
      </c>
      <c r="N443" s="204" t="s">
        <v>50</v>
      </c>
      <c r="O443" s="205">
        <v>0</v>
      </c>
      <c r="P443" s="205">
        <f>O443*H443</f>
        <v>0</v>
      </c>
      <c r="Q443" s="205">
        <v>0</v>
      </c>
      <c r="R443" s="205">
        <f>Q443*H443</f>
        <v>0</v>
      </c>
      <c r="S443" s="205">
        <v>0</v>
      </c>
      <c r="T443" s="206">
        <f>S443*H443</f>
        <v>0</v>
      </c>
      <c r="AR443" s="17" t="s">
        <v>290</v>
      </c>
      <c r="AT443" s="17" t="s">
        <v>285</v>
      </c>
      <c r="AU443" s="17" t="s">
        <v>86</v>
      </c>
      <c r="AY443" s="17" t="s">
        <v>282</v>
      </c>
      <c r="BE443" s="207">
        <f>IF(N443="základní",J443,0)</f>
        <v>9000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7" t="s">
        <v>86</v>
      </c>
      <c r="BK443" s="207">
        <f>ROUND(I443*H443,2)</f>
        <v>9000</v>
      </c>
      <c r="BL443" s="17" t="s">
        <v>290</v>
      </c>
      <c r="BM443" s="17" t="s">
        <v>3931</v>
      </c>
    </row>
    <row r="444" s="1" customFormat="1" ht="16.5" customHeight="1">
      <c r="B444" s="33"/>
      <c r="C444" s="198" t="s">
        <v>3932</v>
      </c>
      <c r="D444" s="198" t="s">
        <v>285</v>
      </c>
      <c r="E444" s="199" t="s">
        <v>3438</v>
      </c>
      <c r="F444" s="200" t="s">
        <v>3439</v>
      </c>
      <c r="G444" s="201" t="s">
        <v>627</v>
      </c>
      <c r="H444" s="202">
        <v>19818.259999999998</v>
      </c>
      <c r="I444" s="203">
        <v>1.6000000000000001</v>
      </c>
      <c r="J444" s="203">
        <f>ROUND(I444*H444,2)</f>
        <v>31709.220000000001</v>
      </c>
      <c r="K444" s="200" t="s">
        <v>377</v>
      </c>
      <c r="L444" s="38"/>
      <c r="M444" s="72" t="s">
        <v>1</v>
      </c>
      <c r="N444" s="204" t="s">
        <v>50</v>
      </c>
      <c r="O444" s="205">
        <v>0</v>
      </c>
      <c r="P444" s="205">
        <f>O444*H444</f>
        <v>0</v>
      </c>
      <c r="Q444" s="205">
        <v>0</v>
      </c>
      <c r="R444" s="205">
        <f>Q444*H444</f>
        <v>0</v>
      </c>
      <c r="S444" s="205">
        <v>0</v>
      </c>
      <c r="T444" s="206">
        <f>S444*H444</f>
        <v>0</v>
      </c>
      <c r="AR444" s="17" t="s">
        <v>290</v>
      </c>
      <c r="AT444" s="17" t="s">
        <v>285</v>
      </c>
      <c r="AU444" s="17" t="s">
        <v>86</v>
      </c>
      <c r="AY444" s="17" t="s">
        <v>282</v>
      </c>
      <c r="BE444" s="207">
        <f>IF(N444="základní",J444,0)</f>
        <v>31709.220000000001</v>
      </c>
      <c r="BF444" s="207">
        <f>IF(N444="snížená",J444,0)</f>
        <v>0</v>
      </c>
      <c r="BG444" s="207">
        <f>IF(N444="zákl. přenesená",J444,0)</f>
        <v>0</v>
      </c>
      <c r="BH444" s="207">
        <f>IF(N444="sníž. přenesená",J444,0)</f>
        <v>0</v>
      </c>
      <c r="BI444" s="207">
        <f>IF(N444="nulová",J444,0)</f>
        <v>0</v>
      </c>
      <c r="BJ444" s="17" t="s">
        <v>86</v>
      </c>
      <c r="BK444" s="207">
        <f>ROUND(I444*H444,2)</f>
        <v>31709.220000000001</v>
      </c>
      <c r="BL444" s="17" t="s">
        <v>290</v>
      </c>
      <c r="BM444" s="17" t="s">
        <v>3933</v>
      </c>
    </row>
    <row r="445" s="1" customFormat="1" ht="16.5" customHeight="1">
      <c r="B445" s="33"/>
      <c r="C445" s="198" t="s">
        <v>3934</v>
      </c>
      <c r="D445" s="198" t="s">
        <v>285</v>
      </c>
      <c r="E445" s="199" t="s">
        <v>3441</v>
      </c>
      <c r="F445" s="200" t="s">
        <v>3442</v>
      </c>
      <c r="G445" s="201" t="s">
        <v>627</v>
      </c>
      <c r="H445" s="202">
        <v>19818.259999999998</v>
      </c>
      <c r="I445" s="203">
        <v>1</v>
      </c>
      <c r="J445" s="203">
        <f>ROUND(I445*H445,2)</f>
        <v>19818.259999999998</v>
      </c>
      <c r="K445" s="200" t="s">
        <v>377</v>
      </c>
      <c r="L445" s="38"/>
      <c r="M445" s="257" t="s">
        <v>1</v>
      </c>
      <c r="N445" s="258" t="s">
        <v>50</v>
      </c>
      <c r="O445" s="259">
        <v>0</v>
      </c>
      <c r="P445" s="259">
        <f>O445*H445</f>
        <v>0</v>
      </c>
      <c r="Q445" s="259">
        <v>0</v>
      </c>
      <c r="R445" s="259">
        <f>Q445*H445</f>
        <v>0</v>
      </c>
      <c r="S445" s="259">
        <v>0</v>
      </c>
      <c r="T445" s="260">
        <f>S445*H445</f>
        <v>0</v>
      </c>
      <c r="AR445" s="17" t="s">
        <v>290</v>
      </c>
      <c r="AT445" s="17" t="s">
        <v>285</v>
      </c>
      <c r="AU445" s="17" t="s">
        <v>86</v>
      </c>
      <c r="AY445" s="17" t="s">
        <v>282</v>
      </c>
      <c r="BE445" s="207">
        <f>IF(N445="základní",J445,0)</f>
        <v>19818.259999999998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17" t="s">
        <v>86</v>
      </c>
      <c r="BK445" s="207">
        <f>ROUND(I445*H445,2)</f>
        <v>19818.259999999998</v>
      </c>
      <c r="BL445" s="17" t="s">
        <v>290</v>
      </c>
      <c r="BM445" s="17" t="s">
        <v>3935</v>
      </c>
    </row>
    <row r="446" s="1" customFormat="1" ht="6.96" customHeight="1">
      <c r="B446" s="52"/>
      <c r="C446" s="53"/>
      <c r="D446" s="53"/>
      <c r="E446" s="53"/>
      <c r="F446" s="53"/>
      <c r="G446" s="53"/>
      <c r="H446" s="53"/>
      <c r="I446" s="53"/>
      <c r="J446" s="53"/>
      <c r="K446" s="53"/>
      <c r="L446" s="38"/>
    </row>
  </sheetData>
  <sheetProtection sheet="1" autoFilter="0" formatColumns="0" formatRows="0" objects="1" scenarios="1" spinCount="100000" saltValue="xXyE9l0Yt4DDwwv2Ex8Cc+MDjnEUwq7KlRwU1bja4I/qBNOzYa/+BE7rgBWsEYhJhd06YUOm6JectfQMzuszXg==" hashValue="cOtvOisur77sujYiDwGTc0ZHGj+YplIXy3eVzV2DP0QmLqHGrXI0sMVBr8VXJwZJG19qCI5qILwgQLiMmPIzaA==" algorithmName="SHA-512" password="CC35"/>
  <autoFilter ref="C88:K445"/>
  <mergeCells count="11">
    <mergeCell ref="E7:H7"/>
    <mergeCell ref="E9:H9"/>
    <mergeCell ref="E11:H11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175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3207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3936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ROUND(J98, 2)</f>
        <v>3156408.02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ROUND((SUM(BE98:BE1087)),  2)</f>
        <v>3156408.02</v>
      </c>
      <c r="I35" s="145">
        <v>0.20999999999999999</v>
      </c>
      <c r="J35" s="144">
        <f>ROUND(((SUM(BE98:BE1087))*I35),  2)</f>
        <v>662845.68000000005</v>
      </c>
      <c r="L35" s="38"/>
    </row>
    <row r="36" s="1" customFormat="1" ht="14.4" customHeight="1">
      <c r="B36" s="38"/>
      <c r="E36" s="135" t="s">
        <v>51</v>
      </c>
      <c r="F36" s="144">
        <f>ROUND((SUM(BF98:BF1087)),  2)</f>
        <v>0</v>
      </c>
      <c r="I36" s="145">
        <v>0.14999999999999999</v>
      </c>
      <c r="J36" s="144">
        <f>ROUND(((SUM(BF98:BF1087))*I36),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ROUND((SUM(BG98:BG1087)),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ROUND((SUM(BH98:BH1087)),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ROUND((SUM(BI98:BI1087)),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3819253.7000000002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3207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402 - Světelné signalizační zařízení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J98</f>
        <v>3156408.0199999996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J99</f>
        <v>219405.82000000001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J100</f>
        <v>47777.310000000005</v>
      </c>
      <c r="K65" s="117"/>
      <c r="L65" s="172"/>
    </row>
    <row r="66" s="9" customFormat="1" ht="19.92" customHeight="1">
      <c r="B66" s="168"/>
      <c r="C66" s="117"/>
      <c r="D66" s="169" t="s">
        <v>1229</v>
      </c>
      <c r="E66" s="170"/>
      <c r="F66" s="170"/>
      <c r="G66" s="170"/>
      <c r="H66" s="170"/>
      <c r="I66" s="170"/>
      <c r="J66" s="171">
        <f>J220</f>
        <v>1407.3</v>
      </c>
      <c r="K66" s="117"/>
      <c r="L66" s="172"/>
    </row>
    <row r="67" s="9" customFormat="1" ht="19.92" customHeight="1">
      <c r="B67" s="168"/>
      <c r="C67" s="117"/>
      <c r="D67" s="169" t="s">
        <v>1041</v>
      </c>
      <c r="E67" s="170"/>
      <c r="F67" s="170"/>
      <c r="G67" s="170"/>
      <c r="H67" s="170"/>
      <c r="I67" s="170"/>
      <c r="J67" s="171">
        <f>J233</f>
        <v>160944</v>
      </c>
      <c r="K67" s="117"/>
      <c r="L67" s="172"/>
    </row>
    <row r="68" s="9" customFormat="1" ht="19.92" customHeight="1">
      <c r="B68" s="168"/>
      <c r="C68" s="117"/>
      <c r="D68" s="169" t="s">
        <v>1042</v>
      </c>
      <c r="E68" s="170"/>
      <c r="F68" s="170"/>
      <c r="G68" s="170"/>
      <c r="H68" s="170"/>
      <c r="I68" s="170"/>
      <c r="J68" s="171">
        <f>J242</f>
        <v>8952.8899999999994</v>
      </c>
      <c r="K68" s="117"/>
      <c r="L68" s="172"/>
    </row>
    <row r="69" s="9" customFormat="1" ht="19.92" customHeight="1">
      <c r="B69" s="168"/>
      <c r="C69" s="117"/>
      <c r="D69" s="169" t="s">
        <v>1043</v>
      </c>
      <c r="E69" s="170"/>
      <c r="F69" s="170"/>
      <c r="G69" s="170"/>
      <c r="H69" s="170"/>
      <c r="I69" s="170"/>
      <c r="J69" s="171">
        <f>J303</f>
        <v>324.31999999999999</v>
      </c>
      <c r="K69" s="117"/>
      <c r="L69" s="172"/>
    </row>
    <row r="70" s="8" customFormat="1" ht="24.96" customHeight="1">
      <c r="B70" s="162"/>
      <c r="C70" s="163"/>
      <c r="D70" s="164" t="s">
        <v>3937</v>
      </c>
      <c r="E70" s="165"/>
      <c r="F70" s="165"/>
      <c r="G70" s="165"/>
      <c r="H70" s="165"/>
      <c r="I70" s="165"/>
      <c r="J70" s="166">
        <f>J305</f>
        <v>2869402.1999999997</v>
      </c>
      <c r="K70" s="163"/>
      <c r="L70" s="167"/>
    </row>
    <row r="71" s="9" customFormat="1" ht="19.92" customHeight="1">
      <c r="B71" s="168"/>
      <c r="C71" s="117"/>
      <c r="D71" s="169" t="s">
        <v>3938</v>
      </c>
      <c r="E71" s="170"/>
      <c r="F71" s="170"/>
      <c r="G71" s="170"/>
      <c r="H71" s="170"/>
      <c r="I71" s="170"/>
      <c r="J71" s="171">
        <f>J306</f>
        <v>102439.40000000001</v>
      </c>
      <c r="K71" s="117"/>
      <c r="L71" s="172"/>
    </row>
    <row r="72" s="9" customFormat="1" ht="19.92" customHeight="1">
      <c r="B72" s="168"/>
      <c r="C72" s="117"/>
      <c r="D72" s="169" t="s">
        <v>3939</v>
      </c>
      <c r="E72" s="170"/>
      <c r="F72" s="170"/>
      <c r="G72" s="170"/>
      <c r="H72" s="170"/>
      <c r="I72" s="170"/>
      <c r="J72" s="171">
        <f>J445</f>
        <v>2381509.8999999999</v>
      </c>
      <c r="K72" s="117"/>
      <c r="L72" s="172"/>
    </row>
    <row r="73" s="9" customFormat="1" ht="19.92" customHeight="1">
      <c r="B73" s="168"/>
      <c r="C73" s="117"/>
      <c r="D73" s="169" t="s">
        <v>3940</v>
      </c>
      <c r="E73" s="170"/>
      <c r="F73" s="170"/>
      <c r="G73" s="170"/>
      <c r="H73" s="170"/>
      <c r="I73" s="170"/>
      <c r="J73" s="171">
        <f>J878</f>
        <v>385452.90000000002</v>
      </c>
      <c r="K73" s="117"/>
      <c r="L73" s="172"/>
    </row>
    <row r="74" s="8" customFormat="1" ht="24.96" customHeight="1">
      <c r="B74" s="162"/>
      <c r="C74" s="163"/>
      <c r="D74" s="164" t="s">
        <v>3941</v>
      </c>
      <c r="E74" s="165"/>
      <c r="F74" s="165"/>
      <c r="G74" s="165"/>
      <c r="H74" s="165"/>
      <c r="I74" s="165"/>
      <c r="J74" s="166">
        <f>J1071</f>
        <v>67600</v>
      </c>
      <c r="K74" s="163"/>
      <c r="L74" s="167"/>
    </row>
    <row r="75" s="9" customFormat="1" ht="19.92" customHeight="1">
      <c r="B75" s="168"/>
      <c r="C75" s="117"/>
      <c r="D75" s="169" t="s">
        <v>3942</v>
      </c>
      <c r="E75" s="170"/>
      <c r="F75" s="170"/>
      <c r="G75" s="170"/>
      <c r="H75" s="170"/>
      <c r="I75" s="170"/>
      <c r="J75" s="171">
        <f>J1072</f>
        <v>61800</v>
      </c>
      <c r="K75" s="117"/>
      <c r="L75" s="172"/>
    </row>
    <row r="76" s="9" customFormat="1" ht="19.92" customHeight="1">
      <c r="B76" s="168"/>
      <c r="C76" s="117"/>
      <c r="D76" s="169" t="s">
        <v>3943</v>
      </c>
      <c r="E76" s="170"/>
      <c r="F76" s="170"/>
      <c r="G76" s="170"/>
      <c r="H76" s="170"/>
      <c r="I76" s="170"/>
      <c r="J76" s="171">
        <f>J1083</f>
        <v>5800</v>
      </c>
      <c r="K76" s="117"/>
      <c r="L76" s="172"/>
    </row>
    <row r="77" s="1" customFormat="1" ht="21.84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38"/>
    </row>
    <row r="82" s="1" customFormat="1" ht="6.96" customHeight="1"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38"/>
    </row>
    <row r="83" s="1" customFormat="1" ht="24.96" customHeight="1">
      <c r="B83" s="33"/>
      <c r="C83" s="23" t="s">
        <v>268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14</v>
      </c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6.5" customHeight="1">
      <c r="B86" s="33"/>
      <c r="C86" s="34"/>
      <c r="D86" s="34"/>
      <c r="E86" s="157" t="str">
        <f>E7</f>
        <v>Přestupní terminál Šumperk</v>
      </c>
      <c r="F86" s="29"/>
      <c r="G86" s="29"/>
      <c r="H86" s="29"/>
      <c r="I86" s="34"/>
      <c r="J86" s="34"/>
      <c r="K86" s="34"/>
      <c r="L86" s="38"/>
    </row>
    <row r="87" ht="12" customHeight="1">
      <c r="B87" s="21"/>
      <c r="C87" s="29" t="s">
        <v>244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1" customFormat="1" ht="16.5" customHeight="1">
      <c r="B88" s="33"/>
      <c r="C88" s="34"/>
      <c r="D88" s="34"/>
      <c r="E88" s="157" t="s">
        <v>3207</v>
      </c>
      <c r="F88" s="34"/>
      <c r="G88" s="34"/>
      <c r="H88" s="34"/>
      <c r="I88" s="34"/>
      <c r="J88" s="34"/>
      <c r="K88" s="34"/>
      <c r="L88" s="38"/>
    </row>
    <row r="89" s="1" customFormat="1" ht="12" customHeight="1">
      <c r="B89" s="33"/>
      <c r="C89" s="29" t="s">
        <v>246</v>
      </c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6.5" customHeight="1">
      <c r="B90" s="33"/>
      <c r="C90" s="34"/>
      <c r="D90" s="34"/>
      <c r="E90" s="59" t="str">
        <f>E11</f>
        <v>SO 402 - Světelné signalizační zařízení</v>
      </c>
      <c r="F90" s="34"/>
      <c r="G90" s="34"/>
      <c r="H90" s="34"/>
      <c r="I90" s="34"/>
      <c r="J90" s="34"/>
      <c r="K90" s="34"/>
      <c r="L90" s="38"/>
    </row>
    <row r="91" s="1" customFormat="1" ht="6.96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" customFormat="1" ht="12" customHeight="1">
      <c r="B92" s="33"/>
      <c r="C92" s="29" t="s">
        <v>20</v>
      </c>
      <c r="D92" s="34"/>
      <c r="E92" s="34"/>
      <c r="F92" s="26" t="str">
        <f>F14</f>
        <v>Šumperk</v>
      </c>
      <c r="G92" s="34"/>
      <c r="H92" s="34"/>
      <c r="I92" s="29" t="s">
        <v>22</v>
      </c>
      <c r="J92" s="62" t="str">
        <f>IF(J14="","",J14)</f>
        <v>20. 11. 2018</v>
      </c>
      <c r="K92" s="34"/>
      <c r="L92" s="38"/>
    </row>
    <row r="93" s="1" customFormat="1" ht="6.96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8"/>
    </row>
    <row r="94" s="1" customFormat="1" ht="13.65" customHeight="1">
      <c r="B94" s="33"/>
      <c r="C94" s="29" t="s">
        <v>28</v>
      </c>
      <c r="D94" s="34"/>
      <c r="E94" s="34"/>
      <c r="F94" s="26" t="str">
        <f>E17</f>
        <v>Město Šumperk</v>
      </c>
      <c r="G94" s="34"/>
      <c r="H94" s="34"/>
      <c r="I94" s="29" t="s">
        <v>36</v>
      </c>
      <c r="J94" s="31" t="str">
        <f>E23</f>
        <v>Cekr CZ s.r.o.</v>
      </c>
      <c r="K94" s="34"/>
      <c r="L94" s="38"/>
    </row>
    <row r="95" s="1" customFormat="1" ht="24.9" customHeight="1">
      <c r="B95" s="33"/>
      <c r="C95" s="29" t="s">
        <v>34</v>
      </c>
      <c r="D95" s="34"/>
      <c r="E95" s="34"/>
      <c r="F95" s="26" t="str">
        <f>IF(E20="","",E20)</f>
        <v>Na základě VŘ</v>
      </c>
      <c r="G95" s="34"/>
      <c r="H95" s="34"/>
      <c r="I95" s="29" t="s">
        <v>41</v>
      </c>
      <c r="J95" s="31" t="str">
        <f>E26</f>
        <v>Jan Zamykal, CS ÚRS 2018 02</v>
      </c>
      <c r="K95" s="34"/>
      <c r="L95" s="38"/>
    </row>
    <row r="96" s="1" customFormat="1" ht="10.32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8"/>
    </row>
    <row r="97" s="10" customFormat="1" ht="29.28" customHeight="1">
      <c r="B97" s="173"/>
      <c r="C97" s="174" t="s">
        <v>269</v>
      </c>
      <c r="D97" s="175" t="s">
        <v>64</v>
      </c>
      <c r="E97" s="175" t="s">
        <v>60</v>
      </c>
      <c r="F97" s="175" t="s">
        <v>61</v>
      </c>
      <c r="G97" s="175" t="s">
        <v>270</v>
      </c>
      <c r="H97" s="175" t="s">
        <v>271</v>
      </c>
      <c r="I97" s="175" t="s">
        <v>272</v>
      </c>
      <c r="J97" s="176" t="s">
        <v>250</v>
      </c>
      <c r="K97" s="177" t="s">
        <v>273</v>
      </c>
      <c r="L97" s="178"/>
      <c r="M97" s="83" t="s">
        <v>1</v>
      </c>
      <c r="N97" s="84" t="s">
        <v>49</v>
      </c>
      <c r="O97" s="84" t="s">
        <v>274</v>
      </c>
      <c r="P97" s="84" t="s">
        <v>275</v>
      </c>
      <c r="Q97" s="84" t="s">
        <v>276</v>
      </c>
      <c r="R97" s="84" t="s">
        <v>277</v>
      </c>
      <c r="S97" s="84" t="s">
        <v>278</v>
      </c>
      <c r="T97" s="85" t="s">
        <v>279</v>
      </c>
    </row>
    <row r="98" s="1" customFormat="1" ht="22.8" customHeight="1">
      <c r="B98" s="33"/>
      <c r="C98" s="90" t="s">
        <v>280</v>
      </c>
      <c r="D98" s="34"/>
      <c r="E98" s="34"/>
      <c r="F98" s="34"/>
      <c r="G98" s="34"/>
      <c r="H98" s="34"/>
      <c r="I98" s="34"/>
      <c r="J98" s="179">
        <f>BK98</f>
        <v>3156408.0199999996</v>
      </c>
      <c r="K98" s="34"/>
      <c r="L98" s="38"/>
      <c r="M98" s="86"/>
      <c r="N98" s="87"/>
      <c r="O98" s="87"/>
      <c r="P98" s="180">
        <f>P99+P305+P1071</f>
        <v>2167.8918819999999</v>
      </c>
      <c r="Q98" s="87"/>
      <c r="R98" s="180">
        <f>R99+R305+R1071</f>
        <v>47.487284769999995</v>
      </c>
      <c r="S98" s="87"/>
      <c r="T98" s="181">
        <f>T99+T305+T1071</f>
        <v>0.67834000000000005</v>
      </c>
      <c r="AT98" s="17" t="s">
        <v>78</v>
      </c>
      <c r="AU98" s="17" t="s">
        <v>252</v>
      </c>
      <c r="BK98" s="182">
        <f>BK99+BK305+BK1071</f>
        <v>3156408.0199999996</v>
      </c>
    </row>
    <row r="99" s="11" customFormat="1" ht="25.92" customHeight="1">
      <c r="B99" s="183"/>
      <c r="C99" s="184"/>
      <c r="D99" s="185" t="s">
        <v>78</v>
      </c>
      <c r="E99" s="186" t="s">
        <v>1044</v>
      </c>
      <c r="F99" s="186" t="s">
        <v>1045</v>
      </c>
      <c r="G99" s="184"/>
      <c r="H99" s="184"/>
      <c r="I99" s="184"/>
      <c r="J99" s="187">
        <f>BK99</f>
        <v>219405.82000000001</v>
      </c>
      <c r="K99" s="184"/>
      <c r="L99" s="188"/>
      <c r="M99" s="189"/>
      <c r="N99" s="190"/>
      <c r="O99" s="190"/>
      <c r="P99" s="191">
        <f>P100+P220+P233+P242+P303</f>
        <v>292.878896</v>
      </c>
      <c r="Q99" s="190"/>
      <c r="R99" s="191">
        <f>R100+R220+R233+R242+R303</f>
        <v>3.0548116500000004</v>
      </c>
      <c r="S99" s="190"/>
      <c r="T99" s="192">
        <f>T100+T220+T233+T242+T303</f>
        <v>0.67834000000000005</v>
      </c>
      <c r="AR99" s="193" t="s">
        <v>86</v>
      </c>
      <c r="AT99" s="194" t="s">
        <v>78</v>
      </c>
      <c r="AU99" s="194" t="s">
        <v>79</v>
      </c>
      <c r="AY99" s="193" t="s">
        <v>282</v>
      </c>
      <c r="BK99" s="195">
        <f>BK100+BK220+BK233+BK242+BK303</f>
        <v>219405.82000000001</v>
      </c>
    </row>
    <row r="100" s="11" customFormat="1" ht="22.8" customHeight="1">
      <c r="B100" s="183"/>
      <c r="C100" s="184"/>
      <c r="D100" s="185" t="s">
        <v>78</v>
      </c>
      <c r="E100" s="196" t="s">
        <v>86</v>
      </c>
      <c r="F100" s="196" t="s">
        <v>284</v>
      </c>
      <c r="G100" s="184"/>
      <c r="H100" s="184"/>
      <c r="I100" s="184"/>
      <c r="J100" s="197">
        <f>BK100</f>
        <v>47777.310000000005</v>
      </c>
      <c r="K100" s="184"/>
      <c r="L100" s="188"/>
      <c r="M100" s="189"/>
      <c r="N100" s="190"/>
      <c r="O100" s="190"/>
      <c r="P100" s="191">
        <f>SUM(P101:P219)</f>
        <v>140.52341399999997</v>
      </c>
      <c r="Q100" s="190"/>
      <c r="R100" s="191">
        <f>SUM(R101:R219)</f>
        <v>1.2380880000000001</v>
      </c>
      <c r="S100" s="190"/>
      <c r="T100" s="192">
        <f>SUM(T101:T219)</f>
        <v>0.67834000000000005</v>
      </c>
      <c r="AR100" s="193" t="s">
        <v>86</v>
      </c>
      <c r="AT100" s="194" t="s">
        <v>78</v>
      </c>
      <c r="AU100" s="194" t="s">
        <v>86</v>
      </c>
      <c r="AY100" s="193" t="s">
        <v>282</v>
      </c>
      <c r="BK100" s="195">
        <f>SUM(BK101:BK219)</f>
        <v>47777.310000000005</v>
      </c>
    </row>
    <row r="101" s="1" customFormat="1" ht="16.5" customHeight="1">
      <c r="B101" s="33"/>
      <c r="C101" s="198" t="s">
        <v>86</v>
      </c>
      <c r="D101" s="198" t="s">
        <v>285</v>
      </c>
      <c r="E101" s="199" t="s">
        <v>1231</v>
      </c>
      <c r="F101" s="200" t="s">
        <v>1232</v>
      </c>
      <c r="G101" s="201" t="s">
        <v>343</v>
      </c>
      <c r="H101" s="202">
        <v>2.609</v>
      </c>
      <c r="I101" s="203">
        <v>107</v>
      </c>
      <c r="J101" s="203">
        <f>ROUND(I101*H101,2)</f>
        <v>279.16000000000003</v>
      </c>
      <c r="K101" s="200" t="s">
        <v>289</v>
      </c>
      <c r="L101" s="38"/>
      <c r="M101" s="72" t="s">
        <v>1</v>
      </c>
      <c r="N101" s="204" t="s">
        <v>50</v>
      </c>
      <c r="O101" s="205">
        <v>0.40999999999999998</v>
      </c>
      <c r="P101" s="205">
        <f>O101*H101</f>
        <v>1.06969</v>
      </c>
      <c r="Q101" s="205">
        <v>0</v>
      </c>
      <c r="R101" s="205">
        <f>Q101*H101</f>
        <v>0</v>
      </c>
      <c r="S101" s="205">
        <v>0.26000000000000001</v>
      </c>
      <c r="T101" s="206">
        <f>S101*H101</f>
        <v>0.67834000000000005</v>
      </c>
      <c r="AR101" s="17" t="s">
        <v>290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279.16000000000003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279.16000000000003</v>
      </c>
      <c r="BL101" s="17" t="s">
        <v>290</v>
      </c>
      <c r="BM101" s="17" t="s">
        <v>3944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3945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3946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3947</v>
      </c>
      <c r="G104" s="219"/>
      <c r="H104" s="222">
        <v>2.609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86</v>
      </c>
      <c r="AY104" s="227" t="s">
        <v>282</v>
      </c>
    </row>
    <row r="105" s="1" customFormat="1" ht="16.5" customHeight="1">
      <c r="B105" s="33"/>
      <c r="C105" s="198" t="s">
        <v>88</v>
      </c>
      <c r="D105" s="198" t="s">
        <v>285</v>
      </c>
      <c r="E105" s="199" t="s">
        <v>3948</v>
      </c>
      <c r="F105" s="200" t="s">
        <v>3949</v>
      </c>
      <c r="G105" s="201" t="s">
        <v>288</v>
      </c>
      <c r="H105" s="202">
        <v>23.16</v>
      </c>
      <c r="I105" s="203">
        <v>475</v>
      </c>
      <c r="J105" s="203">
        <f>ROUND(I105*H105,2)</f>
        <v>11001</v>
      </c>
      <c r="K105" s="200" t="s">
        <v>289</v>
      </c>
      <c r="L105" s="38"/>
      <c r="M105" s="72" t="s">
        <v>1</v>
      </c>
      <c r="N105" s="204" t="s">
        <v>50</v>
      </c>
      <c r="O105" s="205">
        <v>2.0259999999999998</v>
      </c>
      <c r="P105" s="205">
        <f>O105*H105</f>
        <v>46.922159999999998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11001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11001</v>
      </c>
      <c r="BL105" s="17" t="s">
        <v>290</v>
      </c>
      <c r="BM105" s="17" t="s">
        <v>3950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3945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3951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3952</v>
      </c>
      <c r="G108" s="219"/>
      <c r="H108" s="222">
        <v>23.16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86</v>
      </c>
      <c r="AY108" s="227" t="s">
        <v>282</v>
      </c>
    </row>
    <row r="109" s="1" customFormat="1" ht="16.5" customHeight="1">
      <c r="B109" s="33"/>
      <c r="C109" s="198" t="s">
        <v>129</v>
      </c>
      <c r="D109" s="198" t="s">
        <v>285</v>
      </c>
      <c r="E109" s="199" t="s">
        <v>3953</v>
      </c>
      <c r="F109" s="200" t="s">
        <v>3954</v>
      </c>
      <c r="G109" s="201" t="s">
        <v>288</v>
      </c>
      <c r="H109" s="202">
        <v>47.652000000000001</v>
      </c>
      <c r="I109" s="203">
        <v>174</v>
      </c>
      <c r="J109" s="203">
        <f>ROUND(I109*H109,2)</f>
        <v>8291.4500000000007</v>
      </c>
      <c r="K109" s="200" t="s">
        <v>289</v>
      </c>
      <c r="L109" s="38"/>
      <c r="M109" s="72" t="s">
        <v>1</v>
      </c>
      <c r="N109" s="204" t="s">
        <v>50</v>
      </c>
      <c r="O109" s="205">
        <v>0.65200000000000002</v>
      </c>
      <c r="P109" s="205">
        <f>O109*H109</f>
        <v>31.069104000000003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88</v>
      </c>
      <c r="AY109" s="17" t="s">
        <v>282</v>
      </c>
      <c r="BE109" s="207">
        <f>IF(N109="základní",J109,0)</f>
        <v>8291.4500000000007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8291.4500000000007</v>
      </c>
      <c r="BL109" s="17" t="s">
        <v>290</v>
      </c>
      <c r="BM109" s="17" t="s">
        <v>3955</v>
      </c>
    </row>
    <row r="110" s="12" customFormat="1">
      <c r="B110" s="208"/>
      <c r="C110" s="209"/>
      <c r="D110" s="210" t="s">
        <v>292</v>
      </c>
      <c r="E110" s="211" t="s">
        <v>1</v>
      </c>
      <c r="F110" s="212" t="s">
        <v>3945</v>
      </c>
      <c r="G110" s="209"/>
      <c r="H110" s="211" t="s">
        <v>1</v>
      </c>
      <c r="I110" s="209"/>
      <c r="J110" s="209"/>
      <c r="K110" s="209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292</v>
      </c>
      <c r="AU110" s="217" t="s">
        <v>88</v>
      </c>
      <c r="AV110" s="12" t="s">
        <v>86</v>
      </c>
      <c r="AW110" s="12" t="s">
        <v>40</v>
      </c>
      <c r="AX110" s="12" t="s">
        <v>79</v>
      </c>
      <c r="AY110" s="217" t="s">
        <v>282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3956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2" customFormat="1">
      <c r="B112" s="208"/>
      <c r="C112" s="209"/>
      <c r="D112" s="210" t="s">
        <v>292</v>
      </c>
      <c r="E112" s="211" t="s">
        <v>1</v>
      </c>
      <c r="F112" s="212" t="s">
        <v>3957</v>
      </c>
      <c r="G112" s="209"/>
      <c r="H112" s="211" t="s">
        <v>1</v>
      </c>
      <c r="I112" s="209"/>
      <c r="J112" s="209"/>
      <c r="K112" s="209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292</v>
      </c>
      <c r="AU112" s="217" t="s">
        <v>88</v>
      </c>
      <c r="AV112" s="12" t="s">
        <v>86</v>
      </c>
      <c r="AW112" s="12" t="s">
        <v>40</v>
      </c>
      <c r="AX112" s="12" t="s">
        <v>79</v>
      </c>
      <c r="AY112" s="217" t="s">
        <v>282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3958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3959</v>
      </c>
      <c r="G114" s="219"/>
      <c r="H114" s="222">
        <v>6.7999999999999998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3960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3961</v>
      </c>
      <c r="G116" s="219"/>
      <c r="H116" s="222">
        <v>0.64800000000000002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3945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2" customFormat="1">
      <c r="B118" s="208"/>
      <c r="C118" s="209"/>
      <c r="D118" s="210" t="s">
        <v>292</v>
      </c>
      <c r="E118" s="211" t="s">
        <v>1</v>
      </c>
      <c r="F118" s="212" t="s">
        <v>3962</v>
      </c>
      <c r="G118" s="209"/>
      <c r="H118" s="211" t="s">
        <v>1</v>
      </c>
      <c r="I118" s="209"/>
      <c r="J118" s="209"/>
      <c r="K118" s="209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292</v>
      </c>
      <c r="AU118" s="217" t="s">
        <v>88</v>
      </c>
      <c r="AV118" s="12" t="s">
        <v>86</v>
      </c>
      <c r="AW118" s="12" t="s">
        <v>40</v>
      </c>
      <c r="AX118" s="12" t="s">
        <v>79</v>
      </c>
      <c r="AY118" s="217" t="s">
        <v>282</v>
      </c>
    </row>
    <row r="119" s="13" customFormat="1">
      <c r="B119" s="218"/>
      <c r="C119" s="219"/>
      <c r="D119" s="210" t="s">
        <v>292</v>
      </c>
      <c r="E119" s="220" t="s">
        <v>1</v>
      </c>
      <c r="F119" s="221" t="s">
        <v>3963</v>
      </c>
      <c r="G119" s="219"/>
      <c r="H119" s="222">
        <v>0.47999999999999998</v>
      </c>
      <c r="I119" s="219"/>
      <c r="J119" s="219"/>
      <c r="K119" s="219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292</v>
      </c>
      <c r="AU119" s="227" t="s">
        <v>88</v>
      </c>
      <c r="AV119" s="13" t="s">
        <v>88</v>
      </c>
      <c r="AW119" s="13" t="s">
        <v>40</v>
      </c>
      <c r="AX119" s="13" t="s">
        <v>79</v>
      </c>
      <c r="AY119" s="227" t="s">
        <v>282</v>
      </c>
    </row>
    <row r="120" s="12" customFormat="1">
      <c r="B120" s="208"/>
      <c r="C120" s="209"/>
      <c r="D120" s="210" t="s">
        <v>292</v>
      </c>
      <c r="E120" s="211" t="s">
        <v>1</v>
      </c>
      <c r="F120" s="212" t="s">
        <v>3964</v>
      </c>
      <c r="G120" s="209"/>
      <c r="H120" s="211" t="s">
        <v>1</v>
      </c>
      <c r="I120" s="209"/>
      <c r="J120" s="209"/>
      <c r="K120" s="209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292</v>
      </c>
      <c r="AU120" s="217" t="s">
        <v>88</v>
      </c>
      <c r="AV120" s="12" t="s">
        <v>86</v>
      </c>
      <c r="AW120" s="12" t="s">
        <v>40</v>
      </c>
      <c r="AX120" s="12" t="s">
        <v>79</v>
      </c>
      <c r="AY120" s="217" t="s">
        <v>282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3965</v>
      </c>
      <c r="G121" s="219"/>
      <c r="H121" s="222">
        <v>0.20000000000000001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88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2" customFormat="1">
      <c r="B122" s="208"/>
      <c r="C122" s="209"/>
      <c r="D122" s="210" t="s">
        <v>292</v>
      </c>
      <c r="E122" s="211" t="s">
        <v>1</v>
      </c>
      <c r="F122" s="212" t="s">
        <v>3966</v>
      </c>
      <c r="G122" s="209"/>
      <c r="H122" s="211" t="s">
        <v>1</v>
      </c>
      <c r="I122" s="209"/>
      <c r="J122" s="209"/>
      <c r="K122" s="209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292</v>
      </c>
      <c r="AU122" s="217" t="s">
        <v>88</v>
      </c>
      <c r="AV122" s="12" t="s">
        <v>86</v>
      </c>
      <c r="AW122" s="12" t="s">
        <v>40</v>
      </c>
      <c r="AX122" s="12" t="s">
        <v>79</v>
      </c>
      <c r="AY122" s="217" t="s">
        <v>282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3967</v>
      </c>
      <c r="G123" s="219"/>
      <c r="H123" s="222">
        <v>1.944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88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2" customFormat="1">
      <c r="B124" s="208"/>
      <c r="C124" s="209"/>
      <c r="D124" s="210" t="s">
        <v>292</v>
      </c>
      <c r="E124" s="211" t="s">
        <v>1</v>
      </c>
      <c r="F124" s="212" t="s">
        <v>3968</v>
      </c>
      <c r="G124" s="209"/>
      <c r="H124" s="211" t="s">
        <v>1</v>
      </c>
      <c r="I124" s="209"/>
      <c r="J124" s="209"/>
      <c r="K124" s="209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292</v>
      </c>
      <c r="AU124" s="217" t="s">
        <v>88</v>
      </c>
      <c r="AV124" s="12" t="s">
        <v>86</v>
      </c>
      <c r="AW124" s="12" t="s">
        <v>40</v>
      </c>
      <c r="AX124" s="12" t="s">
        <v>79</v>
      </c>
      <c r="AY124" s="217" t="s">
        <v>282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3969</v>
      </c>
      <c r="G125" s="219"/>
      <c r="H125" s="222">
        <v>28.350000000000001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88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3970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3971</v>
      </c>
      <c r="G127" s="219"/>
      <c r="H127" s="222">
        <v>6.5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2" customFormat="1">
      <c r="B128" s="208"/>
      <c r="C128" s="209"/>
      <c r="D128" s="210" t="s">
        <v>292</v>
      </c>
      <c r="E128" s="211" t="s">
        <v>1</v>
      </c>
      <c r="F128" s="212" t="s">
        <v>3972</v>
      </c>
      <c r="G128" s="209"/>
      <c r="H128" s="211" t="s">
        <v>1</v>
      </c>
      <c r="I128" s="209"/>
      <c r="J128" s="209"/>
      <c r="K128" s="209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292</v>
      </c>
      <c r="AU128" s="217" t="s">
        <v>88</v>
      </c>
      <c r="AV128" s="12" t="s">
        <v>86</v>
      </c>
      <c r="AW128" s="12" t="s">
        <v>40</v>
      </c>
      <c r="AX128" s="12" t="s">
        <v>79</v>
      </c>
      <c r="AY128" s="217" t="s">
        <v>282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3973</v>
      </c>
      <c r="G129" s="219"/>
      <c r="H129" s="222">
        <v>2.73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88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47.652000000000001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88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" customFormat="1" ht="16.5" customHeight="1">
      <c r="B131" s="33"/>
      <c r="C131" s="198" t="s">
        <v>290</v>
      </c>
      <c r="D131" s="198" t="s">
        <v>285</v>
      </c>
      <c r="E131" s="199" t="s">
        <v>314</v>
      </c>
      <c r="F131" s="200" t="s">
        <v>315</v>
      </c>
      <c r="G131" s="201" t="s">
        <v>316</v>
      </c>
      <c r="H131" s="202">
        <v>79.102999999999994</v>
      </c>
      <c r="I131" s="203">
        <v>140</v>
      </c>
      <c r="J131" s="203">
        <f>ROUND(I131*H131,2)</f>
        <v>11074.42</v>
      </c>
      <c r="K131" s="200" t="s">
        <v>289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11074.42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11074.42</v>
      </c>
      <c r="BL131" s="17" t="s">
        <v>290</v>
      </c>
      <c r="BM131" s="17" t="s">
        <v>3974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3945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3956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3975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3958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3976</v>
      </c>
      <c r="G136" s="219"/>
      <c r="H136" s="222">
        <v>11.288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3960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3977</v>
      </c>
      <c r="G138" s="219"/>
      <c r="H138" s="222">
        <v>1.0760000000000001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2" customFormat="1">
      <c r="B139" s="208"/>
      <c r="C139" s="209"/>
      <c r="D139" s="210" t="s">
        <v>292</v>
      </c>
      <c r="E139" s="211" t="s">
        <v>1</v>
      </c>
      <c r="F139" s="212" t="s">
        <v>3945</v>
      </c>
      <c r="G139" s="209"/>
      <c r="H139" s="211" t="s">
        <v>1</v>
      </c>
      <c r="I139" s="209"/>
      <c r="J139" s="209"/>
      <c r="K139" s="209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292</v>
      </c>
      <c r="AU139" s="217" t="s">
        <v>88</v>
      </c>
      <c r="AV139" s="12" t="s">
        <v>86</v>
      </c>
      <c r="AW139" s="12" t="s">
        <v>40</v>
      </c>
      <c r="AX139" s="12" t="s">
        <v>79</v>
      </c>
      <c r="AY139" s="217" t="s">
        <v>282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3962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3978</v>
      </c>
      <c r="G141" s="219"/>
      <c r="H141" s="222">
        <v>0.79700000000000004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3964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3979</v>
      </c>
      <c r="G143" s="219"/>
      <c r="H143" s="222">
        <v>0.33200000000000002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2" customFormat="1">
      <c r="B144" s="208"/>
      <c r="C144" s="209"/>
      <c r="D144" s="210" t="s">
        <v>292</v>
      </c>
      <c r="E144" s="211" t="s">
        <v>1</v>
      </c>
      <c r="F144" s="212" t="s">
        <v>3966</v>
      </c>
      <c r="G144" s="209"/>
      <c r="H144" s="211" t="s">
        <v>1</v>
      </c>
      <c r="I144" s="209"/>
      <c r="J144" s="209"/>
      <c r="K144" s="209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292</v>
      </c>
      <c r="AU144" s="217" t="s">
        <v>88</v>
      </c>
      <c r="AV144" s="12" t="s">
        <v>86</v>
      </c>
      <c r="AW144" s="12" t="s">
        <v>40</v>
      </c>
      <c r="AX144" s="12" t="s">
        <v>79</v>
      </c>
      <c r="AY144" s="21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3980</v>
      </c>
      <c r="G145" s="219"/>
      <c r="H145" s="222">
        <v>3.2269999999999999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3968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3981</v>
      </c>
      <c r="G147" s="219"/>
      <c r="H147" s="222">
        <v>47.061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2" customFormat="1">
      <c r="B148" s="208"/>
      <c r="C148" s="209"/>
      <c r="D148" s="210" t="s">
        <v>292</v>
      </c>
      <c r="E148" s="211" t="s">
        <v>1</v>
      </c>
      <c r="F148" s="212" t="s">
        <v>3970</v>
      </c>
      <c r="G148" s="209"/>
      <c r="H148" s="211" t="s">
        <v>1</v>
      </c>
      <c r="I148" s="209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292</v>
      </c>
      <c r="AU148" s="217" t="s">
        <v>88</v>
      </c>
      <c r="AV148" s="12" t="s">
        <v>86</v>
      </c>
      <c r="AW148" s="12" t="s">
        <v>40</v>
      </c>
      <c r="AX148" s="12" t="s">
        <v>79</v>
      </c>
      <c r="AY148" s="21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3982</v>
      </c>
      <c r="G149" s="219"/>
      <c r="H149" s="222">
        <v>10.789999999999999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3972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3983</v>
      </c>
      <c r="G151" s="219"/>
      <c r="H151" s="222">
        <v>4.532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88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5" customFormat="1">
      <c r="B152" s="238"/>
      <c r="C152" s="239"/>
      <c r="D152" s="210" t="s">
        <v>292</v>
      </c>
      <c r="E152" s="240" t="s">
        <v>1</v>
      </c>
      <c r="F152" s="241" t="s">
        <v>306</v>
      </c>
      <c r="G152" s="239"/>
      <c r="H152" s="242">
        <v>79.102999999999994</v>
      </c>
      <c r="I152" s="239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292</v>
      </c>
      <c r="AU152" s="247" t="s">
        <v>88</v>
      </c>
      <c r="AV152" s="15" t="s">
        <v>290</v>
      </c>
      <c r="AW152" s="15" t="s">
        <v>40</v>
      </c>
      <c r="AX152" s="15" t="s">
        <v>86</v>
      </c>
      <c r="AY152" s="247" t="s">
        <v>282</v>
      </c>
    </row>
    <row r="153" s="1" customFormat="1" ht="16.5" customHeight="1">
      <c r="B153" s="33"/>
      <c r="C153" s="198" t="s">
        <v>319</v>
      </c>
      <c r="D153" s="198" t="s">
        <v>285</v>
      </c>
      <c r="E153" s="199" t="s">
        <v>3984</v>
      </c>
      <c r="F153" s="200" t="s">
        <v>3985</v>
      </c>
      <c r="G153" s="201" t="s">
        <v>343</v>
      </c>
      <c r="H153" s="202">
        <v>154.398</v>
      </c>
      <c r="I153" s="203">
        <v>23.5</v>
      </c>
      <c r="J153" s="203">
        <f>ROUND(I153*H153,2)</f>
        <v>3628.3499999999999</v>
      </c>
      <c r="K153" s="200" t="s">
        <v>289</v>
      </c>
      <c r="L153" s="38"/>
      <c r="M153" s="72" t="s">
        <v>1</v>
      </c>
      <c r="N153" s="204" t="s">
        <v>50</v>
      </c>
      <c r="O153" s="205">
        <v>0.089999999999999997</v>
      </c>
      <c r="P153" s="205">
        <f>O153*H153</f>
        <v>13.895819999999999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17" t="s">
        <v>290</v>
      </c>
      <c r="AT153" s="17" t="s">
        <v>285</v>
      </c>
      <c r="AU153" s="17" t="s">
        <v>88</v>
      </c>
      <c r="AY153" s="17" t="s">
        <v>282</v>
      </c>
      <c r="BE153" s="207">
        <f>IF(N153="základní",J153,0)</f>
        <v>3628.3499999999999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3628.3499999999999</v>
      </c>
      <c r="BL153" s="17" t="s">
        <v>290</v>
      </c>
      <c r="BM153" s="17" t="s">
        <v>3986</v>
      </c>
    </row>
    <row r="154" s="12" customFormat="1">
      <c r="B154" s="208"/>
      <c r="C154" s="209"/>
      <c r="D154" s="210" t="s">
        <v>292</v>
      </c>
      <c r="E154" s="211" t="s">
        <v>1</v>
      </c>
      <c r="F154" s="212" t="s">
        <v>3945</v>
      </c>
      <c r="G154" s="209"/>
      <c r="H154" s="211" t="s">
        <v>1</v>
      </c>
      <c r="I154" s="209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292</v>
      </c>
      <c r="AU154" s="217" t="s">
        <v>88</v>
      </c>
      <c r="AV154" s="12" t="s">
        <v>86</v>
      </c>
      <c r="AW154" s="12" t="s">
        <v>40</v>
      </c>
      <c r="AX154" s="12" t="s">
        <v>79</v>
      </c>
      <c r="AY154" s="217" t="s">
        <v>282</v>
      </c>
    </row>
    <row r="155" s="12" customFormat="1">
      <c r="B155" s="208"/>
      <c r="C155" s="209"/>
      <c r="D155" s="210" t="s">
        <v>292</v>
      </c>
      <c r="E155" s="211" t="s">
        <v>1</v>
      </c>
      <c r="F155" s="212" t="s">
        <v>3987</v>
      </c>
      <c r="G155" s="209"/>
      <c r="H155" s="211" t="s">
        <v>1</v>
      </c>
      <c r="I155" s="209"/>
      <c r="J155" s="209"/>
      <c r="K155" s="209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292</v>
      </c>
      <c r="AU155" s="217" t="s">
        <v>88</v>
      </c>
      <c r="AV155" s="12" t="s">
        <v>86</v>
      </c>
      <c r="AW155" s="12" t="s">
        <v>40</v>
      </c>
      <c r="AX155" s="12" t="s">
        <v>79</v>
      </c>
      <c r="AY155" s="217" t="s">
        <v>282</v>
      </c>
    </row>
    <row r="156" s="13" customFormat="1">
      <c r="B156" s="218"/>
      <c r="C156" s="219"/>
      <c r="D156" s="210" t="s">
        <v>292</v>
      </c>
      <c r="E156" s="220" t="s">
        <v>1</v>
      </c>
      <c r="F156" s="221" t="s">
        <v>3988</v>
      </c>
      <c r="G156" s="219"/>
      <c r="H156" s="222">
        <v>154.398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292</v>
      </c>
      <c r="AU156" s="227" t="s">
        <v>88</v>
      </c>
      <c r="AV156" s="13" t="s">
        <v>88</v>
      </c>
      <c r="AW156" s="13" t="s">
        <v>40</v>
      </c>
      <c r="AX156" s="13" t="s">
        <v>86</v>
      </c>
      <c r="AY156" s="227" t="s">
        <v>282</v>
      </c>
    </row>
    <row r="157" s="1" customFormat="1" ht="16.5" customHeight="1">
      <c r="B157" s="33"/>
      <c r="C157" s="198" t="s">
        <v>327</v>
      </c>
      <c r="D157" s="198" t="s">
        <v>285</v>
      </c>
      <c r="E157" s="199" t="s">
        <v>3989</v>
      </c>
      <c r="F157" s="200" t="s">
        <v>3990</v>
      </c>
      <c r="G157" s="201" t="s">
        <v>343</v>
      </c>
      <c r="H157" s="202">
        <v>154.398</v>
      </c>
      <c r="I157" s="203">
        <v>30.5</v>
      </c>
      <c r="J157" s="203">
        <f>ROUND(I157*H157,2)</f>
        <v>4709.1400000000003</v>
      </c>
      <c r="K157" s="200" t="s">
        <v>289</v>
      </c>
      <c r="L157" s="38"/>
      <c r="M157" s="72" t="s">
        <v>1</v>
      </c>
      <c r="N157" s="204" t="s">
        <v>50</v>
      </c>
      <c r="O157" s="205">
        <v>0.13</v>
      </c>
      <c r="P157" s="205">
        <f>O157*H157</f>
        <v>20.071740000000002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4709.1400000000003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4709.1400000000003</v>
      </c>
      <c r="BL157" s="17" t="s">
        <v>290</v>
      </c>
      <c r="BM157" s="17" t="s">
        <v>3991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3945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3987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3988</v>
      </c>
      <c r="G160" s="219"/>
      <c r="H160" s="222">
        <v>154.398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86</v>
      </c>
      <c r="AY160" s="227" t="s">
        <v>282</v>
      </c>
    </row>
    <row r="161" s="1" customFormat="1" ht="16.5" customHeight="1">
      <c r="B161" s="33"/>
      <c r="C161" s="198" t="s">
        <v>334</v>
      </c>
      <c r="D161" s="198" t="s">
        <v>285</v>
      </c>
      <c r="E161" s="199" t="s">
        <v>3992</v>
      </c>
      <c r="F161" s="200" t="s">
        <v>3993</v>
      </c>
      <c r="G161" s="201" t="s">
        <v>343</v>
      </c>
      <c r="H161" s="202">
        <v>154.398</v>
      </c>
      <c r="I161" s="203">
        <v>21.899999999999999</v>
      </c>
      <c r="J161" s="203">
        <f>ROUND(I161*H161,2)</f>
        <v>3381.3200000000002</v>
      </c>
      <c r="K161" s="200" t="s">
        <v>289</v>
      </c>
      <c r="L161" s="38"/>
      <c r="M161" s="72" t="s">
        <v>1</v>
      </c>
      <c r="N161" s="204" t="s">
        <v>50</v>
      </c>
      <c r="O161" s="205">
        <v>0.076999999999999999</v>
      </c>
      <c r="P161" s="205">
        <f>O161*H161</f>
        <v>11.888646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88</v>
      </c>
      <c r="AY161" s="17" t="s">
        <v>282</v>
      </c>
      <c r="BE161" s="207">
        <f>IF(N161="základní",J161,0)</f>
        <v>3381.3200000000002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3381.3200000000002</v>
      </c>
      <c r="BL161" s="17" t="s">
        <v>290</v>
      </c>
      <c r="BM161" s="17" t="s">
        <v>3994</v>
      </c>
    </row>
    <row r="162" s="12" customFormat="1">
      <c r="B162" s="208"/>
      <c r="C162" s="209"/>
      <c r="D162" s="210" t="s">
        <v>292</v>
      </c>
      <c r="E162" s="211" t="s">
        <v>1</v>
      </c>
      <c r="F162" s="212" t="s">
        <v>3945</v>
      </c>
      <c r="G162" s="209"/>
      <c r="H162" s="211" t="s">
        <v>1</v>
      </c>
      <c r="I162" s="209"/>
      <c r="J162" s="209"/>
      <c r="K162" s="209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292</v>
      </c>
      <c r="AU162" s="217" t="s">
        <v>88</v>
      </c>
      <c r="AV162" s="12" t="s">
        <v>86</v>
      </c>
      <c r="AW162" s="12" t="s">
        <v>40</v>
      </c>
      <c r="AX162" s="12" t="s">
        <v>79</v>
      </c>
      <c r="AY162" s="217" t="s">
        <v>282</v>
      </c>
    </row>
    <row r="163" s="12" customFormat="1">
      <c r="B163" s="208"/>
      <c r="C163" s="209"/>
      <c r="D163" s="210" t="s">
        <v>292</v>
      </c>
      <c r="E163" s="211" t="s">
        <v>1</v>
      </c>
      <c r="F163" s="212" t="s">
        <v>3995</v>
      </c>
      <c r="G163" s="209"/>
      <c r="H163" s="211" t="s">
        <v>1</v>
      </c>
      <c r="I163" s="209"/>
      <c r="J163" s="209"/>
      <c r="K163" s="209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292</v>
      </c>
      <c r="AU163" s="217" t="s">
        <v>88</v>
      </c>
      <c r="AV163" s="12" t="s">
        <v>86</v>
      </c>
      <c r="AW163" s="12" t="s">
        <v>40</v>
      </c>
      <c r="AX163" s="12" t="s">
        <v>79</v>
      </c>
      <c r="AY163" s="217" t="s">
        <v>282</v>
      </c>
    </row>
    <row r="164" s="13" customFormat="1">
      <c r="B164" s="218"/>
      <c r="C164" s="219"/>
      <c r="D164" s="210" t="s">
        <v>292</v>
      </c>
      <c r="E164" s="220" t="s">
        <v>1</v>
      </c>
      <c r="F164" s="221" t="s">
        <v>3988</v>
      </c>
      <c r="G164" s="219"/>
      <c r="H164" s="222">
        <v>154.398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292</v>
      </c>
      <c r="AU164" s="227" t="s">
        <v>88</v>
      </c>
      <c r="AV164" s="13" t="s">
        <v>88</v>
      </c>
      <c r="AW164" s="13" t="s">
        <v>40</v>
      </c>
      <c r="AX164" s="13" t="s">
        <v>86</v>
      </c>
      <c r="AY164" s="227" t="s">
        <v>282</v>
      </c>
    </row>
    <row r="165" s="1" customFormat="1" ht="16.5" customHeight="1">
      <c r="B165" s="33"/>
      <c r="C165" s="248" t="s">
        <v>331</v>
      </c>
      <c r="D165" s="248" t="s">
        <v>328</v>
      </c>
      <c r="E165" s="249" t="s">
        <v>3996</v>
      </c>
      <c r="F165" s="250" t="s">
        <v>3997</v>
      </c>
      <c r="G165" s="251" t="s">
        <v>3448</v>
      </c>
      <c r="H165" s="252">
        <v>3.0880000000000001</v>
      </c>
      <c r="I165" s="253">
        <v>110</v>
      </c>
      <c r="J165" s="253">
        <f>ROUND(I165*H165,2)</f>
        <v>339.68000000000001</v>
      </c>
      <c r="K165" s="250" t="s">
        <v>289</v>
      </c>
      <c r="L165" s="254"/>
      <c r="M165" s="255" t="s">
        <v>1</v>
      </c>
      <c r="N165" s="256" t="s">
        <v>50</v>
      </c>
      <c r="O165" s="205">
        <v>0</v>
      </c>
      <c r="P165" s="205">
        <f>O165*H165</f>
        <v>0</v>
      </c>
      <c r="Q165" s="205">
        <v>0.001</v>
      </c>
      <c r="R165" s="205">
        <f>Q165*H165</f>
        <v>0.003088</v>
      </c>
      <c r="S165" s="205">
        <v>0</v>
      </c>
      <c r="T165" s="206">
        <f>S165*H165</f>
        <v>0</v>
      </c>
      <c r="AR165" s="17" t="s">
        <v>331</v>
      </c>
      <c r="AT165" s="17" t="s">
        <v>328</v>
      </c>
      <c r="AU165" s="17" t="s">
        <v>88</v>
      </c>
      <c r="AY165" s="17" t="s">
        <v>282</v>
      </c>
      <c r="BE165" s="207">
        <f>IF(N165="základní",J165,0)</f>
        <v>339.68000000000001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339.68000000000001</v>
      </c>
      <c r="BL165" s="17" t="s">
        <v>290</v>
      </c>
      <c r="BM165" s="17" t="s">
        <v>3998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3945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2" customFormat="1">
      <c r="B167" s="208"/>
      <c r="C167" s="209"/>
      <c r="D167" s="210" t="s">
        <v>292</v>
      </c>
      <c r="E167" s="211" t="s">
        <v>1</v>
      </c>
      <c r="F167" s="212" t="s">
        <v>3999</v>
      </c>
      <c r="G167" s="209"/>
      <c r="H167" s="211" t="s">
        <v>1</v>
      </c>
      <c r="I167" s="209"/>
      <c r="J167" s="209"/>
      <c r="K167" s="209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292</v>
      </c>
      <c r="AU167" s="217" t="s">
        <v>88</v>
      </c>
      <c r="AV167" s="12" t="s">
        <v>86</v>
      </c>
      <c r="AW167" s="12" t="s">
        <v>40</v>
      </c>
      <c r="AX167" s="12" t="s">
        <v>79</v>
      </c>
      <c r="AY167" s="217" t="s">
        <v>282</v>
      </c>
    </row>
    <row r="168" s="13" customFormat="1">
      <c r="B168" s="218"/>
      <c r="C168" s="219"/>
      <c r="D168" s="210" t="s">
        <v>292</v>
      </c>
      <c r="E168" s="220" t="s">
        <v>1</v>
      </c>
      <c r="F168" s="221" t="s">
        <v>4000</v>
      </c>
      <c r="G168" s="219"/>
      <c r="H168" s="222">
        <v>3.0880000000000001</v>
      </c>
      <c r="I168" s="219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292</v>
      </c>
      <c r="AU168" s="227" t="s">
        <v>88</v>
      </c>
      <c r="AV168" s="13" t="s">
        <v>88</v>
      </c>
      <c r="AW168" s="13" t="s">
        <v>40</v>
      </c>
      <c r="AX168" s="13" t="s">
        <v>86</v>
      </c>
      <c r="AY168" s="227" t="s">
        <v>282</v>
      </c>
    </row>
    <row r="169" s="1" customFormat="1" ht="16.5" customHeight="1">
      <c r="B169" s="33"/>
      <c r="C169" s="198" t="s">
        <v>346</v>
      </c>
      <c r="D169" s="198" t="s">
        <v>285</v>
      </c>
      <c r="E169" s="199" t="s">
        <v>4001</v>
      </c>
      <c r="F169" s="200" t="s">
        <v>4002</v>
      </c>
      <c r="G169" s="201" t="s">
        <v>343</v>
      </c>
      <c r="H169" s="202">
        <v>154.398</v>
      </c>
      <c r="I169" s="203">
        <v>13.199999999999999</v>
      </c>
      <c r="J169" s="203">
        <f>ROUND(I169*H169,2)</f>
        <v>2038.05</v>
      </c>
      <c r="K169" s="200" t="s">
        <v>289</v>
      </c>
      <c r="L169" s="38"/>
      <c r="M169" s="72" t="s">
        <v>1</v>
      </c>
      <c r="N169" s="204" t="s">
        <v>50</v>
      </c>
      <c r="O169" s="205">
        <v>0.045999999999999999</v>
      </c>
      <c r="P169" s="205">
        <f>O169*H169</f>
        <v>7.1023079999999998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AR169" s="17" t="s">
        <v>290</v>
      </c>
      <c r="AT169" s="17" t="s">
        <v>285</v>
      </c>
      <c r="AU169" s="17" t="s">
        <v>88</v>
      </c>
      <c r="AY169" s="17" t="s">
        <v>282</v>
      </c>
      <c r="BE169" s="207">
        <f>IF(N169="základní",J169,0)</f>
        <v>2038.05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2038.05</v>
      </c>
      <c r="BL169" s="17" t="s">
        <v>290</v>
      </c>
      <c r="BM169" s="17" t="s">
        <v>4003</v>
      </c>
    </row>
    <row r="170" s="12" customFormat="1">
      <c r="B170" s="208"/>
      <c r="C170" s="209"/>
      <c r="D170" s="210" t="s">
        <v>292</v>
      </c>
      <c r="E170" s="211" t="s">
        <v>1</v>
      </c>
      <c r="F170" s="212" t="s">
        <v>3945</v>
      </c>
      <c r="G170" s="209"/>
      <c r="H170" s="211" t="s">
        <v>1</v>
      </c>
      <c r="I170" s="209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292</v>
      </c>
      <c r="AU170" s="217" t="s">
        <v>88</v>
      </c>
      <c r="AV170" s="12" t="s">
        <v>86</v>
      </c>
      <c r="AW170" s="12" t="s">
        <v>40</v>
      </c>
      <c r="AX170" s="12" t="s">
        <v>79</v>
      </c>
      <c r="AY170" s="217" t="s">
        <v>282</v>
      </c>
    </row>
    <row r="171" s="12" customFormat="1">
      <c r="B171" s="208"/>
      <c r="C171" s="209"/>
      <c r="D171" s="210" t="s">
        <v>292</v>
      </c>
      <c r="E171" s="211" t="s">
        <v>1</v>
      </c>
      <c r="F171" s="212" t="s">
        <v>3987</v>
      </c>
      <c r="G171" s="209"/>
      <c r="H171" s="211" t="s">
        <v>1</v>
      </c>
      <c r="I171" s="209"/>
      <c r="J171" s="209"/>
      <c r="K171" s="209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292</v>
      </c>
      <c r="AU171" s="217" t="s">
        <v>88</v>
      </c>
      <c r="AV171" s="12" t="s">
        <v>86</v>
      </c>
      <c r="AW171" s="12" t="s">
        <v>40</v>
      </c>
      <c r="AX171" s="12" t="s">
        <v>79</v>
      </c>
      <c r="AY171" s="21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3988</v>
      </c>
      <c r="G172" s="219"/>
      <c r="H172" s="222">
        <v>154.398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86</v>
      </c>
      <c r="AY172" s="227" t="s">
        <v>282</v>
      </c>
    </row>
    <row r="173" s="1" customFormat="1" ht="16.5" customHeight="1">
      <c r="B173" s="33"/>
      <c r="C173" s="198" t="s">
        <v>352</v>
      </c>
      <c r="D173" s="198" t="s">
        <v>285</v>
      </c>
      <c r="E173" s="199" t="s">
        <v>4004</v>
      </c>
      <c r="F173" s="200" t="s">
        <v>4005</v>
      </c>
      <c r="G173" s="201" t="s">
        <v>343</v>
      </c>
      <c r="H173" s="202">
        <v>154.398</v>
      </c>
      <c r="I173" s="203">
        <v>0.87</v>
      </c>
      <c r="J173" s="203">
        <f>ROUND(I173*H173,2)</f>
        <v>134.33000000000001</v>
      </c>
      <c r="K173" s="200" t="s">
        <v>289</v>
      </c>
      <c r="L173" s="38"/>
      <c r="M173" s="72" t="s">
        <v>1</v>
      </c>
      <c r="N173" s="204" t="s">
        <v>50</v>
      </c>
      <c r="O173" s="205">
        <v>0.001</v>
      </c>
      <c r="P173" s="205">
        <f>O173*H173</f>
        <v>0.15439800000000001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AR173" s="17" t="s">
        <v>290</v>
      </c>
      <c r="AT173" s="17" t="s">
        <v>285</v>
      </c>
      <c r="AU173" s="17" t="s">
        <v>88</v>
      </c>
      <c r="AY173" s="17" t="s">
        <v>282</v>
      </c>
      <c r="BE173" s="207">
        <f>IF(N173="základní",J173,0)</f>
        <v>134.33000000000001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86</v>
      </c>
      <c r="BK173" s="207">
        <f>ROUND(I173*H173,2)</f>
        <v>134.33000000000001</v>
      </c>
      <c r="BL173" s="17" t="s">
        <v>290</v>
      </c>
      <c r="BM173" s="17" t="s">
        <v>4006</v>
      </c>
    </row>
    <row r="174" s="12" customFormat="1">
      <c r="B174" s="208"/>
      <c r="C174" s="209"/>
      <c r="D174" s="210" t="s">
        <v>292</v>
      </c>
      <c r="E174" s="211" t="s">
        <v>1</v>
      </c>
      <c r="F174" s="212" t="s">
        <v>3945</v>
      </c>
      <c r="G174" s="209"/>
      <c r="H174" s="211" t="s">
        <v>1</v>
      </c>
      <c r="I174" s="209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292</v>
      </c>
      <c r="AU174" s="217" t="s">
        <v>88</v>
      </c>
      <c r="AV174" s="12" t="s">
        <v>86</v>
      </c>
      <c r="AW174" s="12" t="s">
        <v>40</v>
      </c>
      <c r="AX174" s="12" t="s">
        <v>79</v>
      </c>
      <c r="AY174" s="217" t="s">
        <v>282</v>
      </c>
    </row>
    <row r="175" s="12" customFormat="1">
      <c r="B175" s="208"/>
      <c r="C175" s="209"/>
      <c r="D175" s="210" t="s">
        <v>292</v>
      </c>
      <c r="E175" s="211" t="s">
        <v>1</v>
      </c>
      <c r="F175" s="212" t="s">
        <v>3987</v>
      </c>
      <c r="G175" s="209"/>
      <c r="H175" s="211" t="s">
        <v>1</v>
      </c>
      <c r="I175" s="209"/>
      <c r="J175" s="209"/>
      <c r="K175" s="209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292</v>
      </c>
      <c r="AU175" s="217" t="s">
        <v>88</v>
      </c>
      <c r="AV175" s="12" t="s">
        <v>86</v>
      </c>
      <c r="AW175" s="12" t="s">
        <v>40</v>
      </c>
      <c r="AX175" s="12" t="s">
        <v>79</v>
      </c>
      <c r="AY175" s="217" t="s">
        <v>282</v>
      </c>
    </row>
    <row r="176" s="13" customFormat="1">
      <c r="B176" s="218"/>
      <c r="C176" s="219"/>
      <c r="D176" s="210" t="s">
        <v>292</v>
      </c>
      <c r="E176" s="220" t="s">
        <v>1</v>
      </c>
      <c r="F176" s="221" t="s">
        <v>3988</v>
      </c>
      <c r="G176" s="219"/>
      <c r="H176" s="222">
        <v>154.398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292</v>
      </c>
      <c r="AU176" s="227" t="s">
        <v>88</v>
      </c>
      <c r="AV176" s="13" t="s">
        <v>88</v>
      </c>
      <c r="AW176" s="13" t="s">
        <v>40</v>
      </c>
      <c r="AX176" s="13" t="s">
        <v>86</v>
      </c>
      <c r="AY176" s="227" t="s">
        <v>282</v>
      </c>
    </row>
    <row r="177" s="1" customFormat="1" ht="16.5" customHeight="1">
      <c r="B177" s="33"/>
      <c r="C177" s="198" t="s">
        <v>356</v>
      </c>
      <c r="D177" s="198" t="s">
        <v>285</v>
      </c>
      <c r="E177" s="199" t="s">
        <v>4007</v>
      </c>
      <c r="F177" s="200" t="s">
        <v>4008</v>
      </c>
      <c r="G177" s="201" t="s">
        <v>343</v>
      </c>
      <c r="H177" s="202">
        <v>154.398</v>
      </c>
      <c r="I177" s="203">
        <v>3.3599999999999999</v>
      </c>
      <c r="J177" s="203">
        <f>ROUND(I177*H177,2)</f>
        <v>518.77999999999997</v>
      </c>
      <c r="K177" s="200" t="s">
        <v>289</v>
      </c>
      <c r="L177" s="38"/>
      <c r="M177" s="72" t="s">
        <v>1</v>
      </c>
      <c r="N177" s="204" t="s">
        <v>50</v>
      </c>
      <c r="O177" s="205">
        <v>0.014999999999999999</v>
      </c>
      <c r="P177" s="205">
        <f>O177*H177</f>
        <v>2.3159699999999996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17" t="s">
        <v>290</v>
      </c>
      <c r="AT177" s="17" t="s">
        <v>285</v>
      </c>
      <c r="AU177" s="17" t="s">
        <v>88</v>
      </c>
      <c r="AY177" s="17" t="s">
        <v>282</v>
      </c>
      <c r="BE177" s="207">
        <f>IF(N177="základní",J177,0)</f>
        <v>518.77999999999997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518.77999999999997</v>
      </c>
      <c r="BL177" s="17" t="s">
        <v>290</v>
      </c>
      <c r="BM177" s="17" t="s">
        <v>4009</v>
      </c>
    </row>
    <row r="178" s="12" customFormat="1">
      <c r="B178" s="208"/>
      <c r="C178" s="209"/>
      <c r="D178" s="210" t="s">
        <v>292</v>
      </c>
      <c r="E178" s="211" t="s">
        <v>1</v>
      </c>
      <c r="F178" s="212" t="s">
        <v>3945</v>
      </c>
      <c r="G178" s="209"/>
      <c r="H178" s="211" t="s">
        <v>1</v>
      </c>
      <c r="I178" s="209"/>
      <c r="J178" s="209"/>
      <c r="K178" s="209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292</v>
      </c>
      <c r="AU178" s="217" t="s">
        <v>88</v>
      </c>
      <c r="AV178" s="12" t="s">
        <v>86</v>
      </c>
      <c r="AW178" s="12" t="s">
        <v>40</v>
      </c>
      <c r="AX178" s="12" t="s">
        <v>79</v>
      </c>
      <c r="AY178" s="217" t="s">
        <v>282</v>
      </c>
    </row>
    <row r="179" s="12" customFormat="1">
      <c r="B179" s="208"/>
      <c r="C179" s="209"/>
      <c r="D179" s="210" t="s">
        <v>292</v>
      </c>
      <c r="E179" s="211" t="s">
        <v>1</v>
      </c>
      <c r="F179" s="212" t="s">
        <v>3987</v>
      </c>
      <c r="G179" s="209"/>
      <c r="H179" s="211" t="s">
        <v>1</v>
      </c>
      <c r="I179" s="209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292</v>
      </c>
      <c r="AU179" s="217" t="s">
        <v>88</v>
      </c>
      <c r="AV179" s="12" t="s">
        <v>86</v>
      </c>
      <c r="AW179" s="12" t="s">
        <v>40</v>
      </c>
      <c r="AX179" s="12" t="s">
        <v>79</v>
      </c>
      <c r="AY179" s="21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3988</v>
      </c>
      <c r="G180" s="219"/>
      <c r="H180" s="222">
        <v>154.398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86</v>
      </c>
      <c r="AY180" s="227" t="s">
        <v>282</v>
      </c>
    </row>
    <row r="181" s="1" customFormat="1" ht="16.5" customHeight="1">
      <c r="B181" s="33"/>
      <c r="C181" s="198" t="s">
        <v>360</v>
      </c>
      <c r="D181" s="198" t="s">
        <v>285</v>
      </c>
      <c r="E181" s="199" t="s">
        <v>4010</v>
      </c>
      <c r="F181" s="200" t="s">
        <v>4011</v>
      </c>
      <c r="G181" s="201" t="s">
        <v>343</v>
      </c>
      <c r="H181" s="202">
        <v>154.398</v>
      </c>
      <c r="I181" s="203">
        <v>0.38</v>
      </c>
      <c r="J181" s="203">
        <f>ROUND(I181*H181,2)</f>
        <v>58.670000000000002</v>
      </c>
      <c r="K181" s="200" t="s">
        <v>289</v>
      </c>
      <c r="L181" s="38"/>
      <c r="M181" s="72" t="s">
        <v>1</v>
      </c>
      <c r="N181" s="204" t="s">
        <v>50</v>
      </c>
      <c r="O181" s="205">
        <v>0.001</v>
      </c>
      <c r="P181" s="205">
        <f>O181*H181</f>
        <v>0.15439800000000001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58.670000000000002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58.670000000000002</v>
      </c>
      <c r="BL181" s="17" t="s">
        <v>290</v>
      </c>
      <c r="BM181" s="17" t="s">
        <v>4012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3945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2" customFormat="1">
      <c r="B183" s="208"/>
      <c r="C183" s="209"/>
      <c r="D183" s="210" t="s">
        <v>292</v>
      </c>
      <c r="E183" s="211" t="s">
        <v>1</v>
      </c>
      <c r="F183" s="212" t="s">
        <v>3987</v>
      </c>
      <c r="G183" s="209"/>
      <c r="H183" s="211" t="s">
        <v>1</v>
      </c>
      <c r="I183" s="209"/>
      <c r="J183" s="209"/>
      <c r="K183" s="209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292</v>
      </c>
      <c r="AU183" s="217" t="s">
        <v>88</v>
      </c>
      <c r="AV183" s="12" t="s">
        <v>86</v>
      </c>
      <c r="AW183" s="12" t="s">
        <v>40</v>
      </c>
      <c r="AX183" s="12" t="s">
        <v>79</v>
      </c>
      <c r="AY183" s="217" t="s">
        <v>282</v>
      </c>
    </row>
    <row r="184" s="13" customFormat="1">
      <c r="B184" s="218"/>
      <c r="C184" s="219"/>
      <c r="D184" s="210" t="s">
        <v>292</v>
      </c>
      <c r="E184" s="220" t="s">
        <v>1</v>
      </c>
      <c r="F184" s="221" t="s">
        <v>3988</v>
      </c>
      <c r="G184" s="219"/>
      <c r="H184" s="222">
        <v>154.398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292</v>
      </c>
      <c r="AU184" s="227" t="s">
        <v>88</v>
      </c>
      <c r="AV184" s="13" t="s">
        <v>88</v>
      </c>
      <c r="AW184" s="13" t="s">
        <v>40</v>
      </c>
      <c r="AX184" s="13" t="s">
        <v>86</v>
      </c>
      <c r="AY184" s="227" t="s">
        <v>282</v>
      </c>
    </row>
    <row r="185" s="1" customFormat="1" ht="16.5" customHeight="1">
      <c r="B185" s="33"/>
      <c r="C185" s="198" t="s">
        <v>365</v>
      </c>
      <c r="D185" s="198" t="s">
        <v>285</v>
      </c>
      <c r="E185" s="199" t="s">
        <v>4013</v>
      </c>
      <c r="F185" s="200" t="s">
        <v>4014</v>
      </c>
      <c r="G185" s="201" t="s">
        <v>343</v>
      </c>
      <c r="H185" s="202">
        <v>154.398</v>
      </c>
      <c r="I185" s="203">
        <v>1.8400000000000001</v>
      </c>
      <c r="J185" s="203">
        <f>ROUND(I185*H185,2)</f>
        <v>284.08999999999997</v>
      </c>
      <c r="K185" s="200" t="s">
        <v>289</v>
      </c>
      <c r="L185" s="38"/>
      <c r="M185" s="72" t="s">
        <v>1</v>
      </c>
      <c r="N185" s="204" t="s">
        <v>50</v>
      </c>
      <c r="O185" s="205">
        <v>0.0040000000000000001</v>
      </c>
      <c r="P185" s="205">
        <f>O185*H185</f>
        <v>0.61759200000000003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AR185" s="17" t="s">
        <v>290</v>
      </c>
      <c r="AT185" s="17" t="s">
        <v>285</v>
      </c>
      <c r="AU185" s="17" t="s">
        <v>88</v>
      </c>
      <c r="AY185" s="17" t="s">
        <v>282</v>
      </c>
      <c r="BE185" s="207">
        <f>IF(N185="základní",J185,0)</f>
        <v>284.08999999999997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284.08999999999997</v>
      </c>
      <c r="BL185" s="17" t="s">
        <v>290</v>
      </c>
      <c r="BM185" s="17" t="s">
        <v>4015</v>
      </c>
    </row>
    <row r="186" s="12" customFormat="1">
      <c r="B186" s="208"/>
      <c r="C186" s="209"/>
      <c r="D186" s="210" t="s">
        <v>292</v>
      </c>
      <c r="E186" s="211" t="s">
        <v>1</v>
      </c>
      <c r="F186" s="212" t="s">
        <v>3945</v>
      </c>
      <c r="G186" s="209"/>
      <c r="H186" s="211" t="s">
        <v>1</v>
      </c>
      <c r="I186" s="209"/>
      <c r="J186" s="209"/>
      <c r="K186" s="209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292</v>
      </c>
      <c r="AU186" s="217" t="s">
        <v>88</v>
      </c>
      <c r="AV186" s="12" t="s">
        <v>86</v>
      </c>
      <c r="AW186" s="12" t="s">
        <v>40</v>
      </c>
      <c r="AX186" s="12" t="s">
        <v>79</v>
      </c>
      <c r="AY186" s="217" t="s">
        <v>282</v>
      </c>
    </row>
    <row r="187" s="12" customFormat="1">
      <c r="B187" s="208"/>
      <c r="C187" s="209"/>
      <c r="D187" s="210" t="s">
        <v>292</v>
      </c>
      <c r="E187" s="211" t="s">
        <v>1</v>
      </c>
      <c r="F187" s="212" t="s">
        <v>3987</v>
      </c>
      <c r="G187" s="209"/>
      <c r="H187" s="211" t="s">
        <v>1</v>
      </c>
      <c r="I187" s="209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292</v>
      </c>
      <c r="AU187" s="217" t="s">
        <v>88</v>
      </c>
      <c r="AV187" s="12" t="s">
        <v>86</v>
      </c>
      <c r="AW187" s="12" t="s">
        <v>40</v>
      </c>
      <c r="AX187" s="12" t="s">
        <v>79</v>
      </c>
      <c r="AY187" s="21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3988</v>
      </c>
      <c r="G188" s="219"/>
      <c r="H188" s="222">
        <v>154.398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86</v>
      </c>
      <c r="AY188" s="227" t="s">
        <v>282</v>
      </c>
    </row>
    <row r="189" s="1" customFormat="1" ht="16.5" customHeight="1">
      <c r="B189" s="33"/>
      <c r="C189" s="198" t="s">
        <v>370</v>
      </c>
      <c r="D189" s="198" t="s">
        <v>285</v>
      </c>
      <c r="E189" s="199" t="s">
        <v>4016</v>
      </c>
      <c r="F189" s="200" t="s">
        <v>4017</v>
      </c>
      <c r="G189" s="201" t="s">
        <v>343</v>
      </c>
      <c r="H189" s="202">
        <v>154.398</v>
      </c>
      <c r="I189" s="203">
        <v>3.6899999999999999</v>
      </c>
      <c r="J189" s="203">
        <f>ROUND(I189*H189,2)</f>
        <v>569.73000000000002</v>
      </c>
      <c r="K189" s="200" t="s">
        <v>289</v>
      </c>
      <c r="L189" s="38"/>
      <c r="M189" s="72" t="s">
        <v>1</v>
      </c>
      <c r="N189" s="204" t="s">
        <v>50</v>
      </c>
      <c r="O189" s="205">
        <v>0.0089999999999999993</v>
      </c>
      <c r="P189" s="205">
        <f>O189*H189</f>
        <v>1.3895819999999999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88</v>
      </c>
      <c r="AY189" s="17" t="s">
        <v>282</v>
      </c>
      <c r="BE189" s="207">
        <f>IF(N189="základní",J189,0)</f>
        <v>569.73000000000002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569.73000000000002</v>
      </c>
      <c r="BL189" s="17" t="s">
        <v>290</v>
      </c>
      <c r="BM189" s="17" t="s">
        <v>4018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3945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2" customFormat="1">
      <c r="B191" s="208"/>
      <c r="C191" s="209"/>
      <c r="D191" s="210" t="s">
        <v>292</v>
      </c>
      <c r="E191" s="211" t="s">
        <v>1</v>
      </c>
      <c r="F191" s="212" t="s">
        <v>3987</v>
      </c>
      <c r="G191" s="209"/>
      <c r="H191" s="211" t="s">
        <v>1</v>
      </c>
      <c r="I191" s="209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292</v>
      </c>
      <c r="AU191" s="217" t="s">
        <v>88</v>
      </c>
      <c r="AV191" s="12" t="s">
        <v>86</v>
      </c>
      <c r="AW191" s="12" t="s">
        <v>40</v>
      </c>
      <c r="AX191" s="12" t="s">
        <v>79</v>
      </c>
      <c r="AY191" s="217" t="s">
        <v>282</v>
      </c>
    </row>
    <row r="192" s="13" customFormat="1">
      <c r="B192" s="218"/>
      <c r="C192" s="219"/>
      <c r="D192" s="210" t="s">
        <v>292</v>
      </c>
      <c r="E192" s="220" t="s">
        <v>1</v>
      </c>
      <c r="F192" s="221" t="s">
        <v>3988</v>
      </c>
      <c r="G192" s="219"/>
      <c r="H192" s="222">
        <v>154.398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292</v>
      </c>
      <c r="AU192" s="227" t="s">
        <v>88</v>
      </c>
      <c r="AV192" s="13" t="s">
        <v>88</v>
      </c>
      <c r="AW192" s="13" t="s">
        <v>40</v>
      </c>
      <c r="AX192" s="13" t="s">
        <v>86</v>
      </c>
      <c r="AY192" s="227" t="s">
        <v>282</v>
      </c>
    </row>
    <row r="193" s="1" customFormat="1" ht="16.5" customHeight="1">
      <c r="B193" s="33"/>
      <c r="C193" s="198" t="s">
        <v>8</v>
      </c>
      <c r="D193" s="198" t="s">
        <v>285</v>
      </c>
      <c r="E193" s="199" t="s">
        <v>4019</v>
      </c>
      <c r="F193" s="200" t="s">
        <v>4020</v>
      </c>
      <c r="G193" s="201" t="s">
        <v>343</v>
      </c>
      <c r="H193" s="202">
        <v>154.398</v>
      </c>
      <c r="I193" s="203">
        <v>3.3799999999999999</v>
      </c>
      <c r="J193" s="203">
        <f>ROUND(I193*H193,2)</f>
        <v>521.87</v>
      </c>
      <c r="K193" s="200" t="s">
        <v>289</v>
      </c>
      <c r="L193" s="38"/>
      <c r="M193" s="72" t="s">
        <v>1</v>
      </c>
      <c r="N193" s="204" t="s">
        <v>50</v>
      </c>
      <c r="O193" s="205">
        <v>0.010999999999999999</v>
      </c>
      <c r="P193" s="205">
        <f>O193*H193</f>
        <v>1.6983779999999999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17" t="s">
        <v>290</v>
      </c>
      <c r="AT193" s="17" t="s">
        <v>285</v>
      </c>
      <c r="AU193" s="17" t="s">
        <v>88</v>
      </c>
      <c r="AY193" s="17" t="s">
        <v>282</v>
      </c>
      <c r="BE193" s="207">
        <f>IF(N193="základní",J193,0)</f>
        <v>521.87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86</v>
      </c>
      <c r="BK193" s="207">
        <f>ROUND(I193*H193,2)</f>
        <v>521.87</v>
      </c>
      <c r="BL193" s="17" t="s">
        <v>290</v>
      </c>
      <c r="BM193" s="17" t="s">
        <v>4021</v>
      </c>
    </row>
    <row r="194" s="12" customFormat="1">
      <c r="B194" s="208"/>
      <c r="C194" s="209"/>
      <c r="D194" s="210" t="s">
        <v>292</v>
      </c>
      <c r="E194" s="211" t="s">
        <v>1</v>
      </c>
      <c r="F194" s="212" t="s">
        <v>3945</v>
      </c>
      <c r="G194" s="209"/>
      <c r="H194" s="211" t="s">
        <v>1</v>
      </c>
      <c r="I194" s="209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292</v>
      </c>
      <c r="AU194" s="217" t="s">
        <v>88</v>
      </c>
      <c r="AV194" s="12" t="s">
        <v>86</v>
      </c>
      <c r="AW194" s="12" t="s">
        <v>40</v>
      </c>
      <c r="AX194" s="12" t="s">
        <v>79</v>
      </c>
      <c r="AY194" s="217" t="s">
        <v>282</v>
      </c>
    </row>
    <row r="195" s="12" customFormat="1">
      <c r="B195" s="208"/>
      <c r="C195" s="209"/>
      <c r="D195" s="210" t="s">
        <v>292</v>
      </c>
      <c r="E195" s="211" t="s">
        <v>1</v>
      </c>
      <c r="F195" s="212" t="s">
        <v>4022</v>
      </c>
      <c r="G195" s="209"/>
      <c r="H195" s="211" t="s">
        <v>1</v>
      </c>
      <c r="I195" s="209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292</v>
      </c>
      <c r="AU195" s="217" t="s">
        <v>88</v>
      </c>
      <c r="AV195" s="12" t="s">
        <v>86</v>
      </c>
      <c r="AW195" s="12" t="s">
        <v>40</v>
      </c>
      <c r="AX195" s="12" t="s">
        <v>79</v>
      </c>
      <c r="AY195" s="21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3988</v>
      </c>
      <c r="G196" s="219"/>
      <c r="H196" s="222">
        <v>154.398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86</v>
      </c>
      <c r="AY196" s="227" t="s">
        <v>282</v>
      </c>
    </row>
    <row r="197" s="1" customFormat="1" ht="16.5" customHeight="1">
      <c r="B197" s="33"/>
      <c r="C197" s="198" t="s">
        <v>381</v>
      </c>
      <c r="D197" s="198" t="s">
        <v>285</v>
      </c>
      <c r="E197" s="199" t="s">
        <v>4023</v>
      </c>
      <c r="F197" s="200" t="s">
        <v>4024</v>
      </c>
      <c r="G197" s="201" t="s">
        <v>288</v>
      </c>
      <c r="H197" s="202">
        <v>1.2350000000000001</v>
      </c>
      <c r="I197" s="203">
        <v>355</v>
      </c>
      <c r="J197" s="203">
        <f>ROUND(I197*H197,2)</f>
        <v>438.43000000000001</v>
      </c>
      <c r="K197" s="200" t="s">
        <v>289</v>
      </c>
      <c r="L197" s="38"/>
      <c r="M197" s="72" t="s">
        <v>1</v>
      </c>
      <c r="N197" s="204" t="s">
        <v>50</v>
      </c>
      <c r="O197" s="205">
        <v>1.196</v>
      </c>
      <c r="P197" s="205">
        <f>O197*H197</f>
        <v>1.47706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AR197" s="17" t="s">
        <v>290</v>
      </c>
      <c r="AT197" s="17" t="s">
        <v>285</v>
      </c>
      <c r="AU197" s="17" t="s">
        <v>88</v>
      </c>
      <c r="AY197" s="17" t="s">
        <v>282</v>
      </c>
      <c r="BE197" s="207">
        <f>IF(N197="základní",J197,0)</f>
        <v>438.43000000000001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7" t="s">
        <v>86</v>
      </c>
      <c r="BK197" s="207">
        <f>ROUND(I197*H197,2)</f>
        <v>438.43000000000001</v>
      </c>
      <c r="BL197" s="17" t="s">
        <v>290</v>
      </c>
      <c r="BM197" s="17" t="s">
        <v>4025</v>
      </c>
    </row>
    <row r="198" s="12" customFormat="1">
      <c r="B198" s="208"/>
      <c r="C198" s="209"/>
      <c r="D198" s="210" t="s">
        <v>292</v>
      </c>
      <c r="E198" s="211" t="s">
        <v>1</v>
      </c>
      <c r="F198" s="212" t="s">
        <v>3945</v>
      </c>
      <c r="G198" s="209"/>
      <c r="H198" s="211" t="s">
        <v>1</v>
      </c>
      <c r="I198" s="209"/>
      <c r="J198" s="209"/>
      <c r="K198" s="209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292</v>
      </c>
      <c r="AU198" s="217" t="s">
        <v>88</v>
      </c>
      <c r="AV198" s="12" t="s">
        <v>86</v>
      </c>
      <c r="AW198" s="12" t="s">
        <v>40</v>
      </c>
      <c r="AX198" s="12" t="s">
        <v>79</v>
      </c>
      <c r="AY198" s="217" t="s">
        <v>282</v>
      </c>
    </row>
    <row r="199" s="12" customFormat="1">
      <c r="B199" s="208"/>
      <c r="C199" s="209"/>
      <c r="D199" s="210" t="s">
        <v>292</v>
      </c>
      <c r="E199" s="211" t="s">
        <v>1</v>
      </c>
      <c r="F199" s="212" t="s">
        <v>4026</v>
      </c>
      <c r="G199" s="209"/>
      <c r="H199" s="211" t="s">
        <v>1</v>
      </c>
      <c r="I199" s="209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292</v>
      </c>
      <c r="AU199" s="217" t="s">
        <v>88</v>
      </c>
      <c r="AV199" s="12" t="s">
        <v>86</v>
      </c>
      <c r="AW199" s="12" t="s">
        <v>40</v>
      </c>
      <c r="AX199" s="12" t="s">
        <v>79</v>
      </c>
      <c r="AY199" s="217" t="s">
        <v>282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4027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4028</v>
      </c>
      <c r="G201" s="219"/>
      <c r="H201" s="222">
        <v>1.2350000000000001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86</v>
      </c>
      <c r="AY201" s="227" t="s">
        <v>282</v>
      </c>
    </row>
    <row r="202" s="1" customFormat="1" ht="16.5" customHeight="1">
      <c r="B202" s="33"/>
      <c r="C202" s="248" t="s">
        <v>385</v>
      </c>
      <c r="D202" s="248" t="s">
        <v>328</v>
      </c>
      <c r="E202" s="249" t="s">
        <v>4029</v>
      </c>
      <c r="F202" s="250" t="s">
        <v>4030</v>
      </c>
      <c r="G202" s="251" t="s">
        <v>288</v>
      </c>
      <c r="H202" s="252">
        <v>1.2350000000000001</v>
      </c>
      <c r="I202" s="253">
        <v>42</v>
      </c>
      <c r="J202" s="253">
        <f>ROUND(I202*H202,2)</f>
        <v>51.869999999999997</v>
      </c>
      <c r="K202" s="250" t="s">
        <v>289</v>
      </c>
      <c r="L202" s="254"/>
      <c r="M202" s="255" t="s">
        <v>1</v>
      </c>
      <c r="N202" s="256" t="s">
        <v>50</v>
      </c>
      <c r="O202" s="205">
        <v>0</v>
      </c>
      <c r="P202" s="205">
        <f>O202*H202</f>
        <v>0</v>
      </c>
      <c r="Q202" s="205">
        <v>1</v>
      </c>
      <c r="R202" s="205">
        <f>Q202*H202</f>
        <v>1.2350000000000001</v>
      </c>
      <c r="S202" s="205">
        <v>0</v>
      </c>
      <c r="T202" s="206">
        <f>S202*H202</f>
        <v>0</v>
      </c>
      <c r="AR202" s="17" t="s">
        <v>331</v>
      </c>
      <c r="AT202" s="17" t="s">
        <v>328</v>
      </c>
      <c r="AU202" s="17" t="s">
        <v>88</v>
      </c>
      <c r="AY202" s="17" t="s">
        <v>282</v>
      </c>
      <c r="BE202" s="207">
        <f>IF(N202="základní",J202,0)</f>
        <v>51.869999999999997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51.869999999999997</v>
      </c>
      <c r="BL202" s="17" t="s">
        <v>290</v>
      </c>
      <c r="BM202" s="17" t="s">
        <v>4031</v>
      </c>
    </row>
    <row r="203" s="12" customFormat="1">
      <c r="B203" s="208"/>
      <c r="C203" s="209"/>
      <c r="D203" s="210" t="s">
        <v>292</v>
      </c>
      <c r="E203" s="211" t="s">
        <v>1</v>
      </c>
      <c r="F203" s="212" t="s">
        <v>3945</v>
      </c>
      <c r="G203" s="209"/>
      <c r="H203" s="211" t="s">
        <v>1</v>
      </c>
      <c r="I203" s="209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292</v>
      </c>
      <c r="AU203" s="217" t="s">
        <v>88</v>
      </c>
      <c r="AV203" s="12" t="s">
        <v>86</v>
      </c>
      <c r="AW203" s="12" t="s">
        <v>40</v>
      </c>
      <c r="AX203" s="12" t="s">
        <v>79</v>
      </c>
      <c r="AY203" s="217" t="s">
        <v>282</v>
      </c>
    </row>
    <row r="204" s="12" customFormat="1">
      <c r="B204" s="208"/>
      <c r="C204" s="209"/>
      <c r="D204" s="210" t="s">
        <v>292</v>
      </c>
      <c r="E204" s="211" t="s">
        <v>1</v>
      </c>
      <c r="F204" s="212" t="s">
        <v>4026</v>
      </c>
      <c r="G204" s="209"/>
      <c r="H204" s="211" t="s">
        <v>1</v>
      </c>
      <c r="I204" s="209"/>
      <c r="J204" s="209"/>
      <c r="K204" s="209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292</v>
      </c>
      <c r="AU204" s="217" t="s">
        <v>88</v>
      </c>
      <c r="AV204" s="12" t="s">
        <v>86</v>
      </c>
      <c r="AW204" s="12" t="s">
        <v>40</v>
      </c>
      <c r="AX204" s="12" t="s">
        <v>79</v>
      </c>
      <c r="AY204" s="217" t="s">
        <v>282</v>
      </c>
    </row>
    <row r="205" s="12" customFormat="1">
      <c r="B205" s="208"/>
      <c r="C205" s="209"/>
      <c r="D205" s="210" t="s">
        <v>292</v>
      </c>
      <c r="E205" s="211" t="s">
        <v>1</v>
      </c>
      <c r="F205" s="212" t="s">
        <v>4027</v>
      </c>
      <c r="G205" s="209"/>
      <c r="H205" s="211" t="s">
        <v>1</v>
      </c>
      <c r="I205" s="209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292</v>
      </c>
      <c r="AU205" s="217" t="s">
        <v>88</v>
      </c>
      <c r="AV205" s="12" t="s">
        <v>86</v>
      </c>
      <c r="AW205" s="12" t="s">
        <v>40</v>
      </c>
      <c r="AX205" s="12" t="s">
        <v>79</v>
      </c>
      <c r="AY205" s="217" t="s">
        <v>282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4028</v>
      </c>
      <c r="G206" s="219"/>
      <c r="H206" s="222">
        <v>1.2350000000000001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88</v>
      </c>
      <c r="AV206" s="13" t="s">
        <v>88</v>
      </c>
      <c r="AW206" s="13" t="s">
        <v>40</v>
      </c>
      <c r="AX206" s="13" t="s">
        <v>86</v>
      </c>
      <c r="AY206" s="227" t="s">
        <v>282</v>
      </c>
    </row>
    <row r="207" s="1" customFormat="1" ht="16.5" customHeight="1">
      <c r="B207" s="33"/>
      <c r="C207" s="198" t="s">
        <v>389</v>
      </c>
      <c r="D207" s="198" t="s">
        <v>285</v>
      </c>
      <c r="E207" s="199" t="s">
        <v>4032</v>
      </c>
      <c r="F207" s="200" t="s">
        <v>4033</v>
      </c>
      <c r="G207" s="201" t="s">
        <v>288</v>
      </c>
      <c r="H207" s="202">
        <v>1.2350000000000001</v>
      </c>
      <c r="I207" s="203">
        <v>298</v>
      </c>
      <c r="J207" s="203">
        <f>ROUND(I207*H207,2)</f>
        <v>368.02999999999997</v>
      </c>
      <c r="K207" s="200" t="s">
        <v>289</v>
      </c>
      <c r="L207" s="38"/>
      <c r="M207" s="72" t="s">
        <v>1</v>
      </c>
      <c r="N207" s="204" t="s">
        <v>50</v>
      </c>
      <c r="O207" s="205">
        <v>0.45200000000000001</v>
      </c>
      <c r="P207" s="205">
        <f>O207*H207</f>
        <v>0.55822000000000005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AR207" s="17" t="s">
        <v>290</v>
      </c>
      <c r="AT207" s="17" t="s">
        <v>285</v>
      </c>
      <c r="AU207" s="17" t="s">
        <v>88</v>
      </c>
      <c r="AY207" s="17" t="s">
        <v>282</v>
      </c>
      <c r="BE207" s="207">
        <f>IF(N207="základní",J207,0)</f>
        <v>368.02999999999997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368.02999999999997</v>
      </c>
      <c r="BL207" s="17" t="s">
        <v>290</v>
      </c>
      <c r="BM207" s="17" t="s">
        <v>4034</v>
      </c>
    </row>
    <row r="208" s="12" customFormat="1">
      <c r="B208" s="208"/>
      <c r="C208" s="209"/>
      <c r="D208" s="210" t="s">
        <v>292</v>
      </c>
      <c r="E208" s="211" t="s">
        <v>1</v>
      </c>
      <c r="F208" s="212" t="s">
        <v>3945</v>
      </c>
      <c r="G208" s="209"/>
      <c r="H208" s="211" t="s">
        <v>1</v>
      </c>
      <c r="I208" s="209"/>
      <c r="J208" s="209"/>
      <c r="K208" s="209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292</v>
      </c>
      <c r="AU208" s="217" t="s">
        <v>88</v>
      </c>
      <c r="AV208" s="12" t="s">
        <v>86</v>
      </c>
      <c r="AW208" s="12" t="s">
        <v>40</v>
      </c>
      <c r="AX208" s="12" t="s">
        <v>79</v>
      </c>
      <c r="AY208" s="217" t="s">
        <v>282</v>
      </c>
    </row>
    <row r="209" s="12" customFormat="1">
      <c r="B209" s="208"/>
      <c r="C209" s="209"/>
      <c r="D209" s="210" t="s">
        <v>292</v>
      </c>
      <c r="E209" s="211" t="s">
        <v>1</v>
      </c>
      <c r="F209" s="212" t="s">
        <v>4026</v>
      </c>
      <c r="G209" s="209"/>
      <c r="H209" s="211" t="s">
        <v>1</v>
      </c>
      <c r="I209" s="209"/>
      <c r="J209" s="209"/>
      <c r="K209" s="209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292</v>
      </c>
      <c r="AU209" s="217" t="s">
        <v>88</v>
      </c>
      <c r="AV209" s="12" t="s">
        <v>86</v>
      </c>
      <c r="AW209" s="12" t="s">
        <v>40</v>
      </c>
      <c r="AX209" s="12" t="s">
        <v>79</v>
      </c>
      <c r="AY209" s="217" t="s">
        <v>282</v>
      </c>
    </row>
    <row r="210" s="12" customFormat="1">
      <c r="B210" s="208"/>
      <c r="C210" s="209"/>
      <c r="D210" s="210" t="s">
        <v>292</v>
      </c>
      <c r="E210" s="211" t="s">
        <v>1</v>
      </c>
      <c r="F210" s="212" t="s">
        <v>4027</v>
      </c>
      <c r="G210" s="209"/>
      <c r="H210" s="211" t="s">
        <v>1</v>
      </c>
      <c r="I210" s="209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292</v>
      </c>
      <c r="AU210" s="217" t="s">
        <v>88</v>
      </c>
      <c r="AV210" s="12" t="s">
        <v>86</v>
      </c>
      <c r="AW210" s="12" t="s">
        <v>40</v>
      </c>
      <c r="AX210" s="12" t="s">
        <v>79</v>
      </c>
      <c r="AY210" s="217" t="s">
        <v>282</v>
      </c>
    </row>
    <row r="211" s="13" customFormat="1">
      <c r="B211" s="218"/>
      <c r="C211" s="219"/>
      <c r="D211" s="210" t="s">
        <v>292</v>
      </c>
      <c r="E211" s="220" t="s">
        <v>1</v>
      </c>
      <c r="F211" s="221" t="s">
        <v>4028</v>
      </c>
      <c r="G211" s="219"/>
      <c r="H211" s="222">
        <v>1.2350000000000001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292</v>
      </c>
      <c r="AU211" s="227" t="s">
        <v>88</v>
      </c>
      <c r="AV211" s="13" t="s">
        <v>88</v>
      </c>
      <c r="AW211" s="13" t="s">
        <v>40</v>
      </c>
      <c r="AX211" s="13" t="s">
        <v>86</v>
      </c>
      <c r="AY211" s="227" t="s">
        <v>282</v>
      </c>
    </row>
    <row r="212" s="1" customFormat="1" ht="16.5" customHeight="1">
      <c r="B212" s="33"/>
      <c r="C212" s="198" t="s">
        <v>395</v>
      </c>
      <c r="D212" s="198" t="s">
        <v>285</v>
      </c>
      <c r="E212" s="199" t="s">
        <v>4035</v>
      </c>
      <c r="F212" s="200" t="s">
        <v>4036</v>
      </c>
      <c r="G212" s="201" t="s">
        <v>288</v>
      </c>
      <c r="H212" s="202">
        <v>4.9409999999999998</v>
      </c>
      <c r="I212" s="203">
        <v>18</v>
      </c>
      <c r="J212" s="203">
        <f>ROUND(I212*H212,2)</f>
        <v>88.939999999999998</v>
      </c>
      <c r="K212" s="200" t="s">
        <v>289</v>
      </c>
      <c r="L212" s="38"/>
      <c r="M212" s="72" t="s">
        <v>1</v>
      </c>
      <c r="N212" s="204" t="s">
        <v>50</v>
      </c>
      <c r="O212" s="205">
        <v>0.028000000000000001</v>
      </c>
      <c r="P212" s="205">
        <f>O212*H212</f>
        <v>0.138348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AR212" s="17" t="s">
        <v>290</v>
      </c>
      <c r="AT212" s="17" t="s">
        <v>285</v>
      </c>
      <c r="AU212" s="17" t="s">
        <v>88</v>
      </c>
      <c r="AY212" s="17" t="s">
        <v>282</v>
      </c>
      <c r="BE212" s="207">
        <f>IF(N212="základní",J212,0)</f>
        <v>88.939999999999998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86</v>
      </c>
      <c r="BK212" s="207">
        <f>ROUND(I212*H212,2)</f>
        <v>88.939999999999998</v>
      </c>
      <c r="BL212" s="17" t="s">
        <v>290</v>
      </c>
      <c r="BM212" s="17" t="s">
        <v>4037</v>
      </c>
    </row>
    <row r="213" s="12" customFormat="1">
      <c r="B213" s="208"/>
      <c r="C213" s="209"/>
      <c r="D213" s="210" t="s">
        <v>292</v>
      </c>
      <c r="E213" s="211" t="s">
        <v>1</v>
      </c>
      <c r="F213" s="212" t="s">
        <v>3945</v>
      </c>
      <c r="G213" s="209"/>
      <c r="H213" s="211" t="s">
        <v>1</v>
      </c>
      <c r="I213" s="209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292</v>
      </c>
      <c r="AU213" s="217" t="s">
        <v>88</v>
      </c>
      <c r="AV213" s="12" t="s">
        <v>86</v>
      </c>
      <c r="AW213" s="12" t="s">
        <v>40</v>
      </c>
      <c r="AX213" s="12" t="s">
        <v>79</v>
      </c>
      <c r="AY213" s="217" t="s">
        <v>282</v>
      </c>
    </row>
    <row r="214" s="12" customFormat="1">
      <c r="B214" s="208"/>
      <c r="C214" s="209"/>
      <c r="D214" s="210" t="s">
        <v>292</v>
      </c>
      <c r="E214" s="211" t="s">
        <v>1</v>
      </c>
      <c r="F214" s="212" t="s">
        <v>4026</v>
      </c>
      <c r="G214" s="209"/>
      <c r="H214" s="211" t="s">
        <v>1</v>
      </c>
      <c r="I214" s="209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292</v>
      </c>
      <c r="AU214" s="217" t="s">
        <v>88</v>
      </c>
      <c r="AV214" s="12" t="s">
        <v>86</v>
      </c>
      <c r="AW214" s="12" t="s">
        <v>40</v>
      </c>
      <c r="AX214" s="12" t="s">
        <v>79</v>
      </c>
      <c r="AY214" s="217" t="s">
        <v>282</v>
      </c>
    </row>
    <row r="215" s="12" customFormat="1">
      <c r="B215" s="208"/>
      <c r="C215" s="209"/>
      <c r="D215" s="210" t="s">
        <v>292</v>
      </c>
      <c r="E215" s="211" t="s">
        <v>1</v>
      </c>
      <c r="F215" s="212" t="s">
        <v>4038</v>
      </c>
      <c r="G215" s="209"/>
      <c r="H215" s="211" t="s">
        <v>1</v>
      </c>
      <c r="I215" s="209"/>
      <c r="J215" s="209"/>
      <c r="K215" s="209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292</v>
      </c>
      <c r="AU215" s="217" t="s">
        <v>88</v>
      </c>
      <c r="AV215" s="12" t="s">
        <v>86</v>
      </c>
      <c r="AW215" s="12" t="s">
        <v>40</v>
      </c>
      <c r="AX215" s="12" t="s">
        <v>79</v>
      </c>
      <c r="AY215" s="217" t="s">
        <v>282</v>
      </c>
    </row>
    <row r="216" s="12" customFormat="1">
      <c r="B216" s="208"/>
      <c r="C216" s="209"/>
      <c r="D216" s="210" t="s">
        <v>292</v>
      </c>
      <c r="E216" s="211" t="s">
        <v>1</v>
      </c>
      <c r="F216" s="212" t="s">
        <v>3945</v>
      </c>
      <c r="G216" s="209"/>
      <c r="H216" s="211" t="s">
        <v>1</v>
      </c>
      <c r="I216" s="209"/>
      <c r="J216" s="209"/>
      <c r="K216" s="209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292</v>
      </c>
      <c r="AU216" s="217" t="s">
        <v>88</v>
      </c>
      <c r="AV216" s="12" t="s">
        <v>86</v>
      </c>
      <c r="AW216" s="12" t="s">
        <v>40</v>
      </c>
      <c r="AX216" s="12" t="s">
        <v>79</v>
      </c>
      <c r="AY216" s="217" t="s">
        <v>282</v>
      </c>
    </row>
    <row r="217" s="12" customFormat="1">
      <c r="B217" s="208"/>
      <c r="C217" s="209"/>
      <c r="D217" s="210" t="s">
        <v>292</v>
      </c>
      <c r="E217" s="211" t="s">
        <v>1</v>
      </c>
      <c r="F217" s="212" t="s">
        <v>4026</v>
      </c>
      <c r="G217" s="209"/>
      <c r="H217" s="211" t="s">
        <v>1</v>
      </c>
      <c r="I217" s="209"/>
      <c r="J217" s="209"/>
      <c r="K217" s="209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292</v>
      </c>
      <c r="AU217" s="217" t="s">
        <v>88</v>
      </c>
      <c r="AV217" s="12" t="s">
        <v>86</v>
      </c>
      <c r="AW217" s="12" t="s">
        <v>40</v>
      </c>
      <c r="AX217" s="12" t="s">
        <v>79</v>
      </c>
      <c r="AY217" s="217" t="s">
        <v>282</v>
      </c>
    </row>
    <row r="218" s="12" customFormat="1">
      <c r="B218" s="208"/>
      <c r="C218" s="209"/>
      <c r="D218" s="210" t="s">
        <v>292</v>
      </c>
      <c r="E218" s="211" t="s">
        <v>1</v>
      </c>
      <c r="F218" s="212" t="s">
        <v>4027</v>
      </c>
      <c r="G218" s="209"/>
      <c r="H218" s="211" t="s">
        <v>1</v>
      </c>
      <c r="I218" s="209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292</v>
      </c>
      <c r="AU218" s="217" t="s">
        <v>88</v>
      </c>
      <c r="AV218" s="12" t="s">
        <v>86</v>
      </c>
      <c r="AW218" s="12" t="s">
        <v>40</v>
      </c>
      <c r="AX218" s="12" t="s">
        <v>79</v>
      </c>
      <c r="AY218" s="21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4039</v>
      </c>
      <c r="G219" s="219"/>
      <c r="H219" s="222">
        <v>4.9409999999999998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86</v>
      </c>
      <c r="AY219" s="227" t="s">
        <v>282</v>
      </c>
    </row>
    <row r="220" s="11" customFormat="1" ht="22.8" customHeight="1">
      <c r="B220" s="183"/>
      <c r="C220" s="184"/>
      <c r="D220" s="185" t="s">
        <v>78</v>
      </c>
      <c r="E220" s="196" t="s">
        <v>319</v>
      </c>
      <c r="F220" s="196" t="s">
        <v>1319</v>
      </c>
      <c r="G220" s="184"/>
      <c r="H220" s="184"/>
      <c r="I220" s="184"/>
      <c r="J220" s="197">
        <f>BK220</f>
        <v>1407.3</v>
      </c>
      <c r="K220" s="184"/>
      <c r="L220" s="188"/>
      <c r="M220" s="189"/>
      <c r="N220" s="190"/>
      <c r="O220" s="190"/>
      <c r="P220" s="191">
        <f>SUM(P221:P232)</f>
        <v>2.110681</v>
      </c>
      <c r="Q220" s="190"/>
      <c r="R220" s="191">
        <f>SUM(R221:R232)</f>
        <v>1.5176836500000002</v>
      </c>
      <c r="S220" s="190"/>
      <c r="T220" s="192">
        <f>SUM(T221:T232)</f>
        <v>0</v>
      </c>
      <c r="AR220" s="193" t="s">
        <v>86</v>
      </c>
      <c r="AT220" s="194" t="s">
        <v>78</v>
      </c>
      <c r="AU220" s="194" t="s">
        <v>86</v>
      </c>
      <c r="AY220" s="193" t="s">
        <v>282</v>
      </c>
      <c r="BK220" s="195">
        <f>SUM(BK221:BK232)</f>
        <v>1407.3</v>
      </c>
    </row>
    <row r="221" s="1" customFormat="1" ht="16.5" customHeight="1">
      <c r="B221" s="33"/>
      <c r="C221" s="198" t="s">
        <v>399</v>
      </c>
      <c r="D221" s="198" t="s">
        <v>285</v>
      </c>
      <c r="E221" s="199" t="s">
        <v>1329</v>
      </c>
      <c r="F221" s="200" t="s">
        <v>1330</v>
      </c>
      <c r="G221" s="201" t="s">
        <v>343</v>
      </c>
      <c r="H221" s="202">
        <v>2.609</v>
      </c>
      <c r="I221" s="203">
        <v>174</v>
      </c>
      <c r="J221" s="203">
        <f>ROUND(I221*H221,2)</f>
        <v>453.97000000000003</v>
      </c>
      <c r="K221" s="200" t="s">
        <v>289</v>
      </c>
      <c r="L221" s="38"/>
      <c r="M221" s="72" t="s">
        <v>1</v>
      </c>
      <c r="N221" s="204" t="s">
        <v>50</v>
      </c>
      <c r="O221" s="205">
        <v>0.031</v>
      </c>
      <c r="P221" s="205">
        <f>O221*H221</f>
        <v>0.080878999999999993</v>
      </c>
      <c r="Q221" s="205">
        <v>0.47260000000000002</v>
      </c>
      <c r="R221" s="205">
        <f>Q221*H221</f>
        <v>1.2330134000000002</v>
      </c>
      <c r="S221" s="205">
        <v>0</v>
      </c>
      <c r="T221" s="206">
        <f>S221*H221</f>
        <v>0</v>
      </c>
      <c r="AR221" s="17" t="s">
        <v>290</v>
      </c>
      <c r="AT221" s="17" t="s">
        <v>285</v>
      </c>
      <c r="AU221" s="17" t="s">
        <v>88</v>
      </c>
      <c r="AY221" s="17" t="s">
        <v>282</v>
      </c>
      <c r="BE221" s="207">
        <f>IF(N221="základní",J221,0)</f>
        <v>453.97000000000003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453.97000000000003</v>
      </c>
      <c r="BL221" s="17" t="s">
        <v>290</v>
      </c>
      <c r="BM221" s="17" t="s">
        <v>4040</v>
      </c>
    </row>
    <row r="222" s="12" customFormat="1">
      <c r="B222" s="208"/>
      <c r="C222" s="209"/>
      <c r="D222" s="210" t="s">
        <v>292</v>
      </c>
      <c r="E222" s="211" t="s">
        <v>1</v>
      </c>
      <c r="F222" s="212" t="s">
        <v>3945</v>
      </c>
      <c r="G222" s="209"/>
      <c r="H222" s="211" t="s">
        <v>1</v>
      </c>
      <c r="I222" s="209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292</v>
      </c>
      <c r="AU222" s="217" t="s">
        <v>88</v>
      </c>
      <c r="AV222" s="12" t="s">
        <v>86</v>
      </c>
      <c r="AW222" s="12" t="s">
        <v>40</v>
      </c>
      <c r="AX222" s="12" t="s">
        <v>79</v>
      </c>
      <c r="AY222" s="217" t="s">
        <v>282</v>
      </c>
    </row>
    <row r="223" s="12" customFormat="1">
      <c r="B223" s="208"/>
      <c r="C223" s="209"/>
      <c r="D223" s="210" t="s">
        <v>292</v>
      </c>
      <c r="E223" s="211" t="s">
        <v>1</v>
      </c>
      <c r="F223" s="212" t="s">
        <v>4041</v>
      </c>
      <c r="G223" s="209"/>
      <c r="H223" s="211" t="s">
        <v>1</v>
      </c>
      <c r="I223" s="209"/>
      <c r="J223" s="209"/>
      <c r="K223" s="209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292</v>
      </c>
      <c r="AU223" s="217" t="s">
        <v>88</v>
      </c>
      <c r="AV223" s="12" t="s">
        <v>86</v>
      </c>
      <c r="AW223" s="12" t="s">
        <v>40</v>
      </c>
      <c r="AX223" s="12" t="s">
        <v>79</v>
      </c>
      <c r="AY223" s="21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3947</v>
      </c>
      <c r="G224" s="219"/>
      <c r="H224" s="222">
        <v>2.609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88</v>
      </c>
      <c r="AV224" s="13" t="s">
        <v>88</v>
      </c>
      <c r="AW224" s="13" t="s">
        <v>40</v>
      </c>
      <c r="AX224" s="13" t="s">
        <v>86</v>
      </c>
      <c r="AY224" s="227" t="s">
        <v>282</v>
      </c>
    </row>
    <row r="225" s="1" customFormat="1" ht="16.5" customHeight="1">
      <c r="B225" s="33"/>
      <c r="C225" s="198" t="s">
        <v>7</v>
      </c>
      <c r="D225" s="198" t="s">
        <v>285</v>
      </c>
      <c r="E225" s="199" t="s">
        <v>4042</v>
      </c>
      <c r="F225" s="200" t="s">
        <v>4043</v>
      </c>
      <c r="G225" s="201" t="s">
        <v>343</v>
      </c>
      <c r="H225" s="202">
        <v>2.609</v>
      </c>
      <c r="I225" s="203">
        <v>317</v>
      </c>
      <c r="J225" s="203">
        <f>ROUND(I225*H225,2)</f>
        <v>827.04999999999995</v>
      </c>
      <c r="K225" s="200" t="s">
        <v>289</v>
      </c>
      <c r="L225" s="38"/>
      <c r="M225" s="72" t="s">
        <v>1</v>
      </c>
      <c r="N225" s="204" t="s">
        <v>50</v>
      </c>
      <c r="O225" s="205">
        <v>0.77800000000000002</v>
      </c>
      <c r="P225" s="205">
        <f>O225*H225</f>
        <v>2.0298020000000001</v>
      </c>
      <c r="Q225" s="205">
        <v>0.084250000000000005</v>
      </c>
      <c r="R225" s="205">
        <f>Q225*H225</f>
        <v>0.21980825000000001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88</v>
      </c>
      <c r="AY225" s="17" t="s">
        <v>282</v>
      </c>
      <c r="BE225" s="207">
        <f>IF(N225="základní",J225,0)</f>
        <v>827.04999999999995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827.04999999999995</v>
      </c>
      <c r="BL225" s="17" t="s">
        <v>290</v>
      </c>
      <c r="BM225" s="17" t="s">
        <v>4044</v>
      </c>
    </row>
    <row r="226" s="12" customFormat="1">
      <c r="B226" s="208"/>
      <c r="C226" s="209"/>
      <c r="D226" s="210" t="s">
        <v>292</v>
      </c>
      <c r="E226" s="211" t="s">
        <v>1</v>
      </c>
      <c r="F226" s="212" t="s">
        <v>3945</v>
      </c>
      <c r="G226" s="209"/>
      <c r="H226" s="211" t="s">
        <v>1</v>
      </c>
      <c r="I226" s="209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292</v>
      </c>
      <c r="AU226" s="217" t="s">
        <v>88</v>
      </c>
      <c r="AV226" s="12" t="s">
        <v>86</v>
      </c>
      <c r="AW226" s="12" t="s">
        <v>40</v>
      </c>
      <c r="AX226" s="12" t="s">
        <v>79</v>
      </c>
      <c r="AY226" s="217" t="s">
        <v>282</v>
      </c>
    </row>
    <row r="227" s="12" customFormat="1">
      <c r="B227" s="208"/>
      <c r="C227" s="209"/>
      <c r="D227" s="210" t="s">
        <v>292</v>
      </c>
      <c r="E227" s="211" t="s">
        <v>1</v>
      </c>
      <c r="F227" s="212" t="s">
        <v>4041</v>
      </c>
      <c r="G227" s="209"/>
      <c r="H227" s="211" t="s">
        <v>1</v>
      </c>
      <c r="I227" s="209"/>
      <c r="J227" s="209"/>
      <c r="K227" s="209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292</v>
      </c>
      <c r="AU227" s="217" t="s">
        <v>88</v>
      </c>
      <c r="AV227" s="12" t="s">
        <v>86</v>
      </c>
      <c r="AW227" s="12" t="s">
        <v>40</v>
      </c>
      <c r="AX227" s="12" t="s">
        <v>79</v>
      </c>
      <c r="AY227" s="217" t="s">
        <v>282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3947</v>
      </c>
      <c r="G228" s="219"/>
      <c r="H228" s="222">
        <v>2.609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88</v>
      </c>
      <c r="AV228" s="13" t="s">
        <v>88</v>
      </c>
      <c r="AW228" s="13" t="s">
        <v>40</v>
      </c>
      <c r="AX228" s="13" t="s">
        <v>86</v>
      </c>
      <c r="AY228" s="227" t="s">
        <v>282</v>
      </c>
    </row>
    <row r="229" s="1" customFormat="1" ht="16.5" customHeight="1">
      <c r="B229" s="33"/>
      <c r="C229" s="248" t="s">
        <v>410</v>
      </c>
      <c r="D229" s="248" t="s">
        <v>328</v>
      </c>
      <c r="E229" s="249" t="s">
        <v>4045</v>
      </c>
      <c r="F229" s="250" t="s">
        <v>4046</v>
      </c>
      <c r="G229" s="251" t="s">
        <v>343</v>
      </c>
      <c r="H229" s="252">
        <v>0.57399999999999995</v>
      </c>
      <c r="I229" s="253">
        <v>220</v>
      </c>
      <c r="J229" s="253">
        <f>ROUND(I229*H229,2)</f>
        <v>126.28</v>
      </c>
      <c r="K229" s="250" t="s">
        <v>289</v>
      </c>
      <c r="L229" s="254"/>
      <c r="M229" s="255" t="s">
        <v>1</v>
      </c>
      <c r="N229" s="256" t="s">
        <v>50</v>
      </c>
      <c r="O229" s="205">
        <v>0</v>
      </c>
      <c r="P229" s="205">
        <f>O229*H229</f>
        <v>0</v>
      </c>
      <c r="Q229" s="205">
        <v>0.113</v>
      </c>
      <c r="R229" s="205">
        <f>Q229*H229</f>
        <v>0.064862000000000003</v>
      </c>
      <c r="S229" s="205">
        <v>0</v>
      </c>
      <c r="T229" s="206">
        <f>S229*H229</f>
        <v>0</v>
      </c>
      <c r="AR229" s="17" t="s">
        <v>331</v>
      </c>
      <c r="AT229" s="17" t="s">
        <v>328</v>
      </c>
      <c r="AU229" s="17" t="s">
        <v>88</v>
      </c>
      <c r="AY229" s="17" t="s">
        <v>282</v>
      </c>
      <c r="BE229" s="207">
        <f>IF(N229="základní",J229,0)</f>
        <v>126.28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7" t="s">
        <v>86</v>
      </c>
      <c r="BK229" s="207">
        <f>ROUND(I229*H229,2)</f>
        <v>126.28</v>
      </c>
      <c r="BL229" s="17" t="s">
        <v>290</v>
      </c>
      <c r="BM229" s="17" t="s">
        <v>4047</v>
      </c>
    </row>
    <row r="230" s="12" customFormat="1">
      <c r="B230" s="208"/>
      <c r="C230" s="209"/>
      <c r="D230" s="210" t="s">
        <v>292</v>
      </c>
      <c r="E230" s="211" t="s">
        <v>1</v>
      </c>
      <c r="F230" s="212" t="s">
        <v>3945</v>
      </c>
      <c r="G230" s="209"/>
      <c r="H230" s="211" t="s">
        <v>1</v>
      </c>
      <c r="I230" s="209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292</v>
      </c>
      <c r="AU230" s="217" t="s">
        <v>88</v>
      </c>
      <c r="AV230" s="12" t="s">
        <v>86</v>
      </c>
      <c r="AW230" s="12" t="s">
        <v>40</v>
      </c>
      <c r="AX230" s="12" t="s">
        <v>79</v>
      </c>
      <c r="AY230" s="217" t="s">
        <v>282</v>
      </c>
    </row>
    <row r="231" s="12" customFormat="1">
      <c r="B231" s="208"/>
      <c r="C231" s="209"/>
      <c r="D231" s="210" t="s">
        <v>292</v>
      </c>
      <c r="E231" s="211" t="s">
        <v>1</v>
      </c>
      <c r="F231" s="212" t="s">
        <v>4041</v>
      </c>
      <c r="G231" s="209"/>
      <c r="H231" s="211" t="s">
        <v>1</v>
      </c>
      <c r="I231" s="209"/>
      <c r="J231" s="209"/>
      <c r="K231" s="209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292</v>
      </c>
      <c r="AU231" s="217" t="s">
        <v>88</v>
      </c>
      <c r="AV231" s="12" t="s">
        <v>86</v>
      </c>
      <c r="AW231" s="12" t="s">
        <v>40</v>
      </c>
      <c r="AX231" s="12" t="s">
        <v>79</v>
      </c>
      <c r="AY231" s="217" t="s">
        <v>282</v>
      </c>
    </row>
    <row r="232" s="13" customFormat="1">
      <c r="B232" s="218"/>
      <c r="C232" s="219"/>
      <c r="D232" s="210" t="s">
        <v>292</v>
      </c>
      <c r="E232" s="220" t="s">
        <v>1</v>
      </c>
      <c r="F232" s="221" t="s">
        <v>4048</v>
      </c>
      <c r="G232" s="219"/>
      <c r="H232" s="222">
        <v>0.57399999999999995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292</v>
      </c>
      <c r="AU232" s="227" t="s">
        <v>88</v>
      </c>
      <c r="AV232" s="13" t="s">
        <v>88</v>
      </c>
      <c r="AW232" s="13" t="s">
        <v>40</v>
      </c>
      <c r="AX232" s="13" t="s">
        <v>86</v>
      </c>
      <c r="AY232" s="227" t="s">
        <v>282</v>
      </c>
    </row>
    <row r="233" s="11" customFormat="1" ht="22.8" customHeight="1">
      <c r="B233" s="183"/>
      <c r="C233" s="184"/>
      <c r="D233" s="185" t="s">
        <v>78</v>
      </c>
      <c r="E233" s="196" t="s">
        <v>346</v>
      </c>
      <c r="F233" s="196" t="s">
        <v>1125</v>
      </c>
      <c r="G233" s="184"/>
      <c r="H233" s="184"/>
      <c r="I233" s="184"/>
      <c r="J233" s="197">
        <f>BK233</f>
        <v>160944</v>
      </c>
      <c r="K233" s="184"/>
      <c r="L233" s="188"/>
      <c r="M233" s="189"/>
      <c r="N233" s="190"/>
      <c r="O233" s="190"/>
      <c r="P233" s="191">
        <f>SUM(P234:P241)</f>
        <v>145.82400000000001</v>
      </c>
      <c r="Q233" s="190"/>
      <c r="R233" s="191">
        <f>SUM(R234:R241)</f>
        <v>0.29903999999999997</v>
      </c>
      <c r="S233" s="190"/>
      <c r="T233" s="192">
        <f>SUM(T234:T241)</f>
        <v>0</v>
      </c>
      <c r="AR233" s="193" t="s">
        <v>86</v>
      </c>
      <c r="AT233" s="194" t="s">
        <v>78</v>
      </c>
      <c r="AU233" s="194" t="s">
        <v>86</v>
      </c>
      <c r="AY233" s="193" t="s">
        <v>282</v>
      </c>
      <c r="BK233" s="195">
        <f>SUM(BK234:BK241)</f>
        <v>160944</v>
      </c>
    </row>
    <row r="234" s="1" customFormat="1" ht="16.5" customHeight="1">
      <c r="B234" s="33"/>
      <c r="C234" s="198" t="s">
        <v>415</v>
      </c>
      <c r="D234" s="198" t="s">
        <v>285</v>
      </c>
      <c r="E234" s="199" t="s">
        <v>4049</v>
      </c>
      <c r="F234" s="200" t="s">
        <v>4050</v>
      </c>
      <c r="G234" s="201" t="s">
        <v>392</v>
      </c>
      <c r="H234" s="202">
        <v>336</v>
      </c>
      <c r="I234" s="203">
        <v>116</v>
      </c>
      <c r="J234" s="203">
        <f>ROUND(I234*H234,2)</f>
        <v>38976</v>
      </c>
      <c r="K234" s="200" t="s">
        <v>289</v>
      </c>
      <c r="L234" s="38"/>
      <c r="M234" s="72" t="s">
        <v>1</v>
      </c>
      <c r="N234" s="204" t="s">
        <v>50</v>
      </c>
      <c r="O234" s="205">
        <v>0.23999999999999999</v>
      </c>
      <c r="P234" s="205">
        <f>O234*H234</f>
        <v>80.640000000000001</v>
      </c>
      <c r="Q234" s="205">
        <v>1.0000000000000001E-05</v>
      </c>
      <c r="R234" s="205">
        <f>Q234*H234</f>
        <v>0.0033600000000000001</v>
      </c>
      <c r="S234" s="205">
        <v>0</v>
      </c>
      <c r="T234" s="206">
        <f>S234*H234</f>
        <v>0</v>
      </c>
      <c r="AR234" s="17" t="s">
        <v>290</v>
      </c>
      <c r="AT234" s="17" t="s">
        <v>285</v>
      </c>
      <c r="AU234" s="17" t="s">
        <v>88</v>
      </c>
      <c r="AY234" s="17" t="s">
        <v>282</v>
      </c>
      <c r="BE234" s="207">
        <f>IF(N234="základní",J234,0)</f>
        <v>38976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86</v>
      </c>
      <c r="BK234" s="207">
        <f>ROUND(I234*H234,2)</f>
        <v>38976</v>
      </c>
      <c r="BL234" s="17" t="s">
        <v>290</v>
      </c>
      <c r="BM234" s="17" t="s">
        <v>4051</v>
      </c>
    </row>
    <row r="235" s="12" customFormat="1">
      <c r="B235" s="208"/>
      <c r="C235" s="209"/>
      <c r="D235" s="210" t="s">
        <v>292</v>
      </c>
      <c r="E235" s="211" t="s">
        <v>1</v>
      </c>
      <c r="F235" s="212" t="s">
        <v>3945</v>
      </c>
      <c r="G235" s="209"/>
      <c r="H235" s="211" t="s">
        <v>1</v>
      </c>
      <c r="I235" s="209"/>
      <c r="J235" s="209"/>
      <c r="K235" s="209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292</v>
      </c>
      <c r="AU235" s="217" t="s">
        <v>88</v>
      </c>
      <c r="AV235" s="12" t="s">
        <v>86</v>
      </c>
      <c r="AW235" s="12" t="s">
        <v>40</v>
      </c>
      <c r="AX235" s="12" t="s">
        <v>79</v>
      </c>
      <c r="AY235" s="217" t="s">
        <v>282</v>
      </c>
    </row>
    <row r="236" s="12" customFormat="1">
      <c r="B236" s="208"/>
      <c r="C236" s="209"/>
      <c r="D236" s="210" t="s">
        <v>292</v>
      </c>
      <c r="E236" s="211" t="s">
        <v>1</v>
      </c>
      <c r="F236" s="212" t="s">
        <v>4052</v>
      </c>
      <c r="G236" s="209"/>
      <c r="H236" s="211" t="s">
        <v>1</v>
      </c>
      <c r="I236" s="209"/>
      <c r="J236" s="209"/>
      <c r="K236" s="209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292</v>
      </c>
      <c r="AU236" s="217" t="s">
        <v>88</v>
      </c>
      <c r="AV236" s="12" t="s">
        <v>86</v>
      </c>
      <c r="AW236" s="12" t="s">
        <v>40</v>
      </c>
      <c r="AX236" s="12" t="s">
        <v>79</v>
      </c>
      <c r="AY236" s="217" t="s">
        <v>282</v>
      </c>
    </row>
    <row r="237" s="13" customFormat="1">
      <c r="B237" s="218"/>
      <c r="C237" s="219"/>
      <c r="D237" s="210" t="s">
        <v>292</v>
      </c>
      <c r="E237" s="220" t="s">
        <v>1</v>
      </c>
      <c r="F237" s="221" t="s">
        <v>4053</v>
      </c>
      <c r="G237" s="219"/>
      <c r="H237" s="222">
        <v>336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292</v>
      </c>
      <c r="AU237" s="227" t="s">
        <v>88</v>
      </c>
      <c r="AV237" s="13" t="s">
        <v>88</v>
      </c>
      <c r="AW237" s="13" t="s">
        <v>40</v>
      </c>
      <c r="AX237" s="13" t="s">
        <v>86</v>
      </c>
      <c r="AY237" s="227" t="s">
        <v>282</v>
      </c>
    </row>
    <row r="238" s="1" customFormat="1" ht="16.5" customHeight="1">
      <c r="B238" s="33"/>
      <c r="C238" s="198" t="s">
        <v>420</v>
      </c>
      <c r="D238" s="198" t="s">
        <v>285</v>
      </c>
      <c r="E238" s="199" t="s">
        <v>4054</v>
      </c>
      <c r="F238" s="200" t="s">
        <v>4055</v>
      </c>
      <c r="G238" s="201" t="s">
        <v>392</v>
      </c>
      <c r="H238" s="202">
        <v>336</v>
      </c>
      <c r="I238" s="203">
        <v>363</v>
      </c>
      <c r="J238" s="203">
        <f>ROUND(I238*H238,2)</f>
        <v>121968</v>
      </c>
      <c r="K238" s="200" t="s">
        <v>289</v>
      </c>
      <c r="L238" s="38"/>
      <c r="M238" s="72" t="s">
        <v>1</v>
      </c>
      <c r="N238" s="204" t="s">
        <v>50</v>
      </c>
      <c r="O238" s="205">
        <v>0.19400000000000001</v>
      </c>
      <c r="P238" s="205">
        <f>O238*H238</f>
        <v>65.183999999999998</v>
      </c>
      <c r="Q238" s="205">
        <v>0.00088000000000000003</v>
      </c>
      <c r="R238" s="205">
        <f>Q238*H238</f>
        <v>0.29568</v>
      </c>
      <c r="S238" s="205">
        <v>0</v>
      </c>
      <c r="T238" s="206">
        <f>S238*H238</f>
        <v>0</v>
      </c>
      <c r="AR238" s="17" t="s">
        <v>290</v>
      </c>
      <c r="AT238" s="17" t="s">
        <v>285</v>
      </c>
      <c r="AU238" s="17" t="s">
        <v>88</v>
      </c>
      <c r="AY238" s="17" t="s">
        <v>282</v>
      </c>
      <c r="BE238" s="207">
        <f>IF(N238="základní",J238,0)</f>
        <v>121968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7" t="s">
        <v>86</v>
      </c>
      <c r="BK238" s="207">
        <f>ROUND(I238*H238,2)</f>
        <v>121968</v>
      </c>
      <c r="BL238" s="17" t="s">
        <v>290</v>
      </c>
      <c r="BM238" s="17" t="s">
        <v>4056</v>
      </c>
    </row>
    <row r="239" s="12" customFormat="1">
      <c r="B239" s="208"/>
      <c r="C239" s="209"/>
      <c r="D239" s="210" t="s">
        <v>292</v>
      </c>
      <c r="E239" s="211" t="s">
        <v>1</v>
      </c>
      <c r="F239" s="212" t="s">
        <v>3945</v>
      </c>
      <c r="G239" s="209"/>
      <c r="H239" s="211" t="s">
        <v>1</v>
      </c>
      <c r="I239" s="209"/>
      <c r="J239" s="209"/>
      <c r="K239" s="209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292</v>
      </c>
      <c r="AU239" s="217" t="s">
        <v>88</v>
      </c>
      <c r="AV239" s="12" t="s">
        <v>86</v>
      </c>
      <c r="AW239" s="12" t="s">
        <v>40</v>
      </c>
      <c r="AX239" s="12" t="s">
        <v>79</v>
      </c>
      <c r="AY239" s="217" t="s">
        <v>282</v>
      </c>
    </row>
    <row r="240" s="12" customFormat="1">
      <c r="B240" s="208"/>
      <c r="C240" s="209"/>
      <c r="D240" s="210" t="s">
        <v>292</v>
      </c>
      <c r="E240" s="211" t="s">
        <v>1</v>
      </c>
      <c r="F240" s="212" t="s">
        <v>4052</v>
      </c>
      <c r="G240" s="209"/>
      <c r="H240" s="211" t="s">
        <v>1</v>
      </c>
      <c r="I240" s="209"/>
      <c r="J240" s="209"/>
      <c r="K240" s="209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292</v>
      </c>
      <c r="AU240" s="217" t="s">
        <v>88</v>
      </c>
      <c r="AV240" s="12" t="s">
        <v>86</v>
      </c>
      <c r="AW240" s="12" t="s">
        <v>40</v>
      </c>
      <c r="AX240" s="12" t="s">
        <v>79</v>
      </c>
      <c r="AY240" s="217" t="s">
        <v>282</v>
      </c>
    </row>
    <row r="241" s="13" customFormat="1">
      <c r="B241" s="218"/>
      <c r="C241" s="219"/>
      <c r="D241" s="210" t="s">
        <v>292</v>
      </c>
      <c r="E241" s="220" t="s">
        <v>1</v>
      </c>
      <c r="F241" s="221" t="s">
        <v>4053</v>
      </c>
      <c r="G241" s="219"/>
      <c r="H241" s="222">
        <v>336</v>
      </c>
      <c r="I241" s="219"/>
      <c r="J241" s="219"/>
      <c r="K241" s="219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292</v>
      </c>
      <c r="AU241" s="227" t="s">
        <v>88</v>
      </c>
      <c r="AV241" s="13" t="s">
        <v>88</v>
      </c>
      <c r="AW241" s="13" t="s">
        <v>40</v>
      </c>
      <c r="AX241" s="13" t="s">
        <v>86</v>
      </c>
      <c r="AY241" s="227" t="s">
        <v>282</v>
      </c>
    </row>
    <row r="242" s="11" customFormat="1" ht="22.8" customHeight="1">
      <c r="B242" s="183"/>
      <c r="C242" s="184"/>
      <c r="D242" s="185" t="s">
        <v>78</v>
      </c>
      <c r="E242" s="196" t="s">
        <v>1157</v>
      </c>
      <c r="F242" s="196" t="s">
        <v>1158</v>
      </c>
      <c r="G242" s="184"/>
      <c r="H242" s="184"/>
      <c r="I242" s="184"/>
      <c r="J242" s="197">
        <f>BK242</f>
        <v>8952.8899999999994</v>
      </c>
      <c r="K242" s="184"/>
      <c r="L242" s="188"/>
      <c r="M242" s="189"/>
      <c r="N242" s="190"/>
      <c r="O242" s="190"/>
      <c r="P242" s="191">
        <f>SUM(P243:P302)</f>
        <v>3.6974669999999996</v>
      </c>
      <c r="Q242" s="190"/>
      <c r="R242" s="191">
        <f>SUM(R243:R302)</f>
        <v>0</v>
      </c>
      <c r="S242" s="190"/>
      <c r="T242" s="192">
        <f>SUM(T243:T302)</f>
        <v>0</v>
      </c>
      <c r="AR242" s="193" t="s">
        <v>86</v>
      </c>
      <c r="AT242" s="194" t="s">
        <v>78</v>
      </c>
      <c r="AU242" s="194" t="s">
        <v>86</v>
      </c>
      <c r="AY242" s="193" t="s">
        <v>282</v>
      </c>
      <c r="BK242" s="195">
        <f>SUM(BK243:BK302)</f>
        <v>8952.8899999999994</v>
      </c>
    </row>
    <row r="243" s="1" customFormat="1" ht="16.5" customHeight="1">
      <c r="B243" s="33"/>
      <c r="C243" s="198" t="s">
        <v>425</v>
      </c>
      <c r="D243" s="198" t="s">
        <v>285</v>
      </c>
      <c r="E243" s="199" t="s">
        <v>1181</v>
      </c>
      <c r="F243" s="200" t="s">
        <v>1182</v>
      </c>
      <c r="G243" s="201" t="s">
        <v>316</v>
      </c>
      <c r="H243" s="202">
        <v>79.102999999999994</v>
      </c>
      <c r="I243" s="203">
        <v>40.100000000000001</v>
      </c>
      <c r="J243" s="203">
        <f>ROUND(I243*H243,2)</f>
        <v>3172.0300000000002</v>
      </c>
      <c r="K243" s="200" t="s">
        <v>289</v>
      </c>
      <c r="L243" s="38"/>
      <c r="M243" s="72" t="s">
        <v>1</v>
      </c>
      <c r="N243" s="204" t="s">
        <v>50</v>
      </c>
      <c r="O243" s="205">
        <v>0.029999999999999999</v>
      </c>
      <c r="P243" s="205">
        <f>O243*H243</f>
        <v>2.3730899999999999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AR243" s="17" t="s">
        <v>290</v>
      </c>
      <c r="AT243" s="17" t="s">
        <v>285</v>
      </c>
      <c r="AU243" s="17" t="s">
        <v>88</v>
      </c>
      <c r="AY243" s="17" t="s">
        <v>282</v>
      </c>
      <c r="BE243" s="207">
        <f>IF(N243="základní",J243,0)</f>
        <v>3172.0300000000002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7" t="s">
        <v>86</v>
      </c>
      <c r="BK243" s="207">
        <f>ROUND(I243*H243,2)</f>
        <v>3172.0300000000002</v>
      </c>
      <c r="BL243" s="17" t="s">
        <v>290</v>
      </c>
      <c r="BM243" s="17" t="s">
        <v>4057</v>
      </c>
    </row>
    <row r="244" s="12" customFormat="1">
      <c r="B244" s="208"/>
      <c r="C244" s="209"/>
      <c r="D244" s="210" t="s">
        <v>292</v>
      </c>
      <c r="E244" s="211" t="s">
        <v>1</v>
      </c>
      <c r="F244" s="212" t="s">
        <v>3945</v>
      </c>
      <c r="G244" s="209"/>
      <c r="H244" s="211" t="s">
        <v>1</v>
      </c>
      <c r="I244" s="209"/>
      <c r="J244" s="209"/>
      <c r="K244" s="209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292</v>
      </c>
      <c r="AU244" s="217" t="s">
        <v>88</v>
      </c>
      <c r="AV244" s="12" t="s">
        <v>86</v>
      </c>
      <c r="AW244" s="12" t="s">
        <v>40</v>
      </c>
      <c r="AX244" s="12" t="s">
        <v>79</v>
      </c>
      <c r="AY244" s="217" t="s">
        <v>282</v>
      </c>
    </row>
    <row r="245" s="12" customFormat="1">
      <c r="B245" s="208"/>
      <c r="C245" s="209"/>
      <c r="D245" s="210" t="s">
        <v>292</v>
      </c>
      <c r="E245" s="211" t="s">
        <v>1</v>
      </c>
      <c r="F245" s="212" t="s">
        <v>3956</v>
      </c>
      <c r="G245" s="209"/>
      <c r="H245" s="211" t="s">
        <v>1</v>
      </c>
      <c r="I245" s="209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292</v>
      </c>
      <c r="AU245" s="217" t="s">
        <v>88</v>
      </c>
      <c r="AV245" s="12" t="s">
        <v>86</v>
      </c>
      <c r="AW245" s="12" t="s">
        <v>40</v>
      </c>
      <c r="AX245" s="12" t="s">
        <v>79</v>
      </c>
      <c r="AY245" s="217" t="s">
        <v>282</v>
      </c>
    </row>
    <row r="246" s="12" customFormat="1">
      <c r="B246" s="208"/>
      <c r="C246" s="209"/>
      <c r="D246" s="210" t="s">
        <v>292</v>
      </c>
      <c r="E246" s="211" t="s">
        <v>1</v>
      </c>
      <c r="F246" s="212" t="s">
        <v>4058</v>
      </c>
      <c r="G246" s="209"/>
      <c r="H246" s="211" t="s">
        <v>1</v>
      </c>
      <c r="I246" s="209"/>
      <c r="J246" s="209"/>
      <c r="K246" s="209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292</v>
      </c>
      <c r="AU246" s="217" t="s">
        <v>88</v>
      </c>
      <c r="AV246" s="12" t="s">
        <v>86</v>
      </c>
      <c r="AW246" s="12" t="s">
        <v>40</v>
      </c>
      <c r="AX246" s="12" t="s">
        <v>79</v>
      </c>
      <c r="AY246" s="217" t="s">
        <v>282</v>
      </c>
    </row>
    <row r="247" s="12" customFormat="1">
      <c r="B247" s="208"/>
      <c r="C247" s="209"/>
      <c r="D247" s="210" t="s">
        <v>292</v>
      </c>
      <c r="E247" s="211" t="s">
        <v>1</v>
      </c>
      <c r="F247" s="212" t="s">
        <v>3958</v>
      </c>
      <c r="G247" s="209"/>
      <c r="H247" s="211" t="s">
        <v>1</v>
      </c>
      <c r="I247" s="209"/>
      <c r="J247" s="209"/>
      <c r="K247" s="209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292</v>
      </c>
      <c r="AU247" s="217" t="s">
        <v>88</v>
      </c>
      <c r="AV247" s="12" t="s">
        <v>86</v>
      </c>
      <c r="AW247" s="12" t="s">
        <v>40</v>
      </c>
      <c r="AX247" s="12" t="s">
        <v>79</v>
      </c>
      <c r="AY247" s="217" t="s">
        <v>282</v>
      </c>
    </row>
    <row r="248" s="13" customFormat="1">
      <c r="B248" s="218"/>
      <c r="C248" s="219"/>
      <c r="D248" s="210" t="s">
        <v>292</v>
      </c>
      <c r="E248" s="220" t="s">
        <v>1</v>
      </c>
      <c r="F248" s="221" t="s">
        <v>3976</v>
      </c>
      <c r="G248" s="219"/>
      <c r="H248" s="222">
        <v>11.288</v>
      </c>
      <c r="I248" s="219"/>
      <c r="J248" s="219"/>
      <c r="K248" s="219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292</v>
      </c>
      <c r="AU248" s="227" t="s">
        <v>88</v>
      </c>
      <c r="AV248" s="13" t="s">
        <v>88</v>
      </c>
      <c r="AW248" s="13" t="s">
        <v>40</v>
      </c>
      <c r="AX248" s="13" t="s">
        <v>79</v>
      </c>
      <c r="AY248" s="227" t="s">
        <v>282</v>
      </c>
    </row>
    <row r="249" s="12" customFormat="1">
      <c r="B249" s="208"/>
      <c r="C249" s="209"/>
      <c r="D249" s="210" t="s">
        <v>292</v>
      </c>
      <c r="E249" s="211" t="s">
        <v>1</v>
      </c>
      <c r="F249" s="212" t="s">
        <v>3960</v>
      </c>
      <c r="G249" s="209"/>
      <c r="H249" s="211" t="s">
        <v>1</v>
      </c>
      <c r="I249" s="209"/>
      <c r="J249" s="209"/>
      <c r="K249" s="209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292</v>
      </c>
      <c r="AU249" s="217" t="s">
        <v>88</v>
      </c>
      <c r="AV249" s="12" t="s">
        <v>86</v>
      </c>
      <c r="AW249" s="12" t="s">
        <v>40</v>
      </c>
      <c r="AX249" s="12" t="s">
        <v>79</v>
      </c>
      <c r="AY249" s="217" t="s">
        <v>282</v>
      </c>
    </row>
    <row r="250" s="13" customFormat="1">
      <c r="B250" s="218"/>
      <c r="C250" s="219"/>
      <c r="D250" s="210" t="s">
        <v>292</v>
      </c>
      <c r="E250" s="220" t="s">
        <v>1</v>
      </c>
      <c r="F250" s="221" t="s">
        <v>3977</v>
      </c>
      <c r="G250" s="219"/>
      <c r="H250" s="222">
        <v>1.0760000000000001</v>
      </c>
      <c r="I250" s="219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292</v>
      </c>
      <c r="AU250" s="227" t="s">
        <v>88</v>
      </c>
      <c r="AV250" s="13" t="s">
        <v>88</v>
      </c>
      <c r="AW250" s="13" t="s">
        <v>40</v>
      </c>
      <c r="AX250" s="13" t="s">
        <v>79</v>
      </c>
      <c r="AY250" s="227" t="s">
        <v>282</v>
      </c>
    </row>
    <row r="251" s="12" customFormat="1">
      <c r="B251" s="208"/>
      <c r="C251" s="209"/>
      <c r="D251" s="210" t="s">
        <v>292</v>
      </c>
      <c r="E251" s="211" t="s">
        <v>1</v>
      </c>
      <c r="F251" s="212" t="s">
        <v>3945</v>
      </c>
      <c r="G251" s="209"/>
      <c r="H251" s="211" t="s">
        <v>1</v>
      </c>
      <c r="I251" s="209"/>
      <c r="J251" s="209"/>
      <c r="K251" s="209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292</v>
      </c>
      <c r="AU251" s="217" t="s">
        <v>88</v>
      </c>
      <c r="AV251" s="12" t="s">
        <v>86</v>
      </c>
      <c r="AW251" s="12" t="s">
        <v>40</v>
      </c>
      <c r="AX251" s="12" t="s">
        <v>79</v>
      </c>
      <c r="AY251" s="217" t="s">
        <v>282</v>
      </c>
    </row>
    <row r="252" s="12" customFormat="1">
      <c r="B252" s="208"/>
      <c r="C252" s="209"/>
      <c r="D252" s="210" t="s">
        <v>292</v>
      </c>
      <c r="E252" s="211" t="s">
        <v>1</v>
      </c>
      <c r="F252" s="212" t="s">
        <v>3962</v>
      </c>
      <c r="G252" s="209"/>
      <c r="H252" s="211" t="s">
        <v>1</v>
      </c>
      <c r="I252" s="209"/>
      <c r="J252" s="209"/>
      <c r="K252" s="209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292</v>
      </c>
      <c r="AU252" s="217" t="s">
        <v>88</v>
      </c>
      <c r="AV252" s="12" t="s">
        <v>86</v>
      </c>
      <c r="AW252" s="12" t="s">
        <v>40</v>
      </c>
      <c r="AX252" s="12" t="s">
        <v>79</v>
      </c>
      <c r="AY252" s="217" t="s">
        <v>282</v>
      </c>
    </row>
    <row r="253" s="13" customFormat="1">
      <c r="B253" s="218"/>
      <c r="C253" s="219"/>
      <c r="D253" s="210" t="s">
        <v>292</v>
      </c>
      <c r="E253" s="220" t="s">
        <v>1</v>
      </c>
      <c r="F253" s="221" t="s">
        <v>3978</v>
      </c>
      <c r="G253" s="219"/>
      <c r="H253" s="222">
        <v>0.79700000000000004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292</v>
      </c>
      <c r="AU253" s="227" t="s">
        <v>88</v>
      </c>
      <c r="AV253" s="13" t="s">
        <v>88</v>
      </c>
      <c r="AW253" s="13" t="s">
        <v>40</v>
      </c>
      <c r="AX253" s="13" t="s">
        <v>79</v>
      </c>
      <c r="AY253" s="227" t="s">
        <v>282</v>
      </c>
    </row>
    <row r="254" s="12" customFormat="1">
      <c r="B254" s="208"/>
      <c r="C254" s="209"/>
      <c r="D254" s="210" t="s">
        <v>292</v>
      </c>
      <c r="E254" s="211" t="s">
        <v>1</v>
      </c>
      <c r="F254" s="212" t="s">
        <v>3964</v>
      </c>
      <c r="G254" s="209"/>
      <c r="H254" s="211" t="s">
        <v>1</v>
      </c>
      <c r="I254" s="209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292</v>
      </c>
      <c r="AU254" s="217" t="s">
        <v>88</v>
      </c>
      <c r="AV254" s="12" t="s">
        <v>86</v>
      </c>
      <c r="AW254" s="12" t="s">
        <v>40</v>
      </c>
      <c r="AX254" s="12" t="s">
        <v>79</v>
      </c>
      <c r="AY254" s="21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3979</v>
      </c>
      <c r="G255" s="219"/>
      <c r="H255" s="222">
        <v>0.33200000000000002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2" customFormat="1">
      <c r="B256" s="208"/>
      <c r="C256" s="209"/>
      <c r="D256" s="210" t="s">
        <v>292</v>
      </c>
      <c r="E256" s="211" t="s">
        <v>1</v>
      </c>
      <c r="F256" s="212" t="s">
        <v>3966</v>
      </c>
      <c r="G256" s="209"/>
      <c r="H256" s="211" t="s">
        <v>1</v>
      </c>
      <c r="I256" s="209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292</v>
      </c>
      <c r="AU256" s="217" t="s">
        <v>88</v>
      </c>
      <c r="AV256" s="12" t="s">
        <v>86</v>
      </c>
      <c r="AW256" s="12" t="s">
        <v>40</v>
      </c>
      <c r="AX256" s="12" t="s">
        <v>79</v>
      </c>
      <c r="AY256" s="217" t="s">
        <v>282</v>
      </c>
    </row>
    <row r="257" s="13" customFormat="1">
      <c r="B257" s="218"/>
      <c r="C257" s="219"/>
      <c r="D257" s="210" t="s">
        <v>292</v>
      </c>
      <c r="E257" s="220" t="s">
        <v>1</v>
      </c>
      <c r="F257" s="221" t="s">
        <v>3980</v>
      </c>
      <c r="G257" s="219"/>
      <c r="H257" s="222">
        <v>3.2269999999999999</v>
      </c>
      <c r="I257" s="219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292</v>
      </c>
      <c r="AU257" s="227" t="s">
        <v>88</v>
      </c>
      <c r="AV257" s="13" t="s">
        <v>88</v>
      </c>
      <c r="AW257" s="13" t="s">
        <v>40</v>
      </c>
      <c r="AX257" s="13" t="s">
        <v>79</v>
      </c>
      <c r="AY257" s="227" t="s">
        <v>282</v>
      </c>
    </row>
    <row r="258" s="12" customFormat="1">
      <c r="B258" s="208"/>
      <c r="C258" s="209"/>
      <c r="D258" s="210" t="s">
        <v>292</v>
      </c>
      <c r="E258" s="211" t="s">
        <v>1</v>
      </c>
      <c r="F258" s="212" t="s">
        <v>3968</v>
      </c>
      <c r="G258" s="209"/>
      <c r="H258" s="211" t="s">
        <v>1</v>
      </c>
      <c r="I258" s="209"/>
      <c r="J258" s="209"/>
      <c r="K258" s="209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292</v>
      </c>
      <c r="AU258" s="217" t="s">
        <v>88</v>
      </c>
      <c r="AV258" s="12" t="s">
        <v>86</v>
      </c>
      <c r="AW258" s="12" t="s">
        <v>40</v>
      </c>
      <c r="AX258" s="12" t="s">
        <v>79</v>
      </c>
      <c r="AY258" s="217" t="s">
        <v>282</v>
      </c>
    </row>
    <row r="259" s="13" customFormat="1">
      <c r="B259" s="218"/>
      <c r="C259" s="219"/>
      <c r="D259" s="210" t="s">
        <v>292</v>
      </c>
      <c r="E259" s="220" t="s">
        <v>1</v>
      </c>
      <c r="F259" s="221" t="s">
        <v>3981</v>
      </c>
      <c r="G259" s="219"/>
      <c r="H259" s="222">
        <v>47.061</v>
      </c>
      <c r="I259" s="219"/>
      <c r="J259" s="219"/>
      <c r="K259" s="219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292</v>
      </c>
      <c r="AU259" s="227" t="s">
        <v>88</v>
      </c>
      <c r="AV259" s="13" t="s">
        <v>88</v>
      </c>
      <c r="AW259" s="13" t="s">
        <v>40</v>
      </c>
      <c r="AX259" s="13" t="s">
        <v>79</v>
      </c>
      <c r="AY259" s="227" t="s">
        <v>282</v>
      </c>
    </row>
    <row r="260" s="12" customFormat="1">
      <c r="B260" s="208"/>
      <c r="C260" s="209"/>
      <c r="D260" s="210" t="s">
        <v>292</v>
      </c>
      <c r="E260" s="211" t="s">
        <v>1</v>
      </c>
      <c r="F260" s="212" t="s">
        <v>3970</v>
      </c>
      <c r="G260" s="209"/>
      <c r="H260" s="211" t="s">
        <v>1</v>
      </c>
      <c r="I260" s="209"/>
      <c r="J260" s="209"/>
      <c r="K260" s="209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292</v>
      </c>
      <c r="AU260" s="217" t="s">
        <v>88</v>
      </c>
      <c r="AV260" s="12" t="s">
        <v>86</v>
      </c>
      <c r="AW260" s="12" t="s">
        <v>40</v>
      </c>
      <c r="AX260" s="12" t="s">
        <v>79</v>
      </c>
      <c r="AY260" s="21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3982</v>
      </c>
      <c r="G261" s="219"/>
      <c r="H261" s="222">
        <v>10.789999999999999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88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2" customFormat="1">
      <c r="B262" s="208"/>
      <c r="C262" s="209"/>
      <c r="D262" s="210" t="s">
        <v>292</v>
      </c>
      <c r="E262" s="211" t="s">
        <v>1</v>
      </c>
      <c r="F262" s="212" t="s">
        <v>3972</v>
      </c>
      <c r="G262" s="209"/>
      <c r="H262" s="211" t="s">
        <v>1</v>
      </c>
      <c r="I262" s="209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292</v>
      </c>
      <c r="AU262" s="217" t="s">
        <v>88</v>
      </c>
      <c r="AV262" s="12" t="s">
        <v>86</v>
      </c>
      <c r="AW262" s="12" t="s">
        <v>40</v>
      </c>
      <c r="AX262" s="12" t="s">
        <v>79</v>
      </c>
      <c r="AY262" s="217" t="s">
        <v>282</v>
      </c>
    </row>
    <row r="263" s="13" customFormat="1">
      <c r="B263" s="218"/>
      <c r="C263" s="219"/>
      <c r="D263" s="210" t="s">
        <v>292</v>
      </c>
      <c r="E263" s="220" t="s">
        <v>1</v>
      </c>
      <c r="F263" s="221" t="s">
        <v>3983</v>
      </c>
      <c r="G263" s="219"/>
      <c r="H263" s="222">
        <v>4.532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292</v>
      </c>
      <c r="AU263" s="227" t="s">
        <v>88</v>
      </c>
      <c r="AV263" s="13" t="s">
        <v>88</v>
      </c>
      <c r="AW263" s="13" t="s">
        <v>40</v>
      </c>
      <c r="AX263" s="13" t="s">
        <v>79</v>
      </c>
      <c r="AY263" s="227" t="s">
        <v>282</v>
      </c>
    </row>
    <row r="264" s="15" customFormat="1">
      <c r="B264" s="238"/>
      <c r="C264" s="239"/>
      <c r="D264" s="210" t="s">
        <v>292</v>
      </c>
      <c r="E264" s="240" t="s">
        <v>1</v>
      </c>
      <c r="F264" s="241" t="s">
        <v>306</v>
      </c>
      <c r="G264" s="239"/>
      <c r="H264" s="242">
        <v>79.102999999999994</v>
      </c>
      <c r="I264" s="239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292</v>
      </c>
      <c r="AU264" s="247" t="s">
        <v>88</v>
      </c>
      <c r="AV264" s="15" t="s">
        <v>290</v>
      </c>
      <c r="AW264" s="15" t="s">
        <v>40</v>
      </c>
      <c r="AX264" s="15" t="s">
        <v>86</v>
      </c>
      <c r="AY264" s="247" t="s">
        <v>282</v>
      </c>
    </row>
    <row r="265" s="1" customFormat="1" ht="16.5" customHeight="1">
      <c r="B265" s="33"/>
      <c r="C265" s="198" t="s">
        <v>429</v>
      </c>
      <c r="D265" s="198" t="s">
        <v>285</v>
      </c>
      <c r="E265" s="199" t="s">
        <v>1197</v>
      </c>
      <c r="F265" s="200" t="s">
        <v>1198</v>
      </c>
      <c r="G265" s="201" t="s">
        <v>316</v>
      </c>
      <c r="H265" s="202">
        <v>632.81700000000001</v>
      </c>
      <c r="I265" s="203">
        <v>8.9800000000000004</v>
      </c>
      <c r="J265" s="203">
        <f>ROUND(I265*H265,2)</f>
        <v>5682.6999999999998</v>
      </c>
      <c r="K265" s="200" t="s">
        <v>289</v>
      </c>
      <c r="L265" s="38"/>
      <c r="M265" s="72" t="s">
        <v>1</v>
      </c>
      <c r="N265" s="204" t="s">
        <v>50</v>
      </c>
      <c r="O265" s="205">
        <v>0.002</v>
      </c>
      <c r="P265" s="205">
        <f>O265*H265</f>
        <v>1.2656340000000002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AR265" s="17" t="s">
        <v>290</v>
      </c>
      <c r="AT265" s="17" t="s">
        <v>285</v>
      </c>
      <c r="AU265" s="17" t="s">
        <v>88</v>
      </c>
      <c r="AY265" s="17" t="s">
        <v>282</v>
      </c>
      <c r="BE265" s="207">
        <f>IF(N265="základní",J265,0)</f>
        <v>5682.6999999999998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7" t="s">
        <v>86</v>
      </c>
      <c r="BK265" s="207">
        <f>ROUND(I265*H265,2)</f>
        <v>5682.6999999999998</v>
      </c>
      <c r="BL265" s="17" t="s">
        <v>290</v>
      </c>
      <c r="BM265" s="17" t="s">
        <v>4059</v>
      </c>
    </row>
    <row r="266" s="12" customFormat="1">
      <c r="B266" s="208"/>
      <c r="C266" s="209"/>
      <c r="D266" s="210" t="s">
        <v>292</v>
      </c>
      <c r="E266" s="211" t="s">
        <v>1</v>
      </c>
      <c r="F266" s="212" t="s">
        <v>3945</v>
      </c>
      <c r="G266" s="209"/>
      <c r="H266" s="211" t="s">
        <v>1</v>
      </c>
      <c r="I266" s="209"/>
      <c r="J266" s="209"/>
      <c r="K266" s="209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292</v>
      </c>
      <c r="AU266" s="217" t="s">
        <v>88</v>
      </c>
      <c r="AV266" s="12" t="s">
        <v>86</v>
      </c>
      <c r="AW266" s="12" t="s">
        <v>40</v>
      </c>
      <c r="AX266" s="12" t="s">
        <v>79</v>
      </c>
      <c r="AY266" s="217" t="s">
        <v>282</v>
      </c>
    </row>
    <row r="267" s="12" customFormat="1">
      <c r="B267" s="208"/>
      <c r="C267" s="209"/>
      <c r="D267" s="210" t="s">
        <v>292</v>
      </c>
      <c r="E267" s="211" t="s">
        <v>1</v>
      </c>
      <c r="F267" s="212" t="s">
        <v>3956</v>
      </c>
      <c r="G267" s="209"/>
      <c r="H267" s="211" t="s">
        <v>1</v>
      </c>
      <c r="I267" s="209"/>
      <c r="J267" s="209"/>
      <c r="K267" s="209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292</v>
      </c>
      <c r="AU267" s="217" t="s">
        <v>88</v>
      </c>
      <c r="AV267" s="12" t="s">
        <v>86</v>
      </c>
      <c r="AW267" s="12" t="s">
        <v>40</v>
      </c>
      <c r="AX267" s="12" t="s">
        <v>79</v>
      </c>
      <c r="AY267" s="217" t="s">
        <v>282</v>
      </c>
    </row>
    <row r="268" s="12" customFormat="1">
      <c r="B268" s="208"/>
      <c r="C268" s="209"/>
      <c r="D268" s="210" t="s">
        <v>292</v>
      </c>
      <c r="E268" s="211" t="s">
        <v>1</v>
      </c>
      <c r="F268" s="212" t="s">
        <v>4060</v>
      </c>
      <c r="G268" s="209"/>
      <c r="H268" s="211" t="s">
        <v>1</v>
      </c>
      <c r="I268" s="209"/>
      <c r="J268" s="209"/>
      <c r="K268" s="209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292</v>
      </c>
      <c r="AU268" s="217" t="s">
        <v>88</v>
      </c>
      <c r="AV268" s="12" t="s">
        <v>86</v>
      </c>
      <c r="AW268" s="12" t="s">
        <v>40</v>
      </c>
      <c r="AX268" s="12" t="s">
        <v>79</v>
      </c>
      <c r="AY268" s="217" t="s">
        <v>282</v>
      </c>
    </row>
    <row r="269" s="12" customFormat="1">
      <c r="B269" s="208"/>
      <c r="C269" s="209"/>
      <c r="D269" s="210" t="s">
        <v>292</v>
      </c>
      <c r="E269" s="211" t="s">
        <v>1</v>
      </c>
      <c r="F269" s="212" t="s">
        <v>3958</v>
      </c>
      <c r="G269" s="209"/>
      <c r="H269" s="211" t="s">
        <v>1</v>
      </c>
      <c r="I269" s="209"/>
      <c r="J269" s="209"/>
      <c r="K269" s="209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292</v>
      </c>
      <c r="AU269" s="217" t="s">
        <v>88</v>
      </c>
      <c r="AV269" s="12" t="s">
        <v>86</v>
      </c>
      <c r="AW269" s="12" t="s">
        <v>40</v>
      </c>
      <c r="AX269" s="12" t="s">
        <v>79</v>
      </c>
      <c r="AY269" s="217" t="s">
        <v>282</v>
      </c>
    </row>
    <row r="270" s="13" customFormat="1">
      <c r="B270" s="218"/>
      <c r="C270" s="219"/>
      <c r="D270" s="210" t="s">
        <v>292</v>
      </c>
      <c r="E270" s="220" t="s">
        <v>1</v>
      </c>
      <c r="F270" s="221" t="s">
        <v>4061</v>
      </c>
      <c r="G270" s="219"/>
      <c r="H270" s="222">
        <v>90.304000000000002</v>
      </c>
      <c r="I270" s="219"/>
      <c r="J270" s="219"/>
      <c r="K270" s="219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292</v>
      </c>
      <c r="AU270" s="227" t="s">
        <v>88</v>
      </c>
      <c r="AV270" s="13" t="s">
        <v>88</v>
      </c>
      <c r="AW270" s="13" t="s">
        <v>40</v>
      </c>
      <c r="AX270" s="13" t="s">
        <v>79</v>
      </c>
      <c r="AY270" s="227" t="s">
        <v>282</v>
      </c>
    </row>
    <row r="271" s="12" customFormat="1">
      <c r="B271" s="208"/>
      <c r="C271" s="209"/>
      <c r="D271" s="210" t="s">
        <v>292</v>
      </c>
      <c r="E271" s="211" t="s">
        <v>1</v>
      </c>
      <c r="F271" s="212" t="s">
        <v>3960</v>
      </c>
      <c r="G271" s="209"/>
      <c r="H271" s="211" t="s">
        <v>1</v>
      </c>
      <c r="I271" s="209"/>
      <c r="J271" s="209"/>
      <c r="K271" s="209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292</v>
      </c>
      <c r="AU271" s="217" t="s">
        <v>88</v>
      </c>
      <c r="AV271" s="12" t="s">
        <v>86</v>
      </c>
      <c r="AW271" s="12" t="s">
        <v>40</v>
      </c>
      <c r="AX271" s="12" t="s">
        <v>79</v>
      </c>
      <c r="AY271" s="217" t="s">
        <v>282</v>
      </c>
    </row>
    <row r="272" s="13" customFormat="1">
      <c r="B272" s="218"/>
      <c r="C272" s="219"/>
      <c r="D272" s="210" t="s">
        <v>292</v>
      </c>
      <c r="E272" s="220" t="s">
        <v>1</v>
      </c>
      <c r="F272" s="221" t="s">
        <v>4062</v>
      </c>
      <c r="G272" s="219"/>
      <c r="H272" s="222">
        <v>8.6050000000000004</v>
      </c>
      <c r="I272" s="219"/>
      <c r="J272" s="219"/>
      <c r="K272" s="219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292</v>
      </c>
      <c r="AU272" s="227" t="s">
        <v>88</v>
      </c>
      <c r="AV272" s="13" t="s">
        <v>88</v>
      </c>
      <c r="AW272" s="13" t="s">
        <v>40</v>
      </c>
      <c r="AX272" s="13" t="s">
        <v>79</v>
      </c>
      <c r="AY272" s="227" t="s">
        <v>282</v>
      </c>
    </row>
    <row r="273" s="12" customFormat="1">
      <c r="B273" s="208"/>
      <c r="C273" s="209"/>
      <c r="D273" s="210" t="s">
        <v>292</v>
      </c>
      <c r="E273" s="211" t="s">
        <v>1</v>
      </c>
      <c r="F273" s="212" t="s">
        <v>3945</v>
      </c>
      <c r="G273" s="209"/>
      <c r="H273" s="211" t="s">
        <v>1</v>
      </c>
      <c r="I273" s="209"/>
      <c r="J273" s="209"/>
      <c r="K273" s="209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292</v>
      </c>
      <c r="AU273" s="217" t="s">
        <v>88</v>
      </c>
      <c r="AV273" s="12" t="s">
        <v>86</v>
      </c>
      <c r="AW273" s="12" t="s">
        <v>40</v>
      </c>
      <c r="AX273" s="12" t="s">
        <v>79</v>
      </c>
      <c r="AY273" s="217" t="s">
        <v>282</v>
      </c>
    </row>
    <row r="274" s="12" customFormat="1">
      <c r="B274" s="208"/>
      <c r="C274" s="209"/>
      <c r="D274" s="210" t="s">
        <v>292</v>
      </c>
      <c r="E274" s="211" t="s">
        <v>1</v>
      </c>
      <c r="F274" s="212" t="s">
        <v>3962</v>
      </c>
      <c r="G274" s="209"/>
      <c r="H274" s="211" t="s">
        <v>1</v>
      </c>
      <c r="I274" s="209"/>
      <c r="J274" s="209"/>
      <c r="K274" s="209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292</v>
      </c>
      <c r="AU274" s="217" t="s">
        <v>88</v>
      </c>
      <c r="AV274" s="12" t="s">
        <v>86</v>
      </c>
      <c r="AW274" s="12" t="s">
        <v>40</v>
      </c>
      <c r="AX274" s="12" t="s">
        <v>79</v>
      </c>
      <c r="AY274" s="217" t="s">
        <v>282</v>
      </c>
    </row>
    <row r="275" s="13" customFormat="1">
      <c r="B275" s="218"/>
      <c r="C275" s="219"/>
      <c r="D275" s="210" t="s">
        <v>292</v>
      </c>
      <c r="E275" s="220" t="s">
        <v>1</v>
      </c>
      <c r="F275" s="221" t="s">
        <v>4063</v>
      </c>
      <c r="G275" s="219"/>
      <c r="H275" s="222">
        <v>6.3739999999999997</v>
      </c>
      <c r="I275" s="219"/>
      <c r="J275" s="219"/>
      <c r="K275" s="219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292</v>
      </c>
      <c r="AU275" s="227" t="s">
        <v>88</v>
      </c>
      <c r="AV275" s="13" t="s">
        <v>88</v>
      </c>
      <c r="AW275" s="13" t="s">
        <v>40</v>
      </c>
      <c r="AX275" s="13" t="s">
        <v>79</v>
      </c>
      <c r="AY275" s="227" t="s">
        <v>282</v>
      </c>
    </row>
    <row r="276" s="12" customFormat="1">
      <c r="B276" s="208"/>
      <c r="C276" s="209"/>
      <c r="D276" s="210" t="s">
        <v>292</v>
      </c>
      <c r="E276" s="211" t="s">
        <v>1</v>
      </c>
      <c r="F276" s="212" t="s">
        <v>3964</v>
      </c>
      <c r="G276" s="209"/>
      <c r="H276" s="211" t="s">
        <v>1</v>
      </c>
      <c r="I276" s="209"/>
      <c r="J276" s="209"/>
      <c r="K276" s="209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292</v>
      </c>
      <c r="AU276" s="217" t="s">
        <v>88</v>
      </c>
      <c r="AV276" s="12" t="s">
        <v>86</v>
      </c>
      <c r="AW276" s="12" t="s">
        <v>40</v>
      </c>
      <c r="AX276" s="12" t="s">
        <v>79</v>
      </c>
      <c r="AY276" s="217" t="s">
        <v>282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4064</v>
      </c>
      <c r="G277" s="219"/>
      <c r="H277" s="222">
        <v>2.6560000000000001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88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2" customFormat="1">
      <c r="B278" s="208"/>
      <c r="C278" s="209"/>
      <c r="D278" s="210" t="s">
        <v>292</v>
      </c>
      <c r="E278" s="211" t="s">
        <v>1</v>
      </c>
      <c r="F278" s="212" t="s">
        <v>3966</v>
      </c>
      <c r="G278" s="209"/>
      <c r="H278" s="211" t="s">
        <v>1</v>
      </c>
      <c r="I278" s="209"/>
      <c r="J278" s="209"/>
      <c r="K278" s="209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292</v>
      </c>
      <c r="AU278" s="217" t="s">
        <v>88</v>
      </c>
      <c r="AV278" s="12" t="s">
        <v>86</v>
      </c>
      <c r="AW278" s="12" t="s">
        <v>40</v>
      </c>
      <c r="AX278" s="12" t="s">
        <v>79</v>
      </c>
      <c r="AY278" s="217" t="s">
        <v>282</v>
      </c>
    </row>
    <row r="279" s="13" customFormat="1">
      <c r="B279" s="218"/>
      <c r="C279" s="219"/>
      <c r="D279" s="210" t="s">
        <v>292</v>
      </c>
      <c r="E279" s="220" t="s">
        <v>1</v>
      </c>
      <c r="F279" s="221" t="s">
        <v>4065</v>
      </c>
      <c r="G279" s="219"/>
      <c r="H279" s="222">
        <v>25.815999999999999</v>
      </c>
      <c r="I279" s="219"/>
      <c r="J279" s="219"/>
      <c r="K279" s="219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292</v>
      </c>
      <c r="AU279" s="227" t="s">
        <v>88</v>
      </c>
      <c r="AV279" s="13" t="s">
        <v>88</v>
      </c>
      <c r="AW279" s="13" t="s">
        <v>40</v>
      </c>
      <c r="AX279" s="13" t="s">
        <v>79</v>
      </c>
      <c r="AY279" s="227" t="s">
        <v>282</v>
      </c>
    </row>
    <row r="280" s="12" customFormat="1">
      <c r="B280" s="208"/>
      <c r="C280" s="209"/>
      <c r="D280" s="210" t="s">
        <v>292</v>
      </c>
      <c r="E280" s="211" t="s">
        <v>1</v>
      </c>
      <c r="F280" s="212" t="s">
        <v>3968</v>
      </c>
      <c r="G280" s="209"/>
      <c r="H280" s="211" t="s">
        <v>1</v>
      </c>
      <c r="I280" s="209"/>
      <c r="J280" s="209"/>
      <c r="K280" s="209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292</v>
      </c>
      <c r="AU280" s="217" t="s">
        <v>88</v>
      </c>
      <c r="AV280" s="12" t="s">
        <v>86</v>
      </c>
      <c r="AW280" s="12" t="s">
        <v>40</v>
      </c>
      <c r="AX280" s="12" t="s">
        <v>79</v>
      </c>
      <c r="AY280" s="217" t="s">
        <v>282</v>
      </c>
    </row>
    <row r="281" s="13" customFormat="1">
      <c r="B281" s="218"/>
      <c r="C281" s="219"/>
      <c r="D281" s="210" t="s">
        <v>292</v>
      </c>
      <c r="E281" s="220" t="s">
        <v>1</v>
      </c>
      <c r="F281" s="221" t="s">
        <v>4066</v>
      </c>
      <c r="G281" s="219"/>
      <c r="H281" s="222">
        <v>376.488</v>
      </c>
      <c r="I281" s="219"/>
      <c r="J281" s="219"/>
      <c r="K281" s="219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292</v>
      </c>
      <c r="AU281" s="227" t="s">
        <v>88</v>
      </c>
      <c r="AV281" s="13" t="s">
        <v>88</v>
      </c>
      <c r="AW281" s="13" t="s">
        <v>40</v>
      </c>
      <c r="AX281" s="13" t="s">
        <v>79</v>
      </c>
      <c r="AY281" s="227" t="s">
        <v>282</v>
      </c>
    </row>
    <row r="282" s="12" customFormat="1">
      <c r="B282" s="208"/>
      <c r="C282" s="209"/>
      <c r="D282" s="210" t="s">
        <v>292</v>
      </c>
      <c r="E282" s="211" t="s">
        <v>1</v>
      </c>
      <c r="F282" s="212" t="s">
        <v>3970</v>
      </c>
      <c r="G282" s="209"/>
      <c r="H282" s="211" t="s">
        <v>1</v>
      </c>
      <c r="I282" s="209"/>
      <c r="J282" s="209"/>
      <c r="K282" s="209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292</v>
      </c>
      <c r="AU282" s="217" t="s">
        <v>88</v>
      </c>
      <c r="AV282" s="12" t="s">
        <v>86</v>
      </c>
      <c r="AW282" s="12" t="s">
        <v>40</v>
      </c>
      <c r="AX282" s="12" t="s">
        <v>79</v>
      </c>
      <c r="AY282" s="217" t="s">
        <v>282</v>
      </c>
    </row>
    <row r="283" s="13" customFormat="1">
      <c r="B283" s="218"/>
      <c r="C283" s="219"/>
      <c r="D283" s="210" t="s">
        <v>292</v>
      </c>
      <c r="E283" s="220" t="s">
        <v>1</v>
      </c>
      <c r="F283" s="221" t="s">
        <v>4067</v>
      </c>
      <c r="G283" s="219"/>
      <c r="H283" s="222">
        <v>86.319999999999993</v>
      </c>
      <c r="I283" s="219"/>
      <c r="J283" s="219"/>
      <c r="K283" s="219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292</v>
      </c>
      <c r="AU283" s="227" t="s">
        <v>88</v>
      </c>
      <c r="AV283" s="13" t="s">
        <v>88</v>
      </c>
      <c r="AW283" s="13" t="s">
        <v>40</v>
      </c>
      <c r="AX283" s="13" t="s">
        <v>79</v>
      </c>
      <c r="AY283" s="227" t="s">
        <v>282</v>
      </c>
    </row>
    <row r="284" s="12" customFormat="1">
      <c r="B284" s="208"/>
      <c r="C284" s="209"/>
      <c r="D284" s="210" t="s">
        <v>292</v>
      </c>
      <c r="E284" s="211" t="s">
        <v>1</v>
      </c>
      <c r="F284" s="212" t="s">
        <v>3972</v>
      </c>
      <c r="G284" s="209"/>
      <c r="H284" s="211" t="s">
        <v>1</v>
      </c>
      <c r="I284" s="209"/>
      <c r="J284" s="209"/>
      <c r="K284" s="209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292</v>
      </c>
      <c r="AU284" s="217" t="s">
        <v>88</v>
      </c>
      <c r="AV284" s="12" t="s">
        <v>86</v>
      </c>
      <c r="AW284" s="12" t="s">
        <v>40</v>
      </c>
      <c r="AX284" s="12" t="s">
        <v>79</v>
      </c>
      <c r="AY284" s="217" t="s">
        <v>282</v>
      </c>
    </row>
    <row r="285" s="13" customFormat="1">
      <c r="B285" s="218"/>
      <c r="C285" s="219"/>
      <c r="D285" s="210" t="s">
        <v>292</v>
      </c>
      <c r="E285" s="220" t="s">
        <v>1</v>
      </c>
      <c r="F285" s="221" t="s">
        <v>4068</v>
      </c>
      <c r="G285" s="219"/>
      <c r="H285" s="222">
        <v>36.253999999999998</v>
      </c>
      <c r="I285" s="219"/>
      <c r="J285" s="219"/>
      <c r="K285" s="219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292</v>
      </c>
      <c r="AU285" s="227" t="s">
        <v>88</v>
      </c>
      <c r="AV285" s="13" t="s">
        <v>88</v>
      </c>
      <c r="AW285" s="13" t="s">
        <v>40</v>
      </c>
      <c r="AX285" s="13" t="s">
        <v>79</v>
      </c>
      <c r="AY285" s="227" t="s">
        <v>282</v>
      </c>
    </row>
    <row r="286" s="15" customFormat="1">
      <c r="B286" s="238"/>
      <c r="C286" s="239"/>
      <c r="D286" s="210" t="s">
        <v>292</v>
      </c>
      <c r="E286" s="240" t="s">
        <v>1</v>
      </c>
      <c r="F286" s="241" t="s">
        <v>306</v>
      </c>
      <c r="G286" s="239"/>
      <c r="H286" s="242">
        <v>632.81700000000001</v>
      </c>
      <c r="I286" s="239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292</v>
      </c>
      <c r="AU286" s="247" t="s">
        <v>88</v>
      </c>
      <c r="AV286" s="15" t="s">
        <v>290</v>
      </c>
      <c r="AW286" s="15" t="s">
        <v>40</v>
      </c>
      <c r="AX286" s="15" t="s">
        <v>86</v>
      </c>
      <c r="AY286" s="247" t="s">
        <v>282</v>
      </c>
    </row>
    <row r="287" s="1" customFormat="1" ht="16.5" customHeight="1">
      <c r="B287" s="33"/>
      <c r="C287" s="198" t="s">
        <v>436</v>
      </c>
      <c r="D287" s="198" t="s">
        <v>285</v>
      </c>
      <c r="E287" s="199" t="s">
        <v>4069</v>
      </c>
      <c r="F287" s="200" t="s">
        <v>4070</v>
      </c>
      <c r="G287" s="201" t="s">
        <v>316</v>
      </c>
      <c r="H287" s="202">
        <v>0.13600000000000001</v>
      </c>
      <c r="I287" s="203">
        <v>45</v>
      </c>
      <c r="J287" s="203">
        <f>ROUND(I287*H287,2)</f>
        <v>6.1200000000000001</v>
      </c>
      <c r="K287" s="200" t="s">
        <v>289</v>
      </c>
      <c r="L287" s="38"/>
      <c r="M287" s="72" t="s">
        <v>1</v>
      </c>
      <c r="N287" s="204" t="s">
        <v>50</v>
      </c>
      <c r="O287" s="205">
        <v>0.032000000000000001</v>
      </c>
      <c r="P287" s="205">
        <f>O287*H287</f>
        <v>0.0043520000000000008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AR287" s="17" t="s">
        <v>290</v>
      </c>
      <c r="AT287" s="17" t="s">
        <v>285</v>
      </c>
      <c r="AU287" s="17" t="s">
        <v>88</v>
      </c>
      <c r="AY287" s="17" t="s">
        <v>282</v>
      </c>
      <c r="BE287" s="207">
        <f>IF(N287="základní",J287,0)</f>
        <v>6.1200000000000001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7" t="s">
        <v>86</v>
      </c>
      <c r="BK287" s="207">
        <f>ROUND(I287*H287,2)</f>
        <v>6.1200000000000001</v>
      </c>
      <c r="BL287" s="17" t="s">
        <v>290</v>
      </c>
      <c r="BM287" s="17" t="s">
        <v>4071</v>
      </c>
    </row>
    <row r="288" s="12" customFormat="1">
      <c r="B288" s="208"/>
      <c r="C288" s="209"/>
      <c r="D288" s="210" t="s">
        <v>292</v>
      </c>
      <c r="E288" s="211" t="s">
        <v>1</v>
      </c>
      <c r="F288" s="212" t="s">
        <v>3945</v>
      </c>
      <c r="G288" s="209"/>
      <c r="H288" s="211" t="s">
        <v>1</v>
      </c>
      <c r="I288" s="209"/>
      <c r="J288" s="209"/>
      <c r="K288" s="209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292</v>
      </c>
      <c r="AU288" s="217" t="s">
        <v>88</v>
      </c>
      <c r="AV288" s="12" t="s">
        <v>86</v>
      </c>
      <c r="AW288" s="12" t="s">
        <v>40</v>
      </c>
      <c r="AX288" s="12" t="s">
        <v>79</v>
      </c>
      <c r="AY288" s="217" t="s">
        <v>282</v>
      </c>
    </row>
    <row r="289" s="12" customFormat="1">
      <c r="B289" s="208"/>
      <c r="C289" s="209"/>
      <c r="D289" s="210" t="s">
        <v>292</v>
      </c>
      <c r="E289" s="211" t="s">
        <v>1</v>
      </c>
      <c r="F289" s="212" t="s">
        <v>4072</v>
      </c>
      <c r="G289" s="209"/>
      <c r="H289" s="211" t="s">
        <v>1</v>
      </c>
      <c r="I289" s="209"/>
      <c r="J289" s="209"/>
      <c r="K289" s="209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292</v>
      </c>
      <c r="AU289" s="217" t="s">
        <v>88</v>
      </c>
      <c r="AV289" s="12" t="s">
        <v>86</v>
      </c>
      <c r="AW289" s="12" t="s">
        <v>40</v>
      </c>
      <c r="AX289" s="12" t="s">
        <v>79</v>
      </c>
      <c r="AY289" s="217" t="s">
        <v>282</v>
      </c>
    </row>
    <row r="290" s="13" customFormat="1">
      <c r="B290" s="218"/>
      <c r="C290" s="219"/>
      <c r="D290" s="210" t="s">
        <v>292</v>
      </c>
      <c r="E290" s="220" t="s">
        <v>1</v>
      </c>
      <c r="F290" s="221" t="s">
        <v>4073</v>
      </c>
      <c r="G290" s="219"/>
      <c r="H290" s="222">
        <v>0.13600000000000001</v>
      </c>
      <c r="I290" s="219"/>
      <c r="J290" s="219"/>
      <c r="K290" s="219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292</v>
      </c>
      <c r="AU290" s="227" t="s">
        <v>88</v>
      </c>
      <c r="AV290" s="13" t="s">
        <v>88</v>
      </c>
      <c r="AW290" s="13" t="s">
        <v>40</v>
      </c>
      <c r="AX290" s="13" t="s">
        <v>86</v>
      </c>
      <c r="AY290" s="227" t="s">
        <v>282</v>
      </c>
    </row>
    <row r="291" s="1" customFormat="1" ht="16.5" customHeight="1">
      <c r="B291" s="33"/>
      <c r="C291" s="198" t="s">
        <v>462</v>
      </c>
      <c r="D291" s="198" t="s">
        <v>285</v>
      </c>
      <c r="E291" s="199" t="s">
        <v>4074</v>
      </c>
      <c r="F291" s="200" t="s">
        <v>4075</v>
      </c>
      <c r="G291" s="201" t="s">
        <v>316</v>
      </c>
      <c r="H291" s="202">
        <v>1.085</v>
      </c>
      <c r="I291" s="203">
        <v>11.5</v>
      </c>
      <c r="J291" s="203">
        <f>ROUND(I291*H291,2)</f>
        <v>12.48</v>
      </c>
      <c r="K291" s="200" t="s">
        <v>289</v>
      </c>
      <c r="L291" s="38"/>
      <c r="M291" s="72" t="s">
        <v>1</v>
      </c>
      <c r="N291" s="204" t="s">
        <v>50</v>
      </c>
      <c r="O291" s="205">
        <v>0.0030000000000000001</v>
      </c>
      <c r="P291" s="205">
        <f>O291*H291</f>
        <v>0.0032550000000000001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AR291" s="17" t="s">
        <v>290</v>
      </c>
      <c r="AT291" s="17" t="s">
        <v>285</v>
      </c>
      <c r="AU291" s="17" t="s">
        <v>88</v>
      </c>
      <c r="AY291" s="17" t="s">
        <v>282</v>
      </c>
      <c r="BE291" s="207">
        <f>IF(N291="základní",J291,0)</f>
        <v>12.48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7" t="s">
        <v>86</v>
      </c>
      <c r="BK291" s="207">
        <f>ROUND(I291*H291,2)</f>
        <v>12.48</v>
      </c>
      <c r="BL291" s="17" t="s">
        <v>290</v>
      </c>
      <c r="BM291" s="17" t="s">
        <v>4076</v>
      </c>
    </row>
    <row r="292" s="12" customFormat="1">
      <c r="B292" s="208"/>
      <c r="C292" s="209"/>
      <c r="D292" s="210" t="s">
        <v>292</v>
      </c>
      <c r="E292" s="211" t="s">
        <v>1</v>
      </c>
      <c r="F292" s="212" t="s">
        <v>3945</v>
      </c>
      <c r="G292" s="209"/>
      <c r="H292" s="211" t="s">
        <v>1</v>
      </c>
      <c r="I292" s="209"/>
      <c r="J292" s="209"/>
      <c r="K292" s="209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292</v>
      </c>
      <c r="AU292" s="217" t="s">
        <v>88</v>
      </c>
      <c r="AV292" s="12" t="s">
        <v>86</v>
      </c>
      <c r="AW292" s="12" t="s">
        <v>40</v>
      </c>
      <c r="AX292" s="12" t="s">
        <v>79</v>
      </c>
      <c r="AY292" s="217" t="s">
        <v>282</v>
      </c>
    </row>
    <row r="293" s="12" customFormat="1">
      <c r="B293" s="208"/>
      <c r="C293" s="209"/>
      <c r="D293" s="210" t="s">
        <v>292</v>
      </c>
      <c r="E293" s="211" t="s">
        <v>1</v>
      </c>
      <c r="F293" s="212" t="s">
        <v>4077</v>
      </c>
      <c r="G293" s="209"/>
      <c r="H293" s="211" t="s">
        <v>1</v>
      </c>
      <c r="I293" s="209"/>
      <c r="J293" s="209"/>
      <c r="K293" s="209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292</v>
      </c>
      <c r="AU293" s="217" t="s">
        <v>88</v>
      </c>
      <c r="AV293" s="12" t="s">
        <v>86</v>
      </c>
      <c r="AW293" s="12" t="s">
        <v>40</v>
      </c>
      <c r="AX293" s="12" t="s">
        <v>79</v>
      </c>
      <c r="AY293" s="217" t="s">
        <v>282</v>
      </c>
    </row>
    <row r="294" s="13" customFormat="1">
      <c r="B294" s="218"/>
      <c r="C294" s="219"/>
      <c r="D294" s="210" t="s">
        <v>292</v>
      </c>
      <c r="E294" s="220" t="s">
        <v>1</v>
      </c>
      <c r="F294" s="221" t="s">
        <v>4078</v>
      </c>
      <c r="G294" s="219"/>
      <c r="H294" s="222">
        <v>1.085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292</v>
      </c>
      <c r="AU294" s="227" t="s">
        <v>88</v>
      </c>
      <c r="AV294" s="13" t="s">
        <v>88</v>
      </c>
      <c r="AW294" s="13" t="s">
        <v>40</v>
      </c>
      <c r="AX294" s="13" t="s">
        <v>86</v>
      </c>
      <c r="AY294" s="227" t="s">
        <v>282</v>
      </c>
    </row>
    <row r="295" s="1" customFormat="1" ht="16.5" customHeight="1">
      <c r="B295" s="33"/>
      <c r="C295" s="198" t="s">
        <v>476</v>
      </c>
      <c r="D295" s="198" t="s">
        <v>285</v>
      </c>
      <c r="E295" s="199" t="s">
        <v>4079</v>
      </c>
      <c r="F295" s="200" t="s">
        <v>4080</v>
      </c>
      <c r="G295" s="201" t="s">
        <v>316</v>
      </c>
      <c r="H295" s="202">
        <v>0.13600000000000001</v>
      </c>
      <c r="I295" s="203">
        <v>460</v>
      </c>
      <c r="J295" s="203">
        <f>ROUND(I295*H295,2)</f>
        <v>62.560000000000002</v>
      </c>
      <c r="K295" s="200" t="s">
        <v>289</v>
      </c>
      <c r="L295" s="38"/>
      <c r="M295" s="72" t="s">
        <v>1</v>
      </c>
      <c r="N295" s="204" t="s">
        <v>50</v>
      </c>
      <c r="O295" s="205">
        <v>0.376</v>
      </c>
      <c r="P295" s="205">
        <f>O295*H295</f>
        <v>0.051136000000000001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AR295" s="17" t="s">
        <v>290</v>
      </c>
      <c r="AT295" s="17" t="s">
        <v>285</v>
      </c>
      <c r="AU295" s="17" t="s">
        <v>88</v>
      </c>
      <c r="AY295" s="17" t="s">
        <v>282</v>
      </c>
      <c r="BE295" s="207">
        <f>IF(N295="základní",J295,0)</f>
        <v>62.560000000000002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7" t="s">
        <v>86</v>
      </c>
      <c r="BK295" s="207">
        <f>ROUND(I295*H295,2)</f>
        <v>62.560000000000002</v>
      </c>
      <c r="BL295" s="17" t="s">
        <v>290</v>
      </c>
      <c r="BM295" s="17" t="s">
        <v>4081</v>
      </c>
    </row>
    <row r="296" s="12" customFormat="1">
      <c r="B296" s="208"/>
      <c r="C296" s="209"/>
      <c r="D296" s="210" t="s">
        <v>292</v>
      </c>
      <c r="E296" s="211" t="s">
        <v>1</v>
      </c>
      <c r="F296" s="212" t="s">
        <v>3945</v>
      </c>
      <c r="G296" s="209"/>
      <c r="H296" s="211" t="s">
        <v>1</v>
      </c>
      <c r="I296" s="209"/>
      <c r="J296" s="209"/>
      <c r="K296" s="209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292</v>
      </c>
      <c r="AU296" s="217" t="s">
        <v>88</v>
      </c>
      <c r="AV296" s="12" t="s">
        <v>86</v>
      </c>
      <c r="AW296" s="12" t="s">
        <v>40</v>
      </c>
      <c r="AX296" s="12" t="s">
        <v>79</v>
      </c>
      <c r="AY296" s="217" t="s">
        <v>282</v>
      </c>
    </row>
    <row r="297" s="12" customFormat="1">
      <c r="B297" s="208"/>
      <c r="C297" s="209"/>
      <c r="D297" s="210" t="s">
        <v>292</v>
      </c>
      <c r="E297" s="211" t="s">
        <v>1</v>
      </c>
      <c r="F297" s="212" t="s">
        <v>4072</v>
      </c>
      <c r="G297" s="209"/>
      <c r="H297" s="211" t="s">
        <v>1</v>
      </c>
      <c r="I297" s="209"/>
      <c r="J297" s="209"/>
      <c r="K297" s="209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292</v>
      </c>
      <c r="AU297" s="217" t="s">
        <v>88</v>
      </c>
      <c r="AV297" s="12" t="s">
        <v>86</v>
      </c>
      <c r="AW297" s="12" t="s">
        <v>40</v>
      </c>
      <c r="AX297" s="12" t="s">
        <v>79</v>
      </c>
      <c r="AY297" s="217" t="s">
        <v>282</v>
      </c>
    </row>
    <row r="298" s="13" customFormat="1">
      <c r="B298" s="218"/>
      <c r="C298" s="219"/>
      <c r="D298" s="210" t="s">
        <v>292</v>
      </c>
      <c r="E298" s="220" t="s">
        <v>1</v>
      </c>
      <c r="F298" s="221" t="s">
        <v>4073</v>
      </c>
      <c r="G298" s="219"/>
      <c r="H298" s="222">
        <v>0.13600000000000001</v>
      </c>
      <c r="I298" s="219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292</v>
      </c>
      <c r="AU298" s="227" t="s">
        <v>88</v>
      </c>
      <c r="AV298" s="13" t="s">
        <v>88</v>
      </c>
      <c r="AW298" s="13" t="s">
        <v>40</v>
      </c>
      <c r="AX298" s="13" t="s">
        <v>86</v>
      </c>
      <c r="AY298" s="227" t="s">
        <v>282</v>
      </c>
    </row>
    <row r="299" s="1" customFormat="1" ht="16.5" customHeight="1">
      <c r="B299" s="33"/>
      <c r="C299" s="198" t="s">
        <v>492</v>
      </c>
      <c r="D299" s="198" t="s">
        <v>285</v>
      </c>
      <c r="E299" s="199" t="s">
        <v>4082</v>
      </c>
      <c r="F299" s="200" t="s">
        <v>1212</v>
      </c>
      <c r="G299" s="201" t="s">
        <v>316</v>
      </c>
      <c r="H299" s="202">
        <v>0.13600000000000001</v>
      </c>
      <c r="I299" s="203">
        <v>125</v>
      </c>
      <c r="J299" s="203">
        <f>ROUND(I299*H299,2)</f>
        <v>17</v>
      </c>
      <c r="K299" s="200" t="s">
        <v>289</v>
      </c>
      <c r="L299" s="38"/>
      <c r="M299" s="72" t="s">
        <v>1</v>
      </c>
      <c r="N299" s="204" t="s">
        <v>50</v>
      </c>
      <c r="O299" s="205">
        <v>0</v>
      </c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AR299" s="17" t="s">
        <v>290</v>
      </c>
      <c r="AT299" s="17" t="s">
        <v>285</v>
      </c>
      <c r="AU299" s="17" t="s">
        <v>88</v>
      </c>
      <c r="AY299" s="17" t="s">
        <v>282</v>
      </c>
      <c r="BE299" s="207">
        <f>IF(N299="základní",J299,0)</f>
        <v>17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7" t="s">
        <v>86</v>
      </c>
      <c r="BK299" s="207">
        <f>ROUND(I299*H299,2)</f>
        <v>17</v>
      </c>
      <c r="BL299" s="17" t="s">
        <v>290</v>
      </c>
      <c r="BM299" s="17" t="s">
        <v>4083</v>
      </c>
    </row>
    <row r="300" s="12" customFormat="1">
      <c r="B300" s="208"/>
      <c r="C300" s="209"/>
      <c r="D300" s="210" t="s">
        <v>292</v>
      </c>
      <c r="E300" s="211" t="s">
        <v>1</v>
      </c>
      <c r="F300" s="212" t="s">
        <v>3945</v>
      </c>
      <c r="G300" s="209"/>
      <c r="H300" s="211" t="s">
        <v>1</v>
      </c>
      <c r="I300" s="209"/>
      <c r="J300" s="209"/>
      <c r="K300" s="209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292</v>
      </c>
      <c r="AU300" s="217" t="s">
        <v>88</v>
      </c>
      <c r="AV300" s="12" t="s">
        <v>86</v>
      </c>
      <c r="AW300" s="12" t="s">
        <v>40</v>
      </c>
      <c r="AX300" s="12" t="s">
        <v>79</v>
      </c>
      <c r="AY300" s="217" t="s">
        <v>282</v>
      </c>
    </row>
    <row r="301" s="12" customFormat="1">
      <c r="B301" s="208"/>
      <c r="C301" s="209"/>
      <c r="D301" s="210" t="s">
        <v>292</v>
      </c>
      <c r="E301" s="211" t="s">
        <v>1</v>
      </c>
      <c r="F301" s="212" t="s">
        <v>4072</v>
      </c>
      <c r="G301" s="209"/>
      <c r="H301" s="211" t="s">
        <v>1</v>
      </c>
      <c r="I301" s="209"/>
      <c r="J301" s="209"/>
      <c r="K301" s="209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292</v>
      </c>
      <c r="AU301" s="217" t="s">
        <v>88</v>
      </c>
      <c r="AV301" s="12" t="s">
        <v>86</v>
      </c>
      <c r="AW301" s="12" t="s">
        <v>40</v>
      </c>
      <c r="AX301" s="12" t="s">
        <v>79</v>
      </c>
      <c r="AY301" s="217" t="s">
        <v>282</v>
      </c>
    </row>
    <row r="302" s="13" customFormat="1">
      <c r="B302" s="218"/>
      <c r="C302" s="219"/>
      <c r="D302" s="210" t="s">
        <v>292</v>
      </c>
      <c r="E302" s="220" t="s">
        <v>1</v>
      </c>
      <c r="F302" s="221" t="s">
        <v>4073</v>
      </c>
      <c r="G302" s="219"/>
      <c r="H302" s="222">
        <v>0.13600000000000001</v>
      </c>
      <c r="I302" s="219"/>
      <c r="J302" s="219"/>
      <c r="K302" s="219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292</v>
      </c>
      <c r="AU302" s="227" t="s">
        <v>88</v>
      </c>
      <c r="AV302" s="13" t="s">
        <v>88</v>
      </c>
      <c r="AW302" s="13" t="s">
        <v>40</v>
      </c>
      <c r="AX302" s="13" t="s">
        <v>86</v>
      </c>
      <c r="AY302" s="227" t="s">
        <v>282</v>
      </c>
    </row>
    <row r="303" s="11" customFormat="1" ht="22.8" customHeight="1">
      <c r="B303" s="183"/>
      <c r="C303" s="184"/>
      <c r="D303" s="185" t="s">
        <v>78</v>
      </c>
      <c r="E303" s="196" t="s">
        <v>1224</v>
      </c>
      <c r="F303" s="196" t="s">
        <v>1225</v>
      </c>
      <c r="G303" s="184"/>
      <c r="H303" s="184"/>
      <c r="I303" s="184"/>
      <c r="J303" s="197">
        <f>BK303</f>
        <v>324.31999999999999</v>
      </c>
      <c r="K303" s="184"/>
      <c r="L303" s="188"/>
      <c r="M303" s="189"/>
      <c r="N303" s="190"/>
      <c r="O303" s="190"/>
      <c r="P303" s="191">
        <f>P304</f>
        <v>0.72333400000000003</v>
      </c>
      <c r="Q303" s="190"/>
      <c r="R303" s="191">
        <f>R304</f>
        <v>0</v>
      </c>
      <c r="S303" s="190"/>
      <c r="T303" s="192">
        <f>T304</f>
        <v>0</v>
      </c>
      <c r="AR303" s="193" t="s">
        <v>86</v>
      </c>
      <c r="AT303" s="194" t="s">
        <v>78</v>
      </c>
      <c r="AU303" s="194" t="s">
        <v>86</v>
      </c>
      <c r="AY303" s="193" t="s">
        <v>282</v>
      </c>
      <c r="BK303" s="195">
        <f>BK304</f>
        <v>324.31999999999999</v>
      </c>
    </row>
    <row r="304" s="1" customFormat="1" ht="16.5" customHeight="1">
      <c r="B304" s="33"/>
      <c r="C304" s="198" t="s">
        <v>510</v>
      </c>
      <c r="D304" s="198" t="s">
        <v>285</v>
      </c>
      <c r="E304" s="199" t="s">
        <v>1646</v>
      </c>
      <c r="F304" s="200" t="s">
        <v>1647</v>
      </c>
      <c r="G304" s="201" t="s">
        <v>316</v>
      </c>
      <c r="H304" s="202">
        <v>1.8220000000000001</v>
      </c>
      <c r="I304" s="203">
        <v>178</v>
      </c>
      <c r="J304" s="203">
        <f>ROUND(I304*H304,2)</f>
        <v>324.31999999999999</v>
      </c>
      <c r="K304" s="200" t="s">
        <v>289</v>
      </c>
      <c r="L304" s="38"/>
      <c r="M304" s="72" t="s">
        <v>1</v>
      </c>
      <c r="N304" s="204" t="s">
        <v>50</v>
      </c>
      <c r="O304" s="205">
        <v>0.39700000000000002</v>
      </c>
      <c r="P304" s="205">
        <f>O304*H304</f>
        <v>0.72333400000000003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AR304" s="17" t="s">
        <v>290</v>
      </c>
      <c r="AT304" s="17" t="s">
        <v>285</v>
      </c>
      <c r="AU304" s="17" t="s">
        <v>88</v>
      </c>
      <c r="AY304" s="17" t="s">
        <v>282</v>
      </c>
      <c r="BE304" s="207">
        <f>IF(N304="základní",J304,0)</f>
        <v>324.31999999999999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7" t="s">
        <v>86</v>
      </c>
      <c r="BK304" s="207">
        <f>ROUND(I304*H304,2)</f>
        <v>324.31999999999999</v>
      </c>
      <c r="BL304" s="17" t="s">
        <v>290</v>
      </c>
      <c r="BM304" s="17" t="s">
        <v>4084</v>
      </c>
    </row>
    <row r="305" s="11" customFormat="1" ht="25.92" customHeight="1">
      <c r="B305" s="183"/>
      <c r="C305" s="184"/>
      <c r="D305" s="185" t="s">
        <v>78</v>
      </c>
      <c r="E305" s="186" t="s">
        <v>328</v>
      </c>
      <c r="F305" s="186" t="s">
        <v>4085</v>
      </c>
      <c r="G305" s="184"/>
      <c r="H305" s="184"/>
      <c r="I305" s="184"/>
      <c r="J305" s="187">
        <f>BK305</f>
        <v>2869402.1999999997</v>
      </c>
      <c r="K305" s="184"/>
      <c r="L305" s="188"/>
      <c r="M305" s="189"/>
      <c r="N305" s="190"/>
      <c r="O305" s="190"/>
      <c r="P305" s="191">
        <f>P306+P445+P878</f>
        <v>1875.0129859999997</v>
      </c>
      <c r="Q305" s="190"/>
      <c r="R305" s="191">
        <f>R306+R445+R878</f>
        <v>44.432473119999997</v>
      </c>
      <c r="S305" s="190"/>
      <c r="T305" s="192">
        <f>T306+T445+T878</f>
        <v>0</v>
      </c>
      <c r="AR305" s="193" t="s">
        <v>129</v>
      </c>
      <c r="AT305" s="194" t="s">
        <v>78</v>
      </c>
      <c r="AU305" s="194" t="s">
        <v>79</v>
      </c>
      <c r="AY305" s="193" t="s">
        <v>282</v>
      </c>
      <c r="BK305" s="195">
        <f>BK306+BK445+BK878</f>
        <v>2869402.1999999997</v>
      </c>
    </row>
    <row r="306" s="11" customFormat="1" ht="22.8" customHeight="1">
      <c r="B306" s="183"/>
      <c r="C306" s="184"/>
      <c r="D306" s="185" t="s">
        <v>78</v>
      </c>
      <c r="E306" s="196" t="s">
        <v>4086</v>
      </c>
      <c r="F306" s="196" t="s">
        <v>4087</v>
      </c>
      <c r="G306" s="184"/>
      <c r="H306" s="184"/>
      <c r="I306" s="184"/>
      <c r="J306" s="197">
        <f>BK306</f>
        <v>102439.40000000001</v>
      </c>
      <c r="K306" s="184"/>
      <c r="L306" s="188"/>
      <c r="M306" s="189"/>
      <c r="N306" s="190"/>
      <c r="O306" s="190"/>
      <c r="P306" s="191">
        <f>SUM(P307:P444)</f>
        <v>96.975000000000009</v>
      </c>
      <c r="Q306" s="190"/>
      <c r="R306" s="191">
        <f>SUM(R307:R444)</f>
        <v>0.041855000000000003</v>
      </c>
      <c r="S306" s="190"/>
      <c r="T306" s="192">
        <f>SUM(T307:T444)</f>
        <v>0</v>
      </c>
      <c r="AR306" s="193" t="s">
        <v>129</v>
      </c>
      <c r="AT306" s="194" t="s">
        <v>78</v>
      </c>
      <c r="AU306" s="194" t="s">
        <v>86</v>
      </c>
      <c r="AY306" s="193" t="s">
        <v>282</v>
      </c>
      <c r="BK306" s="195">
        <f>SUM(BK307:BK444)</f>
        <v>102439.40000000001</v>
      </c>
    </row>
    <row r="307" s="1" customFormat="1" ht="16.5" customHeight="1">
      <c r="B307" s="33"/>
      <c r="C307" s="198" t="s">
        <v>517</v>
      </c>
      <c r="D307" s="198" t="s">
        <v>285</v>
      </c>
      <c r="E307" s="199" t="s">
        <v>4088</v>
      </c>
      <c r="F307" s="200" t="s">
        <v>4089</v>
      </c>
      <c r="G307" s="201" t="s">
        <v>376</v>
      </c>
      <c r="H307" s="202">
        <v>1</v>
      </c>
      <c r="I307" s="203">
        <v>1620</v>
      </c>
      <c r="J307" s="203">
        <f>ROUND(I307*H307,2)</f>
        <v>1620</v>
      </c>
      <c r="K307" s="200" t="s">
        <v>289</v>
      </c>
      <c r="L307" s="38"/>
      <c r="M307" s="72" t="s">
        <v>1</v>
      </c>
      <c r="N307" s="204" t="s">
        <v>50</v>
      </c>
      <c r="O307" s="205">
        <v>3.6200000000000001</v>
      </c>
      <c r="P307" s="205">
        <f>O307*H307</f>
        <v>3.6200000000000001</v>
      </c>
      <c r="Q307" s="205">
        <v>0</v>
      </c>
      <c r="R307" s="205">
        <f>Q307*H307</f>
        <v>0</v>
      </c>
      <c r="S307" s="205">
        <v>0</v>
      </c>
      <c r="T307" s="206">
        <f>S307*H307</f>
        <v>0</v>
      </c>
      <c r="AR307" s="17" t="s">
        <v>659</v>
      </c>
      <c r="AT307" s="17" t="s">
        <v>285</v>
      </c>
      <c r="AU307" s="17" t="s">
        <v>88</v>
      </c>
      <c r="AY307" s="17" t="s">
        <v>282</v>
      </c>
      <c r="BE307" s="207">
        <f>IF(N307="základní",J307,0)</f>
        <v>1620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7" t="s">
        <v>86</v>
      </c>
      <c r="BK307" s="207">
        <f>ROUND(I307*H307,2)</f>
        <v>1620</v>
      </c>
      <c r="BL307" s="17" t="s">
        <v>659</v>
      </c>
      <c r="BM307" s="17" t="s">
        <v>4090</v>
      </c>
    </row>
    <row r="308" s="12" customFormat="1">
      <c r="B308" s="208"/>
      <c r="C308" s="209"/>
      <c r="D308" s="210" t="s">
        <v>292</v>
      </c>
      <c r="E308" s="211" t="s">
        <v>1</v>
      </c>
      <c r="F308" s="212" t="s">
        <v>4091</v>
      </c>
      <c r="G308" s="209"/>
      <c r="H308" s="211" t="s">
        <v>1</v>
      </c>
      <c r="I308" s="209"/>
      <c r="J308" s="209"/>
      <c r="K308" s="209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292</v>
      </c>
      <c r="AU308" s="217" t="s">
        <v>88</v>
      </c>
      <c r="AV308" s="12" t="s">
        <v>86</v>
      </c>
      <c r="AW308" s="12" t="s">
        <v>40</v>
      </c>
      <c r="AX308" s="12" t="s">
        <v>79</v>
      </c>
      <c r="AY308" s="217" t="s">
        <v>282</v>
      </c>
    </row>
    <row r="309" s="12" customFormat="1">
      <c r="B309" s="208"/>
      <c r="C309" s="209"/>
      <c r="D309" s="210" t="s">
        <v>292</v>
      </c>
      <c r="E309" s="211" t="s">
        <v>1</v>
      </c>
      <c r="F309" s="212" t="s">
        <v>4092</v>
      </c>
      <c r="G309" s="209"/>
      <c r="H309" s="211" t="s">
        <v>1</v>
      </c>
      <c r="I309" s="209"/>
      <c r="J309" s="209"/>
      <c r="K309" s="209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292</v>
      </c>
      <c r="AU309" s="217" t="s">
        <v>88</v>
      </c>
      <c r="AV309" s="12" t="s">
        <v>86</v>
      </c>
      <c r="AW309" s="12" t="s">
        <v>40</v>
      </c>
      <c r="AX309" s="12" t="s">
        <v>79</v>
      </c>
      <c r="AY309" s="217" t="s">
        <v>282</v>
      </c>
    </row>
    <row r="310" s="12" customFormat="1">
      <c r="B310" s="208"/>
      <c r="C310" s="209"/>
      <c r="D310" s="210" t="s">
        <v>292</v>
      </c>
      <c r="E310" s="211" t="s">
        <v>1</v>
      </c>
      <c r="F310" s="212" t="s">
        <v>4093</v>
      </c>
      <c r="G310" s="209"/>
      <c r="H310" s="211" t="s">
        <v>1</v>
      </c>
      <c r="I310" s="209"/>
      <c r="J310" s="209"/>
      <c r="K310" s="209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292</v>
      </c>
      <c r="AU310" s="217" t="s">
        <v>88</v>
      </c>
      <c r="AV310" s="12" t="s">
        <v>86</v>
      </c>
      <c r="AW310" s="12" t="s">
        <v>40</v>
      </c>
      <c r="AX310" s="12" t="s">
        <v>79</v>
      </c>
      <c r="AY310" s="217" t="s">
        <v>282</v>
      </c>
    </row>
    <row r="311" s="13" customFormat="1">
      <c r="B311" s="218"/>
      <c r="C311" s="219"/>
      <c r="D311" s="210" t="s">
        <v>292</v>
      </c>
      <c r="E311" s="220" t="s">
        <v>1</v>
      </c>
      <c r="F311" s="221" t="s">
        <v>86</v>
      </c>
      <c r="G311" s="219"/>
      <c r="H311" s="222">
        <v>1</v>
      </c>
      <c r="I311" s="219"/>
      <c r="J311" s="219"/>
      <c r="K311" s="219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292</v>
      </c>
      <c r="AU311" s="227" t="s">
        <v>88</v>
      </c>
      <c r="AV311" s="13" t="s">
        <v>88</v>
      </c>
      <c r="AW311" s="13" t="s">
        <v>40</v>
      </c>
      <c r="AX311" s="13" t="s">
        <v>86</v>
      </c>
      <c r="AY311" s="227" t="s">
        <v>282</v>
      </c>
    </row>
    <row r="312" s="1" customFormat="1" ht="16.5" customHeight="1">
      <c r="B312" s="33"/>
      <c r="C312" s="248" t="s">
        <v>522</v>
      </c>
      <c r="D312" s="248" t="s">
        <v>328</v>
      </c>
      <c r="E312" s="249" t="s">
        <v>4094</v>
      </c>
      <c r="F312" s="250" t="s">
        <v>4095</v>
      </c>
      <c r="G312" s="251" t="s">
        <v>376</v>
      </c>
      <c r="H312" s="252">
        <v>1</v>
      </c>
      <c r="I312" s="253">
        <v>10700</v>
      </c>
      <c r="J312" s="253">
        <f>ROUND(I312*H312,2)</f>
        <v>10700</v>
      </c>
      <c r="K312" s="250" t="s">
        <v>4096</v>
      </c>
      <c r="L312" s="254"/>
      <c r="M312" s="255" t="s">
        <v>1</v>
      </c>
      <c r="N312" s="256" t="s">
        <v>50</v>
      </c>
      <c r="O312" s="205">
        <v>0</v>
      </c>
      <c r="P312" s="205">
        <f>O312*H312</f>
        <v>0</v>
      </c>
      <c r="Q312" s="205">
        <v>0</v>
      </c>
      <c r="R312" s="205">
        <f>Q312*H312</f>
        <v>0</v>
      </c>
      <c r="S312" s="205">
        <v>0</v>
      </c>
      <c r="T312" s="206">
        <f>S312*H312</f>
        <v>0</v>
      </c>
      <c r="AR312" s="17" t="s">
        <v>4097</v>
      </c>
      <c r="AT312" s="17" t="s">
        <v>328</v>
      </c>
      <c r="AU312" s="17" t="s">
        <v>88</v>
      </c>
      <c r="AY312" s="17" t="s">
        <v>282</v>
      </c>
      <c r="BE312" s="207">
        <f>IF(N312="základní",J312,0)</f>
        <v>10700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7" t="s">
        <v>86</v>
      </c>
      <c r="BK312" s="207">
        <f>ROUND(I312*H312,2)</f>
        <v>10700</v>
      </c>
      <c r="BL312" s="17" t="s">
        <v>659</v>
      </c>
      <c r="BM312" s="17" t="s">
        <v>4098</v>
      </c>
    </row>
    <row r="313" s="12" customFormat="1">
      <c r="B313" s="208"/>
      <c r="C313" s="209"/>
      <c r="D313" s="210" t="s">
        <v>292</v>
      </c>
      <c r="E313" s="211" t="s">
        <v>1</v>
      </c>
      <c r="F313" s="212" t="s">
        <v>4091</v>
      </c>
      <c r="G313" s="209"/>
      <c r="H313" s="211" t="s">
        <v>1</v>
      </c>
      <c r="I313" s="209"/>
      <c r="J313" s="209"/>
      <c r="K313" s="209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292</v>
      </c>
      <c r="AU313" s="217" t="s">
        <v>88</v>
      </c>
      <c r="AV313" s="12" t="s">
        <v>86</v>
      </c>
      <c r="AW313" s="12" t="s">
        <v>40</v>
      </c>
      <c r="AX313" s="12" t="s">
        <v>79</v>
      </c>
      <c r="AY313" s="217" t="s">
        <v>282</v>
      </c>
    </row>
    <row r="314" s="12" customFormat="1">
      <c r="B314" s="208"/>
      <c r="C314" s="209"/>
      <c r="D314" s="210" t="s">
        <v>292</v>
      </c>
      <c r="E314" s="211" t="s">
        <v>1</v>
      </c>
      <c r="F314" s="212" t="s">
        <v>4092</v>
      </c>
      <c r="G314" s="209"/>
      <c r="H314" s="211" t="s">
        <v>1</v>
      </c>
      <c r="I314" s="209"/>
      <c r="J314" s="209"/>
      <c r="K314" s="209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292</v>
      </c>
      <c r="AU314" s="217" t="s">
        <v>88</v>
      </c>
      <c r="AV314" s="12" t="s">
        <v>86</v>
      </c>
      <c r="AW314" s="12" t="s">
        <v>40</v>
      </c>
      <c r="AX314" s="12" t="s">
        <v>79</v>
      </c>
      <c r="AY314" s="217" t="s">
        <v>282</v>
      </c>
    </row>
    <row r="315" s="12" customFormat="1">
      <c r="B315" s="208"/>
      <c r="C315" s="209"/>
      <c r="D315" s="210" t="s">
        <v>292</v>
      </c>
      <c r="E315" s="211" t="s">
        <v>1</v>
      </c>
      <c r="F315" s="212" t="s">
        <v>4093</v>
      </c>
      <c r="G315" s="209"/>
      <c r="H315" s="211" t="s">
        <v>1</v>
      </c>
      <c r="I315" s="209"/>
      <c r="J315" s="209"/>
      <c r="K315" s="209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292</v>
      </c>
      <c r="AU315" s="217" t="s">
        <v>88</v>
      </c>
      <c r="AV315" s="12" t="s">
        <v>86</v>
      </c>
      <c r="AW315" s="12" t="s">
        <v>40</v>
      </c>
      <c r="AX315" s="12" t="s">
        <v>79</v>
      </c>
      <c r="AY315" s="217" t="s">
        <v>282</v>
      </c>
    </row>
    <row r="316" s="13" customFormat="1">
      <c r="B316" s="218"/>
      <c r="C316" s="219"/>
      <c r="D316" s="210" t="s">
        <v>292</v>
      </c>
      <c r="E316" s="220" t="s">
        <v>1</v>
      </c>
      <c r="F316" s="221" t="s">
        <v>86</v>
      </c>
      <c r="G316" s="219"/>
      <c r="H316" s="222">
        <v>1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292</v>
      </c>
      <c r="AU316" s="227" t="s">
        <v>88</v>
      </c>
      <c r="AV316" s="13" t="s">
        <v>88</v>
      </c>
      <c r="AW316" s="13" t="s">
        <v>40</v>
      </c>
      <c r="AX316" s="13" t="s">
        <v>86</v>
      </c>
      <c r="AY316" s="227" t="s">
        <v>282</v>
      </c>
    </row>
    <row r="317" s="1" customFormat="1" ht="16.5" customHeight="1">
      <c r="B317" s="33"/>
      <c r="C317" s="198" t="s">
        <v>526</v>
      </c>
      <c r="D317" s="198" t="s">
        <v>285</v>
      </c>
      <c r="E317" s="199" t="s">
        <v>4099</v>
      </c>
      <c r="F317" s="200" t="s">
        <v>4100</v>
      </c>
      <c r="G317" s="201" t="s">
        <v>376</v>
      </c>
      <c r="H317" s="202">
        <v>7</v>
      </c>
      <c r="I317" s="203">
        <v>89.700000000000003</v>
      </c>
      <c r="J317" s="203">
        <f>ROUND(I317*H317,2)</f>
        <v>627.89999999999998</v>
      </c>
      <c r="K317" s="200" t="s">
        <v>289</v>
      </c>
      <c r="L317" s="38"/>
      <c r="M317" s="72" t="s">
        <v>1</v>
      </c>
      <c r="N317" s="204" t="s">
        <v>50</v>
      </c>
      <c r="O317" s="205">
        <v>0.252</v>
      </c>
      <c r="P317" s="205">
        <f>O317*H317</f>
        <v>1.764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AR317" s="17" t="s">
        <v>659</v>
      </c>
      <c r="AT317" s="17" t="s">
        <v>285</v>
      </c>
      <c r="AU317" s="17" t="s">
        <v>88</v>
      </c>
      <c r="AY317" s="17" t="s">
        <v>282</v>
      </c>
      <c r="BE317" s="207">
        <f>IF(N317="základní",J317,0)</f>
        <v>627.89999999999998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7" t="s">
        <v>86</v>
      </c>
      <c r="BK317" s="207">
        <f>ROUND(I317*H317,2)</f>
        <v>627.89999999999998</v>
      </c>
      <c r="BL317" s="17" t="s">
        <v>659</v>
      </c>
      <c r="BM317" s="17" t="s">
        <v>4101</v>
      </c>
    </row>
    <row r="318" s="12" customFormat="1">
      <c r="B318" s="208"/>
      <c r="C318" s="209"/>
      <c r="D318" s="210" t="s">
        <v>292</v>
      </c>
      <c r="E318" s="211" t="s">
        <v>1</v>
      </c>
      <c r="F318" s="212" t="s">
        <v>4102</v>
      </c>
      <c r="G318" s="209"/>
      <c r="H318" s="211" t="s">
        <v>1</v>
      </c>
      <c r="I318" s="209"/>
      <c r="J318" s="209"/>
      <c r="K318" s="209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292</v>
      </c>
      <c r="AU318" s="217" t="s">
        <v>88</v>
      </c>
      <c r="AV318" s="12" t="s">
        <v>86</v>
      </c>
      <c r="AW318" s="12" t="s">
        <v>40</v>
      </c>
      <c r="AX318" s="12" t="s">
        <v>79</v>
      </c>
      <c r="AY318" s="217" t="s">
        <v>282</v>
      </c>
    </row>
    <row r="319" s="13" customFormat="1">
      <c r="B319" s="218"/>
      <c r="C319" s="219"/>
      <c r="D319" s="210" t="s">
        <v>292</v>
      </c>
      <c r="E319" s="220" t="s">
        <v>1</v>
      </c>
      <c r="F319" s="221" t="s">
        <v>334</v>
      </c>
      <c r="G319" s="219"/>
      <c r="H319" s="222">
        <v>7</v>
      </c>
      <c r="I319" s="219"/>
      <c r="J319" s="219"/>
      <c r="K319" s="219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292</v>
      </c>
      <c r="AU319" s="227" t="s">
        <v>88</v>
      </c>
      <c r="AV319" s="13" t="s">
        <v>88</v>
      </c>
      <c r="AW319" s="13" t="s">
        <v>40</v>
      </c>
      <c r="AX319" s="13" t="s">
        <v>86</v>
      </c>
      <c r="AY319" s="227" t="s">
        <v>282</v>
      </c>
    </row>
    <row r="320" s="1" customFormat="1" ht="16.5" customHeight="1">
      <c r="B320" s="33"/>
      <c r="C320" s="248" t="s">
        <v>530</v>
      </c>
      <c r="D320" s="248" t="s">
        <v>328</v>
      </c>
      <c r="E320" s="249" t="s">
        <v>4103</v>
      </c>
      <c r="F320" s="250" t="s">
        <v>4104</v>
      </c>
      <c r="G320" s="251" t="s">
        <v>376</v>
      </c>
      <c r="H320" s="252">
        <v>7</v>
      </c>
      <c r="I320" s="253">
        <v>10.300000000000001</v>
      </c>
      <c r="J320" s="253">
        <f>ROUND(I320*H320,2)</f>
        <v>72.099999999999994</v>
      </c>
      <c r="K320" s="250" t="s">
        <v>289</v>
      </c>
      <c r="L320" s="254"/>
      <c r="M320" s="255" t="s">
        <v>1</v>
      </c>
      <c r="N320" s="256" t="s">
        <v>50</v>
      </c>
      <c r="O320" s="205">
        <v>0</v>
      </c>
      <c r="P320" s="205">
        <f>O320*H320</f>
        <v>0</v>
      </c>
      <c r="Q320" s="205">
        <v>0.00023000000000000001</v>
      </c>
      <c r="R320" s="205">
        <f>Q320*H320</f>
        <v>0.0016100000000000001</v>
      </c>
      <c r="S320" s="205">
        <v>0</v>
      </c>
      <c r="T320" s="206">
        <f>S320*H320</f>
        <v>0</v>
      </c>
      <c r="AR320" s="17" t="s">
        <v>4097</v>
      </c>
      <c r="AT320" s="17" t="s">
        <v>328</v>
      </c>
      <c r="AU320" s="17" t="s">
        <v>88</v>
      </c>
      <c r="AY320" s="17" t="s">
        <v>282</v>
      </c>
      <c r="BE320" s="207">
        <f>IF(N320="základní",J320,0)</f>
        <v>72.099999999999994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7" t="s">
        <v>86</v>
      </c>
      <c r="BK320" s="207">
        <f>ROUND(I320*H320,2)</f>
        <v>72.099999999999994</v>
      </c>
      <c r="BL320" s="17" t="s">
        <v>659</v>
      </c>
      <c r="BM320" s="17" t="s">
        <v>4105</v>
      </c>
    </row>
    <row r="321" s="12" customFormat="1">
      <c r="B321" s="208"/>
      <c r="C321" s="209"/>
      <c r="D321" s="210" t="s">
        <v>292</v>
      </c>
      <c r="E321" s="211" t="s">
        <v>1</v>
      </c>
      <c r="F321" s="212" t="s">
        <v>4102</v>
      </c>
      <c r="G321" s="209"/>
      <c r="H321" s="211" t="s">
        <v>1</v>
      </c>
      <c r="I321" s="209"/>
      <c r="J321" s="209"/>
      <c r="K321" s="209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292</v>
      </c>
      <c r="AU321" s="217" t="s">
        <v>88</v>
      </c>
      <c r="AV321" s="12" t="s">
        <v>86</v>
      </c>
      <c r="AW321" s="12" t="s">
        <v>40</v>
      </c>
      <c r="AX321" s="12" t="s">
        <v>79</v>
      </c>
      <c r="AY321" s="217" t="s">
        <v>282</v>
      </c>
    </row>
    <row r="322" s="13" customFormat="1">
      <c r="B322" s="218"/>
      <c r="C322" s="219"/>
      <c r="D322" s="210" t="s">
        <v>292</v>
      </c>
      <c r="E322" s="220" t="s">
        <v>1</v>
      </c>
      <c r="F322" s="221" t="s">
        <v>334</v>
      </c>
      <c r="G322" s="219"/>
      <c r="H322" s="222">
        <v>7</v>
      </c>
      <c r="I322" s="219"/>
      <c r="J322" s="219"/>
      <c r="K322" s="219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292</v>
      </c>
      <c r="AU322" s="227" t="s">
        <v>88</v>
      </c>
      <c r="AV322" s="13" t="s">
        <v>88</v>
      </c>
      <c r="AW322" s="13" t="s">
        <v>40</v>
      </c>
      <c r="AX322" s="13" t="s">
        <v>86</v>
      </c>
      <c r="AY322" s="227" t="s">
        <v>282</v>
      </c>
    </row>
    <row r="323" s="1" customFormat="1" ht="16.5" customHeight="1">
      <c r="B323" s="33"/>
      <c r="C323" s="198" t="s">
        <v>537</v>
      </c>
      <c r="D323" s="198" t="s">
        <v>285</v>
      </c>
      <c r="E323" s="199" t="s">
        <v>4106</v>
      </c>
      <c r="F323" s="200" t="s">
        <v>4107</v>
      </c>
      <c r="G323" s="201" t="s">
        <v>392</v>
      </c>
      <c r="H323" s="202">
        <v>100</v>
      </c>
      <c r="I323" s="203">
        <v>45.200000000000003</v>
      </c>
      <c r="J323" s="203">
        <f>ROUND(I323*H323,2)</f>
        <v>4520</v>
      </c>
      <c r="K323" s="200" t="s">
        <v>289</v>
      </c>
      <c r="L323" s="38"/>
      <c r="M323" s="72" t="s">
        <v>1</v>
      </c>
      <c r="N323" s="204" t="s">
        <v>50</v>
      </c>
      <c r="O323" s="205">
        <v>0.127</v>
      </c>
      <c r="P323" s="205">
        <f>O323*H323</f>
        <v>12.699999999999999</v>
      </c>
      <c r="Q323" s="205">
        <v>0</v>
      </c>
      <c r="R323" s="205">
        <f>Q323*H323</f>
        <v>0</v>
      </c>
      <c r="S323" s="205">
        <v>0</v>
      </c>
      <c r="T323" s="206">
        <f>S323*H323</f>
        <v>0</v>
      </c>
      <c r="AR323" s="17" t="s">
        <v>659</v>
      </c>
      <c r="AT323" s="17" t="s">
        <v>285</v>
      </c>
      <c r="AU323" s="17" t="s">
        <v>88</v>
      </c>
      <c r="AY323" s="17" t="s">
        <v>282</v>
      </c>
      <c r="BE323" s="207">
        <f>IF(N323="základní",J323,0)</f>
        <v>4520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7" t="s">
        <v>86</v>
      </c>
      <c r="BK323" s="207">
        <f>ROUND(I323*H323,2)</f>
        <v>4520</v>
      </c>
      <c r="BL323" s="17" t="s">
        <v>659</v>
      </c>
      <c r="BM323" s="17" t="s">
        <v>4108</v>
      </c>
    </row>
    <row r="324" s="12" customFormat="1">
      <c r="B324" s="208"/>
      <c r="C324" s="209"/>
      <c r="D324" s="210" t="s">
        <v>292</v>
      </c>
      <c r="E324" s="211" t="s">
        <v>1</v>
      </c>
      <c r="F324" s="212" t="s">
        <v>3945</v>
      </c>
      <c r="G324" s="209"/>
      <c r="H324" s="211" t="s">
        <v>1</v>
      </c>
      <c r="I324" s="209"/>
      <c r="J324" s="209"/>
      <c r="K324" s="209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292</v>
      </c>
      <c r="AU324" s="217" t="s">
        <v>88</v>
      </c>
      <c r="AV324" s="12" t="s">
        <v>86</v>
      </c>
      <c r="AW324" s="12" t="s">
        <v>40</v>
      </c>
      <c r="AX324" s="12" t="s">
        <v>79</v>
      </c>
      <c r="AY324" s="217" t="s">
        <v>282</v>
      </c>
    </row>
    <row r="325" s="12" customFormat="1">
      <c r="B325" s="208"/>
      <c r="C325" s="209"/>
      <c r="D325" s="210" t="s">
        <v>292</v>
      </c>
      <c r="E325" s="211" t="s">
        <v>1</v>
      </c>
      <c r="F325" s="212" t="s">
        <v>4102</v>
      </c>
      <c r="G325" s="209"/>
      <c r="H325" s="211" t="s">
        <v>1</v>
      </c>
      <c r="I325" s="209"/>
      <c r="J325" s="209"/>
      <c r="K325" s="209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292</v>
      </c>
      <c r="AU325" s="217" t="s">
        <v>88</v>
      </c>
      <c r="AV325" s="12" t="s">
        <v>86</v>
      </c>
      <c r="AW325" s="12" t="s">
        <v>40</v>
      </c>
      <c r="AX325" s="12" t="s">
        <v>79</v>
      </c>
      <c r="AY325" s="217" t="s">
        <v>282</v>
      </c>
    </row>
    <row r="326" s="12" customFormat="1">
      <c r="B326" s="208"/>
      <c r="C326" s="209"/>
      <c r="D326" s="210" t="s">
        <v>292</v>
      </c>
      <c r="E326" s="211" t="s">
        <v>1</v>
      </c>
      <c r="F326" s="212" t="s">
        <v>4109</v>
      </c>
      <c r="G326" s="209"/>
      <c r="H326" s="211" t="s">
        <v>1</v>
      </c>
      <c r="I326" s="209"/>
      <c r="J326" s="209"/>
      <c r="K326" s="209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292</v>
      </c>
      <c r="AU326" s="217" t="s">
        <v>88</v>
      </c>
      <c r="AV326" s="12" t="s">
        <v>86</v>
      </c>
      <c r="AW326" s="12" t="s">
        <v>40</v>
      </c>
      <c r="AX326" s="12" t="s">
        <v>79</v>
      </c>
      <c r="AY326" s="217" t="s">
        <v>282</v>
      </c>
    </row>
    <row r="327" s="13" customFormat="1">
      <c r="B327" s="218"/>
      <c r="C327" s="219"/>
      <c r="D327" s="210" t="s">
        <v>292</v>
      </c>
      <c r="E327" s="220" t="s">
        <v>1</v>
      </c>
      <c r="F327" s="221" t="s">
        <v>4110</v>
      </c>
      <c r="G327" s="219"/>
      <c r="H327" s="222">
        <v>100</v>
      </c>
      <c r="I327" s="219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292</v>
      </c>
      <c r="AU327" s="227" t="s">
        <v>88</v>
      </c>
      <c r="AV327" s="13" t="s">
        <v>88</v>
      </c>
      <c r="AW327" s="13" t="s">
        <v>40</v>
      </c>
      <c r="AX327" s="13" t="s">
        <v>86</v>
      </c>
      <c r="AY327" s="227" t="s">
        <v>282</v>
      </c>
    </row>
    <row r="328" s="1" customFormat="1" ht="16.5" customHeight="1">
      <c r="B328" s="33"/>
      <c r="C328" s="248" t="s">
        <v>541</v>
      </c>
      <c r="D328" s="248" t="s">
        <v>328</v>
      </c>
      <c r="E328" s="249" t="s">
        <v>4111</v>
      </c>
      <c r="F328" s="250" t="s">
        <v>4112</v>
      </c>
      <c r="G328" s="251" t="s">
        <v>3448</v>
      </c>
      <c r="H328" s="252">
        <v>40</v>
      </c>
      <c r="I328" s="253">
        <v>41.299999999999997</v>
      </c>
      <c r="J328" s="253">
        <f>ROUND(I328*H328,2)</f>
        <v>1652</v>
      </c>
      <c r="K328" s="250" t="s">
        <v>289</v>
      </c>
      <c r="L328" s="254"/>
      <c r="M328" s="255" t="s">
        <v>1</v>
      </c>
      <c r="N328" s="256" t="s">
        <v>50</v>
      </c>
      <c r="O328" s="205">
        <v>0</v>
      </c>
      <c r="P328" s="205">
        <f>O328*H328</f>
        <v>0</v>
      </c>
      <c r="Q328" s="205">
        <v>0.001</v>
      </c>
      <c r="R328" s="205">
        <f>Q328*H328</f>
        <v>0.040000000000000001</v>
      </c>
      <c r="S328" s="205">
        <v>0</v>
      </c>
      <c r="T328" s="206">
        <f>S328*H328</f>
        <v>0</v>
      </c>
      <c r="AR328" s="17" t="s">
        <v>4097</v>
      </c>
      <c r="AT328" s="17" t="s">
        <v>328</v>
      </c>
      <c r="AU328" s="17" t="s">
        <v>88</v>
      </c>
      <c r="AY328" s="17" t="s">
        <v>282</v>
      </c>
      <c r="BE328" s="207">
        <f>IF(N328="základní",J328,0)</f>
        <v>1652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7" t="s">
        <v>86</v>
      </c>
      <c r="BK328" s="207">
        <f>ROUND(I328*H328,2)</f>
        <v>1652</v>
      </c>
      <c r="BL328" s="17" t="s">
        <v>659</v>
      </c>
      <c r="BM328" s="17" t="s">
        <v>4113</v>
      </c>
    </row>
    <row r="329" s="12" customFormat="1">
      <c r="B329" s="208"/>
      <c r="C329" s="209"/>
      <c r="D329" s="210" t="s">
        <v>292</v>
      </c>
      <c r="E329" s="211" t="s">
        <v>1</v>
      </c>
      <c r="F329" s="212" t="s">
        <v>3945</v>
      </c>
      <c r="G329" s="209"/>
      <c r="H329" s="211" t="s">
        <v>1</v>
      </c>
      <c r="I329" s="209"/>
      <c r="J329" s="209"/>
      <c r="K329" s="209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292</v>
      </c>
      <c r="AU329" s="217" t="s">
        <v>88</v>
      </c>
      <c r="AV329" s="12" t="s">
        <v>86</v>
      </c>
      <c r="AW329" s="12" t="s">
        <v>40</v>
      </c>
      <c r="AX329" s="12" t="s">
        <v>79</v>
      </c>
      <c r="AY329" s="217" t="s">
        <v>282</v>
      </c>
    </row>
    <row r="330" s="12" customFormat="1">
      <c r="B330" s="208"/>
      <c r="C330" s="209"/>
      <c r="D330" s="210" t="s">
        <v>292</v>
      </c>
      <c r="E330" s="211" t="s">
        <v>1</v>
      </c>
      <c r="F330" s="212" t="s">
        <v>4102</v>
      </c>
      <c r="G330" s="209"/>
      <c r="H330" s="211" t="s">
        <v>1</v>
      </c>
      <c r="I330" s="209"/>
      <c r="J330" s="209"/>
      <c r="K330" s="209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292</v>
      </c>
      <c r="AU330" s="217" t="s">
        <v>88</v>
      </c>
      <c r="AV330" s="12" t="s">
        <v>86</v>
      </c>
      <c r="AW330" s="12" t="s">
        <v>40</v>
      </c>
      <c r="AX330" s="12" t="s">
        <v>79</v>
      </c>
      <c r="AY330" s="217" t="s">
        <v>282</v>
      </c>
    </row>
    <row r="331" s="12" customFormat="1">
      <c r="B331" s="208"/>
      <c r="C331" s="209"/>
      <c r="D331" s="210" t="s">
        <v>292</v>
      </c>
      <c r="E331" s="211" t="s">
        <v>1</v>
      </c>
      <c r="F331" s="212" t="s">
        <v>4109</v>
      </c>
      <c r="G331" s="209"/>
      <c r="H331" s="211" t="s">
        <v>1</v>
      </c>
      <c r="I331" s="209"/>
      <c r="J331" s="209"/>
      <c r="K331" s="209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292</v>
      </c>
      <c r="AU331" s="217" t="s">
        <v>88</v>
      </c>
      <c r="AV331" s="12" t="s">
        <v>86</v>
      </c>
      <c r="AW331" s="12" t="s">
        <v>40</v>
      </c>
      <c r="AX331" s="12" t="s">
        <v>79</v>
      </c>
      <c r="AY331" s="217" t="s">
        <v>282</v>
      </c>
    </row>
    <row r="332" s="13" customFormat="1">
      <c r="B332" s="218"/>
      <c r="C332" s="219"/>
      <c r="D332" s="210" t="s">
        <v>292</v>
      </c>
      <c r="E332" s="220" t="s">
        <v>1</v>
      </c>
      <c r="F332" s="221" t="s">
        <v>4114</v>
      </c>
      <c r="G332" s="219"/>
      <c r="H332" s="222">
        <v>40</v>
      </c>
      <c r="I332" s="219"/>
      <c r="J332" s="219"/>
      <c r="K332" s="219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292</v>
      </c>
      <c r="AU332" s="227" t="s">
        <v>88</v>
      </c>
      <c r="AV332" s="13" t="s">
        <v>88</v>
      </c>
      <c r="AW332" s="13" t="s">
        <v>40</v>
      </c>
      <c r="AX332" s="13" t="s">
        <v>86</v>
      </c>
      <c r="AY332" s="227" t="s">
        <v>282</v>
      </c>
    </row>
    <row r="333" s="1" customFormat="1" ht="16.5" customHeight="1">
      <c r="B333" s="33"/>
      <c r="C333" s="198" t="s">
        <v>545</v>
      </c>
      <c r="D333" s="198" t="s">
        <v>285</v>
      </c>
      <c r="E333" s="199" t="s">
        <v>4115</v>
      </c>
      <c r="F333" s="200" t="s">
        <v>4116</v>
      </c>
      <c r="G333" s="201" t="s">
        <v>392</v>
      </c>
      <c r="H333" s="202">
        <v>3.5</v>
      </c>
      <c r="I333" s="203">
        <v>17.199999999999999</v>
      </c>
      <c r="J333" s="203">
        <f>ROUND(I333*H333,2)</f>
        <v>60.200000000000003</v>
      </c>
      <c r="K333" s="200" t="s">
        <v>289</v>
      </c>
      <c r="L333" s="38"/>
      <c r="M333" s="72" t="s">
        <v>1</v>
      </c>
      <c r="N333" s="204" t="s">
        <v>50</v>
      </c>
      <c r="O333" s="205">
        <v>0.045999999999999999</v>
      </c>
      <c r="P333" s="205">
        <f>O333*H333</f>
        <v>0.161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AR333" s="17" t="s">
        <v>659</v>
      </c>
      <c r="AT333" s="17" t="s">
        <v>285</v>
      </c>
      <c r="AU333" s="17" t="s">
        <v>88</v>
      </c>
      <c r="AY333" s="17" t="s">
        <v>282</v>
      </c>
      <c r="BE333" s="207">
        <f>IF(N333="základní",J333,0)</f>
        <v>60.200000000000003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7" t="s">
        <v>86</v>
      </c>
      <c r="BK333" s="207">
        <f>ROUND(I333*H333,2)</f>
        <v>60.200000000000003</v>
      </c>
      <c r="BL333" s="17" t="s">
        <v>659</v>
      </c>
      <c r="BM333" s="17" t="s">
        <v>4117</v>
      </c>
    </row>
    <row r="334" s="12" customFormat="1">
      <c r="B334" s="208"/>
      <c r="C334" s="209"/>
      <c r="D334" s="210" t="s">
        <v>292</v>
      </c>
      <c r="E334" s="211" t="s">
        <v>1</v>
      </c>
      <c r="F334" s="212" t="s">
        <v>4102</v>
      </c>
      <c r="G334" s="209"/>
      <c r="H334" s="211" t="s">
        <v>1</v>
      </c>
      <c r="I334" s="209"/>
      <c r="J334" s="209"/>
      <c r="K334" s="209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292</v>
      </c>
      <c r="AU334" s="217" t="s">
        <v>88</v>
      </c>
      <c r="AV334" s="12" t="s">
        <v>86</v>
      </c>
      <c r="AW334" s="12" t="s">
        <v>40</v>
      </c>
      <c r="AX334" s="12" t="s">
        <v>79</v>
      </c>
      <c r="AY334" s="217" t="s">
        <v>282</v>
      </c>
    </row>
    <row r="335" s="12" customFormat="1">
      <c r="B335" s="208"/>
      <c r="C335" s="209"/>
      <c r="D335" s="210" t="s">
        <v>292</v>
      </c>
      <c r="E335" s="211" t="s">
        <v>1</v>
      </c>
      <c r="F335" s="212" t="s">
        <v>4118</v>
      </c>
      <c r="G335" s="209"/>
      <c r="H335" s="211" t="s">
        <v>1</v>
      </c>
      <c r="I335" s="209"/>
      <c r="J335" s="209"/>
      <c r="K335" s="209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292</v>
      </c>
      <c r="AU335" s="217" t="s">
        <v>88</v>
      </c>
      <c r="AV335" s="12" t="s">
        <v>86</v>
      </c>
      <c r="AW335" s="12" t="s">
        <v>40</v>
      </c>
      <c r="AX335" s="12" t="s">
        <v>79</v>
      </c>
      <c r="AY335" s="217" t="s">
        <v>282</v>
      </c>
    </row>
    <row r="336" s="13" customFormat="1">
      <c r="B336" s="218"/>
      <c r="C336" s="219"/>
      <c r="D336" s="210" t="s">
        <v>292</v>
      </c>
      <c r="E336" s="220" t="s">
        <v>1</v>
      </c>
      <c r="F336" s="221" t="s">
        <v>4119</v>
      </c>
      <c r="G336" s="219"/>
      <c r="H336" s="222">
        <v>3.5</v>
      </c>
      <c r="I336" s="219"/>
      <c r="J336" s="219"/>
      <c r="K336" s="219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292</v>
      </c>
      <c r="AU336" s="227" t="s">
        <v>88</v>
      </c>
      <c r="AV336" s="13" t="s">
        <v>88</v>
      </c>
      <c r="AW336" s="13" t="s">
        <v>40</v>
      </c>
      <c r="AX336" s="13" t="s">
        <v>86</v>
      </c>
      <c r="AY336" s="227" t="s">
        <v>282</v>
      </c>
    </row>
    <row r="337" s="1" customFormat="1" ht="16.5" customHeight="1">
      <c r="B337" s="33"/>
      <c r="C337" s="248" t="s">
        <v>549</v>
      </c>
      <c r="D337" s="248" t="s">
        <v>328</v>
      </c>
      <c r="E337" s="249" t="s">
        <v>4120</v>
      </c>
      <c r="F337" s="250" t="s">
        <v>4121</v>
      </c>
      <c r="G337" s="251" t="s">
        <v>392</v>
      </c>
      <c r="H337" s="252">
        <v>3.5</v>
      </c>
      <c r="I337" s="253">
        <v>12.6</v>
      </c>
      <c r="J337" s="253">
        <f>ROUND(I337*H337,2)</f>
        <v>44.100000000000001</v>
      </c>
      <c r="K337" s="250" t="s">
        <v>289</v>
      </c>
      <c r="L337" s="254"/>
      <c r="M337" s="255" t="s">
        <v>1</v>
      </c>
      <c r="N337" s="256" t="s">
        <v>50</v>
      </c>
      <c r="O337" s="205">
        <v>0</v>
      </c>
      <c r="P337" s="205">
        <f>O337*H337</f>
        <v>0</v>
      </c>
      <c r="Q337" s="205">
        <v>6.9999999999999994E-05</v>
      </c>
      <c r="R337" s="205">
        <f>Q337*H337</f>
        <v>0.00024499999999999999</v>
      </c>
      <c r="S337" s="205">
        <v>0</v>
      </c>
      <c r="T337" s="206">
        <f>S337*H337</f>
        <v>0</v>
      </c>
      <c r="AR337" s="17" t="s">
        <v>4097</v>
      </c>
      <c r="AT337" s="17" t="s">
        <v>328</v>
      </c>
      <c r="AU337" s="17" t="s">
        <v>88</v>
      </c>
      <c r="AY337" s="17" t="s">
        <v>282</v>
      </c>
      <c r="BE337" s="207">
        <f>IF(N337="základní",J337,0)</f>
        <v>44.100000000000001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44.100000000000001</v>
      </c>
      <c r="BL337" s="17" t="s">
        <v>659</v>
      </c>
      <c r="BM337" s="17" t="s">
        <v>4122</v>
      </c>
    </row>
    <row r="338" s="12" customFormat="1">
      <c r="B338" s="208"/>
      <c r="C338" s="209"/>
      <c r="D338" s="210" t="s">
        <v>292</v>
      </c>
      <c r="E338" s="211" t="s">
        <v>1</v>
      </c>
      <c r="F338" s="212" t="s">
        <v>4102</v>
      </c>
      <c r="G338" s="209"/>
      <c r="H338" s="211" t="s">
        <v>1</v>
      </c>
      <c r="I338" s="209"/>
      <c r="J338" s="209"/>
      <c r="K338" s="209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292</v>
      </c>
      <c r="AU338" s="217" t="s">
        <v>88</v>
      </c>
      <c r="AV338" s="12" t="s">
        <v>86</v>
      </c>
      <c r="AW338" s="12" t="s">
        <v>40</v>
      </c>
      <c r="AX338" s="12" t="s">
        <v>79</v>
      </c>
      <c r="AY338" s="217" t="s">
        <v>282</v>
      </c>
    </row>
    <row r="339" s="12" customFormat="1">
      <c r="B339" s="208"/>
      <c r="C339" s="209"/>
      <c r="D339" s="210" t="s">
        <v>292</v>
      </c>
      <c r="E339" s="211" t="s">
        <v>1</v>
      </c>
      <c r="F339" s="212" t="s">
        <v>4118</v>
      </c>
      <c r="G339" s="209"/>
      <c r="H339" s="211" t="s">
        <v>1</v>
      </c>
      <c r="I339" s="209"/>
      <c r="J339" s="209"/>
      <c r="K339" s="209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292</v>
      </c>
      <c r="AU339" s="217" t="s">
        <v>88</v>
      </c>
      <c r="AV339" s="12" t="s">
        <v>86</v>
      </c>
      <c r="AW339" s="12" t="s">
        <v>40</v>
      </c>
      <c r="AX339" s="12" t="s">
        <v>79</v>
      </c>
      <c r="AY339" s="217" t="s">
        <v>282</v>
      </c>
    </row>
    <row r="340" s="13" customFormat="1">
      <c r="B340" s="218"/>
      <c r="C340" s="219"/>
      <c r="D340" s="210" t="s">
        <v>292</v>
      </c>
      <c r="E340" s="220" t="s">
        <v>1</v>
      </c>
      <c r="F340" s="221" t="s">
        <v>4119</v>
      </c>
      <c r="G340" s="219"/>
      <c r="H340" s="222">
        <v>3.5</v>
      </c>
      <c r="I340" s="219"/>
      <c r="J340" s="219"/>
      <c r="K340" s="219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292</v>
      </c>
      <c r="AU340" s="227" t="s">
        <v>88</v>
      </c>
      <c r="AV340" s="13" t="s">
        <v>88</v>
      </c>
      <c r="AW340" s="13" t="s">
        <v>40</v>
      </c>
      <c r="AX340" s="13" t="s">
        <v>86</v>
      </c>
      <c r="AY340" s="227" t="s">
        <v>282</v>
      </c>
    </row>
    <row r="341" s="1" customFormat="1" ht="16.5" customHeight="1">
      <c r="B341" s="33"/>
      <c r="C341" s="198" t="s">
        <v>553</v>
      </c>
      <c r="D341" s="198" t="s">
        <v>285</v>
      </c>
      <c r="E341" s="199" t="s">
        <v>4123</v>
      </c>
      <c r="F341" s="200" t="s">
        <v>4124</v>
      </c>
      <c r="G341" s="201" t="s">
        <v>392</v>
      </c>
      <c r="H341" s="202">
        <v>145</v>
      </c>
      <c r="I341" s="203">
        <v>35.100000000000001</v>
      </c>
      <c r="J341" s="203">
        <f>ROUND(I341*H341,2)</f>
        <v>5089.5</v>
      </c>
      <c r="K341" s="200" t="s">
        <v>289</v>
      </c>
      <c r="L341" s="38"/>
      <c r="M341" s="72" t="s">
        <v>1</v>
      </c>
      <c r="N341" s="204" t="s">
        <v>50</v>
      </c>
      <c r="O341" s="205">
        <v>0.089999999999999997</v>
      </c>
      <c r="P341" s="205">
        <f>O341*H341</f>
        <v>13.049999999999999</v>
      </c>
      <c r="Q341" s="205">
        <v>0</v>
      </c>
      <c r="R341" s="205">
        <f>Q341*H341</f>
        <v>0</v>
      </c>
      <c r="S341" s="205">
        <v>0</v>
      </c>
      <c r="T341" s="206">
        <f>S341*H341</f>
        <v>0</v>
      </c>
      <c r="AR341" s="17" t="s">
        <v>659</v>
      </c>
      <c r="AT341" s="17" t="s">
        <v>285</v>
      </c>
      <c r="AU341" s="17" t="s">
        <v>88</v>
      </c>
      <c r="AY341" s="17" t="s">
        <v>282</v>
      </c>
      <c r="BE341" s="207">
        <f>IF(N341="základní",J341,0)</f>
        <v>5089.5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5089.5</v>
      </c>
      <c r="BL341" s="17" t="s">
        <v>659</v>
      </c>
      <c r="BM341" s="17" t="s">
        <v>4125</v>
      </c>
    </row>
    <row r="342" s="12" customFormat="1">
      <c r="B342" s="208"/>
      <c r="C342" s="209"/>
      <c r="D342" s="210" t="s">
        <v>292</v>
      </c>
      <c r="E342" s="211" t="s">
        <v>1</v>
      </c>
      <c r="F342" s="212" t="s">
        <v>3945</v>
      </c>
      <c r="G342" s="209"/>
      <c r="H342" s="211" t="s">
        <v>1</v>
      </c>
      <c r="I342" s="209"/>
      <c r="J342" s="209"/>
      <c r="K342" s="209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292</v>
      </c>
      <c r="AU342" s="217" t="s">
        <v>88</v>
      </c>
      <c r="AV342" s="12" t="s">
        <v>86</v>
      </c>
      <c r="AW342" s="12" t="s">
        <v>40</v>
      </c>
      <c r="AX342" s="12" t="s">
        <v>79</v>
      </c>
      <c r="AY342" s="217" t="s">
        <v>282</v>
      </c>
    </row>
    <row r="343" s="12" customFormat="1">
      <c r="B343" s="208"/>
      <c r="C343" s="209"/>
      <c r="D343" s="210" t="s">
        <v>292</v>
      </c>
      <c r="E343" s="211" t="s">
        <v>1</v>
      </c>
      <c r="F343" s="212" t="s">
        <v>4126</v>
      </c>
      <c r="G343" s="209"/>
      <c r="H343" s="211" t="s">
        <v>1</v>
      </c>
      <c r="I343" s="209"/>
      <c r="J343" s="209"/>
      <c r="K343" s="209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292</v>
      </c>
      <c r="AU343" s="217" t="s">
        <v>88</v>
      </c>
      <c r="AV343" s="12" t="s">
        <v>86</v>
      </c>
      <c r="AW343" s="12" t="s">
        <v>40</v>
      </c>
      <c r="AX343" s="12" t="s">
        <v>79</v>
      </c>
      <c r="AY343" s="217" t="s">
        <v>282</v>
      </c>
    </row>
    <row r="344" s="13" customFormat="1">
      <c r="B344" s="218"/>
      <c r="C344" s="219"/>
      <c r="D344" s="210" t="s">
        <v>292</v>
      </c>
      <c r="E344" s="220" t="s">
        <v>1</v>
      </c>
      <c r="F344" s="221" t="s">
        <v>4127</v>
      </c>
      <c r="G344" s="219"/>
      <c r="H344" s="222">
        <v>145</v>
      </c>
      <c r="I344" s="219"/>
      <c r="J344" s="219"/>
      <c r="K344" s="219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292</v>
      </c>
      <c r="AU344" s="227" t="s">
        <v>88</v>
      </c>
      <c r="AV344" s="13" t="s">
        <v>88</v>
      </c>
      <c r="AW344" s="13" t="s">
        <v>40</v>
      </c>
      <c r="AX344" s="13" t="s">
        <v>86</v>
      </c>
      <c r="AY344" s="227" t="s">
        <v>282</v>
      </c>
    </row>
    <row r="345" s="1" customFormat="1" ht="16.5" customHeight="1">
      <c r="B345" s="33"/>
      <c r="C345" s="248" t="s">
        <v>557</v>
      </c>
      <c r="D345" s="248" t="s">
        <v>328</v>
      </c>
      <c r="E345" s="249" t="s">
        <v>4128</v>
      </c>
      <c r="F345" s="250" t="s">
        <v>4129</v>
      </c>
      <c r="G345" s="251" t="s">
        <v>392</v>
      </c>
      <c r="H345" s="252">
        <v>152.25</v>
      </c>
      <c r="I345" s="253">
        <v>42.229999999999997</v>
      </c>
      <c r="J345" s="253">
        <f>ROUND(I345*H345,2)</f>
        <v>6429.5200000000004</v>
      </c>
      <c r="K345" s="250" t="s">
        <v>4096</v>
      </c>
      <c r="L345" s="254"/>
      <c r="M345" s="255" t="s">
        <v>1</v>
      </c>
      <c r="N345" s="256" t="s">
        <v>50</v>
      </c>
      <c r="O345" s="205">
        <v>0</v>
      </c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AR345" s="17" t="s">
        <v>4097</v>
      </c>
      <c r="AT345" s="17" t="s">
        <v>328</v>
      </c>
      <c r="AU345" s="17" t="s">
        <v>88</v>
      </c>
      <c r="AY345" s="17" t="s">
        <v>282</v>
      </c>
      <c r="BE345" s="207">
        <f>IF(N345="základní",J345,0)</f>
        <v>6429.5200000000004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7" t="s">
        <v>86</v>
      </c>
      <c r="BK345" s="207">
        <f>ROUND(I345*H345,2)</f>
        <v>6429.5200000000004</v>
      </c>
      <c r="BL345" s="17" t="s">
        <v>659</v>
      </c>
      <c r="BM345" s="17" t="s">
        <v>4130</v>
      </c>
    </row>
    <row r="346" s="12" customFormat="1">
      <c r="B346" s="208"/>
      <c r="C346" s="209"/>
      <c r="D346" s="210" t="s">
        <v>292</v>
      </c>
      <c r="E346" s="211" t="s">
        <v>1</v>
      </c>
      <c r="F346" s="212" t="s">
        <v>3945</v>
      </c>
      <c r="G346" s="209"/>
      <c r="H346" s="211" t="s">
        <v>1</v>
      </c>
      <c r="I346" s="209"/>
      <c r="J346" s="209"/>
      <c r="K346" s="209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292</v>
      </c>
      <c r="AU346" s="217" t="s">
        <v>88</v>
      </c>
      <c r="AV346" s="12" t="s">
        <v>86</v>
      </c>
      <c r="AW346" s="12" t="s">
        <v>40</v>
      </c>
      <c r="AX346" s="12" t="s">
        <v>79</v>
      </c>
      <c r="AY346" s="217" t="s">
        <v>282</v>
      </c>
    </row>
    <row r="347" s="12" customFormat="1">
      <c r="B347" s="208"/>
      <c r="C347" s="209"/>
      <c r="D347" s="210" t="s">
        <v>292</v>
      </c>
      <c r="E347" s="211" t="s">
        <v>1</v>
      </c>
      <c r="F347" s="212" t="s">
        <v>4131</v>
      </c>
      <c r="G347" s="209"/>
      <c r="H347" s="211" t="s">
        <v>1</v>
      </c>
      <c r="I347" s="209"/>
      <c r="J347" s="209"/>
      <c r="K347" s="209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292</v>
      </c>
      <c r="AU347" s="217" t="s">
        <v>88</v>
      </c>
      <c r="AV347" s="12" t="s">
        <v>86</v>
      </c>
      <c r="AW347" s="12" t="s">
        <v>40</v>
      </c>
      <c r="AX347" s="12" t="s">
        <v>79</v>
      </c>
      <c r="AY347" s="217" t="s">
        <v>282</v>
      </c>
    </row>
    <row r="348" s="13" customFormat="1">
      <c r="B348" s="218"/>
      <c r="C348" s="219"/>
      <c r="D348" s="210" t="s">
        <v>292</v>
      </c>
      <c r="E348" s="220" t="s">
        <v>1</v>
      </c>
      <c r="F348" s="221" t="s">
        <v>4132</v>
      </c>
      <c r="G348" s="219"/>
      <c r="H348" s="222">
        <v>152.25</v>
      </c>
      <c r="I348" s="219"/>
      <c r="J348" s="219"/>
      <c r="K348" s="219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292</v>
      </c>
      <c r="AU348" s="227" t="s">
        <v>88</v>
      </c>
      <c r="AV348" s="13" t="s">
        <v>88</v>
      </c>
      <c r="AW348" s="13" t="s">
        <v>40</v>
      </c>
      <c r="AX348" s="13" t="s">
        <v>86</v>
      </c>
      <c r="AY348" s="227" t="s">
        <v>282</v>
      </c>
    </row>
    <row r="349" s="1" customFormat="1" ht="16.5" customHeight="1">
      <c r="B349" s="33"/>
      <c r="C349" s="198" t="s">
        <v>561</v>
      </c>
      <c r="D349" s="198" t="s">
        <v>285</v>
      </c>
      <c r="E349" s="199" t="s">
        <v>4133</v>
      </c>
      <c r="F349" s="200" t="s">
        <v>4134</v>
      </c>
      <c r="G349" s="201" t="s">
        <v>392</v>
      </c>
      <c r="H349" s="202">
        <v>5</v>
      </c>
      <c r="I349" s="203">
        <v>40.299999999999997</v>
      </c>
      <c r="J349" s="203">
        <f>ROUND(I349*H349,2)</f>
        <v>201.5</v>
      </c>
      <c r="K349" s="200" t="s">
        <v>289</v>
      </c>
      <c r="L349" s="38"/>
      <c r="M349" s="72" t="s">
        <v>1</v>
      </c>
      <c r="N349" s="204" t="s">
        <v>50</v>
      </c>
      <c r="O349" s="205">
        <v>0.096000000000000002</v>
      </c>
      <c r="P349" s="205">
        <f>O349*H349</f>
        <v>0.47999999999999998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AR349" s="17" t="s">
        <v>659</v>
      </c>
      <c r="AT349" s="17" t="s">
        <v>285</v>
      </c>
      <c r="AU349" s="17" t="s">
        <v>88</v>
      </c>
      <c r="AY349" s="17" t="s">
        <v>282</v>
      </c>
      <c r="BE349" s="207">
        <f>IF(N349="základní",J349,0)</f>
        <v>201.5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201.5</v>
      </c>
      <c r="BL349" s="17" t="s">
        <v>659</v>
      </c>
      <c r="BM349" s="17" t="s">
        <v>4135</v>
      </c>
    </row>
    <row r="350" s="12" customFormat="1">
      <c r="B350" s="208"/>
      <c r="C350" s="209"/>
      <c r="D350" s="210" t="s">
        <v>292</v>
      </c>
      <c r="E350" s="211" t="s">
        <v>1</v>
      </c>
      <c r="F350" s="212" t="s">
        <v>4091</v>
      </c>
      <c r="G350" s="209"/>
      <c r="H350" s="211" t="s">
        <v>1</v>
      </c>
      <c r="I350" s="209"/>
      <c r="J350" s="209"/>
      <c r="K350" s="209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292</v>
      </c>
      <c r="AU350" s="217" t="s">
        <v>88</v>
      </c>
      <c r="AV350" s="12" t="s">
        <v>86</v>
      </c>
      <c r="AW350" s="12" t="s">
        <v>40</v>
      </c>
      <c r="AX350" s="12" t="s">
        <v>79</v>
      </c>
      <c r="AY350" s="217" t="s">
        <v>282</v>
      </c>
    </row>
    <row r="351" s="12" customFormat="1">
      <c r="B351" s="208"/>
      <c r="C351" s="209"/>
      <c r="D351" s="210" t="s">
        <v>292</v>
      </c>
      <c r="E351" s="211" t="s">
        <v>1</v>
      </c>
      <c r="F351" s="212" t="s">
        <v>4136</v>
      </c>
      <c r="G351" s="209"/>
      <c r="H351" s="211" t="s">
        <v>1</v>
      </c>
      <c r="I351" s="209"/>
      <c r="J351" s="209"/>
      <c r="K351" s="209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292</v>
      </c>
      <c r="AU351" s="217" t="s">
        <v>88</v>
      </c>
      <c r="AV351" s="12" t="s">
        <v>86</v>
      </c>
      <c r="AW351" s="12" t="s">
        <v>40</v>
      </c>
      <c r="AX351" s="12" t="s">
        <v>79</v>
      </c>
      <c r="AY351" s="217" t="s">
        <v>282</v>
      </c>
    </row>
    <row r="352" s="12" customFormat="1">
      <c r="B352" s="208"/>
      <c r="C352" s="209"/>
      <c r="D352" s="210" t="s">
        <v>292</v>
      </c>
      <c r="E352" s="211" t="s">
        <v>1</v>
      </c>
      <c r="F352" s="212" t="s">
        <v>4137</v>
      </c>
      <c r="G352" s="209"/>
      <c r="H352" s="211" t="s">
        <v>1</v>
      </c>
      <c r="I352" s="209"/>
      <c r="J352" s="209"/>
      <c r="K352" s="209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292</v>
      </c>
      <c r="AU352" s="217" t="s">
        <v>88</v>
      </c>
      <c r="AV352" s="12" t="s">
        <v>86</v>
      </c>
      <c r="AW352" s="12" t="s">
        <v>40</v>
      </c>
      <c r="AX352" s="12" t="s">
        <v>79</v>
      </c>
      <c r="AY352" s="217" t="s">
        <v>282</v>
      </c>
    </row>
    <row r="353" s="13" customFormat="1">
      <c r="B353" s="218"/>
      <c r="C353" s="219"/>
      <c r="D353" s="210" t="s">
        <v>292</v>
      </c>
      <c r="E353" s="220" t="s">
        <v>1</v>
      </c>
      <c r="F353" s="221" t="s">
        <v>319</v>
      </c>
      <c r="G353" s="219"/>
      <c r="H353" s="222">
        <v>5</v>
      </c>
      <c r="I353" s="219"/>
      <c r="J353" s="219"/>
      <c r="K353" s="219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292</v>
      </c>
      <c r="AU353" s="227" t="s">
        <v>88</v>
      </c>
      <c r="AV353" s="13" t="s">
        <v>88</v>
      </c>
      <c r="AW353" s="13" t="s">
        <v>40</v>
      </c>
      <c r="AX353" s="13" t="s">
        <v>86</v>
      </c>
      <c r="AY353" s="227" t="s">
        <v>282</v>
      </c>
    </row>
    <row r="354" s="1" customFormat="1" ht="16.5" customHeight="1">
      <c r="B354" s="33"/>
      <c r="C354" s="248" t="s">
        <v>565</v>
      </c>
      <c r="D354" s="248" t="s">
        <v>328</v>
      </c>
      <c r="E354" s="249" t="s">
        <v>4138</v>
      </c>
      <c r="F354" s="250" t="s">
        <v>4139</v>
      </c>
      <c r="G354" s="251" t="s">
        <v>392</v>
      </c>
      <c r="H354" s="252">
        <v>5.25</v>
      </c>
      <c r="I354" s="253">
        <v>85.299999999999997</v>
      </c>
      <c r="J354" s="253">
        <f>ROUND(I354*H354,2)</f>
        <v>447.82999999999998</v>
      </c>
      <c r="K354" s="250" t="s">
        <v>4096</v>
      </c>
      <c r="L354" s="254"/>
      <c r="M354" s="255" t="s">
        <v>1</v>
      </c>
      <c r="N354" s="256" t="s">
        <v>50</v>
      </c>
      <c r="O354" s="205">
        <v>0</v>
      </c>
      <c r="P354" s="205">
        <f>O354*H354</f>
        <v>0</v>
      </c>
      <c r="Q354" s="205">
        <v>0</v>
      </c>
      <c r="R354" s="205">
        <f>Q354*H354</f>
        <v>0</v>
      </c>
      <c r="S354" s="205">
        <v>0</v>
      </c>
      <c r="T354" s="206">
        <f>S354*H354</f>
        <v>0</v>
      </c>
      <c r="AR354" s="17" t="s">
        <v>4097</v>
      </c>
      <c r="AT354" s="17" t="s">
        <v>328</v>
      </c>
      <c r="AU354" s="17" t="s">
        <v>88</v>
      </c>
      <c r="AY354" s="17" t="s">
        <v>282</v>
      </c>
      <c r="BE354" s="207">
        <f>IF(N354="základní",J354,0)</f>
        <v>447.82999999999998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7" t="s">
        <v>86</v>
      </c>
      <c r="BK354" s="207">
        <f>ROUND(I354*H354,2)</f>
        <v>447.82999999999998</v>
      </c>
      <c r="BL354" s="17" t="s">
        <v>659</v>
      </c>
      <c r="BM354" s="17" t="s">
        <v>4140</v>
      </c>
    </row>
    <row r="355" s="12" customFormat="1">
      <c r="B355" s="208"/>
      <c r="C355" s="209"/>
      <c r="D355" s="210" t="s">
        <v>292</v>
      </c>
      <c r="E355" s="211" t="s">
        <v>1</v>
      </c>
      <c r="F355" s="212" t="s">
        <v>4091</v>
      </c>
      <c r="G355" s="209"/>
      <c r="H355" s="211" t="s">
        <v>1</v>
      </c>
      <c r="I355" s="209"/>
      <c r="J355" s="209"/>
      <c r="K355" s="209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292</v>
      </c>
      <c r="AU355" s="217" t="s">
        <v>88</v>
      </c>
      <c r="AV355" s="12" t="s">
        <v>86</v>
      </c>
      <c r="AW355" s="12" t="s">
        <v>40</v>
      </c>
      <c r="AX355" s="12" t="s">
        <v>79</v>
      </c>
      <c r="AY355" s="217" t="s">
        <v>282</v>
      </c>
    </row>
    <row r="356" s="12" customFormat="1">
      <c r="B356" s="208"/>
      <c r="C356" s="209"/>
      <c r="D356" s="210" t="s">
        <v>292</v>
      </c>
      <c r="E356" s="211" t="s">
        <v>1</v>
      </c>
      <c r="F356" s="212" t="s">
        <v>4136</v>
      </c>
      <c r="G356" s="209"/>
      <c r="H356" s="211" t="s">
        <v>1</v>
      </c>
      <c r="I356" s="209"/>
      <c r="J356" s="209"/>
      <c r="K356" s="209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292</v>
      </c>
      <c r="AU356" s="217" t="s">
        <v>88</v>
      </c>
      <c r="AV356" s="12" t="s">
        <v>86</v>
      </c>
      <c r="AW356" s="12" t="s">
        <v>40</v>
      </c>
      <c r="AX356" s="12" t="s">
        <v>79</v>
      </c>
      <c r="AY356" s="217" t="s">
        <v>282</v>
      </c>
    </row>
    <row r="357" s="12" customFormat="1">
      <c r="B357" s="208"/>
      <c r="C357" s="209"/>
      <c r="D357" s="210" t="s">
        <v>292</v>
      </c>
      <c r="E357" s="211" t="s">
        <v>1</v>
      </c>
      <c r="F357" s="212" t="s">
        <v>4141</v>
      </c>
      <c r="G357" s="209"/>
      <c r="H357" s="211" t="s">
        <v>1</v>
      </c>
      <c r="I357" s="209"/>
      <c r="J357" s="209"/>
      <c r="K357" s="209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292</v>
      </c>
      <c r="AU357" s="217" t="s">
        <v>88</v>
      </c>
      <c r="AV357" s="12" t="s">
        <v>86</v>
      </c>
      <c r="AW357" s="12" t="s">
        <v>40</v>
      </c>
      <c r="AX357" s="12" t="s">
        <v>79</v>
      </c>
      <c r="AY357" s="217" t="s">
        <v>282</v>
      </c>
    </row>
    <row r="358" s="13" customFormat="1">
      <c r="B358" s="218"/>
      <c r="C358" s="219"/>
      <c r="D358" s="210" t="s">
        <v>292</v>
      </c>
      <c r="E358" s="220" t="s">
        <v>1</v>
      </c>
      <c r="F358" s="221" t="s">
        <v>4142</v>
      </c>
      <c r="G358" s="219"/>
      <c r="H358" s="222">
        <v>5.25</v>
      </c>
      <c r="I358" s="219"/>
      <c r="J358" s="219"/>
      <c r="K358" s="219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292</v>
      </c>
      <c r="AU358" s="227" t="s">
        <v>88</v>
      </c>
      <c r="AV358" s="13" t="s">
        <v>88</v>
      </c>
      <c r="AW358" s="13" t="s">
        <v>40</v>
      </c>
      <c r="AX358" s="13" t="s">
        <v>86</v>
      </c>
      <c r="AY358" s="227" t="s">
        <v>282</v>
      </c>
    </row>
    <row r="359" s="1" customFormat="1" ht="16.5" customHeight="1">
      <c r="B359" s="33"/>
      <c r="C359" s="198" t="s">
        <v>569</v>
      </c>
      <c r="D359" s="198" t="s">
        <v>285</v>
      </c>
      <c r="E359" s="199" t="s">
        <v>4143</v>
      </c>
      <c r="F359" s="200" t="s">
        <v>4144</v>
      </c>
      <c r="G359" s="201" t="s">
        <v>392</v>
      </c>
      <c r="H359" s="202">
        <v>150</v>
      </c>
      <c r="I359" s="203">
        <v>37.799999999999997</v>
      </c>
      <c r="J359" s="203">
        <f>ROUND(I359*H359,2)</f>
        <v>5670</v>
      </c>
      <c r="K359" s="200" t="s">
        <v>289</v>
      </c>
      <c r="L359" s="38"/>
      <c r="M359" s="72" t="s">
        <v>1</v>
      </c>
      <c r="N359" s="204" t="s">
        <v>50</v>
      </c>
      <c r="O359" s="205">
        <v>0.089999999999999997</v>
      </c>
      <c r="P359" s="205">
        <f>O359*H359</f>
        <v>13.5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AR359" s="17" t="s">
        <v>659</v>
      </c>
      <c r="AT359" s="17" t="s">
        <v>285</v>
      </c>
      <c r="AU359" s="17" t="s">
        <v>88</v>
      </c>
      <c r="AY359" s="17" t="s">
        <v>282</v>
      </c>
      <c r="BE359" s="207">
        <f>IF(N359="základní",J359,0)</f>
        <v>5670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86</v>
      </c>
      <c r="BK359" s="207">
        <f>ROUND(I359*H359,2)</f>
        <v>5670</v>
      </c>
      <c r="BL359" s="17" t="s">
        <v>659</v>
      </c>
      <c r="BM359" s="17" t="s">
        <v>4145</v>
      </c>
    </row>
    <row r="360" s="12" customFormat="1">
      <c r="B360" s="208"/>
      <c r="C360" s="209"/>
      <c r="D360" s="210" t="s">
        <v>292</v>
      </c>
      <c r="E360" s="211" t="s">
        <v>1</v>
      </c>
      <c r="F360" s="212" t="s">
        <v>3956</v>
      </c>
      <c r="G360" s="209"/>
      <c r="H360" s="211" t="s">
        <v>1</v>
      </c>
      <c r="I360" s="209"/>
      <c r="J360" s="209"/>
      <c r="K360" s="209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292</v>
      </c>
      <c r="AU360" s="217" t="s">
        <v>88</v>
      </c>
      <c r="AV360" s="12" t="s">
        <v>86</v>
      </c>
      <c r="AW360" s="12" t="s">
        <v>40</v>
      </c>
      <c r="AX360" s="12" t="s">
        <v>79</v>
      </c>
      <c r="AY360" s="217" t="s">
        <v>282</v>
      </c>
    </row>
    <row r="361" s="12" customFormat="1">
      <c r="B361" s="208"/>
      <c r="C361" s="209"/>
      <c r="D361" s="210" t="s">
        <v>292</v>
      </c>
      <c r="E361" s="211" t="s">
        <v>1</v>
      </c>
      <c r="F361" s="212" t="s">
        <v>4146</v>
      </c>
      <c r="G361" s="209"/>
      <c r="H361" s="211" t="s">
        <v>1</v>
      </c>
      <c r="I361" s="209"/>
      <c r="J361" s="209"/>
      <c r="K361" s="209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292</v>
      </c>
      <c r="AU361" s="217" t="s">
        <v>88</v>
      </c>
      <c r="AV361" s="12" t="s">
        <v>86</v>
      </c>
      <c r="AW361" s="12" t="s">
        <v>40</v>
      </c>
      <c r="AX361" s="12" t="s">
        <v>79</v>
      </c>
      <c r="AY361" s="217" t="s">
        <v>282</v>
      </c>
    </row>
    <row r="362" s="13" customFormat="1">
      <c r="B362" s="218"/>
      <c r="C362" s="219"/>
      <c r="D362" s="210" t="s">
        <v>292</v>
      </c>
      <c r="E362" s="220" t="s">
        <v>1</v>
      </c>
      <c r="F362" s="221" t="s">
        <v>4147</v>
      </c>
      <c r="G362" s="219"/>
      <c r="H362" s="222">
        <v>20</v>
      </c>
      <c r="I362" s="219"/>
      <c r="J362" s="219"/>
      <c r="K362" s="219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292</v>
      </c>
      <c r="AU362" s="227" t="s">
        <v>88</v>
      </c>
      <c r="AV362" s="13" t="s">
        <v>88</v>
      </c>
      <c r="AW362" s="13" t="s">
        <v>40</v>
      </c>
      <c r="AX362" s="13" t="s">
        <v>79</v>
      </c>
      <c r="AY362" s="227" t="s">
        <v>282</v>
      </c>
    </row>
    <row r="363" s="12" customFormat="1">
      <c r="B363" s="208"/>
      <c r="C363" s="209"/>
      <c r="D363" s="210" t="s">
        <v>292</v>
      </c>
      <c r="E363" s="211" t="s">
        <v>1</v>
      </c>
      <c r="F363" s="212" t="s">
        <v>4148</v>
      </c>
      <c r="G363" s="209"/>
      <c r="H363" s="211" t="s">
        <v>1</v>
      </c>
      <c r="I363" s="209"/>
      <c r="J363" s="209"/>
      <c r="K363" s="209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292</v>
      </c>
      <c r="AU363" s="217" t="s">
        <v>88</v>
      </c>
      <c r="AV363" s="12" t="s">
        <v>86</v>
      </c>
      <c r="AW363" s="12" t="s">
        <v>40</v>
      </c>
      <c r="AX363" s="12" t="s">
        <v>79</v>
      </c>
      <c r="AY363" s="217" t="s">
        <v>282</v>
      </c>
    </row>
    <row r="364" s="13" customFormat="1">
      <c r="B364" s="218"/>
      <c r="C364" s="219"/>
      <c r="D364" s="210" t="s">
        <v>292</v>
      </c>
      <c r="E364" s="220" t="s">
        <v>1</v>
      </c>
      <c r="F364" s="221" t="s">
        <v>4149</v>
      </c>
      <c r="G364" s="219"/>
      <c r="H364" s="222">
        <v>25</v>
      </c>
      <c r="I364" s="219"/>
      <c r="J364" s="219"/>
      <c r="K364" s="219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292</v>
      </c>
      <c r="AU364" s="227" t="s">
        <v>88</v>
      </c>
      <c r="AV364" s="13" t="s">
        <v>88</v>
      </c>
      <c r="AW364" s="13" t="s">
        <v>40</v>
      </c>
      <c r="AX364" s="13" t="s">
        <v>79</v>
      </c>
      <c r="AY364" s="227" t="s">
        <v>282</v>
      </c>
    </row>
    <row r="365" s="12" customFormat="1">
      <c r="B365" s="208"/>
      <c r="C365" s="209"/>
      <c r="D365" s="210" t="s">
        <v>292</v>
      </c>
      <c r="E365" s="211" t="s">
        <v>1</v>
      </c>
      <c r="F365" s="212" t="s">
        <v>4150</v>
      </c>
      <c r="G365" s="209"/>
      <c r="H365" s="211" t="s">
        <v>1</v>
      </c>
      <c r="I365" s="209"/>
      <c r="J365" s="209"/>
      <c r="K365" s="209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292</v>
      </c>
      <c r="AU365" s="217" t="s">
        <v>88</v>
      </c>
      <c r="AV365" s="12" t="s">
        <v>86</v>
      </c>
      <c r="AW365" s="12" t="s">
        <v>40</v>
      </c>
      <c r="AX365" s="12" t="s">
        <v>79</v>
      </c>
      <c r="AY365" s="217" t="s">
        <v>282</v>
      </c>
    </row>
    <row r="366" s="13" customFormat="1">
      <c r="B366" s="218"/>
      <c r="C366" s="219"/>
      <c r="D366" s="210" t="s">
        <v>292</v>
      </c>
      <c r="E366" s="220" t="s">
        <v>1</v>
      </c>
      <c r="F366" s="221" t="s">
        <v>4151</v>
      </c>
      <c r="G366" s="219"/>
      <c r="H366" s="222">
        <v>20</v>
      </c>
      <c r="I366" s="219"/>
      <c r="J366" s="219"/>
      <c r="K366" s="219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292</v>
      </c>
      <c r="AU366" s="227" t="s">
        <v>88</v>
      </c>
      <c r="AV366" s="13" t="s">
        <v>88</v>
      </c>
      <c r="AW366" s="13" t="s">
        <v>40</v>
      </c>
      <c r="AX366" s="13" t="s">
        <v>79</v>
      </c>
      <c r="AY366" s="227" t="s">
        <v>282</v>
      </c>
    </row>
    <row r="367" s="12" customFormat="1">
      <c r="B367" s="208"/>
      <c r="C367" s="209"/>
      <c r="D367" s="210" t="s">
        <v>292</v>
      </c>
      <c r="E367" s="211" t="s">
        <v>1</v>
      </c>
      <c r="F367" s="212" t="s">
        <v>4152</v>
      </c>
      <c r="G367" s="209"/>
      <c r="H367" s="211" t="s">
        <v>1</v>
      </c>
      <c r="I367" s="209"/>
      <c r="J367" s="209"/>
      <c r="K367" s="209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292</v>
      </c>
      <c r="AU367" s="217" t="s">
        <v>88</v>
      </c>
      <c r="AV367" s="12" t="s">
        <v>86</v>
      </c>
      <c r="AW367" s="12" t="s">
        <v>40</v>
      </c>
      <c r="AX367" s="12" t="s">
        <v>79</v>
      </c>
      <c r="AY367" s="217" t="s">
        <v>282</v>
      </c>
    </row>
    <row r="368" s="13" customFormat="1">
      <c r="B368" s="218"/>
      <c r="C368" s="219"/>
      <c r="D368" s="210" t="s">
        <v>292</v>
      </c>
      <c r="E368" s="220" t="s">
        <v>1</v>
      </c>
      <c r="F368" s="221" t="s">
        <v>4149</v>
      </c>
      <c r="G368" s="219"/>
      <c r="H368" s="222">
        <v>25</v>
      </c>
      <c r="I368" s="219"/>
      <c r="J368" s="219"/>
      <c r="K368" s="219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292</v>
      </c>
      <c r="AU368" s="227" t="s">
        <v>88</v>
      </c>
      <c r="AV368" s="13" t="s">
        <v>88</v>
      </c>
      <c r="AW368" s="13" t="s">
        <v>40</v>
      </c>
      <c r="AX368" s="13" t="s">
        <v>79</v>
      </c>
      <c r="AY368" s="227" t="s">
        <v>282</v>
      </c>
    </row>
    <row r="369" s="12" customFormat="1">
      <c r="B369" s="208"/>
      <c r="C369" s="209"/>
      <c r="D369" s="210" t="s">
        <v>292</v>
      </c>
      <c r="E369" s="211" t="s">
        <v>1</v>
      </c>
      <c r="F369" s="212" t="s">
        <v>4153</v>
      </c>
      <c r="G369" s="209"/>
      <c r="H369" s="211" t="s">
        <v>1</v>
      </c>
      <c r="I369" s="209"/>
      <c r="J369" s="209"/>
      <c r="K369" s="209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292</v>
      </c>
      <c r="AU369" s="217" t="s">
        <v>88</v>
      </c>
      <c r="AV369" s="12" t="s">
        <v>86</v>
      </c>
      <c r="AW369" s="12" t="s">
        <v>40</v>
      </c>
      <c r="AX369" s="12" t="s">
        <v>79</v>
      </c>
      <c r="AY369" s="217" t="s">
        <v>282</v>
      </c>
    </row>
    <row r="370" s="13" customFormat="1">
      <c r="B370" s="218"/>
      <c r="C370" s="219"/>
      <c r="D370" s="210" t="s">
        <v>292</v>
      </c>
      <c r="E370" s="220" t="s">
        <v>1</v>
      </c>
      <c r="F370" s="221" t="s">
        <v>4154</v>
      </c>
      <c r="G370" s="219"/>
      <c r="H370" s="222">
        <v>15</v>
      </c>
      <c r="I370" s="219"/>
      <c r="J370" s="219"/>
      <c r="K370" s="219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292</v>
      </c>
      <c r="AU370" s="227" t="s">
        <v>88</v>
      </c>
      <c r="AV370" s="13" t="s">
        <v>88</v>
      </c>
      <c r="AW370" s="13" t="s">
        <v>40</v>
      </c>
      <c r="AX370" s="13" t="s">
        <v>79</v>
      </c>
      <c r="AY370" s="227" t="s">
        <v>282</v>
      </c>
    </row>
    <row r="371" s="12" customFormat="1">
      <c r="B371" s="208"/>
      <c r="C371" s="209"/>
      <c r="D371" s="210" t="s">
        <v>292</v>
      </c>
      <c r="E371" s="211" t="s">
        <v>1</v>
      </c>
      <c r="F371" s="212" t="s">
        <v>4155</v>
      </c>
      <c r="G371" s="209"/>
      <c r="H371" s="211" t="s">
        <v>1</v>
      </c>
      <c r="I371" s="209"/>
      <c r="J371" s="209"/>
      <c r="K371" s="209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292</v>
      </c>
      <c r="AU371" s="217" t="s">
        <v>88</v>
      </c>
      <c r="AV371" s="12" t="s">
        <v>86</v>
      </c>
      <c r="AW371" s="12" t="s">
        <v>40</v>
      </c>
      <c r="AX371" s="12" t="s">
        <v>79</v>
      </c>
      <c r="AY371" s="217" t="s">
        <v>282</v>
      </c>
    </row>
    <row r="372" s="13" customFormat="1">
      <c r="B372" s="218"/>
      <c r="C372" s="219"/>
      <c r="D372" s="210" t="s">
        <v>292</v>
      </c>
      <c r="E372" s="220" t="s">
        <v>1</v>
      </c>
      <c r="F372" s="221" t="s">
        <v>4149</v>
      </c>
      <c r="G372" s="219"/>
      <c r="H372" s="222">
        <v>25</v>
      </c>
      <c r="I372" s="219"/>
      <c r="J372" s="219"/>
      <c r="K372" s="219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292</v>
      </c>
      <c r="AU372" s="227" t="s">
        <v>88</v>
      </c>
      <c r="AV372" s="13" t="s">
        <v>88</v>
      </c>
      <c r="AW372" s="13" t="s">
        <v>40</v>
      </c>
      <c r="AX372" s="13" t="s">
        <v>79</v>
      </c>
      <c r="AY372" s="227" t="s">
        <v>282</v>
      </c>
    </row>
    <row r="373" s="12" customFormat="1">
      <c r="B373" s="208"/>
      <c r="C373" s="209"/>
      <c r="D373" s="210" t="s">
        <v>292</v>
      </c>
      <c r="E373" s="211" t="s">
        <v>1</v>
      </c>
      <c r="F373" s="212" t="s">
        <v>4156</v>
      </c>
      <c r="G373" s="209"/>
      <c r="H373" s="211" t="s">
        <v>1</v>
      </c>
      <c r="I373" s="209"/>
      <c r="J373" s="209"/>
      <c r="K373" s="209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292</v>
      </c>
      <c r="AU373" s="217" t="s">
        <v>88</v>
      </c>
      <c r="AV373" s="12" t="s">
        <v>86</v>
      </c>
      <c r="AW373" s="12" t="s">
        <v>40</v>
      </c>
      <c r="AX373" s="12" t="s">
        <v>79</v>
      </c>
      <c r="AY373" s="217" t="s">
        <v>282</v>
      </c>
    </row>
    <row r="374" s="13" customFormat="1">
      <c r="B374" s="218"/>
      <c r="C374" s="219"/>
      <c r="D374" s="210" t="s">
        <v>292</v>
      </c>
      <c r="E374" s="220" t="s">
        <v>1</v>
      </c>
      <c r="F374" s="221" t="s">
        <v>4151</v>
      </c>
      <c r="G374" s="219"/>
      <c r="H374" s="222">
        <v>20</v>
      </c>
      <c r="I374" s="219"/>
      <c r="J374" s="219"/>
      <c r="K374" s="219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292</v>
      </c>
      <c r="AU374" s="227" t="s">
        <v>88</v>
      </c>
      <c r="AV374" s="13" t="s">
        <v>88</v>
      </c>
      <c r="AW374" s="13" t="s">
        <v>40</v>
      </c>
      <c r="AX374" s="13" t="s">
        <v>79</v>
      </c>
      <c r="AY374" s="227" t="s">
        <v>282</v>
      </c>
    </row>
    <row r="375" s="15" customFormat="1">
      <c r="B375" s="238"/>
      <c r="C375" s="239"/>
      <c r="D375" s="210" t="s">
        <v>292</v>
      </c>
      <c r="E375" s="240" t="s">
        <v>1</v>
      </c>
      <c r="F375" s="241" t="s">
        <v>306</v>
      </c>
      <c r="G375" s="239"/>
      <c r="H375" s="242">
        <v>150</v>
      </c>
      <c r="I375" s="239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AT375" s="247" t="s">
        <v>292</v>
      </c>
      <c r="AU375" s="247" t="s">
        <v>88</v>
      </c>
      <c r="AV375" s="15" t="s">
        <v>290</v>
      </c>
      <c r="AW375" s="15" t="s">
        <v>40</v>
      </c>
      <c r="AX375" s="15" t="s">
        <v>86</v>
      </c>
      <c r="AY375" s="247" t="s">
        <v>282</v>
      </c>
    </row>
    <row r="376" s="1" customFormat="1" ht="16.5" customHeight="1">
      <c r="B376" s="33"/>
      <c r="C376" s="248" t="s">
        <v>573</v>
      </c>
      <c r="D376" s="248" t="s">
        <v>328</v>
      </c>
      <c r="E376" s="249" t="s">
        <v>4157</v>
      </c>
      <c r="F376" s="250" t="s">
        <v>4158</v>
      </c>
      <c r="G376" s="251" t="s">
        <v>392</v>
      </c>
      <c r="H376" s="252">
        <v>157.5</v>
      </c>
      <c r="I376" s="253">
        <v>17.899999999999999</v>
      </c>
      <c r="J376" s="253">
        <f>ROUND(I376*H376,2)</f>
        <v>2819.25</v>
      </c>
      <c r="K376" s="250" t="s">
        <v>4096</v>
      </c>
      <c r="L376" s="254"/>
      <c r="M376" s="255" t="s">
        <v>1</v>
      </c>
      <c r="N376" s="256" t="s">
        <v>50</v>
      </c>
      <c r="O376" s="205">
        <v>0</v>
      </c>
      <c r="P376" s="205">
        <f>O376*H376</f>
        <v>0</v>
      </c>
      <c r="Q376" s="205">
        <v>0</v>
      </c>
      <c r="R376" s="205">
        <f>Q376*H376</f>
        <v>0</v>
      </c>
      <c r="S376" s="205">
        <v>0</v>
      </c>
      <c r="T376" s="206">
        <f>S376*H376</f>
        <v>0</v>
      </c>
      <c r="AR376" s="17" t="s">
        <v>4097</v>
      </c>
      <c r="AT376" s="17" t="s">
        <v>328</v>
      </c>
      <c r="AU376" s="17" t="s">
        <v>88</v>
      </c>
      <c r="AY376" s="17" t="s">
        <v>282</v>
      </c>
      <c r="BE376" s="207">
        <f>IF(N376="základní",J376,0)</f>
        <v>2819.25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7" t="s">
        <v>86</v>
      </c>
      <c r="BK376" s="207">
        <f>ROUND(I376*H376,2)</f>
        <v>2819.25</v>
      </c>
      <c r="BL376" s="17" t="s">
        <v>659</v>
      </c>
      <c r="BM376" s="17" t="s">
        <v>4159</v>
      </c>
    </row>
    <row r="377" s="12" customFormat="1">
      <c r="B377" s="208"/>
      <c r="C377" s="209"/>
      <c r="D377" s="210" t="s">
        <v>292</v>
      </c>
      <c r="E377" s="211" t="s">
        <v>1</v>
      </c>
      <c r="F377" s="212" t="s">
        <v>3956</v>
      </c>
      <c r="G377" s="209"/>
      <c r="H377" s="211" t="s">
        <v>1</v>
      </c>
      <c r="I377" s="209"/>
      <c r="J377" s="209"/>
      <c r="K377" s="209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292</v>
      </c>
      <c r="AU377" s="217" t="s">
        <v>88</v>
      </c>
      <c r="AV377" s="12" t="s">
        <v>86</v>
      </c>
      <c r="AW377" s="12" t="s">
        <v>40</v>
      </c>
      <c r="AX377" s="12" t="s">
        <v>79</v>
      </c>
      <c r="AY377" s="217" t="s">
        <v>282</v>
      </c>
    </row>
    <row r="378" s="12" customFormat="1">
      <c r="B378" s="208"/>
      <c r="C378" s="209"/>
      <c r="D378" s="210" t="s">
        <v>292</v>
      </c>
      <c r="E378" s="211" t="s">
        <v>1</v>
      </c>
      <c r="F378" s="212" t="s">
        <v>4160</v>
      </c>
      <c r="G378" s="209"/>
      <c r="H378" s="211" t="s">
        <v>1</v>
      </c>
      <c r="I378" s="209"/>
      <c r="J378" s="209"/>
      <c r="K378" s="209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292</v>
      </c>
      <c r="AU378" s="217" t="s">
        <v>88</v>
      </c>
      <c r="AV378" s="12" t="s">
        <v>86</v>
      </c>
      <c r="AW378" s="12" t="s">
        <v>40</v>
      </c>
      <c r="AX378" s="12" t="s">
        <v>79</v>
      </c>
      <c r="AY378" s="217" t="s">
        <v>282</v>
      </c>
    </row>
    <row r="379" s="12" customFormat="1">
      <c r="B379" s="208"/>
      <c r="C379" s="209"/>
      <c r="D379" s="210" t="s">
        <v>292</v>
      </c>
      <c r="E379" s="211" t="s">
        <v>1</v>
      </c>
      <c r="F379" s="212" t="s">
        <v>4146</v>
      </c>
      <c r="G379" s="209"/>
      <c r="H379" s="211" t="s">
        <v>1</v>
      </c>
      <c r="I379" s="209"/>
      <c r="J379" s="209"/>
      <c r="K379" s="209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292</v>
      </c>
      <c r="AU379" s="217" t="s">
        <v>88</v>
      </c>
      <c r="AV379" s="12" t="s">
        <v>86</v>
      </c>
      <c r="AW379" s="12" t="s">
        <v>40</v>
      </c>
      <c r="AX379" s="12" t="s">
        <v>79</v>
      </c>
      <c r="AY379" s="217" t="s">
        <v>282</v>
      </c>
    </row>
    <row r="380" s="13" customFormat="1">
      <c r="B380" s="218"/>
      <c r="C380" s="219"/>
      <c r="D380" s="210" t="s">
        <v>292</v>
      </c>
      <c r="E380" s="220" t="s">
        <v>1</v>
      </c>
      <c r="F380" s="221" t="s">
        <v>4161</v>
      </c>
      <c r="G380" s="219"/>
      <c r="H380" s="222">
        <v>21</v>
      </c>
      <c r="I380" s="219"/>
      <c r="J380" s="219"/>
      <c r="K380" s="219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292</v>
      </c>
      <c r="AU380" s="227" t="s">
        <v>88</v>
      </c>
      <c r="AV380" s="13" t="s">
        <v>88</v>
      </c>
      <c r="AW380" s="13" t="s">
        <v>40</v>
      </c>
      <c r="AX380" s="13" t="s">
        <v>79</v>
      </c>
      <c r="AY380" s="227" t="s">
        <v>282</v>
      </c>
    </row>
    <row r="381" s="12" customFormat="1">
      <c r="B381" s="208"/>
      <c r="C381" s="209"/>
      <c r="D381" s="210" t="s">
        <v>292</v>
      </c>
      <c r="E381" s="211" t="s">
        <v>1</v>
      </c>
      <c r="F381" s="212" t="s">
        <v>4148</v>
      </c>
      <c r="G381" s="209"/>
      <c r="H381" s="211" t="s">
        <v>1</v>
      </c>
      <c r="I381" s="209"/>
      <c r="J381" s="209"/>
      <c r="K381" s="209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292</v>
      </c>
      <c r="AU381" s="217" t="s">
        <v>88</v>
      </c>
      <c r="AV381" s="12" t="s">
        <v>86</v>
      </c>
      <c r="AW381" s="12" t="s">
        <v>40</v>
      </c>
      <c r="AX381" s="12" t="s">
        <v>79</v>
      </c>
      <c r="AY381" s="217" t="s">
        <v>282</v>
      </c>
    </row>
    <row r="382" s="13" customFormat="1">
      <c r="B382" s="218"/>
      <c r="C382" s="219"/>
      <c r="D382" s="210" t="s">
        <v>292</v>
      </c>
      <c r="E382" s="220" t="s">
        <v>1</v>
      </c>
      <c r="F382" s="221" t="s">
        <v>4162</v>
      </c>
      <c r="G382" s="219"/>
      <c r="H382" s="222">
        <v>26.25</v>
      </c>
      <c r="I382" s="219"/>
      <c r="J382" s="219"/>
      <c r="K382" s="219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292</v>
      </c>
      <c r="AU382" s="227" t="s">
        <v>88</v>
      </c>
      <c r="AV382" s="13" t="s">
        <v>88</v>
      </c>
      <c r="AW382" s="13" t="s">
        <v>40</v>
      </c>
      <c r="AX382" s="13" t="s">
        <v>79</v>
      </c>
      <c r="AY382" s="227" t="s">
        <v>282</v>
      </c>
    </row>
    <row r="383" s="12" customFormat="1">
      <c r="B383" s="208"/>
      <c r="C383" s="209"/>
      <c r="D383" s="210" t="s">
        <v>292</v>
      </c>
      <c r="E383" s="211" t="s">
        <v>1</v>
      </c>
      <c r="F383" s="212" t="s">
        <v>4150</v>
      </c>
      <c r="G383" s="209"/>
      <c r="H383" s="211" t="s">
        <v>1</v>
      </c>
      <c r="I383" s="209"/>
      <c r="J383" s="209"/>
      <c r="K383" s="209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292</v>
      </c>
      <c r="AU383" s="217" t="s">
        <v>88</v>
      </c>
      <c r="AV383" s="12" t="s">
        <v>86</v>
      </c>
      <c r="AW383" s="12" t="s">
        <v>40</v>
      </c>
      <c r="AX383" s="12" t="s">
        <v>79</v>
      </c>
      <c r="AY383" s="217" t="s">
        <v>282</v>
      </c>
    </row>
    <row r="384" s="13" customFormat="1">
      <c r="B384" s="218"/>
      <c r="C384" s="219"/>
      <c r="D384" s="210" t="s">
        <v>292</v>
      </c>
      <c r="E384" s="220" t="s">
        <v>1</v>
      </c>
      <c r="F384" s="221" t="s">
        <v>4163</v>
      </c>
      <c r="G384" s="219"/>
      <c r="H384" s="222">
        <v>21</v>
      </c>
      <c r="I384" s="219"/>
      <c r="J384" s="219"/>
      <c r="K384" s="219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292</v>
      </c>
      <c r="AU384" s="227" t="s">
        <v>88</v>
      </c>
      <c r="AV384" s="13" t="s">
        <v>88</v>
      </c>
      <c r="AW384" s="13" t="s">
        <v>40</v>
      </c>
      <c r="AX384" s="13" t="s">
        <v>79</v>
      </c>
      <c r="AY384" s="227" t="s">
        <v>282</v>
      </c>
    </row>
    <row r="385" s="12" customFormat="1">
      <c r="B385" s="208"/>
      <c r="C385" s="209"/>
      <c r="D385" s="210" t="s">
        <v>292</v>
      </c>
      <c r="E385" s="211" t="s">
        <v>1</v>
      </c>
      <c r="F385" s="212" t="s">
        <v>4152</v>
      </c>
      <c r="G385" s="209"/>
      <c r="H385" s="211" t="s">
        <v>1</v>
      </c>
      <c r="I385" s="209"/>
      <c r="J385" s="209"/>
      <c r="K385" s="209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292</v>
      </c>
      <c r="AU385" s="217" t="s">
        <v>88</v>
      </c>
      <c r="AV385" s="12" t="s">
        <v>86</v>
      </c>
      <c r="AW385" s="12" t="s">
        <v>40</v>
      </c>
      <c r="AX385" s="12" t="s">
        <v>79</v>
      </c>
      <c r="AY385" s="217" t="s">
        <v>282</v>
      </c>
    </row>
    <row r="386" s="13" customFormat="1">
      <c r="B386" s="218"/>
      <c r="C386" s="219"/>
      <c r="D386" s="210" t="s">
        <v>292</v>
      </c>
      <c r="E386" s="220" t="s">
        <v>1</v>
      </c>
      <c r="F386" s="221" t="s">
        <v>4162</v>
      </c>
      <c r="G386" s="219"/>
      <c r="H386" s="222">
        <v>26.25</v>
      </c>
      <c r="I386" s="219"/>
      <c r="J386" s="219"/>
      <c r="K386" s="219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292</v>
      </c>
      <c r="AU386" s="227" t="s">
        <v>88</v>
      </c>
      <c r="AV386" s="13" t="s">
        <v>88</v>
      </c>
      <c r="AW386" s="13" t="s">
        <v>40</v>
      </c>
      <c r="AX386" s="13" t="s">
        <v>79</v>
      </c>
      <c r="AY386" s="227" t="s">
        <v>282</v>
      </c>
    </row>
    <row r="387" s="12" customFormat="1">
      <c r="B387" s="208"/>
      <c r="C387" s="209"/>
      <c r="D387" s="210" t="s">
        <v>292</v>
      </c>
      <c r="E387" s="211" t="s">
        <v>1</v>
      </c>
      <c r="F387" s="212" t="s">
        <v>4153</v>
      </c>
      <c r="G387" s="209"/>
      <c r="H387" s="211" t="s">
        <v>1</v>
      </c>
      <c r="I387" s="209"/>
      <c r="J387" s="209"/>
      <c r="K387" s="209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292</v>
      </c>
      <c r="AU387" s="217" t="s">
        <v>88</v>
      </c>
      <c r="AV387" s="12" t="s">
        <v>86</v>
      </c>
      <c r="AW387" s="12" t="s">
        <v>40</v>
      </c>
      <c r="AX387" s="12" t="s">
        <v>79</v>
      </c>
      <c r="AY387" s="217" t="s">
        <v>282</v>
      </c>
    </row>
    <row r="388" s="13" customFormat="1">
      <c r="B388" s="218"/>
      <c r="C388" s="219"/>
      <c r="D388" s="210" t="s">
        <v>292</v>
      </c>
      <c r="E388" s="220" t="s">
        <v>1</v>
      </c>
      <c r="F388" s="221" t="s">
        <v>4164</v>
      </c>
      <c r="G388" s="219"/>
      <c r="H388" s="222">
        <v>15.75</v>
      </c>
      <c r="I388" s="219"/>
      <c r="J388" s="219"/>
      <c r="K388" s="219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292</v>
      </c>
      <c r="AU388" s="227" t="s">
        <v>88</v>
      </c>
      <c r="AV388" s="13" t="s">
        <v>88</v>
      </c>
      <c r="AW388" s="13" t="s">
        <v>40</v>
      </c>
      <c r="AX388" s="13" t="s">
        <v>79</v>
      </c>
      <c r="AY388" s="227" t="s">
        <v>282</v>
      </c>
    </row>
    <row r="389" s="12" customFormat="1">
      <c r="B389" s="208"/>
      <c r="C389" s="209"/>
      <c r="D389" s="210" t="s">
        <v>292</v>
      </c>
      <c r="E389" s="211" t="s">
        <v>1</v>
      </c>
      <c r="F389" s="212" t="s">
        <v>4155</v>
      </c>
      <c r="G389" s="209"/>
      <c r="H389" s="211" t="s">
        <v>1</v>
      </c>
      <c r="I389" s="209"/>
      <c r="J389" s="209"/>
      <c r="K389" s="209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292</v>
      </c>
      <c r="AU389" s="217" t="s">
        <v>88</v>
      </c>
      <c r="AV389" s="12" t="s">
        <v>86</v>
      </c>
      <c r="AW389" s="12" t="s">
        <v>40</v>
      </c>
      <c r="AX389" s="12" t="s">
        <v>79</v>
      </c>
      <c r="AY389" s="217" t="s">
        <v>282</v>
      </c>
    </row>
    <row r="390" s="13" customFormat="1">
      <c r="B390" s="218"/>
      <c r="C390" s="219"/>
      <c r="D390" s="210" t="s">
        <v>292</v>
      </c>
      <c r="E390" s="220" t="s">
        <v>1</v>
      </c>
      <c r="F390" s="221" t="s">
        <v>4162</v>
      </c>
      <c r="G390" s="219"/>
      <c r="H390" s="222">
        <v>26.25</v>
      </c>
      <c r="I390" s="219"/>
      <c r="J390" s="219"/>
      <c r="K390" s="219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292</v>
      </c>
      <c r="AU390" s="227" t="s">
        <v>88</v>
      </c>
      <c r="AV390" s="13" t="s">
        <v>88</v>
      </c>
      <c r="AW390" s="13" t="s">
        <v>40</v>
      </c>
      <c r="AX390" s="13" t="s">
        <v>79</v>
      </c>
      <c r="AY390" s="227" t="s">
        <v>282</v>
      </c>
    </row>
    <row r="391" s="12" customFormat="1">
      <c r="B391" s="208"/>
      <c r="C391" s="209"/>
      <c r="D391" s="210" t="s">
        <v>292</v>
      </c>
      <c r="E391" s="211" t="s">
        <v>1</v>
      </c>
      <c r="F391" s="212" t="s">
        <v>4156</v>
      </c>
      <c r="G391" s="209"/>
      <c r="H391" s="211" t="s">
        <v>1</v>
      </c>
      <c r="I391" s="209"/>
      <c r="J391" s="209"/>
      <c r="K391" s="209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292</v>
      </c>
      <c r="AU391" s="217" t="s">
        <v>88</v>
      </c>
      <c r="AV391" s="12" t="s">
        <v>86</v>
      </c>
      <c r="AW391" s="12" t="s">
        <v>40</v>
      </c>
      <c r="AX391" s="12" t="s">
        <v>79</v>
      </c>
      <c r="AY391" s="217" t="s">
        <v>282</v>
      </c>
    </row>
    <row r="392" s="13" customFormat="1">
      <c r="B392" s="218"/>
      <c r="C392" s="219"/>
      <c r="D392" s="210" t="s">
        <v>292</v>
      </c>
      <c r="E392" s="220" t="s">
        <v>1</v>
      </c>
      <c r="F392" s="221" t="s">
        <v>4163</v>
      </c>
      <c r="G392" s="219"/>
      <c r="H392" s="222">
        <v>21</v>
      </c>
      <c r="I392" s="219"/>
      <c r="J392" s="219"/>
      <c r="K392" s="219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292</v>
      </c>
      <c r="AU392" s="227" t="s">
        <v>88</v>
      </c>
      <c r="AV392" s="13" t="s">
        <v>88</v>
      </c>
      <c r="AW392" s="13" t="s">
        <v>40</v>
      </c>
      <c r="AX392" s="13" t="s">
        <v>79</v>
      </c>
      <c r="AY392" s="227" t="s">
        <v>282</v>
      </c>
    </row>
    <row r="393" s="15" customFormat="1">
      <c r="B393" s="238"/>
      <c r="C393" s="239"/>
      <c r="D393" s="210" t="s">
        <v>292</v>
      </c>
      <c r="E393" s="240" t="s">
        <v>1</v>
      </c>
      <c r="F393" s="241" t="s">
        <v>306</v>
      </c>
      <c r="G393" s="239"/>
      <c r="H393" s="242">
        <v>157.5</v>
      </c>
      <c r="I393" s="239"/>
      <c r="J393" s="239"/>
      <c r="K393" s="239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292</v>
      </c>
      <c r="AU393" s="247" t="s">
        <v>88</v>
      </c>
      <c r="AV393" s="15" t="s">
        <v>290</v>
      </c>
      <c r="AW393" s="15" t="s">
        <v>40</v>
      </c>
      <c r="AX393" s="15" t="s">
        <v>86</v>
      </c>
      <c r="AY393" s="247" t="s">
        <v>282</v>
      </c>
    </row>
    <row r="394" s="1" customFormat="1" ht="16.5" customHeight="1">
      <c r="B394" s="33"/>
      <c r="C394" s="198" t="s">
        <v>577</v>
      </c>
      <c r="D394" s="198" t="s">
        <v>285</v>
      </c>
      <c r="E394" s="199" t="s">
        <v>4165</v>
      </c>
      <c r="F394" s="200" t="s">
        <v>4166</v>
      </c>
      <c r="G394" s="201" t="s">
        <v>392</v>
      </c>
      <c r="H394" s="202">
        <v>90</v>
      </c>
      <c r="I394" s="203">
        <v>37.799999999999997</v>
      </c>
      <c r="J394" s="203">
        <f>ROUND(I394*H394,2)</f>
        <v>3402</v>
      </c>
      <c r="K394" s="200" t="s">
        <v>289</v>
      </c>
      <c r="L394" s="38"/>
      <c r="M394" s="72" t="s">
        <v>1</v>
      </c>
      <c r="N394" s="204" t="s">
        <v>50</v>
      </c>
      <c r="O394" s="205">
        <v>0.089999999999999997</v>
      </c>
      <c r="P394" s="205">
        <f>O394*H394</f>
        <v>8.0999999999999996</v>
      </c>
      <c r="Q394" s="205">
        <v>0</v>
      </c>
      <c r="R394" s="205">
        <f>Q394*H394</f>
        <v>0</v>
      </c>
      <c r="S394" s="205">
        <v>0</v>
      </c>
      <c r="T394" s="206">
        <f>S394*H394</f>
        <v>0</v>
      </c>
      <c r="AR394" s="17" t="s">
        <v>659</v>
      </c>
      <c r="AT394" s="17" t="s">
        <v>285</v>
      </c>
      <c r="AU394" s="17" t="s">
        <v>88</v>
      </c>
      <c r="AY394" s="17" t="s">
        <v>282</v>
      </c>
      <c r="BE394" s="207">
        <f>IF(N394="základní",J394,0)</f>
        <v>3402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7" t="s">
        <v>86</v>
      </c>
      <c r="BK394" s="207">
        <f>ROUND(I394*H394,2)</f>
        <v>3402</v>
      </c>
      <c r="BL394" s="17" t="s">
        <v>659</v>
      </c>
      <c r="BM394" s="17" t="s">
        <v>4167</v>
      </c>
    </row>
    <row r="395" s="12" customFormat="1">
      <c r="B395" s="208"/>
      <c r="C395" s="209"/>
      <c r="D395" s="210" t="s">
        <v>292</v>
      </c>
      <c r="E395" s="211" t="s">
        <v>1</v>
      </c>
      <c r="F395" s="212" t="s">
        <v>3956</v>
      </c>
      <c r="G395" s="209"/>
      <c r="H395" s="211" t="s">
        <v>1</v>
      </c>
      <c r="I395" s="209"/>
      <c r="J395" s="209"/>
      <c r="K395" s="209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292</v>
      </c>
      <c r="AU395" s="217" t="s">
        <v>88</v>
      </c>
      <c r="AV395" s="12" t="s">
        <v>86</v>
      </c>
      <c r="AW395" s="12" t="s">
        <v>40</v>
      </c>
      <c r="AX395" s="12" t="s">
        <v>79</v>
      </c>
      <c r="AY395" s="217" t="s">
        <v>282</v>
      </c>
    </row>
    <row r="396" s="12" customFormat="1">
      <c r="B396" s="208"/>
      <c r="C396" s="209"/>
      <c r="D396" s="210" t="s">
        <v>292</v>
      </c>
      <c r="E396" s="211" t="s">
        <v>1</v>
      </c>
      <c r="F396" s="212" t="s">
        <v>4146</v>
      </c>
      <c r="G396" s="209"/>
      <c r="H396" s="211" t="s">
        <v>1</v>
      </c>
      <c r="I396" s="209"/>
      <c r="J396" s="209"/>
      <c r="K396" s="209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292</v>
      </c>
      <c r="AU396" s="217" t="s">
        <v>88</v>
      </c>
      <c r="AV396" s="12" t="s">
        <v>86</v>
      </c>
      <c r="AW396" s="12" t="s">
        <v>40</v>
      </c>
      <c r="AX396" s="12" t="s">
        <v>79</v>
      </c>
      <c r="AY396" s="217" t="s">
        <v>282</v>
      </c>
    </row>
    <row r="397" s="13" customFormat="1">
      <c r="B397" s="218"/>
      <c r="C397" s="219"/>
      <c r="D397" s="210" t="s">
        <v>292</v>
      </c>
      <c r="E397" s="220" t="s">
        <v>1</v>
      </c>
      <c r="F397" s="221" t="s">
        <v>4168</v>
      </c>
      <c r="G397" s="219"/>
      <c r="H397" s="222">
        <v>15</v>
      </c>
      <c r="I397" s="219"/>
      <c r="J397" s="219"/>
      <c r="K397" s="219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292</v>
      </c>
      <c r="AU397" s="227" t="s">
        <v>88</v>
      </c>
      <c r="AV397" s="13" t="s">
        <v>88</v>
      </c>
      <c r="AW397" s="13" t="s">
        <v>40</v>
      </c>
      <c r="AX397" s="13" t="s">
        <v>79</v>
      </c>
      <c r="AY397" s="227" t="s">
        <v>282</v>
      </c>
    </row>
    <row r="398" s="12" customFormat="1">
      <c r="B398" s="208"/>
      <c r="C398" s="209"/>
      <c r="D398" s="210" t="s">
        <v>292</v>
      </c>
      <c r="E398" s="211" t="s">
        <v>1</v>
      </c>
      <c r="F398" s="212" t="s">
        <v>4148</v>
      </c>
      <c r="G398" s="209"/>
      <c r="H398" s="211" t="s">
        <v>1</v>
      </c>
      <c r="I398" s="209"/>
      <c r="J398" s="209"/>
      <c r="K398" s="209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292</v>
      </c>
      <c r="AU398" s="217" t="s">
        <v>88</v>
      </c>
      <c r="AV398" s="12" t="s">
        <v>86</v>
      </c>
      <c r="AW398" s="12" t="s">
        <v>40</v>
      </c>
      <c r="AX398" s="12" t="s">
        <v>79</v>
      </c>
      <c r="AY398" s="217" t="s">
        <v>282</v>
      </c>
    </row>
    <row r="399" s="13" customFormat="1">
      <c r="B399" s="218"/>
      <c r="C399" s="219"/>
      <c r="D399" s="210" t="s">
        <v>292</v>
      </c>
      <c r="E399" s="220" t="s">
        <v>1</v>
      </c>
      <c r="F399" s="221" t="s">
        <v>4147</v>
      </c>
      <c r="G399" s="219"/>
      <c r="H399" s="222">
        <v>20</v>
      </c>
      <c r="I399" s="219"/>
      <c r="J399" s="219"/>
      <c r="K399" s="219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292</v>
      </c>
      <c r="AU399" s="227" t="s">
        <v>88</v>
      </c>
      <c r="AV399" s="13" t="s">
        <v>88</v>
      </c>
      <c r="AW399" s="13" t="s">
        <v>40</v>
      </c>
      <c r="AX399" s="13" t="s">
        <v>79</v>
      </c>
      <c r="AY399" s="227" t="s">
        <v>282</v>
      </c>
    </row>
    <row r="400" s="12" customFormat="1">
      <c r="B400" s="208"/>
      <c r="C400" s="209"/>
      <c r="D400" s="210" t="s">
        <v>292</v>
      </c>
      <c r="E400" s="211" t="s">
        <v>1</v>
      </c>
      <c r="F400" s="212" t="s">
        <v>4150</v>
      </c>
      <c r="G400" s="209"/>
      <c r="H400" s="211" t="s">
        <v>1</v>
      </c>
      <c r="I400" s="209"/>
      <c r="J400" s="209"/>
      <c r="K400" s="209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292</v>
      </c>
      <c r="AU400" s="217" t="s">
        <v>88</v>
      </c>
      <c r="AV400" s="12" t="s">
        <v>86</v>
      </c>
      <c r="AW400" s="12" t="s">
        <v>40</v>
      </c>
      <c r="AX400" s="12" t="s">
        <v>79</v>
      </c>
      <c r="AY400" s="217" t="s">
        <v>282</v>
      </c>
    </row>
    <row r="401" s="13" customFormat="1">
      <c r="B401" s="218"/>
      <c r="C401" s="219"/>
      <c r="D401" s="210" t="s">
        <v>292</v>
      </c>
      <c r="E401" s="220" t="s">
        <v>1</v>
      </c>
      <c r="F401" s="221" t="s">
        <v>4169</v>
      </c>
      <c r="G401" s="219"/>
      <c r="H401" s="222">
        <v>5</v>
      </c>
      <c r="I401" s="219"/>
      <c r="J401" s="219"/>
      <c r="K401" s="219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292</v>
      </c>
      <c r="AU401" s="227" t="s">
        <v>88</v>
      </c>
      <c r="AV401" s="13" t="s">
        <v>88</v>
      </c>
      <c r="AW401" s="13" t="s">
        <v>40</v>
      </c>
      <c r="AX401" s="13" t="s">
        <v>79</v>
      </c>
      <c r="AY401" s="227" t="s">
        <v>282</v>
      </c>
    </row>
    <row r="402" s="12" customFormat="1">
      <c r="B402" s="208"/>
      <c r="C402" s="209"/>
      <c r="D402" s="210" t="s">
        <v>292</v>
      </c>
      <c r="E402" s="211" t="s">
        <v>1</v>
      </c>
      <c r="F402" s="212" t="s">
        <v>4152</v>
      </c>
      <c r="G402" s="209"/>
      <c r="H402" s="211" t="s">
        <v>1</v>
      </c>
      <c r="I402" s="209"/>
      <c r="J402" s="209"/>
      <c r="K402" s="209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292</v>
      </c>
      <c r="AU402" s="217" t="s">
        <v>88</v>
      </c>
      <c r="AV402" s="12" t="s">
        <v>86</v>
      </c>
      <c r="AW402" s="12" t="s">
        <v>40</v>
      </c>
      <c r="AX402" s="12" t="s">
        <v>79</v>
      </c>
      <c r="AY402" s="217" t="s">
        <v>282</v>
      </c>
    </row>
    <row r="403" s="13" customFormat="1">
      <c r="B403" s="218"/>
      <c r="C403" s="219"/>
      <c r="D403" s="210" t="s">
        <v>292</v>
      </c>
      <c r="E403" s="220" t="s">
        <v>1</v>
      </c>
      <c r="F403" s="221" t="s">
        <v>4147</v>
      </c>
      <c r="G403" s="219"/>
      <c r="H403" s="222">
        <v>20</v>
      </c>
      <c r="I403" s="219"/>
      <c r="J403" s="219"/>
      <c r="K403" s="219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292</v>
      </c>
      <c r="AU403" s="227" t="s">
        <v>88</v>
      </c>
      <c r="AV403" s="13" t="s">
        <v>88</v>
      </c>
      <c r="AW403" s="13" t="s">
        <v>40</v>
      </c>
      <c r="AX403" s="13" t="s">
        <v>79</v>
      </c>
      <c r="AY403" s="227" t="s">
        <v>282</v>
      </c>
    </row>
    <row r="404" s="12" customFormat="1">
      <c r="B404" s="208"/>
      <c r="C404" s="209"/>
      <c r="D404" s="210" t="s">
        <v>292</v>
      </c>
      <c r="E404" s="211" t="s">
        <v>1</v>
      </c>
      <c r="F404" s="212" t="s">
        <v>4153</v>
      </c>
      <c r="G404" s="209"/>
      <c r="H404" s="211" t="s">
        <v>1</v>
      </c>
      <c r="I404" s="209"/>
      <c r="J404" s="209"/>
      <c r="K404" s="209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292</v>
      </c>
      <c r="AU404" s="217" t="s">
        <v>88</v>
      </c>
      <c r="AV404" s="12" t="s">
        <v>86</v>
      </c>
      <c r="AW404" s="12" t="s">
        <v>40</v>
      </c>
      <c r="AX404" s="12" t="s">
        <v>79</v>
      </c>
      <c r="AY404" s="217" t="s">
        <v>282</v>
      </c>
    </row>
    <row r="405" s="13" customFormat="1">
      <c r="B405" s="218"/>
      <c r="C405" s="219"/>
      <c r="D405" s="210" t="s">
        <v>292</v>
      </c>
      <c r="E405" s="220" t="s">
        <v>1</v>
      </c>
      <c r="F405" s="221" t="s">
        <v>4169</v>
      </c>
      <c r="G405" s="219"/>
      <c r="H405" s="222">
        <v>5</v>
      </c>
      <c r="I405" s="219"/>
      <c r="J405" s="219"/>
      <c r="K405" s="219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292</v>
      </c>
      <c r="AU405" s="227" t="s">
        <v>88</v>
      </c>
      <c r="AV405" s="13" t="s">
        <v>88</v>
      </c>
      <c r="AW405" s="13" t="s">
        <v>40</v>
      </c>
      <c r="AX405" s="13" t="s">
        <v>79</v>
      </c>
      <c r="AY405" s="227" t="s">
        <v>282</v>
      </c>
    </row>
    <row r="406" s="12" customFormat="1">
      <c r="B406" s="208"/>
      <c r="C406" s="209"/>
      <c r="D406" s="210" t="s">
        <v>292</v>
      </c>
      <c r="E406" s="211" t="s">
        <v>1</v>
      </c>
      <c r="F406" s="212" t="s">
        <v>4155</v>
      </c>
      <c r="G406" s="209"/>
      <c r="H406" s="211" t="s">
        <v>1</v>
      </c>
      <c r="I406" s="209"/>
      <c r="J406" s="209"/>
      <c r="K406" s="209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292</v>
      </c>
      <c r="AU406" s="217" t="s">
        <v>88</v>
      </c>
      <c r="AV406" s="12" t="s">
        <v>86</v>
      </c>
      <c r="AW406" s="12" t="s">
        <v>40</v>
      </c>
      <c r="AX406" s="12" t="s">
        <v>79</v>
      </c>
      <c r="AY406" s="217" t="s">
        <v>282</v>
      </c>
    </row>
    <row r="407" s="13" customFormat="1">
      <c r="B407" s="218"/>
      <c r="C407" s="219"/>
      <c r="D407" s="210" t="s">
        <v>292</v>
      </c>
      <c r="E407" s="220" t="s">
        <v>1</v>
      </c>
      <c r="F407" s="221" t="s">
        <v>4147</v>
      </c>
      <c r="G407" s="219"/>
      <c r="H407" s="222">
        <v>20</v>
      </c>
      <c r="I407" s="219"/>
      <c r="J407" s="219"/>
      <c r="K407" s="219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292</v>
      </c>
      <c r="AU407" s="227" t="s">
        <v>88</v>
      </c>
      <c r="AV407" s="13" t="s">
        <v>88</v>
      </c>
      <c r="AW407" s="13" t="s">
        <v>40</v>
      </c>
      <c r="AX407" s="13" t="s">
        <v>79</v>
      </c>
      <c r="AY407" s="227" t="s">
        <v>282</v>
      </c>
    </row>
    <row r="408" s="12" customFormat="1">
      <c r="B408" s="208"/>
      <c r="C408" s="209"/>
      <c r="D408" s="210" t="s">
        <v>292</v>
      </c>
      <c r="E408" s="211" t="s">
        <v>1</v>
      </c>
      <c r="F408" s="212" t="s">
        <v>4156</v>
      </c>
      <c r="G408" s="209"/>
      <c r="H408" s="211" t="s">
        <v>1</v>
      </c>
      <c r="I408" s="209"/>
      <c r="J408" s="209"/>
      <c r="K408" s="209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292</v>
      </c>
      <c r="AU408" s="217" t="s">
        <v>88</v>
      </c>
      <c r="AV408" s="12" t="s">
        <v>86</v>
      </c>
      <c r="AW408" s="12" t="s">
        <v>40</v>
      </c>
      <c r="AX408" s="12" t="s">
        <v>79</v>
      </c>
      <c r="AY408" s="217" t="s">
        <v>282</v>
      </c>
    </row>
    <row r="409" s="13" customFormat="1">
      <c r="B409" s="218"/>
      <c r="C409" s="219"/>
      <c r="D409" s="210" t="s">
        <v>292</v>
      </c>
      <c r="E409" s="220" t="s">
        <v>1</v>
      </c>
      <c r="F409" s="221" t="s">
        <v>4169</v>
      </c>
      <c r="G409" s="219"/>
      <c r="H409" s="222">
        <v>5</v>
      </c>
      <c r="I409" s="219"/>
      <c r="J409" s="219"/>
      <c r="K409" s="219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292</v>
      </c>
      <c r="AU409" s="227" t="s">
        <v>88</v>
      </c>
      <c r="AV409" s="13" t="s">
        <v>88</v>
      </c>
      <c r="AW409" s="13" t="s">
        <v>40</v>
      </c>
      <c r="AX409" s="13" t="s">
        <v>79</v>
      </c>
      <c r="AY409" s="227" t="s">
        <v>282</v>
      </c>
    </row>
    <row r="410" s="15" customFormat="1">
      <c r="B410" s="238"/>
      <c r="C410" s="239"/>
      <c r="D410" s="210" t="s">
        <v>292</v>
      </c>
      <c r="E410" s="240" t="s">
        <v>1</v>
      </c>
      <c r="F410" s="241" t="s">
        <v>306</v>
      </c>
      <c r="G410" s="239"/>
      <c r="H410" s="242">
        <v>90</v>
      </c>
      <c r="I410" s="239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292</v>
      </c>
      <c r="AU410" s="247" t="s">
        <v>88</v>
      </c>
      <c r="AV410" s="15" t="s">
        <v>290</v>
      </c>
      <c r="AW410" s="15" t="s">
        <v>40</v>
      </c>
      <c r="AX410" s="15" t="s">
        <v>86</v>
      </c>
      <c r="AY410" s="247" t="s">
        <v>282</v>
      </c>
    </row>
    <row r="411" s="1" customFormat="1" ht="16.5" customHeight="1">
      <c r="B411" s="33"/>
      <c r="C411" s="248" t="s">
        <v>581</v>
      </c>
      <c r="D411" s="248" t="s">
        <v>328</v>
      </c>
      <c r="E411" s="249" t="s">
        <v>4170</v>
      </c>
      <c r="F411" s="250" t="s">
        <v>4171</v>
      </c>
      <c r="G411" s="251" t="s">
        <v>392</v>
      </c>
      <c r="H411" s="252">
        <v>94.5</v>
      </c>
      <c r="I411" s="253">
        <v>23.899999999999999</v>
      </c>
      <c r="J411" s="253">
        <f>ROUND(I411*H411,2)</f>
        <v>2258.5500000000002</v>
      </c>
      <c r="K411" s="250" t="s">
        <v>4096</v>
      </c>
      <c r="L411" s="254"/>
      <c r="M411" s="255" t="s">
        <v>1</v>
      </c>
      <c r="N411" s="256" t="s">
        <v>50</v>
      </c>
      <c r="O411" s="205">
        <v>0</v>
      </c>
      <c r="P411" s="205">
        <f>O411*H411</f>
        <v>0</v>
      </c>
      <c r="Q411" s="205">
        <v>0</v>
      </c>
      <c r="R411" s="205">
        <f>Q411*H411</f>
        <v>0</v>
      </c>
      <c r="S411" s="205">
        <v>0</v>
      </c>
      <c r="T411" s="206">
        <f>S411*H411</f>
        <v>0</v>
      </c>
      <c r="AR411" s="17" t="s">
        <v>4097</v>
      </c>
      <c r="AT411" s="17" t="s">
        <v>328</v>
      </c>
      <c r="AU411" s="17" t="s">
        <v>88</v>
      </c>
      <c r="AY411" s="17" t="s">
        <v>282</v>
      </c>
      <c r="BE411" s="207">
        <f>IF(N411="základní",J411,0)</f>
        <v>2258.5500000000002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7" t="s">
        <v>86</v>
      </c>
      <c r="BK411" s="207">
        <f>ROUND(I411*H411,2)</f>
        <v>2258.5500000000002</v>
      </c>
      <c r="BL411" s="17" t="s">
        <v>659</v>
      </c>
      <c r="BM411" s="17" t="s">
        <v>4172</v>
      </c>
    </row>
    <row r="412" s="12" customFormat="1">
      <c r="B412" s="208"/>
      <c r="C412" s="209"/>
      <c r="D412" s="210" t="s">
        <v>292</v>
      </c>
      <c r="E412" s="211" t="s">
        <v>1</v>
      </c>
      <c r="F412" s="212" t="s">
        <v>3956</v>
      </c>
      <c r="G412" s="209"/>
      <c r="H412" s="211" t="s">
        <v>1</v>
      </c>
      <c r="I412" s="209"/>
      <c r="J412" s="209"/>
      <c r="K412" s="209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292</v>
      </c>
      <c r="AU412" s="217" t="s">
        <v>88</v>
      </c>
      <c r="AV412" s="12" t="s">
        <v>86</v>
      </c>
      <c r="AW412" s="12" t="s">
        <v>40</v>
      </c>
      <c r="AX412" s="12" t="s">
        <v>79</v>
      </c>
      <c r="AY412" s="217" t="s">
        <v>282</v>
      </c>
    </row>
    <row r="413" s="12" customFormat="1">
      <c r="B413" s="208"/>
      <c r="C413" s="209"/>
      <c r="D413" s="210" t="s">
        <v>292</v>
      </c>
      <c r="E413" s="211" t="s">
        <v>1</v>
      </c>
      <c r="F413" s="212" t="s">
        <v>4160</v>
      </c>
      <c r="G413" s="209"/>
      <c r="H413" s="211" t="s">
        <v>1</v>
      </c>
      <c r="I413" s="209"/>
      <c r="J413" s="209"/>
      <c r="K413" s="209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292</v>
      </c>
      <c r="AU413" s="217" t="s">
        <v>88</v>
      </c>
      <c r="AV413" s="12" t="s">
        <v>86</v>
      </c>
      <c r="AW413" s="12" t="s">
        <v>40</v>
      </c>
      <c r="AX413" s="12" t="s">
        <v>79</v>
      </c>
      <c r="AY413" s="217" t="s">
        <v>282</v>
      </c>
    </row>
    <row r="414" s="12" customFormat="1">
      <c r="B414" s="208"/>
      <c r="C414" s="209"/>
      <c r="D414" s="210" t="s">
        <v>292</v>
      </c>
      <c r="E414" s="211" t="s">
        <v>1</v>
      </c>
      <c r="F414" s="212" t="s">
        <v>4146</v>
      </c>
      <c r="G414" s="209"/>
      <c r="H414" s="211" t="s">
        <v>1</v>
      </c>
      <c r="I414" s="209"/>
      <c r="J414" s="209"/>
      <c r="K414" s="209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292</v>
      </c>
      <c r="AU414" s="217" t="s">
        <v>88</v>
      </c>
      <c r="AV414" s="12" t="s">
        <v>86</v>
      </c>
      <c r="AW414" s="12" t="s">
        <v>40</v>
      </c>
      <c r="AX414" s="12" t="s">
        <v>79</v>
      </c>
      <c r="AY414" s="217" t="s">
        <v>282</v>
      </c>
    </row>
    <row r="415" s="13" customFormat="1">
      <c r="B415" s="218"/>
      <c r="C415" s="219"/>
      <c r="D415" s="210" t="s">
        <v>292</v>
      </c>
      <c r="E415" s="220" t="s">
        <v>1</v>
      </c>
      <c r="F415" s="221" t="s">
        <v>4173</v>
      </c>
      <c r="G415" s="219"/>
      <c r="H415" s="222">
        <v>15.75</v>
      </c>
      <c r="I415" s="219"/>
      <c r="J415" s="219"/>
      <c r="K415" s="219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292</v>
      </c>
      <c r="AU415" s="227" t="s">
        <v>88</v>
      </c>
      <c r="AV415" s="13" t="s">
        <v>88</v>
      </c>
      <c r="AW415" s="13" t="s">
        <v>40</v>
      </c>
      <c r="AX415" s="13" t="s">
        <v>79</v>
      </c>
      <c r="AY415" s="227" t="s">
        <v>282</v>
      </c>
    </row>
    <row r="416" s="12" customFormat="1">
      <c r="B416" s="208"/>
      <c r="C416" s="209"/>
      <c r="D416" s="210" t="s">
        <v>292</v>
      </c>
      <c r="E416" s="211" t="s">
        <v>1</v>
      </c>
      <c r="F416" s="212" t="s">
        <v>4148</v>
      </c>
      <c r="G416" s="209"/>
      <c r="H416" s="211" t="s">
        <v>1</v>
      </c>
      <c r="I416" s="209"/>
      <c r="J416" s="209"/>
      <c r="K416" s="209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292</v>
      </c>
      <c r="AU416" s="217" t="s">
        <v>88</v>
      </c>
      <c r="AV416" s="12" t="s">
        <v>86</v>
      </c>
      <c r="AW416" s="12" t="s">
        <v>40</v>
      </c>
      <c r="AX416" s="12" t="s">
        <v>79</v>
      </c>
      <c r="AY416" s="217" t="s">
        <v>282</v>
      </c>
    </row>
    <row r="417" s="13" customFormat="1">
      <c r="B417" s="218"/>
      <c r="C417" s="219"/>
      <c r="D417" s="210" t="s">
        <v>292</v>
      </c>
      <c r="E417" s="220" t="s">
        <v>1</v>
      </c>
      <c r="F417" s="221" t="s">
        <v>4161</v>
      </c>
      <c r="G417" s="219"/>
      <c r="H417" s="222">
        <v>21</v>
      </c>
      <c r="I417" s="219"/>
      <c r="J417" s="219"/>
      <c r="K417" s="219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292</v>
      </c>
      <c r="AU417" s="227" t="s">
        <v>88</v>
      </c>
      <c r="AV417" s="13" t="s">
        <v>88</v>
      </c>
      <c r="AW417" s="13" t="s">
        <v>40</v>
      </c>
      <c r="AX417" s="13" t="s">
        <v>79</v>
      </c>
      <c r="AY417" s="227" t="s">
        <v>282</v>
      </c>
    </row>
    <row r="418" s="12" customFormat="1">
      <c r="B418" s="208"/>
      <c r="C418" s="209"/>
      <c r="D418" s="210" t="s">
        <v>292</v>
      </c>
      <c r="E418" s="211" t="s">
        <v>1</v>
      </c>
      <c r="F418" s="212" t="s">
        <v>4150</v>
      </c>
      <c r="G418" s="209"/>
      <c r="H418" s="211" t="s">
        <v>1</v>
      </c>
      <c r="I418" s="209"/>
      <c r="J418" s="209"/>
      <c r="K418" s="209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292</v>
      </c>
      <c r="AU418" s="217" t="s">
        <v>88</v>
      </c>
      <c r="AV418" s="12" t="s">
        <v>86</v>
      </c>
      <c r="AW418" s="12" t="s">
        <v>40</v>
      </c>
      <c r="AX418" s="12" t="s">
        <v>79</v>
      </c>
      <c r="AY418" s="217" t="s">
        <v>282</v>
      </c>
    </row>
    <row r="419" s="13" customFormat="1">
      <c r="B419" s="218"/>
      <c r="C419" s="219"/>
      <c r="D419" s="210" t="s">
        <v>292</v>
      </c>
      <c r="E419" s="220" t="s">
        <v>1</v>
      </c>
      <c r="F419" s="221" t="s">
        <v>4174</v>
      </c>
      <c r="G419" s="219"/>
      <c r="H419" s="222">
        <v>5.25</v>
      </c>
      <c r="I419" s="219"/>
      <c r="J419" s="219"/>
      <c r="K419" s="219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292</v>
      </c>
      <c r="AU419" s="227" t="s">
        <v>88</v>
      </c>
      <c r="AV419" s="13" t="s">
        <v>88</v>
      </c>
      <c r="AW419" s="13" t="s">
        <v>40</v>
      </c>
      <c r="AX419" s="13" t="s">
        <v>79</v>
      </c>
      <c r="AY419" s="227" t="s">
        <v>282</v>
      </c>
    </row>
    <row r="420" s="12" customFormat="1">
      <c r="B420" s="208"/>
      <c r="C420" s="209"/>
      <c r="D420" s="210" t="s">
        <v>292</v>
      </c>
      <c r="E420" s="211" t="s">
        <v>1</v>
      </c>
      <c r="F420" s="212" t="s">
        <v>4152</v>
      </c>
      <c r="G420" s="209"/>
      <c r="H420" s="211" t="s">
        <v>1</v>
      </c>
      <c r="I420" s="209"/>
      <c r="J420" s="209"/>
      <c r="K420" s="209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292</v>
      </c>
      <c r="AU420" s="217" t="s">
        <v>88</v>
      </c>
      <c r="AV420" s="12" t="s">
        <v>86</v>
      </c>
      <c r="AW420" s="12" t="s">
        <v>40</v>
      </c>
      <c r="AX420" s="12" t="s">
        <v>79</v>
      </c>
      <c r="AY420" s="217" t="s">
        <v>282</v>
      </c>
    </row>
    <row r="421" s="13" customFormat="1">
      <c r="B421" s="218"/>
      <c r="C421" s="219"/>
      <c r="D421" s="210" t="s">
        <v>292</v>
      </c>
      <c r="E421" s="220" t="s">
        <v>1</v>
      </c>
      <c r="F421" s="221" t="s">
        <v>4161</v>
      </c>
      <c r="G421" s="219"/>
      <c r="H421" s="222">
        <v>21</v>
      </c>
      <c r="I421" s="219"/>
      <c r="J421" s="219"/>
      <c r="K421" s="219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292</v>
      </c>
      <c r="AU421" s="227" t="s">
        <v>88</v>
      </c>
      <c r="AV421" s="13" t="s">
        <v>88</v>
      </c>
      <c r="AW421" s="13" t="s">
        <v>40</v>
      </c>
      <c r="AX421" s="13" t="s">
        <v>79</v>
      </c>
      <c r="AY421" s="227" t="s">
        <v>282</v>
      </c>
    </row>
    <row r="422" s="12" customFormat="1">
      <c r="B422" s="208"/>
      <c r="C422" s="209"/>
      <c r="D422" s="210" t="s">
        <v>292</v>
      </c>
      <c r="E422" s="211" t="s">
        <v>1</v>
      </c>
      <c r="F422" s="212" t="s">
        <v>4153</v>
      </c>
      <c r="G422" s="209"/>
      <c r="H422" s="211" t="s">
        <v>1</v>
      </c>
      <c r="I422" s="209"/>
      <c r="J422" s="209"/>
      <c r="K422" s="209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292</v>
      </c>
      <c r="AU422" s="217" t="s">
        <v>88</v>
      </c>
      <c r="AV422" s="12" t="s">
        <v>86</v>
      </c>
      <c r="AW422" s="12" t="s">
        <v>40</v>
      </c>
      <c r="AX422" s="12" t="s">
        <v>79</v>
      </c>
      <c r="AY422" s="217" t="s">
        <v>282</v>
      </c>
    </row>
    <row r="423" s="13" customFormat="1">
      <c r="B423" s="218"/>
      <c r="C423" s="219"/>
      <c r="D423" s="210" t="s">
        <v>292</v>
      </c>
      <c r="E423" s="220" t="s">
        <v>1</v>
      </c>
      <c r="F423" s="221" t="s">
        <v>4174</v>
      </c>
      <c r="G423" s="219"/>
      <c r="H423" s="222">
        <v>5.25</v>
      </c>
      <c r="I423" s="219"/>
      <c r="J423" s="219"/>
      <c r="K423" s="219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292</v>
      </c>
      <c r="AU423" s="227" t="s">
        <v>88</v>
      </c>
      <c r="AV423" s="13" t="s">
        <v>88</v>
      </c>
      <c r="AW423" s="13" t="s">
        <v>40</v>
      </c>
      <c r="AX423" s="13" t="s">
        <v>79</v>
      </c>
      <c r="AY423" s="227" t="s">
        <v>282</v>
      </c>
    </row>
    <row r="424" s="12" customFormat="1">
      <c r="B424" s="208"/>
      <c r="C424" s="209"/>
      <c r="D424" s="210" t="s">
        <v>292</v>
      </c>
      <c r="E424" s="211" t="s">
        <v>1</v>
      </c>
      <c r="F424" s="212" t="s">
        <v>4155</v>
      </c>
      <c r="G424" s="209"/>
      <c r="H424" s="211" t="s">
        <v>1</v>
      </c>
      <c r="I424" s="209"/>
      <c r="J424" s="209"/>
      <c r="K424" s="209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292</v>
      </c>
      <c r="AU424" s="217" t="s">
        <v>88</v>
      </c>
      <c r="AV424" s="12" t="s">
        <v>86</v>
      </c>
      <c r="AW424" s="12" t="s">
        <v>40</v>
      </c>
      <c r="AX424" s="12" t="s">
        <v>79</v>
      </c>
      <c r="AY424" s="217" t="s">
        <v>282</v>
      </c>
    </row>
    <row r="425" s="13" customFormat="1">
      <c r="B425" s="218"/>
      <c r="C425" s="219"/>
      <c r="D425" s="210" t="s">
        <v>292</v>
      </c>
      <c r="E425" s="220" t="s">
        <v>1</v>
      </c>
      <c r="F425" s="221" t="s">
        <v>4161</v>
      </c>
      <c r="G425" s="219"/>
      <c r="H425" s="222">
        <v>21</v>
      </c>
      <c r="I425" s="219"/>
      <c r="J425" s="219"/>
      <c r="K425" s="219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292</v>
      </c>
      <c r="AU425" s="227" t="s">
        <v>88</v>
      </c>
      <c r="AV425" s="13" t="s">
        <v>88</v>
      </c>
      <c r="AW425" s="13" t="s">
        <v>40</v>
      </c>
      <c r="AX425" s="13" t="s">
        <v>79</v>
      </c>
      <c r="AY425" s="227" t="s">
        <v>282</v>
      </c>
    </row>
    <row r="426" s="12" customFormat="1">
      <c r="B426" s="208"/>
      <c r="C426" s="209"/>
      <c r="D426" s="210" t="s">
        <v>292</v>
      </c>
      <c r="E426" s="211" t="s">
        <v>1</v>
      </c>
      <c r="F426" s="212" t="s">
        <v>4156</v>
      </c>
      <c r="G426" s="209"/>
      <c r="H426" s="211" t="s">
        <v>1</v>
      </c>
      <c r="I426" s="209"/>
      <c r="J426" s="209"/>
      <c r="K426" s="209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292</v>
      </c>
      <c r="AU426" s="217" t="s">
        <v>88</v>
      </c>
      <c r="AV426" s="12" t="s">
        <v>86</v>
      </c>
      <c r="AW426" s="12" t="s">
        <v>40</v>
      </c>
      <c r="AX426" s="12" t="s">
        <v>79</v>
      </c>
      <c r="AY426" s="217" t="s">
        <v>282</v>
      </c>
    </row>
    <row r="427" s="13" customFormat="1">
      <c r="B427" s="218"/>
      <c r="C427" s="219"/>
      <c r="D427" s="210" t="s">
        <v>292</v>
      </c>
      <c r="E427" s="220" t="s">
        <v>1</v>
      </c>
      <c r="F427" s="221" t="s">
        <v>4174</v>
      </c>
      <c r="G427" s="219"/>
      <c r="H427" s="222">
        <v>5.25</v>
      </c>
      <c r="I427" s="219"/>
      <c r="J427" s="219"/>
      <c r="K427" s="219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292</v>
      </c>
      <c r="AU427" s="227" t="s">
        <v>88</v>
      </c>
      <c r="AV427" s="13" t="s">
        <v>88</v>
      </c>
      <c r="AW427" s="13" t="s">
        <v>40</v>
      </c>
      <c r="AX427" s="13" t="s">
        <v>79</v>
      </c>
      <c r="AY427" s="227" t="s">
        <v>282</v>
      </c>
    </row>
    <row r="428" s="15" customFormat="1">
      <c r="B428" s="238"/>
      <c r="C428" s="239"/>
      <c r="D428" s="210" t="s">
        <v>292</v>
      </c>
      <c r="E428" s="240" t="s">
        <v>1</v>
      </c>
      <c r="F428" s="241" t="s">
        <v>306</v>
      </c>
      <c r="G428" s="239"/>
      <c r="H428" s="242">
        <v>94.5</v>
      </c>
      <c r="I428" s="239"/>
      <c r="J428" s="239"/>
      <c r="K428" s="239"/>
      <c r="L428" s="243"/>
      <c r="M428" s="244"/>
      <c r="N428" s="245"/>
      <c r="O428" s="245"/>
      <c r="P428" s="245"/>
      <c r="Q428" s="245"/>
      <c r="R428" s="245"/>
      <c r="S428" s="245"/>
      <c r="T428" s="246"/>
      <c r="AT428" s="247" t="s">
        <v>292</v>
      </c>
      <c r="AU428" s="247" t="s">
        <v>88</v>
      </c>
      <c r="AV428" s="15" t="s">
        <v>290</v>
      </c>
      <c r="AW428" s="15" t="s">
        <v>40</v>
      </c>
      <c r="AX428" s="15" t="s">
        <v>86</v>
      </c>
      <c r="AY428" s="247" t="s">
        <v>282</v>
      </c>
    </row>
    <row r="429" s="1" customFormat="1" ht="16.5" customHeight="1">
      <c r="B429" s="33"/>
      <c r="C429" s="198" t="s">
        <v>585</v>
      </c>
      <c r="D429" s="198" t="s">
        <v>285</v>
      </c>
      <c r="E429" s="199" t="s">
        <v>4175</v>
      </c>
      <c r="F429" s="200" t="s">
        <v>4176</v>
      </c>
      <c r="G429" s="201" t="s">
        <v>392</v>
      </c>
      <c r="H429" s="202">
        <v>190</v>
      </c>
      <c r="I429" s="203">
        <v>50.399999999999999</v>
      </c>
      <c r="J429" s="203">
        <f>ROUND(I429*H429,2)</f>
        <v>9576</v>
      </c>
      <c r="K429" s="200" t="s">
        <v>289</v>
      </c>
      <c r="L429" s="38"/>
      <c r="M429" s="72" t="s">
        <v>1</v>
      </c>
      <c r="N429" s="204" t="s">
        <v>50</v>
      </c>
      <c r="O429" s="205">
        <v>0.12</v>
      </c>
      <c r="P429" s="205">
        <f>O429*H429</f>
        <v>22.800000000000001</v>
      </c>
      <c r="Q429" s="205">
        <v>0</v>
      </c>
      <c r="R429" s="205">
        <f>Q429*H429</f>
        <v>0</v>
      </c>
      <c r="S429" s="205">
        <v>0</v>
      </c>
      <c r="T429" s="206">
        <f>S429*H429</f>
        <v>0</v>
      </c>
      <c r="AR429" s="17" t="s">
        <v>659</v>
      </c>
      <c r="AT429" s="17" t="s">
        <v>285</v>
      </c>
      <c r="AU429" s="17" t="s">
        <v>88</v>
      </c>
      <c r="AY429" s="17" t="s">
        <v>282</v>
      </c>
      <c r="BE429" s="207">
        <f>IF(N429="základní",J429,0)</f>
        <v>9576</v>
      </c>
      <c r="BF429" s="207">
        <f>IF(N429="snížená",J429,0)</f>
        <v>0</v>
      </c>
      <c r="BG429" s="207">
        <f>IF(N429="zákl. přenesená",J429,0)</f>
        <v>0</v>
      </c>
      <c r="BH429" s="207">
        <f>IF(N429="sníž. přenesená",J429,0)</f>
        <v>0</v>
      </c>
      <c r="BI429" s="207">
        <f>IF(N429="nulová",J429,0)</f>
        <v>0</v>
      </c>
      <c r="BJ429" s="17" t="s">
        <v>86</v>
      </c>
      <c r="BK429" s="207">
        <f>ROUND(I429*H429,2)</f>
        <v>9576</v>
      </c>
      <c r="BL429" s="17" t="s">
        <v>659</v>
      </c>
      <c r="BM429" s="17" t="s">
        <v>4177</v>
      </c>
    </row>
    <row r="430" s="12" customFormat="1">
      <c r="B430" s="208"/>
      <c r="C430" s="209"/>
      <c r="D430" s="210" t="s">
        <v>292</v>
      </c>
      <c r="E430" s="211" t="s">
        <v>1</v>
      </c>
      <c r="F430" s="212" t="s">
        <v>4091</v>
      </c>
      <c r="G430" s="209"/>
      <c r="H430" s="211" t="s">
        <v>1</v>
      </c>
      <c r="I430" s="209"/>
      <c r="J430" s="209"/>
      <c r="K430" s="209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292</v>
      </c>
      <c r="AU430" s="217" t="s">
        <v>88</v>
      </c>
      <c r="AV430" s="12" t="s">
        <v>86</v>
      </c>
      <c r="AW430" s="12" t="s">
        <v>40</v>
      </c>
      <c r="AX430" s="12" t="s">
        <v>79</v>
      </c>
      <c r="AY430" s="217" t="s">
        <v>282</v>
      </c>
    </row>
    <row r="431" s="12" customFormat="1">
      <c r="B431" s="208"/>
      <c r="C431" s="209"/>
      <c r="D431" s="210" t="s">
        <v>292</v>
      </c>
      <c r="E431" s="211" t="s">
        <v>1</v>
      </c>
      <c r="F431" s="212" t="s">
        <v>4178</v>
      </c>
      <c r="G431" s="209"/>
      <c r="H431" s="211" t="s">
        <v>1</v>
      </c>
      <c r="I431" s="209"/>
      <c r="J431" s="209"/>
      <c r="K431" s="209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292</v>
      </c>
      <c r="AU431" s="217" t="s">
        <v>88</v>
      </c>
      <c r="AV431" s="12" t="s">
        <v>86</v>
      </c>
      <c r="AW431" s="12" t="s">
        <v>40</v>
      </c>
      <c r="AX431" s="12" t="s">
        <v>79</v>
      </c>
      <c r="AY431" s="217" t="s">
        <v>282</v>
      </c>
    </row>
    <row r="432" s="13" customFormat="1">
      <c r="B432" s="218"/>
      <c r="C432" s="219"/>
      <c r="D432" s="210" t="s">
        <v>292</v>
      </c>
      <c r="E432" s="220" t="s">
        <v>1</v>
      </c>
      <c r="F432" s="221" t="s">
        <v>4179</v>
      </c>
      <c r="G432" s="219"/>
      <c r="H432" s="222">
        <v>190</v>
      </c>
      <c r="I432" s="219"/>
      <c r="J432" s="219"/>
      <c r="K432" s="219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292</v>
      </c>
      <c r="AU432" s="227" t="s">
        <v>88</v>
      </c>
      <c r="AV432" s="13" t="s">
        <v>88</v>
      </c>
      <c r="AW432" s="13" t="s">
        <v>40</v>
      </c>
      <c r="AX432" s="13" t="s">
        <v>86</v>
      </c>
      <c r="AY432" s="227" t="s">
        <v>282</v>
      </c>
    </row>
    <row r="433" s="1" customFormat="1" ht="16.5" customHeight="1">
      <c r="B433" s="33"/>
      <c r="C433" s="248" t="s">
        <v>590</v>
      </c>
      <c r="D433" s="248" t="s">
        <v>328</v>
      </c>
      <c r="E433" s="249" t="s">
        <v>4180</v>
      </c>
      <c r="F433" s="250" t="s">
        <v>4181</v>
      </c>
      <c r="G433" s="251" t="s">
        <v>392</v>
      </c>
      <c r="H433" s="252">
        <v>199.5</v>
      </c>
      <c r="I433" s="253">
        <v>95.700000000000003</v>
      </c>
      <c r="J433" s="253">
        <f>ROUND(I433*H433,2)</f>
        <v>19092.150000000001</v>
      </c>
      <c r="K433" s="250" t="s">
        <v>4096</v>
      </c>
      <c r="L433" s="254"/>
      <c r="M433" s="255" t="s">
        <v>1</v>
      </c>
      <c r="N433" s="256" t="s">
        <v>50</v>
      </c>
      <c r="O433" s="205">
        <v>0</v>
      </c>
      <c r="P433" s="205">
        <f>O433*H433</f>
        <v>0</v>
      </c>
      <c r="Q433" s="205">
        <v>0</v>
      </c>
      <c r="R433" s="205">
        <f>Q433*H433</f>
        <v>0</v>
      </c>
      <c r="S433" s="205">
        <v>0</v>
      </c>
      <c r="T433" s="206">
        <f>S433*H433</f>
        <v>0</v>
      </c>
      <c r="AR433" s="17" t="s">
        <v>4097</v>
      </c>
      <c r="AT433" s="17" t="s">
        <v>328</v>
      </c>
      <c r="AU433" s="17" t="s">
        <v>88</v>
      </c>
      <c r="AY433" s="17" t="s">
        <v>282</v>
      </c>
      <c r="BE433" s="207">
        <f>IF(N433="základní",J433,0)</f>
        <v>19092.150000000001</v>
      </c>
      <c r="BF433" s="207">
        <f>IF(N433="snížená",J433,0)</f>
        <v>0</v>
      </c>
      <c r="BG433" s="207">
        <f>IF(N433="zákl. přenesená",J433,0)</f>
        <v>0</v>
      </c>
      <c r="BH433" s="207">
        <f>IF(N433="sníž. přenesená",J433,0)</f>
        <v>0</v>
      </c>
      <c r="BI433" s="207">
        <f>IF(N433="nulová",J433,0)</f>
        <v>0</v>
      </c>
      <c r="BJ433" s="17" t="s">
        <v>86</v>
      </c>
      <c r="BK433" s="207">
        <f>ROUND(I433*H433,2)</f>
        <v>19092.150000000001</v>
      </c>
      <c r="BL433" s="17" t="s">
        <v>659</v>
      </c>
      <c r="BM433" s="17" t="s">
        <v>4182</v>
      </c>
    </row>
    <row r="434" s="12" customFormat="1">
      <c r="B434" s="208"/>
      <c r="C434" s="209"/>
      <c r="D434" s="210" t="s">
        <v>292</v>
      </c>
      <c r="E434" s="211" t="s">
        <v>1</v>
      </c>
      <c r="F434" s="212" t="s">
        <v>4091</v>
      </c>
      <c r="G434" s="209"/>
      <c r="H434" s="211" t="s">
        <v>1</v>
      </c>
      <c r="I434" s="209"/>
      <c r="J434" s="209"/>
      <c r="K434" s="209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292</v>
      </c>
      <c r="AU434" s="217" t="s">
        <v>88</v>
      </c>
      <c r="AV434" s="12" t="s">
        <v>86</v>
      </c>
      <c r="AW434" s="12" t="s">
        <v>40</v>
      </c>
      <c r="AX434" s="12" t="s">
        <v>79</v>
      </c>
      <c r="AY434" s="217" t="s">
        <v>282</v>
      </c>
    </row>
    <row r="435" s="12" customFormat="1">
      <c r="B435" s="208"/>
      <c r="C435" s="209"/>
      <c r="D435" s="210" t="s">
        <v>292</v>
      </c>
      <c r="E435" s="211" t="s">
        <v>1</v>
      </c>
      <c r="F435" s="212" t="s">
        <v>4183</v>
      </c>
      <c r="G435" s="209"/>
      <c r="H435" s="211" t="s">
        <v>1</v>
      </c>
      <c r="I435" s="209"/>
      <c r="J435" s="209"/>
      <c r="K435" s="209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292</v>
      </c>
      <c r="AU435" s="217" t="s">
        <v>88</v>
      </c>
      <c r="AV435" s="12" t="s">
        <v>86</v>
      </c>
      <c r="AW435" s="12" t="s">
        <v>40</v>
      </c>
      <c r="AX435" s="12" t="s">
        <v>79</v>
      </c>
      <c r="AY435" s="217" t="s">
        <v>282</v>
      </c>
    </row>
    <row r="436" s="13" customFormat="1">
      <c r="B436" s="218"/>
      <c r="C436" s="219"/>
      <c r="D436" s="210" t="s">
        <v>292</v>
      </c>
      <c r="E436" s="220" t="s">
        <v>1</v>
      </c>
      <c r="F436" s="221" t="s">
        <v>4184</v>
      </c>
      <c r="G436" s="219"/>
      <c r="H436" s="222">
        <v>199.5</v>
      </c>
      <c r="I436" s="219"/>
      <c r="J436" s="219"/>
      <c r="K436" s="219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292</v>
      </c>
      <c r="AU436" s="227" t="s">
        <v>88</v>
      </c>
      <c r="AV436" s="13" t="s">
        <v>88</v>
      </c>
      <c r="AW436" s="13" t="s">
        <v>40</v>
      </c>
      <c r="AX436" s="13" t="s">
        <v>86</v>
      </c>
      <c r="AY436" s="227" t="s">
        <v>282</v>
      </c>
    </row>
    <row r="437" s="1" customFormat="1" ht="16.5" customHeight="1">
      <c r="B437" s="33"/>
      <c r="C437" s="198" t="s">
        <v>594</v>
      </c>
      <c r="D437" s="198" t="s">
        <v>285</v>
      </c>
      <c r="E437" s="199" t="s">
        <v>4185</v>
      </c>
      <c r="F437" s="200" t="s">
        <v>4186</v>
      </c>
      <c r="G437" s="201" t="s">
        <v>392</v>
      </c>
      <c r="H437" s="202">
        <v>160</v>
      </c>
      <c r="I437" s="203">
        <v>54.600000000000001</v>
      </c>
      <c r="J437" s="203">
        <f>ROUND(I437*H437,2)</f>
        <v>8736</v>
      </c>
      <c r="K437" s="200" t="s">
        <v>289</v>
      </c>
      <c r="L437" s="38"/>
      <c r="M437" s="72" t="s">
        <v>1</v>
      </c>
      <c r="N437" s="204" t="s">
        <v>50</v>
      </c>
      <c r="O437" s="205">
        <v>0.13</v>
      </c>
      <c r="P437" s="205">
        <f>O437*H437</f>
        <v>20.800000000000001</v>
      </c>
      <c r="Q437" s="205">
        <v>0</v>
      </c>
      <c r="R437" s="205">
        <f>Q437*H437</f>
        <v>0</v>
      </c>
      <c r="S437" s="205">
        <v>0</v>
      </c>
      <c r="T437" s="206">
        <f>S437*H437</f>
        <v>0</v>
      </c>
      <c r="AR437" s="17" t="s">
        <v>659</v>
      </c>
      <c r="AT437" s="17" t="s">
        <v>285</v>
      </c>
      <c r="AU437" s="17" t="s">
        <v>88</v>
      </c>
      <c r="AY437" s="17" t="s">
        <v>282</v>
      </c>
      <c r="BE437" s="207">
        <f>IF(N437="základní",J437,0)</f>
        <v>8736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7" t="s">
        <v>86</v>
      </c>
      <c r="BK437" s="207">
        <f>ROUND(I437*H437,2)</f>
        <v>8736</v>
      </c>
      <c r="BL437" s="17" t="s">
        <v>659</v>
      </c>
      <c r="BM437" s="17" t="s">
        <v>4187</v>
      </c>
    </row>
    <row r="438" s="12" customFormat="1">
      <c r="B438" s="208"/>
      <c r="C438" s="209"/>
      <c r="D438" s="210" t="s">
        <v>292</v>
      </c>
      <c r="E438" s="211" t="s">
        <v>1</v>
      </c>
      <c r="F438" s="212" t="s">
        <v>4091</v>
      </c>
      <c r="G438" s="209"/>
      <c r="H438" s="211" t="s">
        <v>1</v>
      </c>
      <c r="I438" s="209"/>
      <c r="J438" s="209"/>
      <c r="K438" s="209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292</v>
      </c>
      <c r="AU438" s="217" t="s">
        <v>88</v>
      </c>
      <c r="AV438" s="12" t="s">
        <v>86</v>
      </c>
      <c r="AW438" s="12" t="s">
        <v>40</v>
      </c>
      <c r="AX438" s="12" t="s">
        <v>79</v>
      </c>
      <c r="AY438" s="217" t="s">
        <v>282</v>
      </c>
    </row>
    <row r="439" s="12" customFormat="1">
      <c r="B439" s="208"/>
      <c r="C439" s="209"/>
      <c r="D439" s="210" t="s">
        <v>292</v>
      </c>
      <c r="E439" s="211" t="s">
        <v>1</v>
      </c>
      <c r="F439" s="212" t="s">
        <v>4188</v>
      </c>
      <c r="G439" s="209"/>
      <c r="H439" s="211" t="s">
        <v>1</v>
      </c>
      <c r="I439" s="209"/>
      <c r="J439" s="209"/>
      <c r="K439" s="209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292</v>
      </c>
      <c r="AU439" s="217" t="s">
        <v>88</v>
      </c>
      <c r="AV439" s="12" t="s">
        <v>86</v>
      </c>
      <c r="AW439" s="12" t="s">
        <v>40</v>
      </c>
      <c r="AX439" s="12" t="s">
        <v>79</v>
      </c>
      <c r="AY439" s="217" t="s">
        <v>282</v>
      </c>
    </row>
    <row r="440" s="13" customFormat="1">
      <c r="B440" s="218"/>
      <c r="C440" s="219"/>
      <c r="D440" s="210" t="s">
        <v>292</v>
      </c>
      <c r="E440" s="220" t="s">
        <v>1</v>
      </c>
      <c r="F440" s="221" t="s">
        <v>4189</v>
      </c>
      <c r="G440" s="219"/>
      <c r="H440" s="222">
        <v>160</v>
      </c>
      <c r="I440" s="219"/>
      <c r="J440" s="219"/>
      <c r="K440" s="219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292</v>
      </c>
      <c r="AU440" s="227" t="s">
        <v>88</v>
      </c>
      <c r="AV440" s="13" t="s">
        <v>88</v>
      </c>
      <c r="AW440" s="13" t="s">
        <v>40</v>
      </c>
      <c r="AX440" s="13" t="s">
        <v>86</v>
      </c>
      <c r="AY440" s="227" t="s">
        <v>282</v>
      </c>
    </row>
    <row r="441" s="1" customFormat="1" ht="16.5" customHeight="1">
      <c r="B441" s="33"/>
      <c r="C441" s="248" t="s">
        <v>599</v>
      </c>
      <c r="D441" s="248" t="s">
        <v>328</v>
      </c>
      <c r="E441" s="249" t="s">
        <v>4190</v>
      </c>
      <c r="F441" s="250" t="s">
        <v>4191</v>
      </c>
      <c r="G441" s="251" t="s">
        <v>392</v>
      </c>
      <c r="H441" s="252">
        <v>168</v>
      </c>
      <c r="I441" s="253">
        <v>115.59999999999999</v>
      </c>
      <c r="J441" s="253">
        <f>ROUND(I441*H441,2)</f>
        <v>19420.799999999999</v>
      </c>
      <c r="K441" s="250" t="s">
        <v>4096</v>
      </c>
      <c r="L441" s="254"/>
      <c r="M441" s="255" t="s">
        <v>1</v>
      </c>
      <c r="N441" s="256" t="s">
        <v>50</v>
      </c>
      <c r="O441" s="205">
        <v>0</v>
      </c>
      <c r="P441" s="205">
        <f>O441*H441</f>
        <v>0</v>
      </c>
      <c r="Q441" s="205">
        <v>0</v>
      </c>
      <c r="R441" s="205">
        <f>Q441*H441</f>
        <v>0</v>
      </c>
      <c r="S441" s="205">
        <v>0</v>
      </c>
      <c r="T441" s="206">
        <f>S441*H441</f>
        <v>0</v>
      </c>
      <c r="AR441" s="17" t="s">
        <v>4097</v>
      </c>
      <c r="AT441" s="17" t="s">
        <v>328</v>
      </c>
      <c r="AU441" s="17" t="s">
        <v>88</v>
      </c>
      <c r="AY441" s="17" t="s">
        <v>282</v>
      </c>
      <c r="BE441" s="207">
        <f>IF(N441="základní",J441,0)</f>
        <v>19420.799999999999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17" t="s">
        <v>86</v>
      </c>
      <c r="BK441" s="207">
        <f>ROUND(I441*H441,2)</f>
        <v>19420.799999999999</v>
      </c>
      <c r="BL441" s="17" t="s">
        <v>659</v>
      </c>
      <c r="BM441" s="17" t="s">
        <v>4192</v>
      </c>
    </row>
    <row r="442" s="12" customFormat="1">
      <c r="B442" s="208"/>
      <c r="C442" s="209"/>
      <c r="D442" s="210" t="s">
        <v>292</v>
      </c>
      <c r="E442" s="211" t="s">
        <v>1</v>
      </c>
      <c r="F442" s="212" t="s">
        <v>4091</v>
      </c>
      <c r="G442" s="209"/>
      <c r="H442" s="211" t="s">
        <v>1</v>
      </c>
      <c r="I442" s="209"/>
      <c r="J442" s="209"/>
      <c r="K442" s="209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292</v>
      </c>
      <c r="AU442" s="217" t="s">
        <v>88</v>
      </c>
      <c r="AV442" s="12" t="s">
        <v>86</v>
      </c>
      <c r="AW442" s="12" t="s">
        <v>40</v>
      </c>
      <c r="AX442" s="12" t="s">
        <v>79</v>
      </c>
      <c r="AY442" s="217" t="s">
        <v>282</v>
      </c>
    </row>
    <row r="443" s="12" customFormat="1">
      <c r="B443" s="208"/>
      <c r="C443" s="209"/>
      <c r="D443" s="210" t="s">
        <v>292</v>
      </c>
      <c r="E443" s="211" t="s">
        <v>1</v>
      </c>
      <c r="F443" s="212" t="s">
        <v>4193</v>
      </c>
      <c r="G443" s="209"/>
      <c r="H443" s="211" t="s">
        <v>1</v>
      </c>
      <c r="I443" s="209"/>
      <c r="J443" s="209"/>
      <c r="K443" s="209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292</v>
      </c>
      <c r="AU443" s="217" t="s">
        <v>88</v>
      </c>
      <c r="AV443" s="12" t="s">
        <v>86</v>
      </c>
      <c r="AW443" s="12" t="s">
        <v>40</v>
      </c>
      <c r="AX443" s="12" t="s">
        <v>79</v>
      </c>
      <c r="AY443" s="217" t="s">
        <v>282</v>
      </c>
    </row>
    <row r="444" s="13" customFormat="1">
      <c r="B444" s="218"/>
      <c r="C444" s="219"/>
      <c r="D444" s="210" t="s">
        <v>292</v>
      </c>
      <c r="E444" s="220" t="s">
        <v>1</v>
      </c>
      <c r="F444" s="221" t="s">
        <v>4194</v>
      </c>
      <c r="G444" s="219"/>
      <c r="H444" s="222">
        <v>168</v>
      </c>
      <c r="I444" s="219"/>
      <c r="J444" s="219"/>
      <c r="K444" s="219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292</v>
      </c>
      <c r="AU444" s="227" t="s">
        <v>88</v>
      </c>
      <c r="AV444" s="13" t="s">
        <v>88</v>
      </c>
      <c r="AW444" s="13" t="s">
        <v>40</v>
      </c>
      <c r="AX444" s="13" t="s">
        <v>86</v>
      </c>
      <c r="AY444" s="227" t="s">
        <v>282</v>
      </c>
    </row>
    <row r="445" s="11" customFormat="1" ht="22.8" customHeight="1">
      <c r="B445" s="183"/>
      <c r="C445" s="184"/>
      <c r="D445" s="185" t="s">
        <v>78</v>
      </c>
      <c r="E445" s="196" t="s">
        <v>4195</v>
      </c>
      <c r="F445" s="196" t="s">
        <v>4196</v>
      </c>
      <c r="G445" s="184"/>
      <c r="H445" s="184"/>
      <c r="I445" s="184"/>
      <c r="J445" s="197">
        <f>BK445</f>
        <v>2381509.8999999999</v>
      </c>
      <c r="K445" s="184"/>
      <c r="L445" s="188"/>
      <c r="M445" s="189"/>
      <c r="N445" s="190"/>
      <c r="O445" s="190"/>
      <c r="P445" s="191">
        <f>SUM(P446:P877)</f>
        <v>1082.6549999999998</v>
      </c>
      <c r="Q445" s="190"/>
      <c r="R445" s="191">
        <f>SUM(R446:R877)</f>
        <v>10.922949999999998</v>
      </c>
      <c r="S445" s="190"/>
      <c r="T445" s="192">
        <f>SUM(T446:T877)</f>
        <v>0</v>
      </c>
      <c r="AR445" s="193" t="s">
        <v>129</v>
      </c>
      <c r="AT445" s="194" t="s">
        <v>78</v>
      </c>
      <c r="AU445" s="194" t="s">
        <v>86</v>
      </c>
      <c r="AY445" s="193" t="s">
        <v>282</v>
      </c>
      <c r="BK445" s="195">
        <f>SUM(BK446:BK877)</f>
        <v>2381509.8999999999</v>
      </c>
    </row>
    <row r="446" s="1" customFormat="1" ht="16.5" customHeight="1">
      <c r="B446" s="33"/>
      <c r="C446" s="198" t="s">
        <v>604</v>
      </c>
      <c r="D446" s="198" t="s">
        <v>285</v>
      </c>
      <c r="E446" s="199" t="s">
        <v>4197</v>
      </c>
      <c r="F446" s="200" t="s">
        <v>4198</v>
      </c>
      <c r="G446" s="201" t="s">
        <v>392</v>
      </c>
      <c r="H446" s="202">
        <v>460</v>
      </c>
      <c r="I446" s="203">
        <v>37.200000000000003</v>
      </c>
      <c r="J446" s="203">
        <f>ROUND(I446*H446,2)</f>
        <v>17112</v>
      </c>
      <c r="K446" s="200" t="s">
        <v>289</v>
      </c>
      <c r="L446" s="38"/>
      <c r="M446" s="72" t="s">
        <v>1</v>
      </c>
      <c r="N446" s="204" t="s">
        <v>50</v>
      </c>
      <c r="O446" s="205">
        <v>0.044999999999999998</v>
      </c>
      <c r="P446" s="205">
        <f>O446*H446</f>
        <v>20.699999999999999</v>
      </c>
      <c r="Q446" s="205">
        <v>0</v>
      </c>
      <c r="R446" s="205">
        <f>Q446*H446</f>
        <v>0</v>
      </c>
      <c r="S446" s="205">
        <v>0</v>
      </c>
      <c r="T446" s="206">
        <f>S446*H446</f>
        <v>0</v>
      </c>
      <c r="AR446" s="17" t="s">
        <v>659</v>
      </c>
      <c r="AT446" s="17" t="s">
        <v>285</v>
      </c>
      <c r="AU446" s="17" t="s">
        <v>88</v>
      </c>
      <c r="AY446" s="17" t="s">
        <v>282</v>
      </c>
      <c r="BE446" s="207">
        <f>IF(N446="základní",J446,0)</f>
        <v>17112</v>
      </c>
      <c r="BF446" s="207">
        <f>IF(N446="snížená",J446,0)</f>
        <v>0</v>
      </c>
      <c r="BG446" s="207">
        <f>IF(N446="zákl. přenesená",J446,0)</f>
        <v>0</v>
      </c>
      <c r="BH446" s="207">
        <f>IF(N446="sníž. přenesená",J446,0)</f>
        <v>0</v>
      </c>
      <c r="BI446" s="207">
        <f>IF(N446="nulová",J446,0)</f>
        <v>0</v>
      </c>
      <c r="BJ446" s="17" t="s">
        <v>86</v>
      </c>
      <c r="BK446" s="207">
        <f>ROUND(I446*H446,2)</f>
        <v>17112</v>
      </c>
      <c r="BL446" s="17" t="s">
        <v>659</v>
      </c>
      <c r="BM446" s="17" t="s">
        <v>4199</v>
      </c>
    </row>
    <row r="447" s="12" customFormat="1">
      <c r="B447" s="208"/>
      <c r="C447" s="209"/>
      <c r="D447" s="210" t="s">
        <v>292</v>
      </c>
      <c r="E447" s="211" t="s">
        <v>1</v>
      </c>
      <c r="F447" s="212" t="s">
        <v>4200</v>
      </c>
      <c r="G447" s="209"/>
      <c r="H447" s="211" t="s">
        <v>1</v>
      </c>
      <c r="I447" s="209"/>
      <c r="J447" s="209"/>
      <c r="K447" s="209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292</v>
      </c>
      <c r="AU447" s="217" t="s">
        <v>88</v>
      </c>
      <c r="AV447" s="12" t="s">
        <v>86</v>
      </c>
      <c r="AW447" s="12" t="s">
        <v>40</v>
      </c>
      <c r="AX447" s="12" t="s">
        <v>79</v>
      </c>
      <c r="AY447" s="217" t="s">
        <v>282</v>
      </c>
    </row>
    <row r="448" s="12" customFormat="1">
      <c r="B448" s="208"/>
      <c r="C448" s="209"/>
      <c r="D448" s="210" t="s">
        <v>292</v>
      </c>
      <c r="E448" s="211" t="s">
        <v>1</v>
      </c>
      <c r="F448" s="212" t="s">
        <v>4201</v>
      </c>
      <c r="G448" s="209"/>
      <c r="H448" s="211" t="s">
        <v>1</v>
      </c>
      <c r="I448" s="209"/>
      <c r="J448" s="209"/>
      <c r="K448" s="209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292</v>
      </c>
      <c r="AU448" s="217" t="s">
        <v>88</v>
      </c>
      <c r="AV448" s="12" t="s">
        <v>86</v>
      </c>
      <c r="AW448" s="12" t="s">
        <v>40</v>
      </c>
      <c r="AX448" s="12" t="s">
        <v>79</v>
      </c>
      <c r="AY448" s="217" t="s">
        <v>282</v>
      </c>
    </row>
    <row r="449" s="13" customFormat="1">
      <c r="B449" s="218"/>
      <c r="C449" s="219"/>
      <c r="D449" s="210" t="s">
        <v>292</v>
      </c>
      <c r="E449" s="220" t="s">
        <v>1</v>
      </c>
      <c r="F449" s="221" t="s">
        <v>4202</v>
      </c>
      <c r="G449" s="219"/>
      <c r="H449" s="222">
        <v>460</v>
      </c>
      <c r="I449" s="219"/>
      <c r="J449" s="219"/>
      <c r="K449" s="219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292</v>
      </c>
      <c r="AU449" s="227" t="s">
        <v>88</v>
      </c>
      <c r="AV449" s="13" t="s">
        <v>88</v>
      </c>
      <c r="AW449" s="13" t="s">
        <v>40</v>
      </c>
      <c r="AX449" s="13" t="s">
        <v>86</v>
      </c>
      <c r="AY449" s="227" t="s">
        <v>282</v>
      </c>
    </row>
    <row r="450" s="1" customFormat="1" ht="16.5" customHeight="1">
      <c r="B450" s="33"/>
      <c r="C450" s="248" t="s">
        <v>608</v>
      </c>
      <c r="D450" s="248" t="s">
        <v>328</v>
      </c>
      <c r="E450" s="249" t="s">
        <v>4203</v>
      </c>
      <c r="F450" s="250" t="s">
        <v>4204</v>
      </c>
      <c r="G450" s="251" t="s">
        <v>392</v>
      </c>
      <c r="H450" s="252">
        <v>483</v>
      </c>
      <c r="I450" s="253">
        <v>84.700000000000003</v>
      </c>
      <c r="J450" s="253">
        <f>ROUND(I450*H450,2)</f>
        <v>40910.099999999999</v>
      </c>
      <c r="K450" s="250" t="s">
        <v>289</v>
      </c>
      <c r="L450" s="254"/>
      <c r="M450" s="255" t="s">
        <v>1</v>
      </c>
      <c r="N450" s="256" t="s">
        <v>50</v>
      </c>
      <c r="O450" s="205">
        <v>0</v>
      </c>
      <c r="P450" s="205">
        <f>O450*H450</f>
        <v>0</v>
      </c>
      <c r="Q450" s="205">
        <v>0.00062</v>
      </c>
      <c r="R450" s="205">
        <f>Q450*H450</f>
        <v>0.29946</v>
      </c>
      <c r="S450" s="205">
        <v>0</v>
      </c>
      <c r="T450" s="206">
        <f>S450*H450</f>
        <v>0</v>
      </c>
      <c r="AR450" s="17" t="s">
        <v>4097</v>
      </c>
      <c r="AT450" s="17" t="s">
        <v>328</v>
      </c>
      <c r="AU450" s="17" t="s">
        <v>88</v>
      </c>
      <c r="AY450" s="17" t="s">
        <v>282</v>
      </c>
      <c r="BE450" s="207">
        <f>IF(N450="základní",J450,0)</f>
        <v>40910.099999999999</v>
      </c>
      <c r="BF450" s="207">
        <f>IF(N450="snížená",J450,0)</f>
        <v>0</v>
      </c>
      <c r="BG450" s="207">
        <f>IF(N450="zákl. přenesená",J450,0)</f>
        <v>0</v>
      </c>
      <c r="BH450" s="207">
        <f>IF(N450="sníž. přenesená",J450,0)</f>
        <v>0</v>
      </c>
      <c r="BI450" s="207">
        <f>IF(N450="nulová",J450,0)</f>
        <v>0</v>
      </c>
      <c r="BJ450" s="17" t="s">
        <v>86</v>
      </c>
      <c r="BK450" s="207">
        <f>ROUND(I450*H450,2)</f>
        <v>40910.099999999999</v>
      </c>
      <c r="BL450" s="17" t="s">
        <v>659</v>
      </c>
      <c r="BM450" s="17" t="s">
        <v>4205</v>
      </c>
    </row>
    <row r="451" s="12" customFormat="1">
      <c r="B451" s="208"/>
      <c r="C451" s="209"/>
      <c r="D451" s="210" t="s">
        <v>292</v>
      </c>
      <c r="E451" s="211" t="s">
        <v>1</v>
      </c>
      <c r="F451" s="212" t="s">
        <v>4200</v>
      </c>
      <c r="G451" s="209"/>
      <c r="H451" s="211" t="s">
        <v>1</v>
      </c>
      <c r="I451" s="209"/>
      <c r="J451" s="209"/>
      <c r="K451" s="209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292</v>
      </c>
      <c r="AU451" s="217" t="s">
        <v>88</v>
      </c>
      <c r="AV451" s="12" t="s">
        <v>86</v>
      </c>
      <c r="AW451" s="12" t="s">
        <v>40</v>
      </c>
      <c r="AX451" s="12" t="s">
        <v>79</v>
      </c>
      <c r="AY451" s="217" t="s">
        <v>282</v>
      </c>
    </row>
    <row r="452" s="12" customFormat="1">
      <c r="B452" s="208"/>
      <c r="C452" s="209"/>
      <c r="D452" s="210" t="s">
        <v>292</v>
      </c>
      <c r="E452" s="211" t="s">
        <v>1</v>
      </c>
      <c r="F452" s="212" t="s">
        <v>4206</v>
      </c>
      <c r="G452" s="209"/>
      <c r="H452" s="211" t="s">
        <v>1</v>
      </c>
      <c r="I452" s="209"/>
      <c r="J452" s="209"/>
      <c r="K452" s="209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292</v>
      </c>
      <c r="AU452" s="217" t="s">
        <v>88</v>
      </c>
      <c r="AV452" s="12" t="s">
        <v>86</v>
      </c>
      <c r="AW452" s="12" t="s">
        <v>40</v>
      </c>
      <c r="AX452" s="12" t="s">
        <v>79</v>
      </c>
      <c r="AY452" s="217" t="s">
        <v>282</v>
      </c>
    </row>
    <row r="453" s="13" customFormat="1">
      <c r="B453" s="218"/>
      <c r="C453" s="219"/>
      <c r="D453" s="210" t="s">
        <v>292</v>
      </c>
      <c r="E453" s="220" t="s">
        <v>1</v>
      </c>
      <c r="F453" s="221" t="s">
        <v>4207</v>
      </c>
      <c r="G453" s="219"/>
      <c r="H453" s="222">
        <v>483</v>
      </c>
      <c r="I453" s="219"/>
      <c r="J453" s="219"/>
      <c r="K453" s="219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292</v>
      </c>
      <c r="AU453" s="227" t="s">
        <v>88</v>
      </c>
      <c r="AV453" s="13" t="s">
        <v>88</v>
      </c>
      <c r="AW453" s="13" t="s">
        <v>40</v>
      </c>
      <c r="AX453" s="13" t="s">
        <v>86</v>
      </c>
      <c r="AY453" s="227" t="s">
        <v>282</v>
      </c>
    </row>
    <row r="454" s="1" customFormat="1" ht="16.5" customHeight="1">
      <c r="B454" s="33"/>
      <c r="C454" s="198" t="s">
        <v>612</v>
      </c>
      <c r="D454" s="198" t="s">
        <v>285</v>
      </c>
      <c r="E454" s="199" t="s">
        <v>4208</v>
      </c>
      <c r="F454" s="200" t="s">
        <v>4209</v>
      </c>
      <c r="G454" s="201" t="s">
        <v>392</v>
      </c>
      <c r="H454" s="202">
        <v>620</v>
      </c>
      <c r="I454" s="203">
        <v>18.5</v>
      </c>
      <c r="J454" s="203">
        <f>ROUND(I454*H454,2)</f>
        <v>11470</v>
      </c>
      <c r="K454" s="200" t="s">
        <v>289</v>
      </c>
      <c r="L454" s="38"/>
      <c r="M454" s="72" t="s">
        <v>1</v>
      </c>
      <c r="N454" s="204" t="s">
        <v>50</v>
      </c>
      <c r="O454" s="205">
        <v>0.021999999999999999</v>
      </c>
      <c r="P454" s="205">
        <f>O454*H454</f>
        <v>13.639999999999999</v>
      </c>
      <c r="Q454" s="205">
        <v>0</v>
      </c>
      <c r="R454" s="205">
        <f>Q454*H454</f>
        <v>0</v>
      </c>
      <c r="S454" s="205">
        <v>0</v>
      </c>
      <c r="T454" s="206">
        <f>S454*H454</f>
        <v>0</v>
      </c>
      <c r="AR454" s="17" t="s">
        <v>659</v>
      </c>
      <c r="AT454" s="17" t="s">
        <v>285</v>
      </c>
      <c r="AU454" s="17" t="s">
        <v>88</v>
      </c>
      <c r="AY454" s="17" t="s">
        <v>282</v>
      </c>
      <c r="BE454" s="207">
        <f>IF(N454="základní",J454,0)</f>
        <v>11470</v>
      </c>
      <c r="BF454" s="207">
        <f>IF(N454="snížená",J454,0)</f>
        <v>0</v>
      </c>
      <c r="BG454" s="207">
        <f>IF(N454="zákl. přenesená",J454,0)</f>
        <v>0</v>
      </c>
      <c r="BH454" s="207">
        <f>IF(N454="sníž. přenesená",J454,0)</f>
        <v>0</v>
      </c>
      <c r="BI454" s="207">
        <f>IF(N454="nulová",J454,0)</f>
        <v>0</v>
      </c>
      <c r="BJ454" s="17" t="s">
        <v>86</v>
      </c>
      <c r="BK454" s="207">
        <f>ROUND(I454*H454,2)</f>
        <v>11470</v>
      </c>
      <c r="BL454" s="17" t="s">
        <v>659</v>
      </c>
      <c r="BM454" s="17" t="s">
        <v>4210</v>
      </c>
    </row>
    <row r="455" s="12" customFormat="1">
      <c r="B455" s="208"/>
      <c r="C455" s="209"/>
      <c r="D455" s="210" t="s">
        <v>292</v>
      </c>
      <c r="E455" s="211" t="s">
        <v>1</v>
      </c>
      <c r="F455" s="212" t="s">
        <v>4091</v>
      </c>
      <c r="G455" s="209"/>
      <c r="H455" s="211" t="s">
        <v>1</v>
      </c>
      <c r="I455" s="209"/>
      <c r="J455" s="209"/>
      <c r="K455" s="209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292</v>
      </c>
      <c r="AU455" s="217" t="s">
        <v>88</v>
      </c>
      <c r="AV455" s="12" t="s">
        <v>86</v>
      </c>
      <c r="AW455" s="12" t="s">
        <v>40</v>
      </c>
      <c r="AX455" s="12" t="s">
        <v>79</v>
      </c>
      <c r="AY455" s="217" t="s">
        <v>282</v>
      </c>
    </row>
    <row r="456" s="12" customFormat="1">
      <c r="B456" s="208"/>
      <c r="C456" s="209"/>
      <c r="D456" s="210" t="s">
        <v>292</v>
      </c>
      <c r="E456" s="211" t="s">
        <v>1</v>
      </c>
      <c r="F456" s="212" t="s">
        <v>4211</v>
      </c>
      <c r="G456" s="209"/>
      <c r="H456" s="211" t="s">
        <v>1</v>
      </c>
      <c r="I456" s="209"/>
      <c r="J456" s="209"/>
      <c r="K456" s="209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292</v>
      </c>
      <c r="AU456" s="217" t="s">
        <v>88</v>
      </c>
      <c r="AV456" s="12" t="s">
        <v>86</v>
      </c>
      <c r="AW456" s="12" t="s">
        <v>40</v>
      </c>
      <c r="AX456" s="12" t="s">
        <v>79</v>
      </c>
      <c r="AY456" s="217" t="s">
        <v>282</v>
      </c>
    </row>
    <row r="457" s="13" customFormat="1">
      <c r="B457" s="218"/>
      <c r="C457" s="219"/>
      <c r="D457" s="210" t="s">
        <v>292</v>
      </c>
      <c r="E457" s="220" t="s">
        <v>1</v>
      </c>
      <c r="F457" s="221" t="s">
        <v>4212</v>
      </c>
      <c r="G457" s="219"/>
      <c r="H457" s="222">
        <v>620</v>
      </c>
      <c r="I457" s="219"/>
      <c r="J457" s="219"/>
      <c r="K457" s="219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292</v>
      </c>
      <c r="AU457" s="227" t="s">
        <v>88</v>
      </c>
      <c r="AV457" s="13" t="s">
        <v>88</v>
      </c>
      <c r="AW457" s="13" t="s">
        <v>40</v>
      </c>
      <c r="AX457" s="13" t="s">
        <v>86</v>
      </c>
      <c r="AY457" s="227" t="s">
        <v>282</v>
      </c>
    </row>
    <row r="458" s="1" customFormat="1" ht="16.5" customHeight="1">
      <c r="B458" s="33"/>
      <c r="C458" s="248" t="s">
        <v>616</v>
      </c>
      <c r="D458" s="248" t="s">
        <v>328</v>
      </c>
      <c r="E458" s="249" t="s">
        <v>4213</v>
      </c>
      <c r="F458" s="250" t="s">
        <v>4214</v>
      </c>
      <c r="G458" s="251" t="s">
        <v>392</v>
      </c>
      <c r="H458" s="252">
        <v>651</v>
      </c>
      <c r="I458" s="253">
        <v>17.5</v>
      </c>
      <c r="J458" s="253">
        <f>ROUND(I458*H458,2)</f>
        <v>11392.5</v>
      </c>
      <c r="K458" s="250" t="s">
        <v>289</v>
      </c>
      <c r="L458" s="254"/>
      <c r="M458" s="255" t="s">
        <v>1</v>
      </c>
      <c r="N458" s="256" t="s">
        <v>50</v>
      </c>
      <c r="O458" s="205">
        <v>0</v>
      </c>
      <c r="P458" s="205">
        <f>O458*H458</f>
        <v>0</v>
      </c>
      <c r="Q458" s="205">
        <v>0.00013999999999999999</v>
      </c>
      <c r="R458" s="205">
        <f>Q458*H458</f>
        <v>0.091139999999999999</v>
      </c>
      <c r="S458" s="205">
        <v>0</v>
      </c>
      <c r="T458" s="206">
        <f>S458*H458</f>
        <v>0</v>
      </c>
      <c r="AR458" s="17" t="s">
        <v>4097</v>
      </c>
      <c r="AT458" s="17" t="s">
        <v>328</v>
      </c>
      <c r="AU458" s="17" t="s">
        <v>88</v>
      </c>
      <c r="AY458" s="17" t="s">
        <v>282</v>
      </c>
      <c r="BE458" s="207">
        <f>IF(N458="základní",J458,0)</f>
        <v>11392.5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17" t="s">
        <v>86</v>
      </c>
      <c r="BK458" s="207">
        <f>ROUND(I458*H458,2)</f>
        <v>11392.5</v>
      </c>
      <c r="BL458" s="17" t="s">
        <v>659</v>
      </c>
      <c r="BM458" s="17" t="s">
        <v>4215</v>
      </c>
    </row>
    <row r="459" s="12" customFormat="1">
      <c r="B459" s="208"/>
      <c r="C459" s="209"/>
      <c r="D459" s="210" t="s">
        <v>292</v>
      </c>
      <c r="E459" s="211" t="s">
        <v>1</v>
      </c>
      <c r="F459" s="212" t="s">
        <v>4091</v>
      </c>
      <c r="G459" s="209"/>
      <c r="H459" s="211" t="s">
        <v>1</v>
      </c>
      <c r="I459" s="209"/>
      <c r="J459" s="209"/>
      <c r="K459" s="209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292</v>
      </c>
      <c r="AU459" s="217" t="s">
        <v>88</v>
      </c>
      <c r="AV459" s="12" t="s">
        <v>86</v>
      </c>
      <c r="AW459" s="12" t="s">
        <v>40</v>
      </c>
      <c r="AX459" s="12" t="s">
        <v>79</v>
      </c>
      <c r="AY459" s="217" t="s">
        <v>282</v>
      </c>
    </row>
    <row r="460" s="12" customFormat="1">
      <c r="B460" s="208"/>
      <c r="C460" s="209"/>
      <c r="D460" s="210" t="s">
        <v>292</v>
      </c>
      <c r="E460" s="211" t="s">
        <v>1</v>
      </c>
      <c r="F460" s="212" t="s">
        <v>4216</v>
      </c>
      <c r="G460" s="209"/>
      <c r="H460" s="211" t="s">
        <v>1</v>
      </c>
      <c r="I460" s="209"/>
      <c r="J460" s="209"/>
      <c r="K460" s="209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292</v>
      </c>
      <c r="AU460" s="217" t="s">
        <v>88</v>
      </c>
      <c r="AV460" s="12" t="s">
        <v>86</v>
      </c>
      <c r="AW460" s="12" t="s">
        <v>40</v>
      </c>
      <c r="AX460" s="12" t="s">
        <v>79</v>
      </c>
      <c r="AY460" s="217" t="s">
        <v>282</v>
      </c>
    </row>
    <row r="461" s="13" customFormat="1">
      <c r="B461" s="218"/>
      <c r="C461" s="219"/>
      <c r="D461" s="210" t="s">
        <v>292</v>
      </c>
      <c r="E461" s="220" t="s">
        <v>1</v>
      </c>
      <c r="F461" s="221" t="s">
        <v>4217</v>
      </c>
      <c r="G461" s="219"/>
      <c r="H461" s="222">
        <v>651</v>
      </c>
      <c r="I461" s="219"/>
      <c r="J461" s="219"/>
      <c r="K461" s="219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292</v>
      </c>
      <c r="AU461" s="227" t="s">
        <v>88</v>
      </c>
      <c r="AV461" s="13" t="s">
        <v>88</v>
      </c>
      <c r="AW461" s="13" t="s">
        <v>40</v>
      </c>
      <c r="AX461" s="13" t="s">
        <v>86</v>
      </c>
      <c r="AY461" s="227" t="s">
        <v>282</v>
      </c>
    </row>
    <row r="462" s="1" customFormat="1" ht="16.5" customHeight="1">
      <c r="B462" s="33"/>
      <c r="C462" s="198" t="s">
        <v>620</v>
      </c>
      <c r="D462" s="198" t="s">
        <v>285</v>
      </c>
      <c r="E462" s="199" t="s">
        <v>4218</v>
      </c>
      <c r="F462" s="200" t="s">
        <v>4219</v>
      </c>
      <c r="G462" s="201" t="s">
        <v>376</v>
      </c>
      <c r="H462" s="202">
        <v>8</v>
      </c>
      <c r="I462" s="203">
        <v>3430</v>
      </c>
      <c r="J462" s="203">
        <f>ROUND(I462*H462,2)</f>
        <v>27440</v>
      </c>
      <c r="K462" s="200" t="s">
        <v>289</v>
      </c>
      <c r="L462" s="38"/>
      <c r="M462" s="72" t="s">
        <v>1</v>
      </c>
      <c r="N462" s="204" t="s">
        <v>50</v>
      </c>
      <c r="O462" s="205">
        <v>4.2000000000000002</v>
      </c>
      <c r="P462" s="205">
        <f>O462*H462</f>
        <v>33.600000000000001</v>
      </c>
      <c r="Q462" s="205">
        <v>0.00012999999999999999</v>
      </c>
      <c r="R462" s="205">
        <f>Q462*H462</f>
        <v>0.0010399999999999999</v>
      </c>
      <c r="S462" s="205">
        <v>0</v>
      </c>
      <c r="T462" s="206">
        <f>S462*H462</f>
        <v>0</v>
      </c>
      <c r="AR462" s="17" t="s">
        <v>659</v>
      </c>
      <c r="AT462" s="17" t="s">
        <v>285</v>
      </c>
      <c r="AU462" s="17" t="s">
        <v>88</v>
      </c>
      <c r="AY462" s="17" t="s">
        <v>282</v>
      </c>
      <c r="BE462" s="207">
        <f>IF(N462="základní",J462,0)</f>
        <v>27440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17" t="s">
        <v>86</v>
      </c>
      <c r="BK462" s="207">
        <f>ROUND(I462*H462,2)</f>
        <v>27440</v>
      </c>
      <c r="BL462" s="17" t="s">
        <v>659</v>
      </c>
      <c r="BM462" s="17" t="s">
        <v>4220</v>
      </c>
    </row>
    <row r="463" s="12" customFormat="1">
      <c r="B463" s="208"/>
      <c r="C463" s="209"/>
      <c r="D463" s="210" t="s">
        <v>292</v>
      </c>
      <c r="E463" s="211" t="s">
        <v>1</v>
      </c>
      <c r="F463" s="212" t="s">
        <v>3945</v>
      </c>
      <c r="G463" s="209"/>
      <c r="H463" s="211" t="s">
        <v>1</v>
      </c>
      <c r="I463" s="209"/>
      <c r="J463" s="209"/>
      <c r="K463" s="209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292</v>
      </c>
      <c r="AU463" s="217" t="s">
        <v>88</v>
      </c>
      <c r="AV463" s="12" t="s">
        <v>86</v>
      </c>
      <c r="AW463" s="12" t="s">
        <v>40</v>
      </c>
      <c r="AX463" s="12" t="s">
        <v>79</v>
      </c>
      <c r="AY463" s="217" t="s">
        <v>282</v>
      </c>
    </row>
    <row r="464" s="12" customFormat="1">
      <c r="B464" s="208"/>
      <c r="C464" s="209"/>
      <c r="D464" s="210" t="s">
        <v>292</v>
      </c>
      <c r="E464" s="211" t="s">
        <v>1</v>
      </c>
      <c r="F464" s="212" t="s">
        <v>4091</v>
      </c>
      <c r="G464" s="209"/>
      <c r="H464" s="211" t="s">
        <v>1</v>
      </c>
      <c r="I464" s="209"/>
      <c r="J464" s="209"/>
      <c r="K464" s="209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292</v>
      </c>
      <c r="AU464" s="217" t="s">
        <v>88</v>
      </c>
      <c r="AV464" s="12" t="s">
        <v>86</v>
      </c>
      <c r="AW464" s="12" t="s">
        <v>40</v>
      </c>
      <c r="AX464" s="12" t="s">
        <v>79</v>
      </c>
      <c r="AY464" s="217" t="s">
        <v>282</v>
      </c>
    </row>
    <row r="465" s="12" customFormat="1">
      <c r="B465" s="208"/>
      <c r="C465" s="209"/>
      <c r="D465" s="210" t="s">
        <v>292</v>
      </c>
      <c r="E465" s="211" t="s">
        <v>1</v>
      </c>
      <c r="F465" s="212" t="s">
        <v>4221</v>
      </c>
      <c r="G465" s="209"/>
      <c r="H465" s="211" t="s">
        <v>1</v>
      </c>
      <c r="I465" s="209"/>
      <c r="J465" s="209"/>
      <c r="K465" s="209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292</v>
      </c>
      <c r="AU465" s="217" t="s">
        <v>88</v>
      </c>
      <c r="AV465" s="12" t="s">
        <v>86</v>
      </c>
      <c r="AW465" s="12" t="s">
        <v>40</v>
      </c>
      <c r="AX465" s="12" t="s">
        <v>79</v>
      </c>
      <c r="AY465" s="217" t="s">
        <v>282</v>
      </c>
    </row>
    <row r="466" s="13" customFormat="1">
      <c r="B466" s="218"/>
      <c r="C466" s="219"/>
      <c r="D466" s="210" t="s">
        <v>292</v>
      </c>
      <c r="E466" s="220" t="s">
        <v>1</v>
      </c>
      <c r="F466" s="221" t="s">
        <v>331</v>
      </c>
      <c r="G466" s="219"/>
      <c r="H466" s="222">
        <v>8</v>
      </c>
      <c r="I466" s="219"/>
      <c r="J466" s="219"/>
      <c r="K466" s="219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292</v>
      </c>
      <c r="AU466" s="227" t="s">
        <v>88</v>
      </c>
      <c r="AV466" s="13" t="s">
        <v>88</v>
      </c>
      <c r="AW466" s="13" t="s">
        <v>40</v>
      </c>
      <c r="AX466" s="13" t="s">
        <v>86</v>
      </c>
      <c r="AY466" s="227" t="s">
        <v>282</v>
      </c>
    </row>
    <row r="467" s="1" customFormat="1" ht="16.5" customHeight="1">
      <c r="B467" s="33"/>
      <c r="C467" s="248" t="s">
        <v>624</v>
      </c>
      <c r="D467" s="248" t="s">
        <v>328</v>
      </c>
      <c r="E467" s="249" t="s">
        <v>4222</v>
      </c>
      <c r="F467" s="250" t="s">
        <v>4223</v>
      </c>
      <c r="G467" s="251" t="s">
        <v>376</v>
      </c>
      <c r="H467" s="252">
        <v>8</v>
      </c>
      <c r="I467" s="253">
        <v>1145</v>
      </c>
      <c r="J467" s="253">
        <f>ROUND(I467*H467,2)</f>
        <v>9160</v>
      </c>
      <c r="K467" s="250" t="s">
        <v>4096</v>
      </c>
      <c r="L467" s="254"/>
      <c r="M467" s="255" t="s">
        <v>1</v>
      </c>
      <c r="N467" s="256" t="s">
        <v>50</v>
      </c>
      <c r="O467" s="205">
        <v>0</v>
      </c>
      <c r="P467" s="205">
        <f>O467*H467</f>
        <v>0</v>
      </c>
      <c r="Q467" s="205">
        <v>0</v>
      </c>
      <c r="R467" s="205">
        <f>Q467*H467</f>
        <v>0</v>
      </c>
      <c r="S467" s="205">
        <v>0</v>
      </c>
      <c r="T467" s="206">
        <f>S467*H467</f>
        <v>0</v>
      </c>
      <c r="AR467" s="17" t="s">
        <v>4097</v>
      </c>
      <c r="AT467" s="17" t="s">
        <v>328</v>
      </c>
      <c r="AU467" s="17" t="s">
        <v>88</v>
      </c>
      <c r="AY467" s="17" t="s">
        <v>282</v>
      </c>
      <c r="BE467" s="207">
        <f>IF(N467="základní",J467,0)</f>
        <v>9160</v>
      </c>
      <c r="BF467" s="207">
        <f>IF(N467="snížená",J467,0)</f>
        <v>0</v>
      </c>
      <c r="BG467" s="207">
        <f>IF(N467="zákl. přenesená",J467,0)</f>
        <v>0</v>
      </c>
      <c r="BH467" s="207">
        <f>IF(N467="sníž. přenesená",J467,0)</f>
        <v>0</v>
      </c>
      <c r="BI467" s="207">
        <f>IF(N467="nulová",J467,0)</f>
        <v>0</v>
      </c>
      <c r="BJ467" s="17" t="s">
        <v>86</v>
      </c>
      <c r="BK467" s="207">
        <f>ROUND(I467*H467,2)</f>
        <v>9160</v>
      </c>
      <c r="BL467" s="17" t="s">
        <v>659</v>
      </c>
      <c r="BM467" s="17" t="s">
        <v>4224</v>
      </c>
    </row>
    <row r="468" s="12" customFormat="1">
      <c r="B468" s="208"/>
      <c r="C468" s="209"/>
      <c r="D468" s="210" t="s">
        <v>292</v>
      </c>
      <c r="E468" s="211" t="s">
        <v>1</v>
      </c>
      <c r="F468" s="212" t="s">
        <v>3945</v>
      </c>
      <c r="G468" s="209"/>
      <c r="H468" s="211" t="s">
        <v>1</v>
      </c>
      <c r="I468" s="209"/>
      <c r="J468" s="209"/>
      <c r="K468" s="209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292</v>
      </c>
      <c r="AU468" s="217" t="s">
        <v>88</v>
      </c>
      <c r="AV468" s="12" t="s">
        <v>86</v>
      </c>
      <c r="AW468" s="12" t="s">
        <v>40</v>
      </c>
      <c r="AX468" s="12" t="s">
        <v>79</v>
      </c>
      <c r="AY468" s="217" t="s">
        <v>282</v>
      </c>
    </row>
    <row r="469" s="12" customFormat="1">
      <c r="B469" s="208"/>
      <c r="C469" s="209"/>
      <c r="D469" s="210" t="s">
        <v>292</v>
      </c>
      <c r="E469" s="211" t="s">
        <v>1</v>
      </c>
      <c r="F469" s="212" t="s">
        <v>4091</v>
      </c>
      <c r="G469" s="209"/>
      <c r="H469" s="211" t="s">
        <v>1</v>
      </c>
      <c r="I469" s="209"/>
      <c r="J469" s="209"/>
      <c r="K469" s="209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292</v>
      </c>
      <c r="AU469" s="217" t="s">
        <v>88</v>
      </c>
      <c r="AV469" s="12" t="s">
        <v>86</v>
      </c>
      <c r="AW469" s="12" t="s">
        <v>40</v>
      </c>
      <c r="AX469" s="12" t="s">
        <v>79</v>
      </c>
      <c r="AY469" s="217" t="s">
        <v>282</v>
      </c>
    </row>
    <row r="470" s="12" customFormat="1">
      <c r="B470" s="208"/>
      <c r="C470" s="209"/>
      <c r="D470" s="210" t="s">
        <v>292</v>
      </c>
      <c r="E470" s="211" t="s">
        <v>1</v>
      </c>
      <c r="F470" s="212" t="s">
        <v>4221</v>
      </c>
      <c r="G470" s="209"/>
      <c r="H470" s="211" t="s">
        <v>1</v>
      </c>
      <c r="I470" s="209"/>
      <c r="J470" s="209"/>
      <c r="K470" s="209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292</v>
      </c>
      <c r="AU470" s="217" t="s">
        <v>88</v>
      </c>
      <c r="AV470" s="12" t="s">
        <v>86</v>
      </c>
      <c r="AW470" s="12" t="s">
        <v>40</v>
      </c>
      <c r="AX470" s="12" t="s">
        <v>79</v>
      </c>
      <c r="AY470" s="217" t="s">
        <v>282</v>
      </c>
    </row>
    <row r="471" s="13" customFormat="1">
      <c r="B471" s="218"/>
      <c r="C471" s="219"/>
      <c r="D471" s="210" t="s">
        <v>292</v>
      </c>
      <c r="E471" s="220" t="s">
        <v>1</v>
      </c>
      <c r="F471" s="221" t="s">
        <v>331</v>
      </c>
      <c r="G471" s="219"/>
      <c r="H471" s="222">
        <v>8</v>
      </c>
      <c r="I471" s="219"/>
      <c r="J471" s="219"/>
      <c r="K471" s="219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292</v>
      </c>
      <c r="AU471" s="227" t="s">
        <v>88</v>
      </c>
      <c r="AV471" s="13" t="s">
        <v>88</v>
      </c>
      <c r="AW471" s="13" t="s">
        <v>40</v>
      </c>
      <c r="AX471" s="13" t="s">
        <v>86</v>
      </c>
      <c r="AY471" s="227" t="s">
        <v>282</v>
      </c>
    </row>
    <row r="472" s="1" customFormat="1" ht="16.5" customHeight="1">
      <c r="B472" s="33"/>
      <c r="C472" s="198" t="s">
        <v>629</v>
      </c>
      <c r="D472" s="198" t="s">
        <v>285</v>
      </c>
      <c r="E472" s="199" t="s">
        <v>4225</v>
      </c>
      <c r="F472" s="200" t="s">
        <v>4226</v>
      </c>
      <c r="G472" s="201" t="s">
        <v>376</v>
      </c>
      <c r="H472" s="202">
        <v>2</v>
      </c>
      <c r="I472" s="203">
        <v>4400</v>
      </c>
      <c r="J472" s="203">
        <f>ROUND(I472*H472,2)</f>
        <v>8800</v>
      </c>
      <c r="K472" s="200" t="s">
        <v>289</v>
      </c>
      <c r="L472" s="38"/>
      <c r="M472" s="72" t="s">
        <v>1</v>
      </c>
      <c r="N472" s="204" t="s">
        <v>50</v>
      </c>
      <c r="O472" s="205">
        <v>5.4000000000000004</v>
      </c>
      <c r="P472" s="205">
        <f>O472*H472</f>
        <v>10.800000000000001</v>
      </c>
      <c r="Q472" s="205">
        <v>0.00012999999999999999</v>
      </c>
      <c r="R472" s="205">
        <f>Q472*H472</f>
        <v>0.00025999999999999998</v>
      </c>
      <c r="S472" s="205">
        <v>0</v>
      </c>
      <c r="T472" s="206">
        <f>S472*H472</f>
        <v>0</v>
      </c>
      <c r="AR472" s="17" t="s">
        <v>659</v>
      </c>
      <c r="AT472" s="17" t="s">
        <v>285</v>
      </c>
      <c r="AU472" s="17" t="s">
        <v>88</v>
      </c>
      <c r="AY472" s="17" t="s">
        <v>282</v>
      </c>
      <c r="BE472" s="207">
        <f>IF(N472="základní",J472,0)</f>
        <v>8800</v>
      </c>
      <c r="BF472" s="207">
        <f>IF(N472="snížená",J472,0)</f>
        <v>0</v>
      </c>
      <c r="BG472" s="207">
        <f>IF(N472="zákl. přenesená",J472,0)</f>
        <v>0</v>
      </c>
      <c r="BH472" s="207">
        <f>IF(N472="sníž. přenesená",J472,0)</f>
        <v>0</v>
      </c>
      <c r="BI472" s="207">
        <f>IF(N472="nulová",J472,0)</f>
        <v>0</v>
      </c>
      <c r="BJ472" s="17" t="s">
        <v>86</v>
      </c>
      <c r="BK472" s="207">
        <f>ROUND(I472*H472,2)</f>
        <v>8800</v>
      </c>
      <c r="BL472" s="17" t="s">
        <v>659</v>
      </c>
      <c r="BM472" s="17" t="s">
        <v>4227</v>
      </c>
    </row>
    <row r="473" s="12" customFormat="1">
      <c r="B473" s="208"/>
      <c r="C473" s="209"/>
      <c r="D473" s="210" t="s">
        <v>292</v>
      </c>
      <c r="E473" s="211" t="s">
        <v>1</v>
      </c>
      <c r="F473" s="212" t="s">
        <v>4091</v>
      </c>
      <c r="G473" s="209"/>
      <c r="H473" s="211" t="s">
        <v>1</v>
      </c>
      <c r="I473" s="209"/>
      <c r="J473" s="209"/>
      <c r="K473" s="209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292</v>
      </c>
      <c r="AU473" s="217" t="s">
        <v>88</v>
      </c>
      <c r="AV473" s="12" t="s">
        <v>86</v>
      </c>
      <c r="AW473" s="12" t="s">
        <v>40</v>
      </c>
      <c r="AX473" s="12" t="s">
        <v>79</v>
      </c>
      <c r="AY473" s="217" t="s">
        <v>282</v>
      </c>
    </row>
    <row r="474" s="12" customFormat="1">
      <c r="B474" s="208"/>
      <c r="C474" s="209"/>
      <c r="D474" s="210" t="s">
        <v>292</v>
      </c>
      <c r="E474" s="211" t="s">
        <v>1</v>
      </c>
      <c r="F474" s="212" t="s">
        <v>4228</v>
      </c>
      <c r="G474" s="209"/>
      <c r="H474" s="211" t="s">
        <v>1</v>
      </c>
      <c r="I474" s="209"/>
      <c r="J474" s="209"/>
      <c r="K474" s="209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292</v>
      </c>
      <c r="AU474" s="217" t="s">
        <v>88</v>
      </c>
      <c r="AV474" s="12" t="s">
        <v>86</v>
      </c>
      <c r="AW474" s="12" t="s">
        <v>40</v>
      </c>
      <c r="AX474" s="12" t="s">
        <v>79</v>
      </c>
      <c r="AY474" s="217" t="s">
        <v>282</v>
      </c>
    </row>
    <row r="475" s="13" customFormat="1">
      <c r="B475" s="218"/>
      <c r="C475" s="219"/>
      <c r="D475" s="210" t="s">
        <v>292</v>
      </c>
      <c r="E475" s="220" t="s">
        <v>1</v>
      </c>
      <c r="F475" s="221" t="s">
        <v>4229</v>
      </c>
      <c r="G475" s="219"/>
      <c r="H475" s="222">
        <v>2</v>
      </c>
      <c r="I475" s="219"/>
      <c r="J475" s="219"/>
      <c r="K475" s="219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292</v>
      </c>
      <c r="AU475" s="227" t="s">
        <v>88</v>
      </c>
      <c r="AV475" s="13" t="s">
        <v>88</v>
      </c>
      <c r="AW475" s="13" t="s">
        <v>40</v>
      </c>
      <c r="AX475" s="13" t="s">
        <v>86</v>
      </c>
      <c r="AY475" s="227" t="s">
        <v>282</v>
      </c>
    </row>
    <row r="476" s="1" customFormat="1" ht="16.5" customHeight="1">
      <c r="B476" s="33"/>
      <c r="C476" s="248" t="s">
        <v>635</v>
      </c>
      <c r="D476" s="248" t="s">
        <v>328</v>
      </c>
      <c r="E476" s="249" t="s">
        <v>4230</v>
      </c>
      <c r="F476" s="250" t="s">
        <v>4231</v>
      </c>
      <c r="G476" s="251" t="s">
        <v>376</v>
      </c>
      <c r="H476" s="252">
        <v>2</v>
      </c>
      <c r="I476" s="253">
        <v>861</v>
      </c>
      <c r="J476" s="253">
        <f>ROUND(I476*H476,2)</f>
        <v>1722</v>
      </c>
      <c r="K476" s="250" t="s">
        <v>4096</v>
      </c>
      <c r="L476" s="254"/>
      <c r="M476" s="255" t="s">
        <v>1</v>
      </c>
      <c r="N476" s="256" t="s">
        <v>50</v>
      </c>
      <c r="O476" s="205">
        <v>0</v>
      </c>
      <c r="P476" s="205">
        <f>O476*H476</f>
        <v>0</v>
      </c>
      <c r="Q476" s="205">
        <v>0</v>
      </c>
      <c r="R476" s="205">
        <f>Q476*H476</f>
        <v>0</v>
      </c>
      <c r="S476" s="205">
        <v>0</v>
      </c>
      <c r="T476" s="206">
        <f>S476*H476</f>
        <v>0</v>
      </c>
      <c r="AR476" s="17" t="s">
        <v>4097</v>
      </c>
      <c r="AT476" s="17" t="s">
        <v>328</v>
      </c>
      <c r="AU476" s="17" t="s">
        <v>88</v>
      </c>
      <c r="AY476" s="17" t="s">
        <v>282</v>
      </c>
      <c r="BE476" s="207">
        <f>IF(N476="základní",J476,0)</f>
        <v>1722</v>
      </c>
      <c r="BF476" s="207">
        <f>IF(N476="snížená",J476,0)</f>
        <v>0</v>
      </c>
      <c r="BG476" s="207">
        <f>IF(N476="zákl. přenesená",J476,0)</f>
        <v>0</v>
      </c>
      <c r="BH476" s="207">
        <f>IF(N476="sníž. přenesená",J476,0)</f>
        <v>0</v>
      </c>
      <c r="BI476" s="207">
        <f>IF(N476="nulová",J476,0)</f>
        <v>0</v>
      </c>
      <c r="BJ476" s="17" t="s">
        <v>86</v>
      </c>
      <c r="BK476" s="207">
        <f>ROUND(I476*H476,2)</f>
        <v>1722</v>
      </c>
      <c r="BL476" s="17" t="s">
        <v>659</v>
      </c>
      <c r="BM476" s="17" t="s">
        <v>4232</v>
      </c>
    </row>
    <row r="477" s="12" customFormat="1">
      <c r="B477" s="208"/>
      <c r="C477" s="209"/>
      <c r="D477" s="210" t="s">
        <v>292</v>
      </c>
      <c r="E477" s="211" t="s">
        <v>1</v>
      </c>
      <c r="F477" s="212" t="s">
        <v>4091</v>
      </c>
      <c r="G477" s="209"/>
      <c r="H477" s="211" t="s">
        <v>1</v>
      </c>
      <c r="I477" s="209"/>
      <c r="J477" s="209"/>
      <c r="K477" s="209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292</v>
      </c>
      <c r="AU477" s="217" t="s">
        <v>88</v>
      </c>
      <c r="AV477" s="12" t="s">
        <v>86</v>
      </c>
      <c r="AW477" s="12" t="s">
        <v>40</v>
      </c>
      <c r="AX477" s="12" t="s">
        <v>79</v>
      </c>
      <c r="AY477" s="217" t="s">
        <v>282</v>
      </c>
    </row>
    <row r="478" s="12" customFormat="1">
      <c r="B478" s="208"/>
      <c r="C478" s="209"/>
      <c r="D478" s="210" t="s">
        <v>292</v>
      </c>
      <c r="E478" s="211" t="s">
        <v>1</v>
      </c>
      <c r="F478" s="212" t="s">
        <v>4228</v>
      </c>
      <c r="G478" s="209"/>
      <c r="H478" s="211" t="s">
        <v>1</v>
      </c>
      <c r="I478" s="209"/>
      <c r="J478" s="209"/>
      <c r="K478" s="209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292</v>
      </c>
      <c r="AU478" s="217" t="s">
        <v>88</v>
      </c>
      <c r="AV478" s="12" t="s">
        <v>86</v>
      </c>
      <c r="AW478" s="12" t="s">
        <v>40</v>
      </c>
      <c r="AX478" s="12" t="s">
        <v>79</v>
      </c>
      <c r="AY478" s="217" t="s">
        <v>282</v>
      </c>
    </row>
    <row r="479" s="13" customFormat="1">
      <c r="B479" s="218"/>
      <c r="C479" s="219"/>
      <c r="D479" s="210" t="s">
        <v>292</v>
      </c>
      <c r="E479" s="220" t="s">
        <v>1</v>
      </c>
      <c r="F479" s="221" t="s">
        <v>4229</v>
      </c>
      <c r="G479" s="219"/>
      <c r="H479" s="222">
        <v>2</v>
      </c>
      <c r="I479" s="219"/>
      <c r="J479" s="219"/>
      <c r="K479" s="219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292</v>
      </c>
      <c r="AU479" s="227" t="s">
        <v>88</v>
      </c>
      <c r="AV479" s="13" t="s">
        <v>88</v>
      </c>
      <c r="AW479" s="13" t="s">
        <v>40</v>
      </c>
      <c r="AX479" s="13" t="s">
        <v>86</v>
      </c>
      <c r="AY479" s="227" t="s">
        <v>282</v>
      </c>
    </row>
    <row r="480" s="1" customFormat="1" ht="16.5" customHeight="1">
      <c r="B480" s="33"/>
      <c r="C480" s="198" t="s">
        <v>641</v>
      </c>
      <c r="D480" s="198" t="s">
        <v>285</v>
      </c>
      <c r="E480" s="199" t="s">
        <v>4233</v>
      </c>
      <c r="F480" s="200" t="s">
        <v>4234</v>
      </c>
      <c r="G480" s="201" t="s">
        <v>376</v>
      </c>
      <c r="H480" s="202">
        <v>36</v>
      </c>
      <c r="I480" s="203">
        <v>75.700000000000003</v>
      </c>
      <c r="J480" s="203">
        <f>ROUND(I480*H480,2)</f>
        <v>2725.1999999999998</v>
      </c>
      <c r="K480" s="200" t="s">
        <v>289</v>
      </c>
      <c r="L480" s="38"/>
      <c r="M480" s="72" t="s">
        <v>1</v>
      </c>
      <c r="N480" s="204" t="s">
        <v>50</v>
      </c>
      <c r="O480" s="205">
        <v>0.11</v>
      </c>
      <c r="P480" s="205">
        <f>O480*H480</f>
        <v>3.96</v>
      </c>
      <c r="Q480" s="205">
        <v>0</v>
      </c>
      <c r="R480" s="205">
        <f>Q480*H480</f>
        <v>0</v>
      </c>
      <c r="S480" s="205">
        <v>0</v>
      </c>
      <c r="T480" s="206">
        <f>S480*H480</f>
        <v>0</v>
      </c>
      <c r="AR480" s="17" t="s">
        <v>659</v>
      </c>
      <c r="AT480" s="17" t="s">
        <v>285</v>
      </c>
      <c r="AU480" s="17" t="s">
        <v>88</v>
      </c>
      <c r="AY480" s="17" t="s">
        <v>282</v>
      </c>
      <c r="BE480" s="207">
        <f>IF(N480="základní",J480,0)</f>
        <v>2725.1999999999998</v>
      </c>
      <c r="BF480" s="207">
        <f>IF(N480="snížená",J480,0)</f>
        <v>0</v>
      </c>
      <c r="BG480" s="207">
        <f>IF(N480="zákl. přenesená",J480,0)</f>
        <v>0</v>
      </c>
      <c r="BH480" s="207">
        <f>IF(N480="sníž. přenesená",J480,0)</f>
        <v>0</v>
      </c>
      <c r="BI480" s="207">
        <f>IF(N480="nulová",J480,0)</f>
        <v>0</v>
      </c>
      <c r="BJ480" s="17" t="s">
        <v>86</v>
      </c>
      <c r="BK480" s="207">
        <f>ROUND(I480*H480,2)</f>
        <v>2725.1999999999998</v>
      </c>
      <c r="BL480" s="17" t="s">
        <v>659</v>
      </c>
      <c r="BM480" s="17" t="s">
        <v>4235</v>
      </c>
    </row>
    <row r="481" s="12" customFormat="1">
      <c r="B481" s="208"/>
      <c r="C481" s="209"/>
      <c r="D481" s="210" t="s">
        <v>292</v>
      </c>
      <c r="E481" s="211" t="s">
        <v>1</v>
      </c>
      <c r="F481" s="212" t="s">
        <v>3945</v>
      </c>
      <c r="G481" s="209"/>
      <c r="H481" s="211" t="s">
        <v>1</v>
      </c>
      <c r="I481" s="209"/>
      <c r="J481" s="209"/>
      <c r="K481" s="209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292</v>
      </c>
      <c r="AU481" s="217" t="s">
        <v>88</v>
      </c>
      <c r="AV481" s="12" t="s">
        <v>86</v>
      </c>
      <c r="AW481" s="12" t="s">
        <v>40</v>
      </c>
      <c r="AX481" s="12" t="s">
        <v>79</v>
      </c>
      <c r="AY481" s="217" t="s">
        <v>282</v>
      </c>
    </row>
    <row r="482" s="12" customFormat="1">
      <c r="B482" s="208"/>
      <c r="C482" s="209"/>
      <c r="D482" s="210" t="s">
        <v>292</v>
      </c>
      <c r="E482" s="211" t="s">
        <v>1</v>
      </c>
      <c r="F482" s="212" t="s">
        <v>4091</v>
      </c>
      <c r="G482" s="209"/>
      <c r="H482" s="211" t="s">
        <v>1</v>
      </c>
      <c r="I482" s="209"/>
      <c r="J482" s="209"/>
      <c r="K482" s="209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292</v>
      </c>
      <c r="AU482" s="217" t="s">
        <v>88</v>
      </c>
      <c r="AV482" s="12" t="s">
        <v>86</v>
      </c>
      <c r="AW482" s="12" t="s">
        <v>40</v>
      </c>
      <c r="AX482" s="12" t="s">
        <v>79</v>
      </c>
      <c r="AY482" s="217" t="s">
        <v>282</v>
      </c>
    </row>
    <row r="483" s="12" customFormat="1">
      <c r="B483" s="208"/>
      <c r="C483" s="209"/>
      <c r="D483" s="210" t="s">
        <v>292</v>
      </c>
      <c r="E483" s="211" t="s">
        <v>1</v>
      </c>
      <c r="F483" s="212" t="s">
        <v>4236</v>
      </c>
      <c r="G483" s="209"/>
      <c r="H483" s="211" t="s">
        <v>1</v>
      </c>
      <c r="I483" s="209"/>
      <c r="J483" s="209"/>
      <c r="K483" s="209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292</v>
      </c>
      <c r="AU483" s="217" t="s">
        <v>88</v>
      </c>
      <c r="AV483" s="12" t="s">
        <v>86</v>
      </c>
      <c r="AW483" s="12" t="s">
        <v>40</v>
      </c>
      <c r="AX483" s="12" t="s">
        <v>79</v>
      </c>
      <c r="AY483" s="217" t="s">
        <v>282</v>
      </c>
    </row>
    <row r="484" s="13" customFormat="1">
      <c r="B484" s="218"/>
      <c r="C484" s="219"/>
      <c r="D484" s="210" t="s">
        <v>292</v>
      </c>
      <c r="E484" s="220" t="s">
        <v>1</v>
      </c>
      <c r="F484" s="221" t="s">
        <v>4237</v>
      </c>
      <c r="G484" s="219"/>
      <c r="H484" s="222">
        <v>36</v>
      </c>
      <c r="I484" s="219"/>
      <c r="J484" s="219"/>
      <c r="K484" s="219"/>
      <c r="L484" s="223"/>
      <c r="M484" s="224"/>
      <c r="N484" s="225"/>
      <c r="O484" s="225"/>
      <c r="P484" s="225"/>
      <c r="Q484" s="225"/>
      <c r="R484" s="225"/>
      <c r="S484" s="225"/>
      <c r="T484" s="226"/>
      <c r="AT484" s="227" t="s">
        <v>292</v>
      </c>
      <c r="AU484" s="227" t="s">
        <v>88</v>
      </c>
      <c r="AV484" s="13" t="s">
        <v>88</v>
      </c>
      <c r="AW484" s="13" t="s">
        <v>40</v>
      </c>
      <c r="AX484" s="13" t="s">
        <v>86</v>
      </c>
      <c r="AY484" s="227" t="s">
        <v>282</v>
      </c>
    </row>
    <row r="485" s="1" customFormat="1" ht="16.5" customHeight="1">
      <c r="B485" s="33"/>
      <c r="C485" s="248" t="s">
        <v>645</v>
      </c>
      <c r="D485" s="248" t="s">
        <v>328</v>
      </c>
      <c r="E485" s="249" t="s">
        <v>4238</v>
      </c>
      <c r="F485" s="250" t="s">
        <v>4239</v>
      </c>
      <c r="G485" s="251" t="s">
        <v>376</v>
      </c>
      <c r="H485" s="252">
        <v>36</v>
      </c>
      <c r="I485" s="253">
        <v>13</v>
      </c>
      <c r="J485" s="253">
        <f>ROUND(I485*H485,2)</f>
        <v>468</v>
      </c>
      <c r="K485" s="250" t="s">
        <v>4096</v>
      </c>
      <c r="L485" s="254"/>
      <c r="M485" s="255" t="s">
        <v>1</v>
      </c>
      <c r="N485" s="256" t="s">
        <v>50</v>
      </c>
      <c r="O485" s="205">
        <v>0</v>
      </c>
      <c r="P485" s="205">
        <f>O485*H485</f>
        <v>0</v>
      </c>
      <c r="Q485" s="205">
        <v>0</v>
      </c>
      <c r="R485" s="205">
        <f>Q485*H485</f>
        <v>0</v>
      </c>
      <c r="S485" s="205">
        <v>0</v>
      </c>
      <c r="T485" s="206">
        <f>S485*H485</f>
        <v>0</v>
      </c>
      <c r="AR485" s="17" t="s">
        <v>4097</v>
      </c>
      <c r="AT485" s="17" t="s">
        <v>328</v>
      </c>
      <c r="AU485" s="17" t="s">
        <v>88</v>
      </c>
      <c r="AY485" s="17" t="s">
        <v>282</v>
      </c>
      <c r="BE485" s="207">
        <f>IF(N485="základní",J485,0)</f>
        <v>468</v>
      </c>
      <c r="BF485" s="207">
        <f>IF(N485="snížená",J485,0)</f>
        <v>0</v>
      </c>
      <c r="BG485" s="207">
        <f>IF(N485="zákl. přenesená",J485,0)</f>
        <v>0</v>
      </c>
      <c r="BH485" s="207">
        <f>IF(N485="sníž. přenesená",J485,0)</f>
        <v>0</v>
      </c>
      <c r="BI485" s="207">
        <f>IF(N485="nulová",J485,0)</f>
        <v>0</v>
      </c>
      <c r="BJ485" s="17" t="s">
        <v>86</v>
      </c>
      <c r="BK485" s="207">
        <f>ROUND(I485*H485,2)</f>
        <v>468</v>
      </c>
      <c r="BL485" s="17" t="s">
        <v>659</v>
      </c>
      <c r="BM485" s="17" t="s">
        <v>4240</v>
      </c>
    </row>
    <row r="486" s="12" customFormat="1">
      <c r="B486" s="208"/>
      <c r="C486" s="209"/>
      <c r="D486" s="210" t="s">
        <v>292</v>
      </c>
      <c r="E486" s="211" t="s">
        <v>1</v>
      </c>
      <c r="F486" s="212" t="s">
        <v>3945</v>
      </c>
      <c r="G486" s="209"/>
      <c r="H486" s="211" t="s">
        <v>1</v>
      </c>
      <c r="I486" s="209"/>
      <c r="J486" s="209"/>
      <c r="K486" s="209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292</v>
      </c>
      <c r="AU486" s="217" t="s">
        <v>88</v>
      </c>
      <c r="AV486" s="12" t="s">
        <v>86</v>
      </c>
      <c r="AW486" s="12" t="s">
        <v>40</v>
      </c>
      <c r="AX486" s="12" t="s">
        <v>79</v>
      </c>
      <c r="AY486" s="217" t="s">
        <v>282</v>
      </c>
    </row>
    <row r="487" s="12" customFormat="1">
      <c r="B487" s="208"/>
      <c r="C487" s="209"/>
      <c r="D487" s="210" t="s">
        <v>292</v>
      </c>
      <c r="E487" s="211" t="s">
        <v>1</v>
      </c>
      <c r="F487" s="212" t="s">
        <v>4091</v>
      </c>
      <c r="G487" s="209"/>
      <c r="H487" s="211" t="s">
        <v>1</v>
      </c>
      <c r="I487" s="209"/>
      <c r="J487" s="209"/>
      <c r="K487" s="209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292</v>
      </c>
      <c r="AU487" s="217" t="s">
        <v>88</v>
      </c>
      <c r="AV487" s="12" t="s">
        <v>86</v>
      </c>
      <c r="AW487" s="12" t="s">
        <v>40</v>
      </c>
      <c r="AX487" s="12" t="s">
        <v>79</v>
      </c>
      <c r="AY487" s="217" t="s">
        <v>282</v>
      </c>
    </row>
    <row r="488" s="12" customFormat="1">
      <c r="B488" s="208"/>
      <c r="C488" s="209"/>
      <c r="D488" s="210" t="s">
        <v>292</v>
      </c>
      <c r="E488" s="211" t="s">
        <v>1</v>
      </c>
      <c r="F488" s="212" t="s">
        <v>4236</v>
      </c>
      <c r="G488" s="209"/>
      <c r="H488" s="211" t="s">
        <v>1</v>
      </c>
      <c r="I488" s="209"/>
      <c r="J488" s="209"/>
      <c r="K488" s="209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292</v>
      </c>
      <c r="AU488" s="217" t="s">
        <v>88</v>
      </c>
      <c r="AV488" s="12" t="s">
        <v>86</v>
      </c>
      <c r="AW488" s="12" t="s">
        <v>40</v>
      </c>
      <c r="AX488" s="12" t="s">
        <v>79</v>
      </c>
      <c r="AY488" s="217" t="s">
        <v>282</v>
      </c>
    </row>
    <row r="489" s="13" customFormat="1">
      <c r="B489" s="218"/>
      <c r="C489" s="219"/>
      <c r="D489" s="210" t="s">
        <v>292</v>
      </c>
      <c r="E489" s="220" t="s">
        <v>1</v>
      </c>
      <c r="F489" s="221" t="s">
        <v>4237</v>
      </c>
      <c r="G489" s="219"/>
      <c r="H489" s="222">
        <v>36</v>
      </c>
      <c r="I489" s="219"/>
      <c r="J489" s="219"/>
      <c r="K489" s="219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292</v>
      </c>
      <c r="AU489" s="227" t="s">
        <v>88</v>
      </c>
      <c r="AV489" s="13" t="s">
        <v>88</v>
      </c>
      <c r="AW489" s="13" t="s">
        <v>40</v>
      </c>
      <c r="AX489" s="13" t="s">
        <v>86</v>
      </c>
      <c r="AY489" s="227" t="s">
        <v>282</v>
      </c>
    </row>
    <row r="490" s="1" customFormat="1" ht="16.5" customHeight="1">
      <c r="B490" s="33"/>
      <c r="C490" s="198" t="s">
        <v>649</v>
      </c>
      <c r="D490" s="198" t="s">
        <v>285</v>
      </c>
      <c r="E490" s="199" t="s">
        <v>4241</v>
      </c>
      <c r="F490" s="200" t="s">
        <v>4242</v>
      </c>
      <c r="G490" s="201" t="s">
        <v>376</v>
      </c>
      <c r="H490" s="202">
        <v>9</v>
      </c>
      <c r="I490" s="203">
        <v>276</v>
      </c>
      <c r="J490" s="203">
        <f>ROUND(I490*H490,2)</f>
        <v>2484</v>
      </c>
      <c r="K490" s="200" t="s">
        <v>289</v>
      </c>
      <c r="L490" s="38"/>
      <c r="M490" s="72" t="s">
        <v>1</v>
      </c>
      <c r="N490" s="204" t="s">
        <v>50</v>
      </c>
      <c r="O490" s="205">
        <v>0.54000000000000004</v>
      </c>
      <c r="P490" s="205">
        <f>O490*H490</f>
        <v>4.8600000000000003</v>
      </c>
      <c r="Q490" s="205">
        <v>0</v>
      </c>
      <c r="R490" s="205">
        <f>Q490*H490</f>
        <v>0</v>
      </c>
      <c r="S490" s="205">
        <v>0</v>
      </c>
      <c r="T490" s="206">
        <f>S490*H490</f>
        <v>0</v>
      </c>
      <c r="AR490" s="17" t="s">
        <v>659</v>
      </c>
      <c r="AT490" s="17" t="s">
        <v>285</v>
      </c>
      <c r="AU490" s="17" t="s">
        <v>88</v>
      </c>
      <c r="AY490" s="17" t="s">
        <v>282</v>
      </c>
      <c r="BE490" s="207">
        <f>IF(N490="základní",J490,0)</f>
        <v>2484</v>
      </c>
      <c r="BF490" s="207">
        <f>IF(N490="snížená",J490,0)</f>
        <v>0</v>
      </c>
      <c r="BG490" s="207">
        <f>IF(N490="zákl. přenesená",J490,0)</f>
        <v>0</v>
      </c>
      <c r="BH490" s="207">
        <f>IF(N490="sníž. přenesená",J490,0)</f>
        <v>0</v>
      </c>
      <c r="BI490" s="207">
        <f>IF(N490="nulová",J490,0)</f>
        <v>0</v>
      </c>
      <c r="BJ490" s="17" t="s">
        <v>86</v>
      </c>
      <c r="BK490" s="207">
        <f>ROUND(I490*H490,2)</f>
        <v>2484</v>
      </c>
      <c r="BL490" s="17" t="s">
        <v>659</v>
      </c>
      <c r="BM490" s="17" t="s">
        <v>4243</v>
      </c>
    </row>
    <row r="491" s="12" customFormat="1">
      <c r="B491" s="208"/>
      <c r="C491" s="209"/>
      <c r="D491" s="210" t="s">
        <v>292</v>
      </c>
      <c r="E491" s="211" t="s">
        <v>1</v>
      </c>
      <c r="F491" s="212" t="s">
        <v>3945</v>
      </c>
      <c r="G491" s="209"/>
      <c r="H491" s="211" t="s">
        <v>1</v>
      </c>
      <c r="I491" s="209"/>
      <c r="J491" s="209"/>
      <c r="K491" s="209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292</v>
      </c>
      <c r="AU491" s="217" t="s">
        <v>88</v>
      </c>
      <c r="AV491" s="12" t="s">
        <v>86</v>
      </c>
      <c r="AW491" s="12" t="s">
        <v>40</v>
      </c>
      <c r="AX491" s="12" t="s">
        <v>79</v>
      </c>
      <c r="AY491" s="217" t="s">
        <v>282</v>
      </c>
    </row>
    <row r="492" s="12" customFormat="1">
      <c r="B492" s="208"/>
      <c r="C492" s="209"/>
      <c r="D492" s="210" t="s">
        <v>292</v>
      </c>
      <c r="E492" s="211" t="s">
        <v>1</v>
      </c>
      <c r="F492" s="212" t="s">
        <v>4102</v>
      </c>
      <c r="G492" s="209"/>
      <c r="H492" s="211" t="s">
        <v>1</v>
      </c>
      <c r="I492" s="209"/>
      <c r="J492" s="209"/>
      <c r="K492" s="209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292</v>
      </c>
      <c r="AU492" s="217" t="s">
        <v>88</v>
      </c>
      <c r="AV492" s="12" t="s">
        <v>86</v>
      </c>
      <c r="AW492" s="12" t="s">
        <v>40</v>
      </c>
      <c r="AX492" s="12" t="s">
        <v>79</v>
      </c>
      <c r="AY492" s="217" t="s">
        <v>282</v>
      </c>
    </row>
    <row r="493" s="12" customFormat="1">
      <c r="B493" s="208"/>
      <c r="C493" s="209"/>
      <c r="D493" s="210" t="s">
        <v>292</v>
      </c>
      <c r="E493" s="211" t="s">
        <v>1</v>
      </c>
      <c r="F493" s="212" t="s">
        <v>4244</v>
      </c>
      <c r="G493" s="209"/>
      <c r="H493" s="211" t="s">
        <v>1</v>
      </c>
      <c r="I493" s="209"/>
      <c r="J493" s="209"/>
      <c r="K493" s="209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292</v>
      </c>
      <c r="AU493" s="217" t="s">
        <v>88</v>
      </c>
      <c r="AV493" s="12" t="s">
        <v>86</v>
      </c>
      <c r="AW493" s="12" t="s">
        <v>40</v>
      </c>
      <c r="AX493" s="12" t="s">
        <v>79</v>
      </c>
      <c r="AY493" s="217" t="s">
        <v>282</v>
      </c>
    </row>
    <row r="494" s="13" customFormat="1">
      <c r="B494" s="218"/>
      <c r="C494" s="219"/>
      <c r="D494" s="210" t="s">
        <v>292</v>
      </c>
      <c r="E494" s="220" t="s">
        <v>1</v>
      </c>
      <c r="F494" s="221" t="s">
        <v>4245</v>
      </c>
      <c r="G494" s="219"/>
      <c r="H494" s="222">
        <v>9</v>
      </c>
      <c r="I494" s="219"/>
      <c r="J494" s="219"/>
      <c r="K494" s="219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292</v>
      </c>
      <c r="AU494" s="227" t="s">
        <v>88</v>
      </c>
      <c r="AV494" s="13" t="s">
        <v>88</v>
      </c>
      <c r="AW494" s="13" t="s">
        <v>40</v>
      </c>
      <c r="AX494" s="13" t="s">
        <v>86</v>
      </c>
      <c r="AY494" s="227" t="s">
        <v>282</v>
      </c>
    </row>
    <row r="495" s="1" customFormat="1" ht="16.5" customHeight="1">
      <c r="B495" s="33"/>
      <c r="C495" s="248" t="s">
        <v>655</v>
      </c>
      <c r="D495" s="248" t="s">
        <v>328</v>
      </c>
      <c r="E495" s="249" t="s">
        <v>4246</v>
      </c>
      <c r="F495" s="250" t="s">
        <v>4247</v>
      </c>
      <c r="G495" s="251" t="s">
        <v>376</v>
      </c>
      <c r="H495" s="252">
        <v>9</v>
      </c>
      <c r="I495" s="253">
        <v>32.700000000000003</v>
      </c>
      <c r="J495" s="253">
        <f>ROUND(I495*H495,2)</f>
        <v>294.30000000000001</v>
      </c>
      <c r="K495" s="250" t="s">
        <v>289</v>
      </c>
      <c r="L495" s="254"/>
      <c r="M495" s="255" t="s">
        <v>1</v>
      </c>
      <c r="N495" s="256" t="s">
        <v>50</v>
      </c>
      <c r="O495" s="205">
        <v>0</v>
      </c>
      <c r="P495" s="205">
        <f>O495*H495</f>
        <v>0</v>
      </c>
      <c r="Q495" s="205">
        <v>0.00020000000000000001</v>
      </c>
      <c r="R495" s="205">
        <f>Q495*H495</f>
        <v>0.0018000000000000002</v>
      </c>
      <c r="S495" s="205">
        <v>0</v>
      </c>
      <c r="T495" s="206">
        <f>S495*H495</f>
        <v>0</v>
      </c>
      <c r="AR495" s="17" t="s">
        <v>4097</v>
      </c>
      <c r="AT495" s="17" t="s">
        <v>328</v>
      </c>
      <c r="AU495" s="17" t="s">
        <v>88</v>
      </c>
      <c r="AY495" s="17" t="s">
        <v>282</v>
      </c>
      <c r="BE495" s="207">
        <f>IF(N495="základní",J495,0)</f>
        <v>294.30000000000001</v>
      </c>
      <c r="BF495" s="207">
        <f>IF(N495="snížená",J495,0)</f>
        <v>0</v>
      </c>
      <c r="BG495" s="207">
        <f>IF(N495="zákl. přenesená",J495,0)</f>
        <v>0</v>
      </c>
      <c r="BH495" s="207">
        <f>IF(N495="sníž. přenesená",J495,0)</f>
        <v>0</v>
      </c>
      <c r="BI495" s="207">
        <f>IF(N495="nulová",J495,0)</f>
        <v>0</v>
      </c>
      <c r="BJ495" s="17" t="s">
        <v>86</v>
      </c>
      <c r="BK495" s="207">
        <f>ROUND(I495*H495,2)</f>
        <v>294.30000000000001</v>
      </c>
      <c r="BL495" s="17" t="s">
        <v>659</v>
      </c>
      <c r="BM495" s="17" t="s">
        <v>4248</v>
      </c>
    </row>
    <row r="496" s="12" customFormat="1">
      <c r="B496" s="208"/>
      <c r="C496" s="209"/>
      <c r="D496" s="210" t="s">
        <v>292</v>
      </c>
      <c r="E496" s="211" t="s">
        <v>1</v>
      </c>
      <c r="F496" s="212" t="s">
        <v>3945</v>
      </c>
      <c r="G496" s="209"/>
      <c r="H496" s="211" t="s">
        <v>1</v>
      </c>
      <c r="I496" s="209"/>
      <c r="J496" s="209"/>
      <c r="K496" s="209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292</v>
      </c>
      <c r="AU496" s="217" t="s">
        <v>88</v>
      </c>
      <c r="AV496" s="12" t="s">
        <v>86</v>
      </c>
      <c r="AW496" s="12" t="s">
        <v>40</v>
      </c>
      <c r="AX496" s="12" t="s">
        <v>79</v>
      </c>
      <c r="AY496" s="217" t="s">
        <v>282</v>
      </c>
    </row>
    <row r="497" s="12" customFormat="1">
      <c r="B497" s="208"/>
      <c r="C497" s="209"/>
      <c r="D497" s="210" t="s">
        <v>292</v>
      </c>
      <c r="E497" s="211" t="s">
        <v>1</v>
      </c>
      <c r="F497" s="212" t="s">
        <v>4102</v>
      </c>
      <c r="G497" s="209"/>
      <c r="H497" s="211" t="s">
        <v>1</v>
      </c>
      <c r="I497" s="209"/>
      <c r="J497" s="209"/>
      <c r="K497" s="209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292</v>
      </c>
      <c r="AU497" s="217" t="s">
        <v>88</v>
      </c>
      <c r="AV497" s="12" t="s">
        <v>86</v>
      </c>
      <c r="AW497" s="12" t="s">
        <v>40</v>
      </c>
      <c r="AX497" s="12" t="s">
        <v>79</v>
      </c>
      <c r="AY497" s="217" t="s">
        <v>282</v>
      </c>
    </row>
    <row r="498" s="12" customFormat="1">
      <c r="B498" s="208"/>
      <c r="C498" s="209"/>
      <c r="D498" s="210" t="s">
        <v>292</v>
      </c>
      <c r="E498" s="211" t="s">
        <v>1</v>
      </c>
      <c r="F498" s="212" t="s">
        <v>4244</v>
      </c>
      <c r="G498" s="209"/>
      <c r="H498" s="211" t="s">
        <v>1</v>
      </c>
      <c r="I498" s="209"/>
      <c r="J498" s="209"/>
      <c r="K498" s="209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292</v>
      </c>
      <c r="AU498" s="217" t="s">
        <v>88</v>
      </c>
      <c r="AV498" s="12" t="s">
        <v>86</v>
      </c>
      <c r="AW498" s="12" t="s">
        <v>40</v>
      </c>
      <c r="AX498" s="12" t="s">
        <v>79</v>
      </c>
      <c r="AY498" s="217" t="s">
        <v>282</v>
      </c>
    </row>
    <row r="499" s="13" customFormat="1">
      <c r="B499" s="218"/>
      <c r="C499" s="219"/>
      <c r="D499" s="210" t="s">
        <v>292</v>
      </c>
      <c r="E499" s="220" t="s">
        <v>1</v>
      </c>
      <c r="F499" s="221" t="s">
        <v>4245</v>
      </c>
      <c r="G499" s="219"/>
      <c r="H499" s="222">
        <v>9</v>
      </c>
      <c r="I499" s="219"/>
      <c r="J499" s="219"/>
      <c r="K499" s="219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292</v>
      </c>
      <c r="AU499" s="227" t="s">
        <v>88</v>
      </c>
      <c r="AV499" s="13" t="s">
        <v>88</v>
      </c>
      <c r="AW499" s="13" t="s">
        <v>40</v>
      </c>
      <c r="AX499" s="13" t="s">
        <v>86</v>
      </c>
      <c r="AY499" s="227" t="s">
        <v>282</v>
      </c>
    </row>
    <row r="500" s="1" customFormat="1" ht="16.5" customHeight="1">
      <c r="B500" s="33"/>
      <c r="C500" s="198" t="s">
        <v>659</v>
      </c>
      <c r="D500" s="198" t="s">
        <v>285</v>
      </c>
      <c r="E500" s="199" t="s">
        <v>4249</v>
      </c>
      <c r="F500" s="200" t="s">
        <v>4250</v>
      </c>
      <c r="G500" s="201" t="s">
        <v>376</v>
      </c>
      <c r="H500" s="202">
        <v>360</v>
      </c>
      <c r="I500" s="203">
        <v>17.399999999999999</v>
      </c>
      <c r="J500" s="203">
        <f>ROUND(I500*H500,2)</f>
        <v>6264</v>
      </c>
      <c r="K500" s="200" t="s">
        <v>289</v>
      </c>
      <c r="L500" s="38"/>
      <c r="M500" s="72" t="s">
        <v>1</v>
      </c>
      <c r="N500" s="204" t="s">
        <v>50</v>
      </c>
      <c r="O500" s="205">
        <v>0.032000000000000001</v>
      </c>
      <c r="P500" s="205">
        <f>O500*H500</f>
        <v>11.52</v>
      </c>
      <c r="Q500" s="205">
        <v>0</v>
      </c>
      <c r="R500" s="205">
        <f>Q500*H500</f>
        <v>0</v>
      </c>
      <c r="S500" s="205">
        <v>0</v>
      </c>
      <c r="T500" s="206">
        <f>S500*H500</f>
        <v>0</v>
      </c>
      <c r="AR500" s="17" t="s">
        <v>659</v>
      </c>
      <c r="AT500" s="17" t="s">
        <v>285</v>
      </c>
      <c r="AU500" s="17" t="s">
        <v>88</v>
      </c>
      <c r="AY500" s="17" t="s">
        <v>282</v>
      </c>
      <c r="BE500" s="207">
        <f>IF(N500="základní",J500,0)</f>
        <v>6264</v>
      </c>
      <c r="BF500" s="207">
        <f>IF(N500="snížená",J500,0)</f>
        <v>0</v>
      </c>
      <c r="BG500" s="207">
        <f>IF(N500="zákl. přenesená",J500,0)</f>
        <v>0</v>
      </c>
      <c r="BH500" s="207">
        <f>IF(N500="sníž. přenesená",J500,0)</f>
        <v>0</v>
      </c>
      <c r="BI500" s="207">
        <f>IF(N500="nulová",J500,0)</f>
        <v>0</v>
      </c>
      <c r="BJ500" s="17" t="s">
        <v>86</v>
      </c>
      <c r="BK500" s="207">
        <f>ROUND(I500*H500,2)</f>
        <v>6264</v>
      </c>
      <c r="BL500" s="17" t="s">
        <v>659</v>
      </c>
      <c r="BM500" s="17" t="s">
        <v>4251</v>
      </c>
    </row>
    <row r="501" s="12" customFormat="1">
      <c r="B501" s="208"/>
      <c r="C501" s="209"/>
      <c r="D501" s="210" t="s">
        <v>292</v>
      </c>
      <c r="E501" s="211" t="s">
        <v>1</v>
      </c>
      <c r="F501" s="212" t="s">
        <v>3956</v>
      </c>
      <c r="G501" s="209"/>
      <c r="H501" s="211" t="s">
        <v>1</v>
      </c>
      <c r="I501" s="209"/>
      <c r="J501" s="209"/>
      <c r="K501" s="209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292</v>
      </c>
      <c r="AU501" s="217" t="s">
        <v>88</v>
      </c>
      <c r="AV501" s="12" t="s">
        <v>86</v>
      </c>
      <c r="AW501" s="12" t="s">
        <v>40</v>
      </c>
      <c r="AX501" s="12" t="s">
        <v>79</v>
      </c>
      <c r="AY501" s="217" t="s">
        <v>282</v>
      </c>
    </row>
    <row r="502" s="12" customFormat="1">
      <c r="B502" s="208"/>
      <c r="C502" s="209"/>
      <c r="D502" s="210" t="s">
        <v>292</v>
      </c>
      <c r="E502" s="211" t="s">
        <v>1</v>
      </c>
      <c r="F502" s="212" t="s">
        <v>4146</v>
      </c>
      <c r="G502" s="209"/>
      <c r="H502" s="211" t="s">
        <v>1</v>
      </c>
      <c r="I502" s="209"/>
      <c r="J502" s="209"/>
      <c r="K502" s="209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292</v>
      </c>
      <c r="AU502" s="217" t="s">
        <v>88</v>
      </c>
      <c r="AV502" s="12" t="s">
        <v>86</v>
      </c>
      <c r="AW502" s="12" t="s">
        <v>40</v>
      </c>
      <c r="AX502" s="12" t="s">
        <v>79</v>
      </c>
      <c r="AY502" s="217" t="s">
        <v>282</v>
      </c>
    </row>
    <row r="503" s="13" customFormat="1">
      <c r="B503" s="218"/>
      <c r="C503" s="219"/>
      <c r="D503" s="210" t="s">
        <v>292</v>
      </c>
      <c r="E503" s="220" t="s">
        <v>1</v>
      </c>
      <c r="F503" s="221" t="s">
        <v>4252</v>
      </c>
      <c r="G503" s="219"/>
      <c r="H503" s="222">
        <v>34</v>
      </c>
      <c r="I503" s="219"/>
      <c r="J503" s="219"/>
      <c r="K503" s="219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292</v>
      </c>
      <c r="AU503" s="227" t="s">
        <v>88</v>
      </c>
      <c r="AV503" s="13" t="s">
        <v>88</v>
      </c>
      <c r="AW503" s="13" t="s">
        <v>40</v>
      </c>
      <c r="AX503" s="13" t="s">
        <v>79</v>
      </c>
      <c r="AY503" s="227" t="s">
        <v>282</v>
      </c>
    </row>
    <row r="504" s="12" customFormat="1">
      <c r="B504" s="208"/>
      <c r="C504" s="209"/>
      <c r="D504" s="210" t="s">
        <v>292</v>
      </c>
      <c r="E504" s="211" t="s">
        <v>1</v>
      </c>
      <c r="F504" s="212" t="s">
        <v>4148</v>
      </c>
      <c r="G504" s="209"/>
      <c r="H504" s="211" t="s">
        <v>1</v>
      </c>
      <c r="I504" s="209"/>
      <c r="J504" s="209"/>
      <c r="K504" s="209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292</v>
      </c>
      <c r="AU504" s="217" t="s">
        <v>88</v>
      </c>
      <c r="AV504" s="12" t="s">
        <v>86</v>
      </c>
      <c r="AW504" s="12" t="s">
        <v>40</v>
      </c>
      <c r="AX504" s="12" t="s">
        <v>79</v>
      </c>
      <c r="AY504" s="217" t="s">
        <v>282</v>
      </c>
    </row>
    <row r="505" s="13" customFormat="1">
      <c r="B505" s="218"/>
      <c r="C505" s="219"/>
      <c r="D505" s="210" t="s">
        <v>292</v>
      </c>
      <c r="E505" s="220" t="s">
        <v>1</v>
      </c>
      <c r="F505" s="221" t="s">
        <v>4253</v>
      </c>
      <c r="G505" s="219"/>
      <c r="H505" s="222">
        <v>58</v>
      </c>
      <c r="I505" s="219"/>
      <c r="J505" s="219"/>
      <c r="K505" s="219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292</v>
      </c>
      <c r="AU505" s="227" t="s">
        <v>88</v>
      </c>
      <c r="AV505" s="13" t="s">
        <v>88</v>
      </c>
      <c r="AW505" s="13" t="s">
        <v>40</v>
      </c>
      <c r="AX505" s="13" t="s">
        <v>79</v>
      </c>
      <c r="AY505" s="227" t="s">
        <v>282</v>
      </c>
    </row>
    <row r="506" s="12" customFormat="1">
      <c r="B506" s="208"/>
      <c r="C506" s="209"/>
      <c r="D506" s="210" t="s">
        <v>292</v>
      </c>
      <c r="E506" s="211" t="s">
        <v>1</v>
      </c>
      <c r="F506" s="212" t="s">
        <v>4150</v>
      </c>
      <c r="G506" s="209"/>
      <c r="H506" s="211" t="s">
        <v>1</v>
      </c>
      <c r="I506" s="209"/>
      <c r="J506" s="209"/>
      <c r="K506" s="209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292</v>
      </c>
      <c r="AU506" s="217" t="s">
        <v>88</v>
      </c>
      <c r="AV506" s="12" t="s">
        <v>86</v>
      </c>
      <c r="AW506" s="12" t="s">
        <v>40</v>
      </c>
      <c r="AX506" s="12" t="s">
        <v>79</v>
      </c>
      <c r="AY506" s="217" t="s">
        <v>282</v>
      </c>
    </row>
    <row r="507" s="13" customFormat="1">
      <c r="B507" s="218"/>
      <c r="C507" s="219"/>
      <c r="D507" s="210" t="s">
        <v>292</v>
      </c>
      <c r="E507" s="220" t="s">
        <v>1</v>
      </c>
      <c r="F507" s="221" t="s">
        <v>4254</v>
      </c>
      <c r="G507" s="219"/>
      <c r="H507" s="222">
        <v>54</v>
      </c>
      <c r="I507" s="219"/>
      <c r="J507" s="219"/>
      <c r="K507" s="219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292</v>
      </c>
      <c r="AU507" s="227" t="s">
        <v>88</v>
      </c>
      <c r="AV507" s="13" t="s">
        <v>88</v>
      </c>
      <c r="AW507" s="13" t="s">
        <v>40</v>
      </c>
      <c r="AX507" s="13" t="s">
        <v>79</v>
      </c>
      <c r="AY507" s="227" t="s">
        <v>282</v>
      </c>
    </row>
    <row r="508" s="12" customFormat="1">
      <c r="B508" s="208"/>
      <c r="C508" s="209"/>
      <c r="D508" s="210" t="s">
        <v>292</v>
      </c>
      <c r="E508" s="211" t="s">
        <v>1</v>
      </c>
      <c r="F508" s="212" t="s">
        <v>4152</v>
      </c>
      <c r="G508" s="209"/>
      <c r="H508" s="211" t="s">
        <v>1</v>
      </c>
      <c r="I508" s="209"/>
      <c r="J508" s="209"/>
      <c r="K508" s="209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292</v>
      </c>
      <c r="AU508" s="217" t="s">
        <v>88</v>
      </c>
      <c r="AV508" s="12" t="s">
        <v>86</v>
      </c>
      <c r="AW508" s="12" t="s">
        <v>40</v>
      </c>
      <c r="AX508" s="12" t="s">
        <v>79</v>
      </c>
      <c r="AY508" s="217" t="s">
        <v>282</v>
      </c>
    </row>
    <row r="509" s="13" customFormat="1">
      <c r="B509" s="218"/>
      <c r="C509" s="219"/>
      <c r="D509" s="210" t="s">
        <v>292</v>
      </c>
      <c r="E509" s="220" t="s">
        <v>1</v>
      </c>
      <c r="F509" s="221" t="s">
        <v>4253</v>
      </c>
      <c r="G509" s="219"/>
      <c r="H509" s="222">
        <v>58</v>
      </c>
      <c r="I509" s="219"/>
      <c r="J509" s="219"/>
      <c r="K509" s="219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292</v>
      </c>
      <c r="AU509" s="227" t="s">
        <v>88</v>
      </c>
      <c r="AV509" s="13" t="s">
        <v>88</v>
      </c>
      <c r="AW509" s="13" t="s">
        <v>40</v>
      </c>
      <c r="AX509" s="13" t="s">
        <v>79</v>
      </c>
      <c r="AY509" s="227" t="s">
        <v>282</v>
      </c>
    </row>
    <row r="510" s="12" customFormat="1">
      <c r="B510" s="208"/>
      <c r="C510" s="209"/>
      <c r="D510" s="210" t="s">
        <v>292</v>
      </c>
      <c r="E510" s="211" t="s">
        <v>1</v>
      </c>
      <c r="F510" s="212" t="s">
        <v>4153</v>
      </c>
      <c r="G510" s="209"/>
      <c r="H510" s="211" t="s">
        <v>1</v>
      </c>
      <c r="I510" s="209"/>
      <c r="J510" s="209"/>
      <c r="K510" s="209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292</v>
      </c>
      <c r="AU510" s="217" t="s">
        <v>88</v>
      </c>
      <c r="AV510" s="12" t="s">
        <v>86</v>
      </c>
      <c r="AW510" s="12" t="s">
        <v>40</v>
      </c>
      <c r="AX510" s="12" t="s">
        <v>79</v>
      </c>
      <c r="AY510" s="217" t="s">
        <v>282</v>
      </c>
    </row>
    <row r="511" s="13" customFormat="1">
      <c r="B511" s="218"/>
      <c r="C511" s="219"/>
      <c r="D511" s="210" t="s">
        <v>292</v>
      </c>
      <c r="E511" s="220" t="s">
        <v>1</v>
      </c>
      <c r="F511" s="221" t="s">
        <v>4255</v>
      </c>
      <c r="G511" s="219"/>
      <c r="H511" s="222">
        <v>44</v>
      </c>
      <c r="I511" s="219"/>
      <c r="J511" s="219"/>
      <c r="K511" s="219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292</v>
      </c>
      <c r="AU511" s="227" t="s">
        <v>88</v>
      </c>
      <c r="AV511" s="13" t="s">
        <v>88</v>
      </c>
      <c r="AW511" s="13" t="s">
        <v>40</v>
      </c>
      <c r="AX511" s="13" t="s">
        <v>79</v>
      </c>
      <c r="AY511" s="227" t="s">
        <v>282</v>
      </c>
    </row>
    <row r="512" s="12" customFormat="1">
      <c r="B512" s="208"/>
      <c r="C512" s="209"/>
      <c r="D512" s="210" t="s">
        <v>292</v>
      </c>
      <c r="E512" s="211" t="s">
        <v>1</v>
      </c>
      <c r="F512" s="212" t="s">
        <v>4155</v>
      </c>
      <c r="G512" s="209"/>
      <c r="H512" s="211" t="s">
        <v>1</v>
      </c>
      <c r="I512" s="209"/>
      <c r="J512" s="209"/>
      <c r="K512" s="209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292</v>
      </c>
      <c r="AU512" s="217" t="s">
        <v>88</v>
      </c>
      <c r="AV512" s="12" t="s">
        <v>86</v>
      </c>
      <c r="AW512" s="12" t="s">
        <v>40</v>
      </c>
      <c r="AX512" s="12" t="s">
        <v>79</v>
      </c>
      <c r="AY512" s="217" t="s">
        <v>282</v>
      </c>
    </row>
    <row r="513" s="13" customFormat="1">
      <c r="B513" s="218"/>
      <c r="C513" s="219"/>
      <c r="D513" s="210" t="s">
        <v>292</v>
      </c>
      <c r="E513" s="220" t="s">
        <v>1</v>
      </c>
      <c r="F513" s="221" t="s">
        <v>4253</v>
      </c>
      <c r="G513" s="219"/>
      <c r="H513" s="222">
        <v>58</v>
      </c>
      <c r="I513" s="219"/>
      <c r="J513" s="219"/>
      <c r="K513" s="219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292</v>
      </c>
      <c r="AU513" s="227" t="s">
        <v>88</v>
      </c>
      <c r="AV513" s="13" t="s">
        <v>88</v>
      </c>
      <c r="AW513" s="13" t="s">
        <v>40</v>
      </c>
      <c r="AX513" s="13" t="s">
        <v>79</v>
      </c>
      <c r="AY513" s="227" t="s">
        <v>282</v>
      </c>
    </row>
    <row r="514" s="12" customFormat="1">
      <c r="B514" s="208"/>
      <c r="C514" s="209"/>
      <c r="D514" s="210" t="s">
        <v>292</v>
      </c>
      <c r="E514" s="211" t="s">
        <v>1</v>
      </c>
      <c r="F514" s="212" t="s">
        <v>4156</v>
      </c>
      <c r="G514" s="209"/>
      <c r="H514" s="211" t="s">
        <v>1</v>
      </c>
      <c r="I514" s="209"/>
      <c r="J514" s="209"/>
      <c r="K514" s="209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292</v>
      </c>
      <c r="AU514" s="217" t="s">
        <v>88</v>
      </c>
      <c r="AV514" s="12" t="s">
        <v>86</v>
      </c>
      <c r="AW514" s="12" t="s">
        <v>40</v>
      </c>
      <c r="AX514" s="12" t="s">
        <v>79</v>
      </c>
      <c r="AY514" s="217" t="s">
        <v>282</v>
      </c>
    </row>
    <row r="515" s="13" customFormat="1">
      <c r="B515" s="218"/>
      <c r="C515" s="219"/>
      <c r="D515" s="210" t="s">
        <v>292</v>
      </c>
      <c r="E515" s="220" t="s">
        <v>1</v>
      </c>
      <c r="F515" s="221" t="s">
        <v>4254</v>
      </c>
      <c r="G515" s="219"/>
      <c r="H515" s="222">
        <v>54</v>
      </c>
      <c r="I515" s="219"/>
      <c r="J515" s="219"/>
      <c r="K515" s="219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292</v>
      </c>
      <c r="AU515" s="227" t="s">
        <v>88</v>
      </c>
      <c r="AV515" s="13" t="s">
        <v>88</v>
      </c>
      <c r="AW515" s="13" t="s">
        <v>40</v>
      </c>
      <c r="AX515" s="13" t="s">
        <v>79</v>
      </c>
      <c r="AY515" s="227" t="s">
        <v>282</v>
      </c>
    </row>
    <row r="516" s="15" customFormat="1">
      <c r="B516" s="238"/>
      <c r="C516" s="239"/>
      <c r="D516" s="210" t="s">
        <v>292</v>
      </c>
      <c r="E516" s="240" t="s">
        <v>1</v>
      </c>
      <c r="F516" s="241" t="s">
        <v>306</v>
      </c>
      <c r="G516" s="239"/>
      <c r="H516" s="242">
        <v>360</v>
      </c>
      <c r="I516" s="239"/>
      <c r="J516" s="239"/>
      <c r="K516" s="239"/>
      <c r="L516" s="243"/>
      <c r="M516" s="244"/>
      <c r="N516" s="245"/>
      <c r="O516" s="245"/>
      <c r="P516" s="245"/>
      <c r="Q516" s="245"/>
      <c r="R516" s="245"/>
      <c r="S516" s="245"/>
      <c r="T516" s="246"/>
      <c r="AT516" s="247" t="s">
        <v>292</v>
      </c>
      <c r="AU516" s="247" t="s">
        <v>88</v>
      </c>
      <c r="AV516" s="15" t="s">
        <v>290</v>
      </c>
      <c r="AW516" s="15" t="s">
        <v>40</v>
      </c>
      <c r="AX516" s="15" t="s">
        <v>86</v>
      </c>
      <c r="AY516" s="247" t="s">
        <v>282</v>
      </c>
    </row>
    <row r="517" s="1" customFormat="1" ht="16.5" customHeight="1">
      <c r="B517" s="33"/>
      <c r="C517" s="198" t="s">
        <v>663</v>
      </c>
      <c r="D517" s="198" t="s">
        <v>285</v>
      </c>
      <c r="E517" s="199" t="s">
        <v>4256</v>
      </c>
      <c r="F517" s="200" t="s">
        <v>4257</v>
      </c>
      <c r="G517" s="201" t="s">
        <v>376</v>
      </c>
      <c r="H517" s="202">
        <v>8</v>
      </c>
      <c r="I517" s="203">
        <v>1130</v>
      </c>
      <c r="J517" s="203">
        <f>ROUND(I517*H517,2)</f>
        <v>9040</v>
      </c>
      <c r="K517" s="200" t="s">
        <v>289</v>
      </c>
      <c r="L517" s="38"/>
      <c r="M517" s="72" t="s">
        <v>1</v>
      </c>
      <c r="N517" s="204" t="s">
        <v>50</v>
      </c>
      <c r="O517" s="205">
        <v>1.6399999999999999</v>
      </c>
      <c r="P517" s="205">
        <f>O517*H517</f>
        <v>13.119999999999999</v>
      </c>
      <c r="Q517" s="205">
        <v>0</v>
      </c>
      <c r="R517" s="205">
        <f>Q517*H517</f>
        <v>0</v>
      </c>
      <c r="S517" s="205">
        <v>0</v>
      </c>
      <c r="T517" s="206">
        <f>S517*H517</f>
        <v>0</v>
      </c>
      <c r="AR517" s="17" t="s">
        <v>659</v>
      </c>
      <c r="AT517" s="17" t="s">
        <v>285</v>
      </c>
      <c r="AU517" s="17" t="s">
        <v>88</v>
      </c>
      <c r="AY517" s="17" t="s">
        <v>282</v>
      </c>
      <c r="BE517" s="207">
        <f>IF(N517="základní",J517,0)</f>
        <v>9040</v>
      </c>
      <c r="BF517" s="207">
        <f>IF(N517="snížená",J517,0)</f>
        <v>0</v>
      </c>
      <c r="BG517" s="207">
        <f>IF(N517="zákl. přenesená",J517,0)</f>
        <v>0</v>
      </c>
      <c r="BH517" s="207">
        <f>IF(N517="sníž. přenesená",J517,0)</f>
        <v>0</v>
      </c>
      <c r="BI517" s="207">
        <f>IF(N517="nulová",J517,0)</f>
        <v>0</v>
      </c>
      <c r="BJ517" s="17" t="s">
        <v>86</v>
      </c>
      <c r="BK517" s="207">
        <f>ROUND(I517*H517,2)</f>
        <v>9040</v>
      </c>
      <c r="BL517" s="17" t="s">
        <v>659</v>
      </c>
      <c r="BM517" s="17" t="s">
        <v>4258</v>
      </c>
    </row>
    <row r="518" s="12" customFormat="1">
      <c r="B518" s="208"/>
      <c r="C518" s="209"/>
      <c r="D518" s="210" t="s">
        <v>292</v>
      </c>
      <c r="E518" s="211" t="s">
        <v>1</v>
      </c>
      <c r="F518" s="212" t="s">
        <v>4091</v>
      </c>
      <c r="G518" s="209"/>
      <c r="H518" s="211" t="s">
        <v>1</v>
      </c>
      <c r="I518" s="209"/>
      <c r="J518" s="209"/>
      <c r="K518" s="209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292</v>
      </c>
      <c r="AU518" s="217" t="s">
        <v>88</v>
      </c>
      <c r="AV518" s="12" t="s">
        <v>86</v>
      </c>
      <c r="AW518" s="12" t="s">
        <v>40</v>
      </c>
      <c r="AX518" s="12" t="s">
        <v>79</v>
      </c>
      <c r="AY518" s="217" t="s">
        <v>282</v>
      </c>
    </row>
    <row r="519" s="12" customFormat="1">
      <c r="B519" s="208"/>
      <c r="C519" s="209"/>
      <c r="D519" s="210" t="s">
        <v>292</v>
      </c>
      <c r="E519" s="211" t="s">
        <v>1</v>
      </c>
      <c r="F519" s="212" t="s">
        <v>4259</v>
      </c>
      <c r="G519" s="209"/>
      <c r="H519" s="211" t="s">
        <v>1</v>
      </c>
      <c r="I519" s="209"/>
      <c r="J519" s="209"/>
      <c r="K519" s="209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292</v>
      </c>
      <c r="AU519" s="217" t="s">
        <v>88</v>
      </c>
      <c r="AV519" s="12" t="s">
        <v>86</v>
      </c>
      <c r="AW519" s="12" t="s">
        <v>40</v>
      </c>
      <c r="AX519" s="12" t="s">
        <v>79</v>
      </c>
      <c r="AY519" s="217" t="s">
        <v>282</v>
      </c>
    </row>
    <row r="520" s="13" customFormat="1">
      <c r="B520" s="218"/>
      <c r="C520" s="219"/>
      <c r="D520" s="210" t="s">
        <v>292</v>
      </c>
      <c r="E520" s="220" t="s">
        <v>1</v>
      </c>
      <c r="F520" s="221" t="s">
        <v>4260</v>
      </c>
      <c r="G520" s="219"/>
      <c r="H520" s="222">
        <v>8</v>
      </c>
      <c r="I520" s="219"/>
      <c r="J520" s="219"/>
      <c r="K520" s="219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292</v>
      </c>
      <c r="AU520" s="227" t="s">
        <v>88</v>
      </c>
      <c r="AV520" s="13" t="s">
        <v>88</v>
      </c>
      <c r="AW520" s="13" t="s">
        <v>40</v>
      </c>
      <c r="AX520" s="13" t="s">
        <v>86</v>
      </c>
      <c r="AY520" s="227" t="s">
        <v>282</v>
      </c>
    </row>
    <row r="521" s="1" customFormat="1" ht="16.5" customHeight="1">
      <c r="B521" s="33"/>
      <c r="C521" s="198" t="s">
        <v>667</v>
      </c>
      <c r="D521" s="198" t="s">
        <v>285</v>
      </c>
      <c r="E521" s="199" t="s">
        <v>4256</v>
      </c>
      <c r="F521" s="200" t="s">
        <v>4257</v>
      </c>
      <c r="G521" s="201" t="s">
        <v>376</v>
      </c>
      <c r="H521" s="202">
        <v>6</v>
      </c>
      <c r="I521" s="203">
        <v>1130</v>
      </c>
      <c r="J521" s="203">
        <f>ROUND(I521*H521,2)</f>
        <v>6780</v>
      </c>
      <c r="K521" s="200" t="s">
        <v>289</v>
      </c>
      <c r="L521" s="38"/>
      <c r="M521" s="72" t="s">
        <v>1</v>
      </c>
      <c r="N521" s="204" t="s">
        <v>50</v>
      </c>
      <c r="O521" s="205">
        <v>1.6399999999999999</v>
      </c>
      <c r="P521" s="205">
        <f>O521*H521</f>
        <v>9.8399999999999999</v>
      </c>
      <c r="Q521" s="205">
        <v>0</v>
      </c>
      <c r="R521" s="205">
        <f>Q521*H521</f>
        <v>0</v>
      </c>
      <c r="S521" s="205">
        <v>0</v>
      </c>
      <c r="T521" s="206">
        <f>S521*H521</f>
        <v>0</v>
      </c>
      <c r="AR521" s="17" t="s">
        <v>659</v>
      </c>
      <c r="AT521" s="17" t="s">
        <v>285</v>
      </c>
      <c r="AU521" s="17" t="s">
        <v>88</v>
      </c>
      <c r="AY521" s="17" t="s">
        <v>282</v>
      </c>
      <c r="BE521" s="207">
        <f>IF(N521="základní",J521,0)</f>
        <v>6780</v>
      </c>
      <c r="BF521" s="207">
        <f>IF(N521="snížená",J521,0)</f>
        <v>0</v>
      </c>
      <c r="BG521" s="207">
        <f>IF(N521="zákl. přenesená",J521,0)</f>
        <v>0</v>
      </c>
      <c r="BH521" s="207">
        <f>IF(N521="sníž. přenesená",J521,0)</f>
        <v>0</v>
      </c>
      <c r="BI521" s="207">
        <f>IF(N521="nulová",J521,0)</f>
        <v>0</v>
      </c>
      <c r="BJ521" s="17" t="s">
        <v>86</v>
      </c>
      <c r="BK521" s="207">
        <f>ROUND(I521*H521,2)</f>
        <v>6780</v>
      </c>
      <c r="BL521" s="17" t="s">
        <v>659</v>
      </c>
      <c r="BM521" s="17" t="s">
        <v>4261</v>
      </c>
    </row>
    <row r="522" s="12" customFormat="1">
      <c r="B522" s="208"/>
      <c r="C522" s="209"/>
      <c r="D522" s="210" t="s">
        <v>292</v>
      </c>
      <c r="E522" s="211" t="s">
        <v>1</v>
      </c>
      <c r="F522" s="212" t="s">
        <v>4091</v>
      </c>
      <c r="G522" s="209"/>
      <c r="H522" s="211" t="s">
        <v>1</v>
      </c>
      <c r="I522" s="209"/>
      <c r="J522" s="209"/>
      <c r="K522" s="209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292</v>
      </c>
      <c r="AU522" s="217" t="s">
        <v>88</v>
      </c>
      <c r="AV522" s="12" t="s">
        <v>86</v>
      </c>
      <c r="AW522" s="12" t="s">
        <v>40</v>
      </c>
      <c r="AX522" s="12" t="s">
        <v>79</v>
      </c>
      <c r="AY522" s="217" t="s">
        <v>282</v>
      </c>
    </row>
    <row r="523" s="12" customFormat="1">
      <c r="B523" s="208"/>
      <c r="C523" s="209"/>
      <c r="D523" s="210" t="s">
        <v>292</v>
      </c>
      <c r="E523" s="211" t="s">
        <v>1</v>
      </c>
      <c r="F523" s="212" t="s">
        <v>4262</v>
      </c>
      <c r="G523" s="209"/>
      <c r="H523" s="211" t="s">
        <v>1</v>
      </c>
      <c r="I523" s="209"/>
      <c r="J523" s="209"/>
      <c r="K523" s="209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292</v>
      </c>
      <c r="AU523" s="217" t="s">
        <v>88</v>
      </c>
      <c r="AV523" s="12" t="s">
        <v>86</v>
      </c>
      <c r="AW523" s="12" t="s">
        <v>40</v>
      </c>
      <c r="AX523" s="12" t="s">
        <v>79</v>
      </c>
      <c r="AY523" s="217" t="s">
        <v>282</v>
      </c>
    </row>
    <row r="524" s="13" customFormat="1">
      <c r="B524" s="218"/>
      <c r="C524" s="219"/>
      <c r="D524" s="210" t="s">
        <v>292</v>
      </c>
      <c r="E524" s="220" t="s">
        <v>1</v>
      </c>
      <c r="F524" s="221" t="s">
        <v>4263</v>
      </c>
      <c r="G524" s="219"/>
      <c r="H524" s="222">
        <v>6</v>
      </c>
      <c r="I524" s="219"/>
      <c r="J524" s="219"/>
      <c r="K524" s="219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292</v>
      </c>
      <c r="AU524" s="227" t="s">
        <v>88</v>
      </c>
      <c r="AV524" s="13" t="s">
        <v>88</v>
      </c>
      <c r="AW524" s="13" t="s">
        <v>40</v>
      </c>
      <c r="AX524" s="13" t="s">
        <v>86</v>
      </c>
      <c r="AY524" s="227" t="s">
        <v>282</v>
      </c>
    </row>
    <row r="525" s="1" customFormat="1" ht="16.5" customHeight="1">
      <c r="B525" s="33"/>
      <c r="C525" s="198" t="s">
        <v>671</v>
      </c>
      <c r="D525" s="198" t="s">
        <v>285</v>
      </c>
      <c r="E525" s="199" t="s">
        <v>4264</v>
      </c>
      <c r="F525" s="200" t="s">
        <v>4265</v>
      </c>
      <c r="G525" s="201" t="s">
        <v>376</v>
      </c>
      <c r="H525" s="202">
        <v>16</v>
      </c>
      <c r="I525" s="203">
        <v>1640</v>
      </c>
      <c r="J525" s="203">
        <f>ROUND(I525*H525,2)</f>
        <v>26240</v>
      </c>
      <c r="K525" s="200" t="s">
        <v>289</v>
      </c>
      <c r="L525" s="38"/>
      <c r="M525" s="72" t="s">
        <v>1</v>
      </c>
      <c r="N525" s="204" t="s">
        <v>50</v>
      </c>
      <c r="O525" s="205">
        <v>2.3900000000000001</v>
      </c>
      <c r="P525" s="205">
        <f>O525*H525</f>
        <v>38.240000000000002</v>
      </c>
      <c r="Q525" s="205">
        <v>6.0000000000000002E-05</v>
      </c>
      <c r="R525" s="205">
        <f>Q525*H525</f>
        <v>0.00096000000000000002</v>
      </c>
      <c r="S525" s="205">
        <v>0</v>
      </c>
      <c r="T525" s="206">
        <f>S525*H525</f>
        <v>0</v>
      </c>
      <c r="AR525" s="17" t="s">
        <v>659</v>
      </c>
      <c r="AT525" s="17" t="s">
        <v>285</v>
      </c>
      <c r="AU525" s="17" t="s">
        <v>88</v>
      </c>
      <c r="AY525" s="17" t="s">
        <v>282</v>
      </c>
      <c r="BE525" s="207">
        <f>IF(N525="základní",J525,0)</f>
        <v>26240</v>
      </c>
      <c r="BF525" s="207">
        <f>IF(N525="snížená",J525,0)</f>
        <v>0</v>
      </c>
      <c r="BG525" s="207">
        <f>IF(N525="zákl. přenesená",J525,0)</f>
        <v>0</v>
      </c>
      <c r="BH525" s="207">
        <f>IF(N525="sníž. přenesená",J525,0)</f>
        <v>0</v>
      </c>
      <c r="BI525" s="207">
        <f>IF(N525="nulová",J525,0)</f>
        <v>0</v>
      </c>
      <c r="BJ525" s="17" t="s">
        <v>86</v>
      </c>
      <c r="BK525" s="207">
        <f>ROUND(I525*H525,2)</f>
        <v>26240</v>
      </c>
      <c r="BL525" s="17" t="s">
        <v>659</v>
      </c>
      <c r="BM525" s="17" t="s">
        <v>4266</v>
      </c>
    </row>
    <row r="526" s="12" customFormat="1">
      <c r="B526" s="208"/>
      <c r="C526" s="209"/>
      <c r="D526" s="210" t="s">
        <v>292</v>
      </c>
      <c r="E526" s="211" t="s">
        <v>1</v>
      </c>
      <c r="F526" s="212" t="s">
        <v>4091</v>
      </c>
      <c r="G526" s="209"/>
      <c r="H526" s="211" t="s">
        <v>1</v>
      </c>
      <c r="I526" s="209"/>
      <c r="J526" s="209"/>
      <c r="K526" s="209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292</v>
      </c>
      <c r="AU526" s="217" t="s">
        <v>88</v>
      </c>
      <c r="AV526" s="12" t="s">
        <v>86</v>
      </c>
      <c r="AW526" s="12" t="s">
        <v>40</v>
      </c>
      <c r="AX526" s="12" t="s">
        <v>79</v>
      </c>
      <c r="AY526" s="217" t="s">
        <v>282</v>
      </c>
    </row>
    <row r="527" s="12" customFormat="1">
      <c r="B527" s="208"/>
      <c r="C527" s="209"/>
      <c r="D527" s="210" t="s">
        <v>292</v>
      </c>
      <c r="E527" s="211" t="s">
        <v>1</v>
      </c>
      <c r="F527" s="212" t="s">
        <v>4267</v>
      </c>
      <c r="G527" s="209"/>
      <c r="H527" s="211" t="s">
        <v>1</v>
      </c>
      <c r="I527" s="209"/>
      <c r="J527" s="209"/>
      <c r="K527" s="209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292</v>
      </c>
      <c r="AU527" s="217" t="s">
        <v>88</v>
      </c>
      <c r="AV527" s="12" t="s">
        <v>86</v>
      </c>
      <c r="AW527" s="12" t="s">
        <v>40</v>
      </c>
      <c r="AX527" s="12" t="s">
        <v>79</v>
      </c>
      <c r="AY527" s="217" t="s">
        <v>282</v>
      </c>
    </row>
    <row r="528" s="13" customFormat="1">
      <c r="B528" s="218"/>
      <c r="C528" s="219"/>
      <c r="D528" s="210" t="s">
        <v>292</v>
      </c>
      <c r="E528" s="220" t="s">
        <v>1</v>
      </c>
      <c r="F528" s="221" t="s">
        <v>4268</v>
      </c>
      <c r="G528" s="219"/>
      <c r="H528" s="222">
        <v>16</v>
      </c>
      <c r="I528" s="219"/>
      <c r="J528" s="219"/>
      <c r="K528" s="219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292</v>
      </c>
      <c r="AU528" s="227" t="s">
        <v>88</v>
      </c>
      <c r="AV528" s="13" t="s">
        <v>88</v>
      </c>
      <c r="AW528" s="13" t="s">
        <v>40</v>
      </c>
      <c r="AX528" s="13" t="s">
        <v>86</v>
      </c>
      <c r="AY528" s="227" t="s">
        <v>282</v>
      </c>
    </row>
    <row r="529" s="1" customFormat="1" ht="16.5" customHeight="1">
      <c r="B529" s="33"/>
      <c r="C529" s="248" t="s">
        <v>675</v>
      </c>
      <c r="D529" s="248" t="s">
        <v>328</v>
      </c>
      <c r="E529" s="249" t="s">
        <v>4269</v>
      </c>
      <c r="F529" s="250" t="s">
        <v>4270</v>
      </c>
      <c r="G529" s="251" t="s">
        <v>392</v>
      </c>
      <c r="H529" s="252">
        <v>1.6000000000000001</v>
      </c>
      <c r="I529" s="253">
        <v>215</v>
      </c>
      <c r="J529" s="253">
        <f>ROUND(I529*H529,2)</f>
        <v>344</v>
      </c>
      <c r="K529" s="250" t="s">
        <v>289</v>
      </c>
      <c r="L529" s="254"/>
      <c r="M529" s="255" t="s">
        <v>1</v>
      </c>
      <c r="N529" s="256" t="s">
        <v>50</v>
      </c>
      <c r="O529" s="205">
        <v>0</v>
      </c>
      <c r="P529" s="205">
        <f>O529*H529</f>
        <v>0</v>
      </c>
      <c r="Q529" s="205">
        <v>9.0000000000000006E-05</v>
      </c>
      <c r="R529" s="205">
        <f>Q529*H529</f>
        <v>0.000144</v>
      </c>
      <c r="S529" s="205">
        <v>0</v>
      </c>
      <c r="T529" s="206">
        <f>S529*H529</f>
        <v>0</v>
      </c>
      <c r="AR529" s="17" t="s">
        <v>4097</v>
      </c>
      <c r="AT529" s="17" t="s">
        <v>328</v>
      </c>
      <c r="AU529" s="17" t="s">
        <v>88</v>
      </c>
      <c r="AY529" s="17" t="s">
        <v>282</v>
      </c>
      <c r="BE529" s="207">
        <f>IF(N529="základní",J529,0)</f>
        <v>344</v>
      </c>
      <c r="BF529" s="207">
        <f>IF(N529="snížená",J529,0)</f>
        <v>0</v>
      </c>
      <c r="BG529" s="207">
        <f>IF(N529="zákl. přenesená",J529,0)</f>
        <v>0</v>
      </c>
      <c r="BH529" s="207">
        <f>IF(N529="sníž. přenesená",J529,0)</f>
        <v>0</v>
      </c>
      <c r="BI529" s="207">
        <f>IF(N529="nulová",J529,0)</f>
        <v>0</v>
      </c>
      <c r="BJ529" s="17" t="s">
        <v>86</v>
      </c>
      <c r="BK529" s="207">
        <f>ROUND(I529*H529,2)</f>
        <v>344</v>
      </c>
      <c r="BL529" s="17" t="s">
        <v>659</v>
      </c>
      <c r="BM529" s="17" t="s">
        <v>4271</v>
      </c>
    </row>
    <row r="530" s="12" customFormat="1">
      <c r="B530" s="208"/>
      <c r="C530" s="209"/>
      <c r="D530" s="210" t="s">
        <v>292</v>
      </c>
      <c r="E530" s="211" t="s">
        <v>1</v>
      </c>
      <c r="F530" s="212" t="s">
        <v>4091</v>
      </c>
      <c r="G530" s="209"/>
      <c r="H530" s="211" t="s">
        <v>1</v>
      </c>
      <c r="I530" s="209"/>
      <c r="J530" s="209"/>
      <c r="K530" s="209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292</v>
      </c>
      <c r="AU530" s="217" t="s">
        <v>88</v>
      </c>
      <c r="AV530" s="12" t="s">
        <v>86</v>
      </c>
      <c r="AW530" s="12" t="s">
        <v>40</v>
      </c>
      <c r="AX530" s="12" t="s">
        <v>79</v>
      </c>
      <c r="AY530" s="217" t="s">
        <v>282</v>
      </c>
    </row>
    <row r="531" s="12" customFormat="1">
      <c r="B531" s="208"/>
      <c r="C531" s="209"/>
      <c r="D531" s="210" t="s">
        <v>292</v>
      </c>
      <c r="E531" s="211" t="s">
        <v>1</v>
      </c>
      <c r="F531" s="212" t="s">
        <v>4267</v>
      </c>
      <c r="G531" s="209"/>
      <c r="H531" s="211" t="s">
        <v>1</v>
      </c>
      <c r="I531" s="209"/>
      <c r="J531" s="209"/>
      <c r="K531" s="209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292</v>
      </c>
      <c r="AU531" s="217" t="s">
        <v>88</v>
      </c>
      <c r="AV531" s="12" t="s">
        <v>86</v>
      </c>
      <c r="AW531" s="12" t="s">
        <v>40</v>
      </c>
      <c r="AX531" s="12" t="s">
        <v>79</v>
      </c>
      <c r="AY531" s="217" t="s">
        <v>282</v>
      </c>
    </row>
    <row r="532" s="13" customFormat="1">
      <c r="B532" s="218"/>
      <c r="C532" s="219"/>
      <c r="D532" s="210" t="s">
        <v>292</v>
      </c>
      <c r="E532" s="220" t="s">
        <v>1</v>
      </c>
      <c r="F532" s="221" t="s">
        <v>4272</v>
      </c>
      <c r="G532" s="219"/>
      <c r="H532" s="222">
        <v>1.6000000000000001</v>
      </c>
      <c r="I532" s="219"/>
      <c r="J532" s="219"/>
      <c r="K532" s="219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292</v>
      </c>
      <c r="AU532" s="227" t="s">
        <v>88</v>
      </c>
      <c r="AV532" s="13" t="s">
        <v>88</v>
      </c>
      <c r="AW532" s="13" t="s">
        <v>40</v>
      </c>
      <c r="AX532" s="13" t="s">
        <v>86</v>
      </c>
      <c r="AY532" s="227" t="s">
        <v>282</v>
      </c>
    </row>
    <row r="533" s="1" customFormat="1" ht="16.5" customHeight="1">
      <c r="B533" s="33"/>
      <c r="C533" s="198" t="s">
        <v>679</v>
      </c>
      <c r="D533" s="198" t="s">
        <v>285</v>
      </c>
      <c r="E533" s="199" t="s">
        <v>4273</v>
      </c>
      <c r="F533" s="200" t="s">
        <v>4274</v>
      </c>
      <c r="G533" s="201" t="s">
        <v>376</v>
      </c>
      <c r="H533" s="202">
        <v>64</v>
      </c>
      <c r="I533" s="203">
        <v>401</v>
      </c>
      <c r="J533" s="203">
        <f>ROUND(I533*H533,2)</f>
        <v>25664</v>
      </c>
      <c r="K533" s="200" t="s">
        <v>289</v>
      </c>
      <c r="L533" s="38"/>
      <c r="M533" s="72" t="s">
        <v>1</v>
      </c>
      <c r="N533" s="204" t="s">
        <v>50</v>
      </c>
      <c r="O533" s="205">
        <v>0.58199999999999996</v>
      </c>
      <c r="P533" s="205">
        <f>O533*H533</f>
        <v>37.247999999999998</v>
      </c>
      <c r="Q533" s="205">
        <v>0</v>
      </c>
      <c r="R533" s="205">
        <f>Q533*H533</f>
        <v>0</v>
      </c>
      <c r="S533" s="205">
        <v>0</v>
      </c>
      <c r="T533" s="206">
        <f>S533*H533</f>
        <v>0</v>
      </c>
      <c r="AR533" s="17" t="s">
        <v>659</v>
      </c>
      <c r="AT533" s="17" t="s">
        <v>285</v>
      </c>
      <c r="AU533" s="17" t="s">
        <v>88</v>
      </c>
      <c r="AY533" s="17" t="s">
        <v>282</v>
      </c>
      <c r="BE533" s="207">
        <f>IF(N533="základní",J533,0)</f>
        <v>25664</v>
      </c>
      <c r="BF533" s="207">
        <f>IF(N533="snížená",J533,0)</f>
        <v>0</v>
      </c>
      <c r="BG533" s="207">
        <f>IF(N533="zákl. přenesená",J533,0)</f>
        <v>0</v>
      </c>
      <c r="BH533" s="207">
        <f>IF(N533="sníž. přenesená",J533,0)</f>
        <v>0</v>
      </c>
      <c r="BI533" s="207">
        <f>IF(N533="nulová",J533,0)</f>
        <v>0</v>
      </c>
      <c r="BJ533" s="17" t="s">
        <v>86</v>
      </c>
      <c r="BK533" s="207">
        <f>ROUND(I533*H533,2)</f>
        <v>25664</v>
      </c>
      <c r="BL533" s="17" t="s">
        <v>659</v>
      </c>
      <c r="BM533" s="17" t="s">
        <v>4275</v>
      </c>
    </row>
    <row r="534" s="12" customFormat="1">
      <c r="B534" s="208"/>
      <c r="C534" s="209"/>
      <c r="D534" s="210" t="s">
        <v>292</v>
      </c>
      <c r="E534" s="211" t="s">
        <v>1</v>
      </c>
      <c r="F534" s="212" t="s">
        <v>3956</v>
      </c>
      <c r="G534" s="209"/>
      <c r="H534" s="211" t="s">
        <v>1</v>
      </c>
      <c r="I534" s="209"/>
      <c r="J534" s="209"/>
      <c r="K534" s="209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292</v>
      </c>
      <c r="AU534" s="217" t="s">
        <v>88</v>
      </c>
      <c r="AV534" s="12" t="s">
        <v>86</v>
      </c>
      <c r="AW534" s="12" t="s">
        <v>40</v>
      </c>
      <c r="AX534" s="12" t="s">
        <v>79</v>
      </c>
      <c r="AY534" s="217" t="s">
        <v>282</v>
      </c>
    </row>
    <row r="535" s="12" customFormat="1">
      <c r="B535" s="208"/>
      <c r="C535" s="209"/>
      <c r="D535" s="210" t="s">
        <v>292</v>
      </c>
      <c r="E535" s="211" t="s">
        <v>1</v>
      </c>
      <c r="F535" s="212" t="s">
        <v>4146</v>
      </c>
      <c r="G535" s="209"/>
      <c r="H535" s="211" t="s">
        <v>1</v>
      </c>
      <c r="I535" s="209"/>
      <c r="J535" s="209"/>
      <c r="K535" s="209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292</v>
      </c>
      <c r="AU535" s="217" t="s">
        <v>88</v>
      </c>
      <c r="AV535" s="12" t="s">
        <v>86</v>
      </c>
      <c r="AW535" s="12" t="s">
        <v>40</v>
      </c>
      <c r="AX535" s="12" t="s">
        <v>79</v>
      </c>
      <c r="AY535" s="217" t="s">
        <v>282</v>
      </c>
    </row>
    <row r="536" s="13" customFormat="1">
      <c r="B536" s="218"/>
      <c r="C536" s="219"/>
      <c r="D536" s="210" t="s">
        <v>292</v>
      </c>
      <c r="E536" s="220" t="s">
        <v>1</v>
      </c>
      <c r="F536" s="221" t="s">
        <v>4276</v>
      </c>
      <c r="G536" s="219"/>
      <c r="H536" s="222">
        <v>6</v>
      </c>
      <c r="I536" s="219"/>
      <c r="J536" s="219"/>
      <c r="K536" s="219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292</v>
      </c>
      <c r="AU536" s="227" t="s">
        <v>88</v>
      </c>
      <c r="AV536" s="13" t="s">
        <v>88</v>
      </c>
      <c r="AW536" s="13" t="s">
        <v>40</v>
      </c>
      <c r="AX536" s="13" t="s">
        <v>79</v>
      </c>
      <c r="AY536" s="227" t="s">
        <v>282</v>
      </c>
    </row>
    <row r="537" s="12" customFormat="1">
      <c r="B537" s="208"/>
      <c r="C537" s="209"/>
      <c r="D537" s="210" t="s">
        <v>292</v>
      </c>
      <c r="E537" s="211" t="s">
        <v>1</v>
      </c>
      <c r="F537" s="212" t="s">
        <v>4148</v>
      </c>
      <c r="G537" s="209"/>
      <c r="H537" s="211" t="s">
        <v>1</v>
      </c>
      <c r="I537" s="209"/>
      <c r="J537" s="209"/>
      <c r="K537" s="209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292</v>
      </c>
      <c r="AU537" s="217" t="s">
        <v>88</v>
      </c>
      <c r="AV537" s="12" t="s">
        <v>86</v>
      </c>
      <c r="AW537" s="12" t="s">
        <v>40</v>
      </c>
      <c r="AX537" s="12" t="s">
        <v>79</v>
      </c>
      <c r="AY537" s="217" t="s">
        <v>282</v>
      </c>
    </row>
    <row r="538" s="13" customFormat="1">
      <c r="B538" s="218"/>
      <c r="C538" s="219"/>
      <c r="D538" s="210" t="s">
        <v>292</v>
      </c>
      <c r="E538" s="220" t="s">
        <v>1</v>
      </c>
      <c r="F538" s="221" t="s">
        <v>4277</v>
      </c>
      <c r="G538" s="219"/>
      <c r="H538" s="222">
        <v>10</v>
      </c>
      <c r="I538" s="219"/>
      <c r="J538" s="219"/>
      <c r="K538" s="219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292</v>
      </c>
      <c r="AU538" s="227" t="s">
        <v>88</v>
      </c>
      <c r="AV538" s="13" t="s">
        <v>88</v>
      </c>
      <c r="AW538" s="13" t="s">
        <v>40</v>
      </c>
      <c r="AX538" s="13" t="s">
        <v>79</v>
      </c>
      <c r="AY538" s="227" t="s">
        <v>282</v>
      </c>
    </row>
    <row r="539" s="12" customFormat="1">
      <c r="B539" s="208"/>
      <c r="C539" s="209"/>
      <c r="D539" s="210" t="s">
        <v>292</v>
      </c>
      <c r="E539" s="211" t="s">
        <v>1</v>
      </c>
      <c r="F539" s="212" t="s">
        <v>4150</v>
      </c>
      <c r="G539" s="209"/>
      <c r="H539" s="211" t="s">
        <v>1</v>
      </c>
      <c r="I539" s="209"/>
      <c r="J539" s="209"/>
      <c r="K539" s="209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292</v>
      </c>
      <c r="AU539" s="217" t="s">
        <v>88</v>
      </c>
      <c r="AV539" s="12" t="s">
        <v>86</v>
      </c>
      <c r="AW539" s="12" t="s">
        <v>40</v>
      </c>
      <c r="AX539" s="12" t="s">
        <v>79</v>
      </c>
      <c r="AY539" s="217" t="s">
        <v>282</v>
      </c>
    </row>
    <row r="540" s="13" customFormat="1">
      <c r="B540" s="218"/>
      <c r="C540" s="219"/>
      <c r="D540" s="210" t="s">
        <v>292</v>
      </c>
      <c r="E540" s="220" t="s">
        <v>1</v>
      </c>
      <c r="F540" s="221" t="s">
        <v>4278</v>
      </c>
      <c r="G540" s="219"/>
      <c r="H540" s="222">
        <v>10</v>
      </c>
      <c r="I540" s="219"/>
      <c r="J540" s="219"/>
      <c r="K540" s="219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292</v>
      </c>
      <c r="AU540" s="227" t="s">
        <v>88</v>
      </c>
      <c r="AV540" s="13" t="s">
        <v>88</v>
      </c>
      <c r="AW540" s="13" t="s">
        <v>40</v>
      </c>
      <c r="AX540" s="13" t="s">
        <v>79</v>
      </c>
      <c r="AY540" s="227" t="s">
        <v>282</v>
      </c>
    </row>
    <row r="541" s="12" customFormat="1">
      <c r="B541" s="208"/>
      <c r="C541" s="209"/>
      <c r="D541" s="210" t="s">
        <v>292</v>
      </c>
      <c r="E541" s="211" t="s">
        <v>1</v>
      </c>
      <c r="F541" s="212" t="s">
        <v>4152</v>
      </c>
      <c r="G541" s="209"/>
      <c r="H541" s="211" t="s">
        <v>1</v>
      </c>
      <c r="I541" s="209"/>
      <c r="J541" s="209"/>
      <c r="K541" s="209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292</v>
      </c>
      <c r="AU541" s="217" t="s">
        <v>88</v>
      </c>
      <c r="AV541" s="12" t="s">
        <v>86</v>
      </c>
      <c r="AW541" s="12" t="s">
        <v>40</v>
      </c>
      <c r="AX541" s="12" t="s">
        <v>79</v>
      </c>
      <c r="AY541" s="217" t="s">
        <v>282</v>
      </c>
    </row>
    <row r="542" s="13" customFormat="1">
      <c r="B542" s="218"/>
      <c r="C542" s="219"/>
      <c r="D542" s="210" t="s">
        <v>292</v>
      </c>
      <c r="E542" s="220" t="s">
        <v>1</v>
      </c>
      <c r="F542" s="221" t="s">
        <v>4277</v>
      </c>
      <c r="G542" s="219"/>
      <c r="H542" s="222">
        <v>10</v>
      </c>
      <c r="I542" s="219"/>
      <c r="J542" s="219"/>
      <c r="K542" s="219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292</v>
      </c>
      <c r="AU542" s="227" t="s">
        <v>88</v>
      </c>
      <c r="AV542" s="13" t="s">
        <v>88</v>
      </c>
      <c r="AW542" s="13" t="s">
        <v>40</v>
      </c>
      <c r="AX542" s="13" t="s">
        <v>79</v>
      </c>
      <c r="AY542" s="227" t="s">
        <v>282</v>
      </c>
    </row>
    <row r="543" s="12" customFormat="1">
      <c r="B543" s="208"/>
      <c r="C543" s="209"/>
      <c r="D543" s="210" t="s">
        <v>292</v>
      </c>
      <c r="E543" s="211" t="s">
        <v>1</v>
      </c>
      <c r="F543" s="212" t="s">
        <v>4153</v>
      </c>
      <c r="G543" s="209"/>
      <c r="H543" s="211" t="s">
        <v>1</v>
      </c>
      <c r="I543" s="209"/>
      <c r="J543" s="209"/>
      <c r="K543" s="209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292</v>
      </c>
      <c r="AU543" s="217" t="s">
        <v>88</v>
      </c>
      <c r="AV543" s="12" t="s">
        <v>86</v>
      </c>
      <c r="AW543" s="12" t="s">
        <v>40</v>
      </c>
      <c r="AX543" s="12" t="s">
        <v>79</v>
      </c>
      <c r="AY543" s="217" t="s">
        <v>282</v>
      </c>
    </row>
    <row r="544" s="13" customFormat="1">
      <c r="B544" s="218"/>
      <c r="C544" s="219"/>
      <c r="D544" s="210" t="s">
        <v>292</v>
      </c>
      <c r="E544" s="220" t="s">
        <v>1</v>
      </c>
      <c r="F544" s="221" t="s">
        <v>4279</v>
      </c>
      <c r="G544" s="219"/>
      <c r="H544" s="222">
        <v>8</v>
      </c>
      <c r="I544" s="219"/>
      <c r="J544" s="219"/>
      <c r="K544" s="219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292</v>
      </c>
      <c r="AU544" s="227" t="s">
        <v>88</v>
      </c>
      <c r="AV544" s="13" t="s">
        <v>88</v>
      </c>
      <c r="AW544" s="13" t="s">
        <v>40</v>
      </c>
      <c r="AX544" s="13" t="s">
        <v>79</v>
      </c>
      <c r="AY544" s="227" t="s">
        <v>282</v>
      </c>
    </row>
    <row r="545" s="12" customFormat="1">
      <c r="B545" s="208"/>
      <c r="C545" s="209"/>
      <c r="D545" s="210" t="s">
        <v>292</v>
      </c>
      <c r="E545" s="211" t="s">
        <v>1</v>
      </c>
      <c r="F545" s="212" t="s">
        <v>4155</v>
      </c>
      <c r="G545" s="209"/>
      <c r="H545" s="211" t="s">
        <v>1</v>
      </c>
      <c r="I545" s="209"/>
      <c r="J545" s="209"/>
      <c r="K545" s="209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292</v>
      </c>
      <c r="AU545" s="217" t="s">
        <v>88</v>
      </c>
      <c r="AV545" s="12" t="s">
        <v>86</v>
      </c>
      <c r="AW545" s="12" t="s">
        <v>40</v>
      </c>
      <c r="AX545" s="12" t="s">
        <v>79</v>
      </c>
      <c r="AY545" s="217" t="s">
        <v>282</v>
      </c>
    </row>
    <row r="546" s="13" customFormat="1">
      <c r="B546" s="218"/>
      <c r="C546" s="219"/>
      <c r="D546" s="210" t="s">
        <v>292</v>
      </c>
      <c r="E546" s="220" t="s">
        <v>1</v>
      </c>
      <c r="F546" s="221" t="s">
        <v>4277</v>
      </c>
      <c r="G546" s="219"/>
      <c r="H546" s="222">
        <v>10</v>
      </c>
      <c r="I546" s="219"/>
      <c r="J546" s="219"/>
      <c r="K546" s="219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292</v>
      </c>
      <c r="AU546" s="227" t="s">
        <v>88</v>
      </c>
      <c r="AV546" s="13" t="s">
        <v>88</v>
      </c>
      <c r="AW546" s="13" t="s">
        <v>40</v>
      </c>
      <c r="AX546" s="13" t="s">
        <v>79</v>
      </c>
      <c r="AY546" s="227" t="s">
        <v>282</v>
      </c>
    </row>
    <row r="547" s="12" customFormat="1">
      <c r="B547" s="208"/>
      <c r="C547" s="209"/>
      <c r="D547" s="210" t="s">
        <v>292</v>
      </c>
      <c r="E547" s="211" t="s">
        <v>1</v>
      </c>
      <c r="F547" s="212" t="s">
        <v>4156</v>
      </c>
      <c r="G547" s="209"/>
      <c r="H547" s="211" t="s">
        <v>1</v>
      </c>
      <c r="I547" s="209"/>
      <c r="J547" s="209"/>
      <c r="K547" s="209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292</v>
      </c>
      <c r="AU547" s="217" t="s">
        <v>88</v>
      </c>
      <c r="AV547" s="12" t="s">
        <v>86</v>
      </c>
      <c r="AW547" s="12" t="s">
        <v>40</v>
      </c>
      <c r="AX547" s="12" t="s">
        <v>79</v>
      </c>
      <c r="AY547" s="217" t="s">
        <v>282</v>
      </c>
    </row>
    <row r="548" s="13" customFormat="1">
      <c r="B548" s="218"/>
      <c r="C548" s="219"/>
      <c r="D548" s="210" t="s">
        <v>292</v>
      </c>
      <c r="E548" s="220" t="s">
        <v>1</v>
      </c>
      <c r="F548" s="221" t="s">
        <v>4278</v>
      </c>
      <c r="G548" s="219"/>
      <c r="H548" s="222">
        <v>10</v>
      </c>
      <c r="I548" s="219"/>
      <c r="J548" s="219"/>
      <c r="K548" s="219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292</v>
      </c>
      <c r="AU548" s="227" t="s">
        <v>88</v>
      </c>
      <c r="AV548" s="13" t="s">
        <v>88</v>
      </c>
      <c r="AW548" s="13" t="s">
        <v>40</v>
      </c>
      <c r="AX548" s="13" t="s">
        <v>79</v>
      </c>
      <c r="AY548" s="227" t="s">
        <v>282</v>
      </c>
    </row>
    <row r="549" s="15" customFormat="1">
      <c r="B549" s="238"/>
      <c r="C549" s="239"/>
      <c r="D549" s="210" t="s">
        <v>292</v>
      </c>
      <c r="E549" s="240" t="s">
        <v>1</v>
      </c>
      <c r="F549" s="241" t="s">
        <v>306</v>
      </c>
      <c r="G549" s="239"/>
      <c r="H549" s="242">
        <v>64</v>
      </c>
      <c r="I549" s="239"/>
      <c r="J549" s="239"/>
      <c r="K549" s="239"/>
      <c r="L549" s="243"/>
      <c r="M549" s="244"/>
      <c r="N549" s="245"/>
      <c r="O549" s="245"/>
      <c r="P549" s="245"/>
      <c r="Q549" s="245"/>
      <c r="R549" s="245"/>
      <c r="S549" s="245"/>
      <c r="T549" s="246"/>
      <c r="AT549" s="247" t="s">
        <v>292</v>
      </c>
      <c r="AU549" s="247" t="s">
        <v>88</v>
      </c>
      <c r="AV549" s="15" t="s">
        <v>290</v>
      </c>
      <c r="AW549" s="15" t="s">
        <v>40</v>
      </c>
      <c r="AX549" s="15" t="s">
        <v>86</v>
      </c>
      <c r="AY549" s="247" t="s">
        <v>282</v>
      </c>
    </row>
    <row r="550" s="1" customFormat="1" ht="16.5" customHeight="1">
      <c r="B550" s="33"/>
      <c r="C550" s="198" t="s">
        <v>683</v>
      </c>
      <c r="D550" s="198" t="s">
        <v>285</v>
      </c>
      <c r="E550" s="199" t="s">
        <v>4280</v>
      </c>
      <c r="F550" s="200" t="s">
        <v>4281</v>
      </c>
      <c r="G550" s="201" t="s">
        <v>376</v>
      </c>
      <c r="H550" s="202">
        <v>8</v>
      </c>
      <c r="I550" s="203">
        <v>1140</v>
      </c>
      <c r="J550" s="203">
        <f>ROUND(I550*H550,2)</f>
        <v>9120</v>
      </c>
      <c r="K550" s="200" t="s">
        <v>289</v>
      </c>
      <c r="L550" s="38"/>
      <c r="M550" s="72" t="s">
        <v>1</v>
      </c>
      <c r="N550" s="204" t="s">
        <v>50</v>
      </c>
      <c r="O550" s="205">
        <v>1.6499999999999999</v>
      </c>
      <c r="P550" s="205">
        <f>O550*H550</f>
        <v>13.199999999999999</v>
      </c>
      <c r="Q550" s="205">
        <v>0</v>
      </c>
      <c r="R550" s="205">
        <f>Q550*H550</f>
        <v>0</v>
      </c>
      <c r="S550" s="205">
        <v>0</v>
      </c>
      <c r="T550" s="206">
        <f>S550*H550</f>
        <v>0</v>
      </c>
      <c r="AR550" s="17" t="s">
        <v>659</v>
      </c>
      <c r="AT550" s="17" t="s">
        <v>285</v>
      </c>
      <c r="AU550" s="17" t="s">
        <v>88</v>
      </c>
      <c r="AY550" s="17" t="s">
        <v>282</v>
      </c>
      <c r="BE550" s="207">
        <f>IF(N550="základní",J550,0)</f>
        <v>9120</v>
      </c>
      <c r="BF550" s="207">
        <f>IF(N550="snížená",J550,0)</f>
        <v>0</v>
      </c>
      <c r="BG550" s="207">
        <f>IF(N550="zákl. přenesená",J550,0)</f>
        <v>0</v>
      </c>
      <c r="BH550" s="207">
        <f>IF(N550="sníž. přenesená",J550,0)</f>
        <v>0</v>
      </c>
      <c r="BI550" s="207">
        <f>IF(N550="nulová",J550,0)</f>
        <v>0</v>
      </c>
      <c r="BJ550" s="17" t="s">
        <v>86</v>
      </c>
      <c r="BK550" s="207">
        <f>ROUND(I550*H550,2)</f>
        <v>9120</v>
      </c>
      <c r="BL550" s="17" t="s">
        <v>659</v>
      </c>
      <c r="BM550" s="17" t="s">
        <v>4282</v>
      </c>
    </row>
    <row r="551" s="12" customFormat="1">
      <c r="B551" s="208"/>
      <c r="C551" s="209"/>
      <c r="D551" s="210" t="s">
        <v>292</v>
      </c>
      <c r="E551" s="211" t="s">
        <v>1</v>
      </c>
      <c r="F551" s="212" t="s">
        <v>4091</v>
      </c>
      <c r="G551" s="209"/>
      <c r="H551" s="211" t="s">
        <v>1</v>
      </c>
      <c r="I551" s="209"/>
      <c r="J551" s="209"/>
      <c r="K551" s="209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292</v>
      </c>
      <c r="AU551" s="217" t="s">
        <v>88</v>
      </c>
      <c r="AV551" s="12" t="s">
        <v>86</v>
      </c>
      <c r="AW551" s="12" t="s">
        <v>40</v>
      </c>
      <c r="AX551" s="12" t="s">
        <v>79</v>
      </c>
      <c r="AY551" s="217" t="s">
        <v>282</v>
      </c>
    </row>
    <row r="552" s="12" customFormat="1">
      <c r="B552" s="208"/>
      <c r="C552" s="209"/>
      <c r="D552" s="210" t="s">
        <v>292</v>
      </c>
      <c r="E552" s="211" t="s">
        <v>1</v>
      </c>
      <c r="F552" s="212" t="s">
        <v>4259</v>
      </c>
      <c r="G552" s="209"/>
      <c r="H552" s="211" t="s">
        <v>1</v>
      </c>
      <c r="I552" s="209"/>
      <c r="J552" s="209"/>
      <c r="K552" s="209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292</v>
      </c>
      <c r="AU552" s="217" t="s">
        <v>88</v>
      </c>
      <c r="AV552" s="12" t="s">
        <v>86</v>
      </c>
      <c r="AW552" s="12" t="s">
        <v>40</v>
      </c>
      <c r="AX552" s="12" t="s">
        <v>79</v>
      </c>
      <c r="AY552" s="217" t="s">
        <v>282</v>
      </c>
    </row>
    <row r="553" s="13" customFormat="1">
      <c r="B553" s="218"/>
      <c r="C553" s="219"/>
      <c r="D553" s="210" t="s">
        <v>292</v>
      </c>
      <c r="E553" s="220" t="s">
        <v>1</v>
      </c>
      <c r="F553" s="221" t="s">
        <v>4260</v>
      </c>
      <c r="G553" s="219"/>
      <c r="H553" s="222">
        <v>8</v>
      </c>
      <c r="I553" s="219"/>
      <c r="J553" s="219"/>
      <c r="K553" s="219"/>
      <c r="L553" s="223"/>
      <c r="M553" s="224"/>
      <c r="N553" s="225"/>
      <c r="O553" s="225"/>
      <c r="P553" s="225"/>
      <c r="Q553" s="225"/>
      <c r="R553" s="225"/>
      <c r="S553" s="225"/>
      <c r="T553" s="226"/>
      <c r="AT553" s="227" t="s">
        <v>292</v>
      </c>
      <c r="AU553" s="227" t="s">
        <v>88</v>
      </c>
      <c r="AV553" s="13" t="s">
        <v>88</v>
      </c>
      <c r="AW553" s="13" t="s">
        <v>40</v>
      </c>
      <c r="AX553" s="13" t="s">
        <v>86</v>
      </c>
      <c r="AY553" s="227" t="s">
        <v>282</v>
      </c>
    </row>
    <row r="554" s="1" customFormat="1" ht="16.5" customHeight="1">
      <c r="B554" s="33"/>
      <c r="C554" s="248" t="s">
        <v>687</v>
      </c>
      <c r="D554" s="248" t="s">
        <v>328</v>
      </c>
      <c r="E554" s="249" t="s">
        <v>4283</v>
      </c>
      <c r="F554" s="250" t="s">
        <v>4284</v>
      </c>
      <c r="G554" s="251" t="s">
        <v>392</v>
      </c>
      <c r="H554" s="252">
        <v>0.80000000000000004</v>
      </c>
      <c r="I554" s="253">
        <v>233</v>
      </c>
      <c r="J554" s="253">
        <f>ROUND(I554*H554,2)</f>
        <v>186.40000000000001</v>
      </c>
      <c r="K554" s="250" t="s">
        <v>289</v>
      </c>
      <c r="L554" s="254"/>
      <c r="M554" s="255" t="s">
        <v>1</v>
      </c>
      <c r="N554" s="256" t="s">
        <v>50</v>
      </c>
      <c r="O554" s="205">
        <v>0</v>
      </c>
      <c r="P554" s="205">
        <f>O554*H554</f>
        <v>0</v>
      </c>
      <c r="Q554" s="205">
        <v>0.00010000000000000001</v>
      </c>
      <c r="R554" s="205">
        <f>Q554*H554</f>
        <v>8.0000000000000007E-05</v>
      </c>
      <c r="S554" s="205">
        <v>0</v>
      </c>
      <c r="T554" s="206">
        <f>S554*H554</f>
        <v>0</v>
      </c>
      <c r="AR554" s="17" t="s">
        <v>4097</v>
      </c>
      <c r="AT554" s="17" t="s">
        <v>328</v>
      </c>
      <c r="AU554" s="17" t="s">
        <v>88</v>
      </c>
      <c r="AY554" s="17" t="s">
        <v>282</v>
      </c>
      <c r="BE554" s="207">
        <f>IF(N554="základní",J554,0)</f>
        <v>186.40000000000001</v>
      </c>
      <c r="BF554" s="207">
        <f>IF(N554="snížená",J554,0)</f>
        <v>0</v>
      </c>
      <c r="BG554" s="207">
        <f>IF(N554="zákl. přenesená",J554,0)</f>
        <v>0</v>
      </c>
      <c r="BH554" s="207">
        <f>IF(N554="sníž. přenesená",J554,0)</f>
        <v>0</v>
      </c>
      <c r="BI554" s="207">
        <f>IF(N554="nulová",J554,0)</f>
        <v>0</v>
      </c>
      <c r="BJ554" s="17" t="s">
        <v>86</v>
      </c>
      <c r="BK554" s="207">
        <f>ROUND(I554*H554,2)</f>
        <v>186.40000000000001</v>
      </c>
      <c r="BL554" s="17" t="s">
        <v>659</v>
      </c>
      <c r="BM554" s="17" t="s">
        <v>4285</v>
      </c>
    </row>
    <row r="555" s="12" customFormat="1">
      <c r="B555" s="208"/>
      <c r="C555" s="209"/>
      <c r="D555" s="210" t="s">
        <v>292</v>
      </c>
      <c r="E555" s="211" t="s">
        <v>1</v>
      </c>
      <c r="F555" s="212" t="s">
        <v>4091</v>
      </c>
      <c r="G555" s="209"/>
      <c r="H555" s="211" t="s">
        <v>1</v>
      </c>
      <c r="I555" s="209"/>
      <c r="J555" s="209"/>
      <c r="K555" s="209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292</v>
      </c>
      <c r="AU555" s="217" t="s">
        <v>88</v>
      </c>
      <c r="AV555" s="12" t="s">
        <v>86</v>
      </c>
      <c r="AW555" s="12" t="s">
        <v>40</v>
      </c>
      <c r="AX555" s="12" t="s">
        <v>79</v>
      </c>
      <c r="AY555" s="217" t="s">
        <v>282</v>
      </c>
    </row>
    <row r="556" s="12" customFormat="1">
      <c r="B556" s="208"/>
      <c r="C556" s="209"/>
      <c r="D556" s="210" t="s">
        <v>292</v>
      </c>
      <c r="E556" s="211" t="s">
        <v>1</v>
      </c>
      <c r="F556" s="212" t="s">
        <v>4259</v>
      </c>
      <c r="G556" s="209"/>
      <c r="H556" s="211" t="s">
        <v>1</v>
      </c>
      <c r="I556" s="209"/>
      <c r="J556" s="209"/>
      <c r="K556" s="209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292</v>
      </c>
      <c r="AU556" s="217" t="s">
        <v>88</v>
      </c>
      <c r="AV556" s="12" t="s">
        <v>86</v>
      </c>
      <c r="AW556" s="12" t="s">
        <v>40</v>
      </c>
      <c r="AX556" s="12" t="s">
        <v>79</v>
      </c>
      <c r="AY556" s="217" t="s">
        <v>282</v>
      </c>
    </row>
    <row r="557" s="13" customFormat="1">
      <c r="B557" s="218"/>
      <c r="C557" s="219"/>
      <c r="D557" s="210" t="s">
        <v>292</v>
      </c>
      <c r="E557" s="220" t="s">
        <v>1</v>
      </c>
      <c r="F557" s="221" t="s">
        <v>4286</v>
      </c>
      <c r="G557" s="219"/>
      <c r="H557" s="222">
        <v>0.80000000000000004</v>
      </c>
      <c r="I557" s="219"/>
      <c r="J557" s="219"/>
      <c r="K557" s="219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292</v>
      </c>
      <c r="AU557" s="227" t="s">
        <v>88</v>
      </c>
      <c r="AV557" s="13" t="s">
        <v>88</v>
      </c>
      <c r="AW557" s="13" t="s">
        <v>40</v>
      </c>
      <c r="AX557" s="13" t="s">
        <v>86</v>
      </c>
      <c r="AY557" s="227" t="s">
        <v>282</v>
      </c>
    </row>
    <row r="558" s="1" customFormat="1" ht="16.5" customHeight="1">
      <c r="B558" s="33"/>
      <c r="C558" s="198" t="s">
        <v>691</v>
      </c>
      <c r="D558" s="198" t="s">
        <v>285</v>
      </c>
      <c r="E558" s="199" t="s">
        <v>4287</v>
      </c>
      <c r="F558" s="200" t="s">
        <v>4288</v>
      </c>
      <c r="G558" s="201" t="s">
        <v>376</v>
      </c>
      <c r="H558" s="202">
        <v>6</v>
      </c>
      <c r="I558" s="203">
        <v>1650</v>
      </c>
      <c r="J558" s="203">
        <f>ROUND(I558*H558,2)</f>
        <v>9900</v>
      </c>
      <c r="K558" s="200" t="s">
        <v>289</v>
      </c>
      <c r="L558" s="38"/>
      <c r="M558" s="72" t="s">
        <v>1</v>
      </c>
      <c r="N558" s="204" t="s">
        <v>50</v>
      </c>
      <c r="O558" s="205">
        <v>2.3999999999999999</v>
      </c>
      <c r="P558" s="205">
        <f>O558*H558</f>
        <v>14.399999999999999</v>
      </c>
      <c r="Q558" s="205">
        <v>0</v>
      </c>
      <c r="R558" s="205">
        <f>Q558*H558</f>
        <v>0</v>
      </c>
      <c r="S558" s="205">
        <v>0</v>
      </c>
      <c r="T558" s="206">
        <f>S558*H558</f>
        <v>0</v>
      </c>
      <c r="AR558" s="17" t="s">
        <v>659</v>
      </c>
      <c r="AT558" s="17" t="s">
        <v>285</v>
      </c>
      <c r="AU558" s="17" t="s">
        <v>88</v>
      </c>
      <c r="AY558" s="17" t="s">
        <v>282</v>
      </c>
      <c r="BE558" s="207">
        <f>IF(N558="základní",J558,0)</f>
        <v>9900</v>
      </c>
      <c r="BF558" s="207">
        <f>IF(N558="snížená",J558,0)</f>
        <v>0</v>
      </c>
      <c r="BG558" s="207">
        <f>IF(N558="zákl. přenesená",J558,0)</f>
        <v>0</v>
      </c>
      <c r="BH558" s="207">
        <f>IF(N558="sníž. přenesená",J558,0)</f>
        <v>0</v>
      </c>
      <c r="BI558" s="207">
        <f>IF(N558="nulová",J558,0)</f>
        <v>0</v>
      </c>
      <c r="BJ558" s="17" t="s">
        <v>86</v>
      </c>
      <c r="BK558" s="207">
        <f>ROUND(I558*H558,2)</f>
        <v>9900</v>
      </c>
      <c r="BL558" s="17" t="s">
        <v>659</v>
      </c>
      <c r="BM558" s="17" t="s">
        <v>4289</v>
      </c>
    </row>
    <row r="559" s="12" customFormat="1">
      <c r="B559" s="208"/>
      <c r="C559" s="209"/>
      <c r="D559" s="210" t="s">
        <v>292</v>
      </c>
      <c r="E559" s="211" t="s">
        <v>1</v>
      </c>
      <c r="F559" s="212" t="s">
        <v>4091</v>
      </c>
      <c r="G559" s="209"/>
      <c r="H559" s="211" t="s">
        <v>1</v>
      </c>
      <c r="I559" s="209"/>
      <c r="J559" s="209"/>
      <c r="K559" s="209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292</v>
      </c>
      <c r="AU559" s="217" t="s">
        <v>88</v>
      </c>
      <c r="AV559" s="12" t="s">
        <v>86</v>
      </c>
      <c r="AW559" s="12" t="s">
        <v>40</v>
      </c>
      <c r="AX559" s="12" t="s">
        <v>79</v>
      </c>
      <c r="AY559" s="217" t="s">
        <v>282</v>
      </c>
    </row>
    <row r="560" s="12" customFormat="1">
      <c r="B560" s="208"/>
      <c r="C560" s="209"/>
      <c r="D560" s="210" t="s">
        <v>292</v>
      </c>
      <c r="E560" s="211" t="s">
        <v>1</v>
      </c>
      <c r="F560" s="212" t="s">
        <v>4262</v>
      </c>
      <c r="G560" s="209"/>
      <c r="H560" s="211" t="s">
        <v>1</v>
      </c>
      <c r="I560" s="209"/>
      <c r="J560" s="209"/>
      <c r="K560" s="209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292</v>
      </c>
      <c r="AU560" s="217" t="s">
        <v>88</v>
      </c>
      <c r="AV560" s="12" t="s">
        <v>86</v>
      </c>
      <c r="AW560" s="12" t="s">
        <v>40</v>
      </c>
      <c r="AX560" s="12" t="s">
        <v>79</v>
      </c>
      <c r="AY560" s="217" t="s">
        <v>282</v>
      </c>
    </row>
    <row r="561" s="13" customFormat="1">
      <c r="B561" s="218"/>
      <c r="C561" s="219"/>
      <c r="D561" s="210" t="s">
        <v>292</v>
      </c>
      <c r="E561" s="220" t="s">
        <v>1</v>
      </c>
      <c r="F561" s="221" t="s">
        <v>4263</v>
      </c>
      <c r="G561" s="219"/>
      <c r="H561" s="222">
        <v>6</v>
      </c>
      <c r="I561" s="219"/>
      <c r="J561" s="219"/>
      <c r="K561" s="219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292</v>
      </c>
      <c r="AU561" s="227" t="s">
        <v>88</v>
      </c>
      <c r="AV561" s="13" t="s">
        <v>88</v>
      </c>
      <c r="AW561" s="13" t="s">
        <v>40</v>
      </c>
      <c r="AX561" s="13" t="s">
        <v>86</v>
      </c>
      <c r="AY561" s="227" t="s">
        <v>282</v>
      </c>
    </row>
    <row r="562" s="1" customFormat="1" ht="16.5" customHeight="1">
      <c r="B562" s="33"/>
      <c r="C562" s="248" t="s">
        <v>695</v>
      </c>
      <c r="D562" s="248" t="s">
        <v>328</v>
      </c>
      <c r="E562" s="249" t="s">
        <v>4290</v>
      </c>
      <c r="F562" s="250" t="s">
        <v>4291</v>
      </c>
      <c r="G562" s="251" t="s">
        <v>392</v>
      </c>
      <c r="H562" s="252">
        <v>0.59999999999999998</v>
      </c>
      <c r="I562" s="253">
        <v>259</v>
      </c>
      <c r="J562" s="253">
        <f>ROUND(I562*H562,2)</f>
        <v>155.40000000000001</v>
      </c>
      <c r="K562" s="250" t="s">
        <v>289</v>
      </c>
      <c r="L562" s="254"/>
      <c r="M562" s="255" t="s">
        <v>1</v>
      </c>
      <c r="N562" s="256" t="s">
        <v>50</v>
      </c>
      <c r="O562" s="205">
        <v>0</v>
      </c>
      <c r="P562" s="205">
        <f>O562*H562</f>
        <v>0</v>
      </c>
      <c r="Q562" s="205">
        <v>0.00011</v>
      </c>
      <c r="R562" s="205">
        <f>Q562*H562</f>
        <v>6.6000000000000005E-05</v>
      </c>
      <c r="S562" s="205">
        <v>0</v>
      </c>
      <c r="T562" s="206">
        <f>S562*H562</f>
        <v>0</v>
      </c>
      <c r="AR562" s="17" t="s">
        <v>4097</v>
      </c>
      <c r="AT562" s="17" t="s">
        <v>328</v>
      </c>
      <c r="AU562" s="17" t="s">
        <v>88</v>
      </c>
      <c r="AY562" s="17" t="s">
        <v>282</v>
      </c>
      <c r="BE562" s="207">
        <f>IF(N562="základní",J562,0)</f>
        <v>155.40000000000001</v>
      </c>
      <c r="BF562" s="207">
        <f>IF(N562="snížená",J562,0)</f>
        <v>0</v>
      </c>
      <c r="BG562" s="207">
        <f>IF(N562="zákl. přenesená",J562,0)</f>
        <v>0</v>
      </c>
      <c r="BH562" s="207">
        <f>IF(N562="sníž. přenesená",J562,0)</f>
        <v>0</v>
      </c>
      <c r="BI562" s="207">
        <f>IF(N562="nulová",J562,0)</f>
        <v>0</v>
      </c>
      <c r="BJ562" s="17" t="s">
        <v>86</v>
      </c>
      <c r="BK562" s="207">
        <f>ROUND(I562*H562,2)</f>
        <v>155.40000000000001</v>
      </c>
      <c r="BL562" s="17" t="s">
        <v>659</v>
      </c>
      <c r="BM562" s="17" t="s">
        <v>4292</v>
      </c>
    </row>
    <row r="563" s="12" customFormat="1">
      <c r="B563" s="208"/>
      <c r="C563" s="209"/>
      <c r="D563" s="210" t="s">
        <v>292</v>
      </c>
      <c r="E563" s="211" t="s">
        <v>1</v>
      </c>
      <c r="F563" s="212" t="s">
        <v>4091</v>
      </c>
      <c r="G563" s="209"/>
      <c r="H563" s="211" t="s">
        <v>1</v>
      </c>
      <c r="I563" s="209"/>
      <c r="J563" s="209"/>
      <c r="K563" s="209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292</v>
      </c>
      <c r="AU563" s="217" t="s">
        <v>88</v>
      </c>
      <c r="AV563" s="12" t="s">
        <v>86</v>
      </c>
      <c r="AW563" s="12" t="s">
        <v>40</v>
      </c>
      <c r="AX563" s="12" t="s">
        <v>79</v>
      </c>
      <c r="AY563" s="217" t="s">
        <v>282</v>
      </c>
    </row>
    <row r="564" s="12" customFormat="1">
      <c r="B564" s="208"/>
      <c r="C564" s="209"/>
      <c r="D564" s="210" t="s">
        <v>292</v>
      </c>
      <c r="E564" s="211" t="s">
        <v>1</v>
      </c>
      <c r="F564" s="212" t="s">
        <v>4262</v>
      </c>
      <c r="G564" s="209"/>
      <c r="H564" s="211" t="s">
        <v>1</v>
      </c>
      <c r="I564" s="209"/>
      <c r="J564" s="209"/>
      <c r="K564" s="209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292</v>
      </c>
      <c r="AU564" s="217" t="s">
        <v>88</v>
      </c>
      <c r="AV564" s="12" t="s">
        <v>86</v>
      </c>
      <c r="AW564" s="12" t="s">
        <v>40</v>
      </c>
      <c r="AX564" s="12" t="s">
        <v>79</v>
      </c>
      <c r="AY564" s="217" t="s">
        <v>282</v>
      </c>
    </row>
    <row r="565" s="13" customFormat="1">
      <c r="B565" s="218"/>
      <c r="C565" s="219"/>
      <c r="D565" s="210" t="s">
        <v>292</v>
      </c>
      <c r="E565" s="220" t="s">
        <v>1</v>
      </c>
      <c r="F565" s="221" t="s">
        <v>4293</v>
      </c>
      <c r="G565" s="219"/>
      <c r="H565" s="222">
        <v>0.59999999999999998</v>
      </c>
      <c r="I565" s="219"/>
      <c r="J565" s="219"/>
      <c r="K565" s="219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292</v>
      </c>
      <c r="AU565" s="227" t="s">
        <v>88</v>
      </c>
      <c r="AV565" s="13" t="s">
        <v>88</v>
      </c>
      <c r="AW565" s="13" t="s">
        <v>40</v>
      </c>
      <c r="AX565" s="13" t="s">
        <v>86</v>
      </c>
      <c r="AY565" s="227" t="s">
        <v>282</v>
      </c>
    </row>
    <row r="566" s="1" customFormat="1" ht="16.5" customHeight="1">
      <c r="B566" s="33"/>
      <c r="C566" s="198" t="s">
        <v>699</v>
      </c>
      <c r="D566" s="198" t="s">
        <v>285</v>
      </c>
      <c r="E566" s="199" t="s">
        <v>4294</v>
      </c>
      <c r="F566" s="200" t="s">
        <v>4295</v>
      </c>
      <c r="G566" s="201" t="s">
        <v>376</v>
      </c>
      <c r="H566" s="202">
        <v>3</v>
      </c>
      <c r="I566" s="203">
        <v>6040</v>
      </c>
      <c r="J566" s="203">
        <f>ROUND(I566*H566,2)</f>
        <v>18120</v>
      </c>
      <c r="K566" s="200" t="s">
        <v>289</v>
      </c>
      <c r="L566" s="38"/>
      <c r="M566" s="72" t="s">
        <v>1</v>
      </c>
      <c r="N566" s="204" t="s">
        <v>50</v>
      </c>
      <c r="O566" s="205">
        <v>8.5999999999999996</v>
      </c>
      <c r="P566" s="205">
        <f>O566*H566</f>
        <v>25.799999999999997</v>
      </c>
      <c r="Q566" s="205">
        <v>0.57010000000000005</v>
      </c>
      <c r="R566" s="205">
        <f>Q566*H566</f>
        <v>1.7103000000000002</v>
      </c>
      <c r="S566" s="205">
        <v>0</v>
      </c>
      <c r="T566" s="206">
        <f>S566*H566</f>
        <v>0</v>
      </c>
      <c r="AR566" s="17" t="s">
        <v>659</v>
      </c>
      <c r="AT566" s="17" t="s">
        <v>285</v>
      </c>
      <c r="AU566" s="17" t="s">
        <v>88</v>
      </c>
      <c r="AY566" s="17" t="s">
        <v>282</v>
      </c>
      <c r="BE566" s="207">
        <f>IF(N566="základní",J566,0)</f>
        <v>18120</v>
      </c>
      <c r="BF566" s="207">
        <f>IF(N566="snížená",J566,0)</f>
        <v>0</v>
      </c>
      <c r="BG566" s="207">
        <f>IF(N566="zákl. přenesená",J566,0)</f>
        <v>0</v>
      </c>
      <c r="BH566" s="207">
        <f>IF(N566="sníž. přenesená",J566,0)</f>
        <v>0</v>
      </c>
      <c r="BI566" s="207">
        <f>IF(N566="nulová",J566,0)</f>
        <v>0</v>
      </c>
      <c r="BJ566" s="17" t="s">
        <v>86</v>
      </c>
      <c r="BK566" s="207">
        <f>ROUND(I566*H566,2)</f>
        <v>18120</v>
      </c>
      <c r="BL566" s="17" t="s">
        <v>659</v>
      </c>
      <c r="BM566" s="17" t="s">
        <v>4296</v>
      </c>
    </row>
    <row r="567" s="12" customFormat="1">
      <c r="B567" s="208"/>
      <c r="C567" s="209"/>
      <c r="D567" s="210" t="s">
        <v>292</v>
      </c>
      <c r="E567" s="211" t="s">
        <v>1</v>
      </c>
      <c r="F567" s="212" t="s">
        <v>3956</v>
      </c>
      <c r="G567" s="209"/>
      <c r="H567" s="211" t="s">
        <v>1</v>
      </c>
      <c r="I567" s="209"/>
      <c r="J567" s="209"/>
      <c r="K567" s="209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292</v>
      </c>
      <c r="AU567" s="217" t="s">
        <v>88</v>
      </c>
      <c r="AV567" s="12" t="s">
        <v>86</v>
      </c>
      <c r="AW567" s="12" t="s">
        <v>40</v>
      </c>
      <c r="AX567" s="12" t="s">
        <v>79</v>
      </c>
      <c r="AY567" s="217" t="s">
        <v>282</v>
      </c>
    </row>
    <row r="568" s="12" customFormat="1">
      <c r="B568" s="208"/>
      <c r="C568" s="209"/>
      <c r="D568" s="210" t="s">
        <v>292</v>
      </c>
      <c r="E568" s="211" t="s">
        <v>1</v>
      </c>
      <c r="F568" s="212" t="s">
        <v>4297</v>
      </c>
      <c r="G568" s="209"/>
      <c r="H568" s="211" t="s">
        <v>1</v>
      </c>
      <c r="I568" s="209"/>
      <c r="J568" s="209"/>
      <c r="K568" s="209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292</v>
      </c>
      <c r="AU568" s="217" t="s">
        <v>88</v>
      </c>
      <c r="AV568" s="12" t="s">
        <v>86</v>
      </c>
      <c r="AW568" s="12" t="s">
        <v>40</v>
      </c>
      <c r="AX568" s="12" t="s">
        <v>79</v>
      </c>
      <c r="AY568" s="217" t="s">
        <v>282</v>
      </c>
    </row>
    <row r="569" s="13" customFormat="1">
      <c r="B569" s="218"/>
      <c r="C569" s="219"/>
      <c r="D569" s="210" t="s">
        <v>292</v>
      </c>
      <c r="E569" s="220" t="s">
        <v>1</v>
      </c>
      <c r="F569" s="221" t="s">
        <v>86</v>
      </c>
      <c r="G569" s="219"/>
      <c r="H569" s="222">
        <v>1</v>
      </c>
      <c r="I569" s="219"/>
      <c r="J569" s="219"/>
      <c r="K569" s="219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292</v>
      </c>
      <c r="AU569" s="227" t="s">
        <v>88</v>
      </c>
      <c r="AV569" s="13" t="s">
        <v>88</v>
      </c>
      <c r="AW569" s="13" t="s">
        <v>40</v>
      </c>
      <c r="AX569" s="13" t="s">
        <v>79</v>
      </c>
      <c r="AY569" s="227" t="s">
        <v>282</v>
      </c>
    </row>
    <row r="570" s="12" customFormat="1">
      <c r="B570" s="208"/>
      <c r="C570" s="209"/>
      <c r="D570" s="210" t="s">
        <v>292</v>
      </c>
      <c r="E570" s="211" t="s">
        <v>1</v>
      </c>
      <c r="F570" s="212" t="s">
        <v>4298</v>
      </c>
      <c r="G570" s="209"/>
      <c r="H570" s="211" t="s">
        <v>1</v>
      </c>
      <c r="I570" s="209"/>
      <c r="J570" s="209"/>
      <c r="K570" s="209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292</v>
      </c>
      <c r="AU570" s="217" t="s">
        <v>88</v>
      </c>
      <c r="AV570" s="12" t="s">
        <v>86</v>
      </c>
      <c r="AW570" s="12" t="s">
        <v>40</v>
      </c>
      <c r="AX570" s="12" t="s">
        <v>79</v>
      </c>
      <c r="AY570" s="217" t="s">
        <v>282</v>
      </c>
    </row>
    <row r="571" s="13" customFormat="1">
      <c r="B571" s="218"/>
      <c r="C571" s="219"/>
      <c r="D571" s="210" t="s">
        <v>292</v>
      </c>
      <c r="E571" s="220" t="s">
        <v>1</v>
      </c>
      <c r="F571" s="221" t="s">
        <v>86</v>
      </c>
      <c r="G571" s="219"/>
      <c r="H571" s="222">
        <v>1</v>
      </c>
      <c r="I571" s="219"/>
      <c r="J571" s="219"/>
      <c r="K571" s="219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292</v>
      </c>
      <c r="AU571" s="227" t="s">
        <v>88</v>
      </c>
      <c r="AV571" s="13" t="s">
        <v>88</v>
      </c>
      <c r="AW571" s="13" t="s">
        <v>40</v>
      </c>
      <c r="AX571" s="13" t="s">
        <v>79</v>
      </c>
      <c r="AY571" s="227" t="s">
        <v>282</v>
      </c>
    </row>
    <row r="572" s="12" customFormat="1">
      <c r="B572" s="208"/>
      <c r="C572" s="209"/>
      <c r="D572" s="210" t="s">
        <v>292</v>
      </c>
      <c r="E572" s="211" t="s">
        <v>1</v>
      </c>
      <c r="F572" s="212" t="s">
        <v>4299</v>
      </c>
      <c r="G572" s="209"/>
      <c r="H572" s="211" t="s">
        <v>1</v>
      </c>
      <c r="I572" s="209"/>
      <c r="J572" s="209"/>
      <c r="K572" s="209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292</v>
      </c>
      <c r="AU572" s="217" t="s">
        <v>88</v>
      </c>
      <c r="AV572" s="12" t="s">
        <v>86</v>
      </c>
      <c r="AW572" s="12" t="s">
        <v>40</v>
      </c>
      <c r="AX572" s="12" t="s">
        <v>79</v>
      </c>
      <c r="AY572" s="217" t="s">
        <v>282</v>
      </c>
    </row>
    <row r="573" s="13" customFormat="1">
      <c r="B573" s="218"/>
      <c r="C573" s="219"/>
      <c r="D573" s="210" t="s">
        <v>292</v>
      </c>
      <c r="E573" s="220" t="s">
        <v>1</v>
      </c>
      <c r="F573" s="221" t="s">
        <v>86</v>
      </c>
      <c r="G573" s="219"/>
      <c r="H573" s="222">
        <v>1</v>
      </c>
      <c r="I573" s="219"/>
      <c r="J573" s="219"/>
      <c r="K573" s="219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292</v>
      </c>
      <c r="AU573" s="227" t="s">
        <v>88</v>
      </c>
      <c r="AV573" s="13" t="s">
        <v>88</v>
      </c>
      <c r="AW573" s="13" t="s">
        <v>40</v>
      </c>
      <c r="AX573" s="13" t="s">
        <v>79</v>
      </c>
      <c r="AY573" s="227" t="s">
        <v>282</v>
      </c>
    </row>
    <row r="574" s="15" customFormat="1">
      <c r="B574" s="238"/>
      <c r="C574" s="239"/>
      <c r="D574" s="210" t="s">
        <v>292</v>
      </c>
      <c r="E574" s="240" t="s">
        <v>1</v>
      </c>
      <c r="F574" s="241" t="s">
        <v>306</v>
      </c>
      <c r="G574" s="239"/>
      <c r="H574" s="242">
        <v>3</v>
      </c>
      <c r="I574" s="239"/>
      <c r="J574" s="239"/>
      <c r="K574" s="239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292</v>
      </c>
      <c r="AU574" s="247" t="s">
        <v>88</v>
      </c>
      <c r="AV574" s="15" t="s">
        <v>290</v>
      </c>
      <c r="AW574" s="15" t="s">
        <v>40</v>
      </c>
      <c r="AX574" s="15" t="s">
        <v>86</v>
      </c>
      <c r="AY574" s="247" t="s">
        <v>282</v>
      </c>
    </row>
    <row r="575" s="1" customFormat="1" ht="16.5" customHeight="1">
      <c r="B575" s="33"/>
      <c r="C575" s="248" t="s">
        <v>703</v>
      </c>
      <c r="D575" s="248" t="s">
        <v>328</v>
      </c>
      <c r="E575" s="249" t="s">
        <v>4300</v>
      </c>
      <c r="F575" s="250" t="s">
        <v>4301</v>
      </c>
      <c r="G575" s="251" t="s">
        <v>376</v>
      </c>
      <c r="H575" s="252">
        <v>1</v>
      </c>
      <c r="I575" s="253">
        <v>6470</v>
      </c>
      <c r="J575" s="253">
        <f>ROUND(I575*H575,2)</f>
        <v>6470</v>
      </c>
      <c r="K575" s="250" t="s">
        <v>4096</v>
      </c>
      <c r="L575" s="254"/>
      <c r="M575" s="255" t="s">
        <v>1</v>
      </c>
      <c r="N575" s="256" t="s">
        <v>50</v>
      </c>
      <c r="O575" s="205">
        <v>0</v>
      </c>
      <c r="P575" s="205">
        <f>O575*H575</f>
        <v>0</v>
      </c>
      <c r="Q575" s="205">
        <v>0</v>
      </c>
      <c r="R575" s="205">
        <f>Q575*H575</f>
        <v>0</v>
      </c>
      <c r="S575" s="205">
        <v>0</v>
      </c>
      <c r="T575" s="206">
        <f>S575*H575</f>
        <v>0</v>
      </c>
      <c r="AR575" s="17" t="s">
        <v>4097</v>
      </c>
      <c r="AT575" s="17" t="s">
        <v>328</v>
      </c>
      <c r="AU575" s="17" t="s">
        <v>88</v>
      </c>
      <c r="AY575" s="17" t="s">
        <v>282</v>
      </c>
      <c r="BE575" s="207">
        <f>IF(N575="základní",J575,0)</f>
        <v>6470</v>
      </c>
      <c r="BF575" s="207">
        <f>IF(N575="snížená",J575,0)</f>
        <v>0</v>
      </c>
      <c r="BG575" s="207">
        <f>IF(N575="zákl. přenesená",J575,0)</f>
        <v>0</v>
      </c>
      <c r="BH575" s="207">
        <f>IF(N575="sníž. přenesená",J575,0)</f>
        <v>0</v>
      </c>
      <c r="BI575" s="207">
        <f>IF(N575="nulová",J575,0)</f>
        <v>0</v>
      </c>
      <c r="BJ575" s="17" t="s">
        <v>86</v>
      </c>
      <c r="BK575" s="207">
        <f>ROUND(I575*H575,2)</f>
        <v>6470</v>
      </c>
      <c r="BL575" s="17" t="s">
        <v>659</v>
      </c>
      <c r="BM575" s="17" t="s">
        <v>4302</v>
      </c>
    </row>
    <row r="576" s="12" customFormat="1">
      <c r="B576" s="208"/>
      <c r="C576" s="209"/>
      <c r="D576" s="210" t="s">
        <v>292</v>
      </c>
      <c r="E576" s="211" t="s">
        <v>1</v>
      </c>
      <c r="F576" s="212" t="s">
        <v>3956</v>
      </c>
      <c r="G576" s="209"/>
      <c r="H576" s="211" t="s">
        <v>1</v>
      </c>
      <c r="I576" s="209"/>
      <c r="J576" s="209"/>
      <c r="K576" s="209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292</v>
      </c>
      <c r="AU576" s="217" t="s">
        <v>88</v>
      </c>
      <c r="AV576" s="12" t="s">
        <v>86</v>
      </c>
      <c r="AW576" s="12" t="s">
        <v>40</v>
      </c>
      <c r="AX576" s="12" t="s">
        <v>79</v>
      </c>
      <c r="AY576" s="217" t="s">
        <v>282</v>
      </c>
    </row>
    <row r="577" s="12" customFormat="1">
      <c r="B577" s="208"/>
      <c r="C577" s="209"/>
      <c r="D577" s="210" t="s">
        <v>292</v>
      </c>
      <c r="E577" s="211" t="s">
        <v>1</v>
      </c>
      <c r="F577" s="212" t="s">
        <v>4303</v>
      </c>
      <c r="G577" s="209"/>
      <c r="H577" s="211" t="s">
        <v>1</v>
      </c>
      <c r="I577" s="209"/>
      <c r="J577" s="209"/>
      <c r="K577" s="209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292</v>
      </c>
      <c r="AU577" s="217" t="s">
        <v>88</v>
      </c>
      <c r="AV577" s="12" t="s">
        <v>86</v>
      </c>
      <c r="AW577" s="12" t="s">
        <v>40</v>
      </c>
      <c r="AX577" s="12" t="s">
        <v>79</v>
      </c>
      <c r="AY577" s="217" t="s">
        <v>282</v>
      </c>
    </row>
    <row r="578" s="13" customFormat="1">
      <c r="B578" s="218"/>
      <c r="C578" s="219"/>
      <c r="D578" s="210" t="s">
        <v>292</v>
      </c>
      <c r="E578" s="220" t="s">
        <v>1</v>
      </c>
      <c r="F578" s="221" t="s">
        <v>86</v>
      </c>
      <c r="G578" s="219"/>
      <c r="H578" s="222">
        <v>1</v>
      </c>
      <c r="I578" s="219"/>
      <c r="J578" s="219"/>
      <c r="K578" s="219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292</v>
      </c>
      <c r="AU578" s="227" t="s">
        <v>88</v>
      </c>
      <c r="AV578" s="13" t="s">
        <v>88</v>
      </c>
      <c r="AW578" s="13" t="s">
        <v>40</v>
      </c>
      <c r="AX578" s="13" t="s">
        <v>86</v>
      </c>
      <c r="AY578" s="227" t="s">
        <v>282</v>
      </c>
    </row>
    <row r="579" s="1" customFormat="1" ht="16.5" customHeight="1">
      <c r="B579" s="33"/>
      <c r="C579" s="248" t="s">
        <v>707</v>
      </c>
      <c r="D579" s="248" t="s">
        <v>328</v>
      </c>
      <c r="E579" s="249" t="s">
        <v>4304</v>
      </c>
      <c r="F579" s="250" t="s">
        <v>4305</v>
      </c>
      <c r="G579" s="251" t="s">
        <v>376</v>
      </c>
      <c r="H579" s="252">
        <v>2</v>
      </c>
      <c r="I579" s="253">
        <v>6860</v>
      </c>
      <c r="J579" s="253">
        <f>ROUND(I579*H579,2)</f>
        <v>13720</v>
      </c>
      <c r="K579" s="250" t="s">
        <v>4096</v>
      </c>
      <c r="L579" s="254"/>
      <c r="M579" s="255" t="s">
        <v>1</v>
      </c>
      <c r="N579" s="256" t="s">
        <v>50</v>
      </c>
      <c r="O579" s="205">
        <v>0</v>
      </c>
      <c r="P579" s="205">
        <f>O579*H579</f>
        <v>0</v>
      </c>
      <c r="Q579" s="205">
        <v>0</v>
      </c>
      <c r="R579" s="205">
        <f>Q579*H579</f>
        <v>0</v>
      </c>
      <c r="S579" s="205">
        <v>0</v>
      </c>
      <c r="T579" s="206">
        <f>S579*H579</f>
        <v>0</v>
      </c>
      <c r="AR579" s="17" t="s">
        <v>4097</v>
      </c>
      <c r="AT579" s="17" t="s">
        <v>328</v>
      </c>
      <c r="AU579" s="17" t="s">
        <v>88</v>
      </c>
      <c r="AY579" s="17" t="s">
        <v>282</v>
      </c>
      <c r="BE579" s="207">
        <f>IF(N579="základní",J579,0)</f>
        <v>13720</v>
      </c>
      <c r="BF579" s="207">
        <f>IF(N579="snížená",J579,0)</f>
        <v>0</v>
      </c>
      <c r="BG579" s="207">
        <f>IF(N579="zákl. přenesená",J579,0)</f>
        <v>0</v>
      </c>
      <c r="BH579" s="207">
        <f>IF(N579="sníž. přenesená",J579,0)</f>
        <v>0</v>
      </c>
      <c r="BI579" s="207">
        <f>IF(N579="nulová",J579,0)</f>
        <v>0</v>
      </c>
      <c r="BJ579" s="17" t="s">
        <v>86</v>
      </c>
      <c r="BK579" s="207">
        <f>ROUND(I579*H579,2)</f>
        <v>13720</v>
      </c>
      <c r="BL579" s="17" t="s">
        <v>659</v>
      </c>
      <c r="BM579" s="17" t="s">
        <v>4306</v>
      </c>
    </row>
    <row r="580" s="12" customFormat="1">
      <c r="B580" s="208"/>
      <c r="C580" s="209"/>
      <c r="D580" s="210" t="s">
        <v>292</v>
      </c>
      <c r="E580" s="211" t="s">
        <v>1</v>
      </c>
      <c r="F580" s="212" t="s">
        <v>3956</v>
      </c>
      <c r="G580" s="209"/>
      <c r="H580" s="211" t="s">
        <v>1</v>
      </c>
      <c r="I580" s="209"/>
      <c r="J580" s="209"/>
      <c r="K580" s="209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292</v>
      </c>
      <c r="AU580" s="217" t="s">
        <v>88</v>
      </c>
      <c r="AV580" s="12" t="s">
        <v>86</v>
      </c>
      <c r="AW580" s="12" t="s">
        <v>40</v>
      </c>
      <c r="AX580" s="12" t="s">
        <v>79</v>
      </c>
      <c r="AY580" s="217" t="s">
        <v>282</v>
      </c>
    </row>
    <row r="581" s="12" customFormat="1">
      <c r="B581" s="208"/>
      <c r="C581" s="209"/>
      <c r="D581" s="210" t="s">
        <v>292</v>
      </c>
      <c r="E581" s="211" t="s">
        <v>1</v>
      </c>
      <c r="F581" s="212" t="s">
        <v>4307</v>
      </c>
      <c r="G581" s="209"/>
      <c r="H581" s="211" t="s">
        <v>1</v>
      </c>
      <c r="I581" s="209"/>
      <c r="J581" s="209"/>
      <c r="K581" s="209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292</v>
      </c>
      <c r="AU581" s="217" t="s">
        <v>88</v>
      </c>
      <c r="AV581" s="12" t="s">
        <v>86</v>
      </c>
      <c r="AW581" s="12" t="s">
        <v>40</v>
      </c>
      <c r="AX581" s="12" t="s">
        <v>79</v>
      </c>
      <c r="AY581" s="217" t="s">
        <v>282</v>
      </c>
    </row>
    <row r="582" s="13" customFormat="1">
      <c r="B582" s="218"/>
      <c r="C582" s="219"/>
      <c r="D582" s="210" t="s">
        <v>292</v>
      </c>
      <c r="E582" s="220" t="s">
        <v>1</v>
      </c>
      <c r="F582" s="221" t="s">
        <v>86</v>
      </c>
      <c r="G582" s="219"/>
      <c r="H582" s="222">
        <v>1</v>
      </c>
      <c r="I582" s="219"/>
      <c r="J582" s="219"/>
      <c r="K582" s="219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292</v>
      </c>
      <c r="AU582" s="227" t="s">
        <v>88</v>
      </c>
      <c r="AV582" s="13" t="s">
        <v>88</v>
      </c>
      <c r="AW582" s="13" t="s">
        <v>40</v>
      </c>
      <c r="AX582" s="13" t="s">
        <v>79</v>
      </c>
      <c r="AY582" s="227" t="s">
        <v>282</v>
      </c>
    </row>
    <row r="583" s="12" customFormat="1">
      <c r="B583" s="208"/>
      <c r="C583" s="209"/>
      <c r="D583" s="210" t="s">
        <v>292</v>
      </c>
      <c r="E583" s="211" t="s">
        <v>1</v>
      </c>
      <c r="F583" s="212" t="s">
        <v>4308</v>
      </c>
      <c r="G583" s="209"/>
      <c r="H583" s="211" t="s">
        <v>1</v>
      </c>
      <c r="I583" s="209"/>
      <c r="J583" s="209"/>
      <c r="K583" s="209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292</v>
      </c>
      <c r="AU583" s="217" t="s">
        <v>88</v>
      </c>
      <c r="AV583" s="12" t="s">
        <v>86</v>
      </c>
      <c r="AW583" s="12" t="s">
        <v>40</v>
      </c>
      <c r="AX583" s="12" t="s">
        <v>79</v>
      </c>
      <c r="AY583" s="217" t="s">
        <v>282</v>
      </c>
    </row>
    <row r="584" s="13" customFormat="1">
      <c r="B584" s="218"/>
      <c r="C584" s="219"/>
      <c r="D584" s="210" t="s">
        <v>292</v>
      </c>
      <c r="E584" s="220" t="s">
        <v>1</v>
      </c>
      <c r="F584" s="221" t="s">
        <v>86</v>
      </c>
      <c r="G584" s="219"/>
      <c r="H584" s="222">
        <v>1</v>
      </c>
      <c r="I584" s="219"/>
      <c r="J584" s="219"/>
      <c r="K584" s="219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292</v>
      </c>
      <c r="AU584" s="227" t="s">
        <v>88</v>
      </c>
      <c r="AV584" s="13" t="s">
        <v>88</v>
      </c>
      <c r="AW584" s="13" t="s">
        <v>40</v>
      </c>
      <c r="AX584" s="13" t="s">
        <v>79</v>
      </c>
      <c r="AY584" s="227" t="s">
        <v>282</v>
      </c>
    </row>
    <row r="585" s="15" customFormat="1">
      <c r="B585" s="238"/>
      <c r="C585" s="239"/>
      <c r="D585" s="210" t="s">
        <v>292</v>
      </c>
      <c r="E585" s="240" t="s">
        <v>1</v>
      </c>
      <c r="F585" s="241" t="s">
        <v>306</v>
      </c>
      <c r="G585" s="239"/>
      <c r="H585" s="242">
        <v>2</v>
      </c>
      <c r="I585" s="239"/>
      <c r="J585" s="239"/>
      <c r="K585" s="239"/>
      <c r="L585" s="243"/>
      <c r="M585" s="244"/>
      <c r="N585" s="245"/>
      <c r="O585" s="245"/>
      <c r="P585" s="245"/>
      <c r="Q585" s="245"/>
      <c r="R585" s="245"/>
      <c r="S585" s="245"/>
      <c r="T585" s="246"/>
      <c r="AT585" s="247" t="s">
        <v>292</v>
      </c>
      <c r="AU585" s="247" t="s">
        <v>88</v>
      </c>
      <c r="AV585" s="15" t="s">
        <v>290</v>
      </c>
      <c r="AW585" s="15" t="s">
        <v>40</v>
      </c>
      <c r="AX585" s="15" t="s">
        <v>86</v>
      </c>
      <c r="AY585" s="247" t="s">
        <v>282</v>
      </c>
    </row>
    <row r="586" s="1" customFormat="1" ht="16.5" customHeight="1">
      <c r="B586" s="33"/>
      <c r="C586" s="248" t="s">
        <v>711</v>
      </c>
      <c r="D586" s="248" t="s">
        <v>328</v>
      </c>
      <c r="E586" s="249" t="s">
        <v>4309</v>
      </c>
      <c r="F586" s="250" t="s">
        <v>4310</v>
      </c>
      <c r="G586" s="251" t="s">
        <v>376</v>
      </c>
      <c r="H586" s="252">
        <v>3</v>
      </c>
      <c r="I586" s="253">
        <v>1620</v>
      </c>
      <c r="J586" s="253">
        <f>ROUND(I586*H586,2)</f>
        <v>4860</v>
      </c>
      <c r="K586" s="250" t="s">
        <v>4096</v>
      </c>
      <c r="L586" s="254"/>
      <c r="M586" s="255" t="s">
        <v>1</v>
      </c>
      <c r="N586" s="256" t="s">
        <v>50</v>
      </c>
      <c r="O586" s="205">
        <v>0</v>
      </c>
      <c r="P586" s="205">
        <f>O586*H586</f>
        <v>0</v>
      </c>
      <c r="Q586" s="205">
        <v>0</v>
      </c>
      <c r="R586" s="205">
        <f>Q586*H586</f>
        <v>0</v>
      </c>
      <c r="S586" s="205">
        <v>0</v>
      </c>
      <c r="T586" s="206">
        <f>S586*H586</f>
        <v>0</v>
      </c>
      <c r="AR586" s="17" t="s">
        <v>4097</v>
      </c>
      <c r="AT586" s="17" t="s">
        <v>328</v>
      </c>
      <c r="AU586" s="17" t="s">
        <v>88</v>
      </c>
      <c r="AY586" s="17" t="s">
        <v>282</v>
      </c>
      <c r="BE586" s="207">
        <f>IF(N586="základní",J586,0)</f>
        <v>4860</v>
      </c>
      <c r="BF586" s="207">
        <f>IF(N586="snížená",J586,0)</f>
        <v>0</v>
      </c>
      <c r="BG586" s="207">
        <f>IF(N586="zákl. přenesená",J586,0)</f>
        <v>0</v>
      </c>
      <c r="BH586" s="207">
        <f>IF(N586="sníž. přenesená",J586,0)</f>
        <v>0</v>
      </c>
      <c r="BI586" s="207">
        <f>IF(N586="nulová",J586,0)</f>
        <v>0</v>
      </c>
      <c r="BJ586" s="17" t="s">
        <v>86</v>
      </c>
      <c r="BK586" s="207">
        <f>ROUND(I586*H586,2)</f>
        <v>4860</v>
      </c>
      <c r="BL586" s="17" t="s">
        <v>659</v>
      </c>
      <c r="BM586" s="17" t="s">
        <v>4311</v>
      </c>
    </row>
    <row r="587" s="12" customFormat="1">
      <c r="B587" s="208"/>
      <c r="C587" s="209"/>
      <c r="D587" s="210" t="s">
        <v>292</v>
      </c>
      <c r="E587" s="211" t="s">
        <v>1</v>
      </c>
      <c r="F587" s="212" t="s">
        <v>3956</v>
      </c>
      <c r="G587" s="209"/>
      <c r="H587" s="211" t="s">
        <v>1</v>
      </c>
      <c r="I587" s="209"/>
      <c r="J587" s="209"/>
      <c r="K587" s="209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292</v>
      </c>
      <c r="AU587" s="217" t="s">
        <v>88</v>
      </c>
      <c r="AV587" s="12" t="s">
        <v>86</v>
      </c>
      <c r="AW587" s="12" t="s">
        <v>40</v>
      </c>
      <c r="AX587" s="12" t="s">
        <v>79</v>
      </c>
      <c r="AY587" s="217" t="s">
        <v>282</v>
      </c>
    </row>
    <row r="588" s="12" customFormat="1">
      <c r="B588" s="208"/>
      <c r="C588" s="209"/>
      <c r="D588" s="210" t="s">
        <v>292</v>
      </c>
      <c r="E588" s="211" t="s">
        <v>1</v>
      </c>
      <c r="F588" s="212" t="s">
        <v>4297</v>
      </c>
      <c r="G588" s="209"/>
      <c r="H588" s="211" t="s">
        <v>1</v>
      </c>
      <c r="I588" s="209"/>
      <c r="J588" s="209"/>
      <c r="K588" s="209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292</v>
      </c>
      <c r="AU588" s="217" t="s">
        <v>88</v>
      </c>
      <c r="AV588" s="12" t="s">
        <v>86</v>
      </c>
      <c r="AW588" s="12" t="s">
        <v>40</v>
      </c>
      <c r="AX588" s="12" t="s">
        <v>79</v>
      </c>
      <c r="AY588" s="217" t="s">
        <v>282</v>
      </c>
    </row>
    <row r="589" s="13" customFormat="1">
      <c r="B589" s="218"/>
      <c r="C589" s="219"/>
      <c r="D589" s="210" t="s">
        <v>292</v>
      </c>
      <c r="E589" s="220" t="s">
        <v>1</v>
      </c>
      <c r="F589" s="221" t="s">
        <v>86</v>
      </c>
      <c r="G589" s="219"/>
      <c r="H589" s="222">
        <v>1</v>
      </c>
      <c r="I589" s="219"/>
      <c r="J589" s="219"/>
      <c r="K589" s="219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292</v>
      </c>
      <c r="AU589" s="227" t="s">
        <v>88</v>
      </c>
      <c r="AV589" s="13" t="s">
        <v>88</v>
      </c>
      <c r="AW589" s="13" t="s">
        <v>40</v>
      </c>
      <c r="AX589" s="13" t="s">
        <v>79</v>
      </c>
      <c r="AY589" s="227" t="s">
        <v>282</v>
      </c>
    </row>
    <row r="590" s="12" customFormat="1">
      <c r="B590" s="208"/>
      <c r="C590" s="209"/>
      <c r="D590" s="210" t="s">
        <v>292</v>
      </c>
      <c r="E590" s="211" t="s">
        <v>1</v>
      </c>
      <c r="F590" s="212" t="s">
        <v>4298</v>
      </c>
      <c r="G590" s="209"/>
      <c r="H590" s="211" t="s">
        <v>1</v>
      </c>
      <c r="I590" s="209"/>
      <c r="J590" s="209"/>
      <c r="K590" s="209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292</v>
      </c>
      <c r="AU590" s="217" t="s">
        <v>88</v>
      </c>
      <c r="AV590" s="12" t="s">
        <v>86</v>
      </c>
      <c r="AW590" s="12" t="s">
        <v>40</v>
      </c>
      <c r="AX590" s="12" t="s">
        <v>79</v>
      </c>
      <c r="AY590" s="217" t="s">
        <v>282</v>
      </c>
    </row>
    <row r="591" s="13" customFormat="1">
      <c r="B591" s="218"/>
      <c r="C591" s="219"/>
      <c r="D591" s="210" t="s">
        <v>292</v>
      </c>
      <c r="E591" s="220" t="s">
        <v>1</v>
      </c>
      <c r="F591" s="221" t="s">
        <v>86</v>
      </c>
      <c r="G591" s="219"/>
      <c r="H591" s="222">
        <v>1</v>
      </c>
      <c r="I591" s="219"/>
      <c r="J591" s="219"/>
      <c r="K591" s="219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292</v>
      </c>
      <c r="AU591" s="227" t="s">
        <v>88</v>
      </c>
      <c r="AV591" s="13" t="s">
        <v>88</v>
      </c>
      <c r="AW591" s="13" t="s">
        <v>40</v>
      </c>
      <c r="AX591" s="13" t="s">
        <v>79</v>
      </c>
      <c r="AY591" s="227" t="s">
        <v>282</v>
      </c>
    </row>
    <row r="592" s="12" customFormat="1">
      <c r="B592" s="208"/>
      <c r="C592" s="209"/>
      <c r="D592" s="210" t="s">
        <v>292</v>
      </c>
      <c r="E592" s="211" t="s">
        <v>1</v>
      </c>
      <c r="F592" s="212" t="s">
        <v>4299</v>
      </c>
      <c r="G592" s="209"/>
      <c r="H592" s="211" t="s">
        <v>1</v>
      </c>
      <c r="I592" s="209"/>
      <c r="J592" s="209"/>
      <c r="K592" s="209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292</v>
      </c>
      <c r="AU592" s="217" t="s">
        <v>88</v>
      </c>
      <c r="AV592" s="12" t="s">
        <v>86</v>
      </c>
      <c r="AW592" s="12" t="s">
        <v>40</v>
      </c>
      <c r="AX592" s="12" t="s">
        <v>79</v>
      </c>
      <c r="AY592" s="217" t="s">
        <v>282</v>
      </c>
    </row>
    <row r="593" s="13" customFormat="1">
      <c r="B593" s="218"/>
      <c r="C593" s="219"/>
      <c r="D593" s="210" t="s">
        <v>292</v>
      </c>
      <c r="E593" s="220" t="s">
        <v>1</v>
      </c>
      <c r="F593" s="221" t="s">
        <v>86</v>
      </c>
      <c r="G593" s="219"/>
      <c r="H593" s="222">
        <v>1</v>
      </c>
      <c r="I593" s="219"/>
      <c r="J593" s="219"/>
      <c r="K593" s="219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292</v>
      </c>
      <c r="AU593" s="227" t="s">
        <v>88</v>
      </c>
      <c r="AV593" s="13" t="s">
        <v>88</v>
      </c>
      <c r="AW593" s="13" t="s">
        <v>40</v>
      </c>
      <c r="AX593" s="13" t="s">
        <v>79</v>
      </c>
      <c r="AY593" s="227" t="s">
        <v>282</v>
      </c>
    </row>
    <row r="594" s="15" customFormat="1">
      <c r="B594" s="238"/>
      <c r="C594" s="239"/>
      <c r="D594" s="210" t="s">
        <v>292</v>
      </c>
      <c r="E594" s="240" t="s">
        <v>1</v>
      </c>
      <c r="F594" s="241" t="s">
        <v>306</v>
      </c>
      <c r="G594" s="239"/>
      <c r="H594" s="242">
        <v>3</v>
      </c>
      <c r="I594" s="239"/>
      <c r="J594" s="239"/>
      <c r="K594" s="239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292</v>
      </c>
      <c r="AU594" s="247" t="s">
        <v>88</v>
      </c>
      <c r="AV594" s="15" t="s">
        <v>290</v>
      </c>
      <c r="AW594" s="15" t="s">
        <v>40</v>
      </c>
      <c r="AX594" s="15" t="s">
        <v>86</v>
      </c>
      <c r="AY594" s="247" t="s">
        <v>282</v>
      </c>
    </row>
    <row r="595" s="1" customFormat="1" ht="16.5" customHeight="1">
      <c r="B595" s="33"/>
      <c r="C595" s="198" t="s">
        <v>715</v>
      </c>
      <c r="D595" s="198" t="s">
        <v>285</v>
      </c>
      <c r="E595" s="199" t="s">
        <v>4312</v>
      </c>
      <c r="F595" s="200" t="s">
        <v>4313</v>
      </c>
      <c r="G595" s="201" t="s">
        <v>376</v>
      </c>
      <c r="H595" s="202">
        <v>4</v>
      </c>
      <c r="I595" s="203">
        <v>10500</v>
      </c>
      <c r="J595" s="203">
        <f>ROUND(I595*H595,2)</f>
        <v>42000</v>
      </c>
      <c r="K595" s="200" t="s">
        <v>289</v>
      </c>
      <c r="L595" s="38"/>
      <c r="M595" s="72" t="s">
        <v>1</v>
      </c>
      <c r="N595" s="204" t="s">
        <v>50</v>
      </c>
      <c r="O595" s="205">
        <v>15.550000000000001</v>
      </c>
      <c r="P595" s="205">
        <f>O595*H595</f>
        <v>62.200000000000003</v>
      </c>
      <c r="Q595" s="205">
        <v>2.2001499999999998</v>
      </c>
      <c r="R595" s="205">
        <f>Q595*H595</f>
        <v>8.8005999999999993</v>
      </c>
      <c r="S595" s="205">
        <v>0</v>
      </c>
      <c r="T595" s="206">
        <f>S595*H595</f>
        <v>0</v>
      </c>
      <c r="AR595" s="17" t="s">
        <v>659</v>
      </c>
      <c r="AT595" s="17" t="s">
        <v>285</v>
      </c>
      <c r="AU595" s="17" t="s">
        <v>88</v>
      </c>
      <c r="AY595" s="17" t="s">
        <v>282</v>
      </c>
      <c r="BE595" s="207">
        <f>IF(N595="základní",J595,0)</f>
        <v>42000</v>
      </c>
      <c r="BF595" s="207">
        <f>IF(N595="snížená",J595,0)</f>
        <v>0</v>
      </c>
      <c r="BG595" s="207">
        <f>IF(N595="zákl. přenesená",J595,0)</f>
        <v>0</v>
      </c>
      <c r="BH595" s="207">
        <f>IF(N595="sníž. přenesená",J595,0)</f>
        <v>0</v>
      </c>
      <c r="BI595" s="207">
        <f>IF(N595="nulová",J595,0)</f>
        <v>0</v>
      </c>
      <c r="BJ595" s="17" t="s">
        <v>86</v>
      </c>
      <c r="BK595" s="207">
        <f>ROUND(I595*H595,2)</f>
        <v>42000</v>
      </c>
      <c r="BL595" s="17" t="s">
        <v>659</v>
      </c>
      <c r="BM595" s="17" t="s">
        <v>4314</v>
      </c>
    </row>
    <row r="596" s="12" customFormat="1">
      <c r="B596" s="208"/>
      <c r="C596" s="209"/>
      <c r="D596" s="210" t="s">
        <v>292</v>
      </c>
      <c r="E596" s="211" t="s">
        <v>1</v>
      </c>
      <c r="F596" s="212" t="s">
        <v>3956</v>
      </c>
      <c r="G596" s="209"/>
      <c r="H596" s="211" t="s">
        <v>1</v>
      </c>
      <c r="I596" s="209"/>
      <c r="J596" s="209"/>
      <c r="K596" s="209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292</v>
      </c>
      <c r="AU596" s="217" t="s">
        <v>88</v>
      </c>
      <c r="AV596" s="12" t="s">
        <v>86</v>
      </c>
      <c r="AW596" s="12" t="s">
        <v>40</v>
      </c>
      <c r="AX596" s="12" t="s">
        <v>79</v>
      </c>
      <c r="AY596" s="217" t="s">
        <v>282</v>
      </c>
    </row>
    <row r="597" s="12" customFormat="1">
      <c r="B597" s="208"/>
      <c r="C597" s="209"/>
      <c r="D597" s="210" t="s">
        <v>292</v>
      </c>
      <c r="E597" s="211" t="s">
        <v>1</v>
      </c>
      <c r="F597" s="212" t="s">
        <v>4315</v>
      </c>
      <c r="G597" s="209"/>
      <c r="H597" s="211" t="s">
        <v>1</v>
      </c>
      <c r="I597" s="209"/>
      <c r="J597" s="209"/>
      <c r="K597" s="209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292</v>
      </c>
      <c r="AU597" s="217" t="s">
        <v>88</v>
      </c>
      <c r="AV597" s="12" t="s">
        <v>86</v>
      </c>
      <c r="AW597" s="12" t="s">
        <v>40</v>
      </c>
      <c r="AX597" s="12" t="s">
        <v>79</v>
      </c>
      <c r="AY597" s="217" t="s">
        <v>282</v>
      </c>
    </row>
    <row r="598" s="13" customFormat="1">
      <c r="B598" s="218"/>
      <c r="C598" s="219"/>
      <c r="D598" s="210" t="s">
        <v>292</v>
      </c>
      <c r="E598" s="220" t="s">
        <v>1</v>
      </c>
      <c r="F598" s="221" t="s">
        <v>86</v>
      </c>
      <c r="G598" s="219"/>
      <c r="H598" s="222">
        <v>1</v>
      </c>
      <c r="I598" s="219"/>
      <c r="J598" s="219"/>
      <c r="K598" s="219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292</v>
      </c>
      <c r="AU598" s="227" t="s">
        <v>88</v>
      </c>
      <c r="AV598" s="13" t="s">
        <v>88</v>
      </c>
      <c r="AW598" s="13" t="s">
        <v>40</v>
      </c>
      <c r="AX598" s="13" t="s">
        <v>79</v>
      </c>
      <c r="AY598" s="227" t="s">
        <v>282</v>
      </c>
    </row>
    <row r="599" s="12" customFormat="1">
      <c r="B599" s="208"/>
      <c r="C599" s="209"/>
      <c r="D599" s="210" t="s">
        <v>292</v>
      </c>
      <c r="E599" s="211" t="s">
        <v>1</v>
      </c>
      <c r="F599" s="212" t="s">
        <v>4316</v>
      </c>
      <c r="G599" s="209"/>
      <c r="H599" s="211" t="s">
        <v>1</v>
      </c>
      <c r="I599" s="209"/>
      <c r="J599" s="209"/>
      <c r="K599" s="209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292</v>
      </c>
      <c r="AU599" s="217" t="s">
        <v>88</v>
      </c>
      <c r="AV599" s="12" t="s">
        <v>86</v>
      </c>
      <c r="AW599" s="12" t="s">
        <v>40</v>
      </c>
      <c r="AX599" s="12" t="s">
        <v>79</v>
      </c>
      <c r="AY599" s="217" t="s">
        <v>282</v>
      </c>
    </row>
    <row r="600" s="13" customFormat="1">
      <c r="B600" s="218"/>
      <c r="C600" s="219"/>
      <c r="D600" s="210" t="s">
        <v>292</v>
      </c>
      <c r="E600" s="220" t="s">
        <v>1</v>
      </c>
      <c r="F600" s="221" t="s">
        <v>86</v>
      </c>
      <c r="G600" s="219"/>
      <c r="H600" s="222">
        <v>1</v>
      </c>
      <c r="I600" s="219"/>
      <c r="J600" s="219"/>
      <c r="K600" s="219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292</v>
      </c>
      <c r="AU600" s="227" t="s">
        <v>88</v>
      </c>
      <c r="AV600" s="13" t="s">
        <v>88</v>
      </c>
      <c r="AW600" s="13" t="s">
        <v>40</v>
      </c>
      <c r="AX600" s="13" t="s">
        <v>79</v>
      </c>
      <c r="AY600" s="227" t="s">
        <v>282</v>
      </c>
    </row>
    <row r="601" s="12" customFormat="1">
      <c r="B601" s="208"/>
      <c r="C601" s="209"/>
      <c r="D601" s="210" t="s">
        <v>292</v>
      </c>
      <c r="E601" s="211" t="s">
        <v>1</v>
      </c>
      <c r="F601" s="212" t="s">
        <v>4317</v>
      </c>
      <c r="G601" s="209"/>
      <c r="H601" s="211" t="s">
        <v>1</v>
      </c>
      <c r="I601" s="209"/>
      <c r="J601" s="209"/>
      <c r="K601" s="209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292</v>
      </c>
      <c r="AU601" s="217" t="s">
        <v>88</v>
      </c>
      <c r="AV601" s="12" t="s">
        <v>86</v>
      </c>
      <c r="AW601" s="12" t="s">
        <v>40</v>
      </c>
      <c r="AX601" s="12" t="s">
        <v>79</v>
      </c>
      <c r="AY601" s="217" t="s">
        <v>282</v>
      </c>
    </row>
    <row r="602" s="13" customFormat="1">
      <c r="B602" s="218"/>
      <c r="C602" s="219"/>
      <c r="D602" s="210" t="s">
        <v>292</v>
      </c>
      <c r="E602" s="220" t="s">
        <v>1</v>
      </c>
      <c r="F602" s="221" t="s">
        <v>86</v>
      </c>
      <c r="G602" s="219"/>
      <c r="H602" s="222">
        <v>1</v>
      </c>
      <c r="I602" s="219"/>
      <c r="J602" s="219"/>
      <c r="K602" s="219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292</v>
      </c>
      <c r="AU602" s="227" t="s">
        <v>88</v>
      </c>
      <c r="AV602" s="13" t="s">
        <v>88</v>
      </c>
      <c r="AW602" s="13" t="s">
        <v>40</v>
      </c>
      <c r="AX602" s="13" t="s">
        <v>79</v>
      </c>
      <c r="AY602" s="227" t="s">
        <v>282</v>
      </c>
    </row>
    <row r="603" s="12" customFormat="1">
      <c r="B603" s="208"/>
      <c r="C603" s="209"/>
      <c r="D603" s="210" t="s">
        <v>292</v>
      </c>
      <c r="E603" s="211" t="s">
        <v>1</v>
      </c>
      <c r="F603" s="212" t="s">
        <v>4318</v>
      </c>
      <c r="G603" s="209"/>
      <c r="H603" s="211" t="s">
        <v>1</v>
      </c>
      <c r="I603" s="209"/>
      <c r="J603" s="209"/>
      <c r="K603" s="209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292</v>
      </c>
      <c r="AU603" s="217" t="s">
        <v>88</v>
      </c>
      <c r="AV603" s="12" t="s">
        <v>86</v>
      </c>
      <c r="AW603" s="12" t="s">
        <v>40</v>
      </c>
      <c r="AX603" s="12" t="s">
        <v>79</v>
      </c>
      <c r="AY603" s="217" t="s">
        <v>282</v>
      </c>
    </row>
    <row r="604" s="13" customFormat="1">
      <c r="B604" s="218"/>
      <c r="C604" s="219"/>
      <c r="D604" s="210" t="s">
        <v>292</v>
      </c>
      <c r="E604" s="220" t="s">
        <v>1</v>
      </c>
      <c r="F604" s="221" t="s">
        <v>86</v>
      </c>
      <c r="G604" s="219"/>
      <c r="H604" s="222">
        <v>1</v>
      </c>
      <c r="I604" s="219"/>
      <c r="J604" s="219"/>
      <c r="K604" s="219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292</v>
      </c>
      <c r="AU604" s="227" t="s">
        <v>88</v>
      </c>
      <c r="AV604" s="13" t="s">
        <v>88</v>
      </c>
      <c r="AW604" s="13" t="s">
        <v>40</v>
      </c>
      <c r="AX604" s="13" t="s">
        <v>79</v>
      </c>
      <c r="AY604" s="227" t="s">
        <v>282</v>
      </c>
    </row>
    <row r="605" s="15" customFormat="1">
      <c r="B605" s="238"/>
      <c r="C605" s="239"/>
      <c r="D605" s="210" t="s">
        <v>292</v>
      </c>
      <c r="E605" s="240" t="s">
        <v>1</v>
      </c>
      <c r="F605" s="241" t="s">
        <v>306</v>
      </c>
      <c r="G605" s="239"/>
      <c r="H605" s="242">
        <v>4</v>
      </c>
      <c r="I605" s="239"/>
      <c r="J605" s="239"/>
      <c r="K605" s="239"/>
      <c r="L605" s="243"/>
      <c r="M605" s="244"/>
      <c r="N605" s="245"/>
      <c r="O605" s="245"/>
      <c r="P605" s="245"/>
      <c r="Q605" s="245"/>
      <c r="R605" s="245"/>
      <c r="S605" s="245"/>
      <c r="T605" s="246"/>
      <c r="AT605" s="247" t="s">
        <v>292</v>
      </c>
      <c r="AU605" s="247" t="s">
        <v>88</v>
      </c>
      <c r="AV605" s="15" t="s">
        <v>290</v>
      </c>
      <c r="AW605" s="15" t="s">
        <v>40</v>
      </c>
      <c r="AX605" s="15" t="s">
        <v>86</v>
      </c>
      <c r="AY605" s="247" t="s">
        <v>282</v>
      </c>
    </row>
    <row r="606" s="1" customFormat="1" ht="16.5" customHeight="1">
      <c r="B606" s="33"/>
      <c r="C606" s="198" t="s">
        <v>719</v>
      </c>
      <c r="D606" s="198" t="s">
        <v>285</v>
      </c>
      <c r="E606" s="199" t="s">
        <v>4319</v>
      </c>
      <c r="F606" s="200" t="s">
        <v>4320</v>
      </c>
      <c r="G606" s="201" t="s">
        <v>376</v>
      </c>
      <c r="H606" s="202">
        <v>4</v>
      </c>
      <c r="I606" s="203">
        <v>2510</v>
      </c>
      <c r="J606" s="203">
        <f>ROUND(I606*H606,2)</f>
        <v>10040</v>
      </c>
      <c r="K606" s="200" t="s">
        <v>289</v>
      </c>
      <c r="L606" s="38"/>
      <c r="M606" s="72" t="s">
        <v>1</v>
      </c>
      <c r="N606" s="204" t="s">
        <v>50</v>
      </c>
      <c r="O606" s="205">
        <v>3</v>
      </c>
      <c r="P606" s="205">
        <f>O606*H606</f>
        <v>12</v>
      </c>
      <c r="Q606" s="205">
        <v>0</v>
      </c>
      <c r="R606" s="205">
        <f>Q606*H606</f>
        <v>0</v>
      </c>
      <c r="S606" s="205">
        <v>0</v>
      </c>
      <c r="T606" s="206">
        <f>S606*H606</f>
        <v>0</v>
      </c>
      <c r="AR606" s="17" t="s">
        <v>659</v>
      </c>
      <c r="AT606" s="17" t="s">
        <v>285</v>
      </c>
      <c r="AU606" s="17" t="s">
        <v>88</v>
      </c>
      <c r="AY606" s="17" t="s">
        <v>282</v>
      </c>
      <c r="BE606" s="207">
        <f>IF(N606="základní",J606,0)</f>
        <v>10040</v>
      </c>
      <c r="BF606" s="207">
        <f>IF(N606="snížená",J606,0)</f>
        <v>0</v>
      </c>
      <c r="BG606" s="207">
        <f>IF(N606="zákl. přenesená",J606,0)</f>
        <v>0</v>
      </c>
      <c r="BH606" s="207">
        <f>IF(N606="sníž. přenesená",J606,0)</f>
        <v>0</v>
      </c>
      <c r="BI606" s="207">
        <f>IF(N606="nulová",J606,0)</f>
        <v>0</v>
      </c>
      <c r="BJ606" s="17" t="s">
        <v>86</v>
      </c>
      <c r="BK606" s="207">
        <f>ROUND(I606*H606,2)</f>
        <v>10040</v>
      </c>
      <c r="BL606" s="17" t="s">
        <v>659</v>
      </c>
      <c r="BM606" s="17" t="s">
        <v>4321</v>
      </c>
    </row>
    <row r="607" s="12" customFormat="1">
      <c r="B607" s="208"/>
      <c r="C607" s="209"/>
      <c r="D607" s="210" t="s">
        <v>292</v>
      </c>
      <c r="E607" s="211" t="s">
        <v>1</v>
      </c>
      <c r="F607" s="212" t="s">
        <v>3956</v>
      </c>
      <c r="G607" s="209"/>
      <c r="H607" s="211" t="s">
        <v>1</v>
      </c>
      <c r="I607" s="209"/>
      <c r="J607" s="209"/>
      <c r="K607" s="209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292</v>
      </c>
      <c r="AU607" s="217" t="s">
        <v>88</v>
      </c>
      <c r="AV607" s="12" t="s">
        <v>86</v>
      </c>
      <c r="AW607" s="12" t="s">
        <v>40</v>
      </c>
      <c r="AX607" s="12" t="s">
        <v>79</v>
      </c>
      <c r="AY607" s="217" t="s">
        <v>282</v>
      </c>
    </row>
    <row r="608" s="12" customFormat="1">
      <c r="B608" s="208"/>
      <c r="C608" s="209"/>
      <c r="D608" s="210" t="s">
        <v>292</v>
      </c>
      <c r="E608" s="211" t="s">
        <v>1</v>
      </c>
      <c r="F608" s="212" t="s">
        <v>4315</v>
      </c>
      <c r="G608" s="209"/>
      <c r="H608" s="211" t="s">
        <v>1</v>
      </c>
      <c r="I608" s="209"/>
      <c r="J608" s="209"/>
      <c r="K608" s="209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292</v>
      </c>
      <c r="AU608" s="217" t="s">
        <v>88</v>
      </c>
      <c r="AV608" s="12" t="s">
        <v>86</v>
      </c>
      <c r="AW608" s="12" t="s">
        <v>40</v>
      </c>
      <c r="AX608" s="12" t="s">
        <v>79</v>
      </c>
      <c r="AY608" s="217" t="s">
        <v>282</v>
      </c>
    </row>
    <row r="609" s="13" customFormat="1">
      <c r="B609" s="218"/>
      <c r="C609" s="219"/>
      <c r="D609" s="210" t="s">
        <v>292</v>
      </c>
      <c r="E609" s="220" t="s">
        <v>1</v>
      </c>
      <c r="F609" s="221" t="s">
        <v>86</v>
      </c>
      <c r="G609" s="219"/>
      <c r="H609" s="222">
        <v>1</v>
      </c>
      <c r="I609" s="219"/>
      <c r="J609" s="219"/>
      <c r="K609" s="219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292</v>
      </c>
      <c r="AU609" s="227" t="s">
        <v>88</v>
      </c>
      <c r="AV609" s="13" t="s">
        <v>88</v>
      </c>
      <c r="AW609" s="13" t="s">
        <v>40</v>
      </c>
      <c r="AX609" s="13" t="s">
        <v>79</v>
      </c>
      <c r="AY609" s="227" t="s">
        <v>282</v>
      </c>
    </row>
    <row r="610" s="12" customFormat="1">
      <c r="B610" s="208"/>
      <c r="C610" s="209"/>
      <c r="D610" s="210" t="s">
        <v>292</v>
      </c>
      <c r="E610" s="211" t="s">
        <v>1</v>
      </c>
      <c r="F610" s="212" t="s">
        <v>4316</v>
      </c>
      <c r="G610" s="209"/>
      <c r="H610" s="211" t="s">
        <v>1</v>
      </c>
      <c r="I610" s="209"/>
      <c r="J610" s="209"/>
      <c r="K610" s="209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292</v>
      </c>
      <c r="AU610" s="217" t="s">
        <v>88</v>
      </c>
      <c r="AV610" s="12" t="s">
        <v>86</v>
      </c>
      <c r="AW610" s="12" t="s">
        <v>40</v>
      </c>
      <c r="AX610" s="12" t="s">
        <v>79</v>
      </c>
      <c r="AY610" s="217" t="s">
        <v>282</v>
      </c>
    </row>
    <row r="611" s="13" customFormat="1">
      <c r="B611" s="218"/>
      <c r="C611" s="219"/>
      <c r="D611" s="210" t="s">
        <v>292</v>
      </c>
      <c r="E611" s="220" t="s">
        <v>1</v>
      </c>
      <c r="F611" s="221" t="s">
        <v>86</v>
      </c>
      <c r="G611" s="219"/>
      <c r="H611" s="222">
        <v>1</v>
      </c>
      <c r="I611" s="219"/>
      <c r="J611" s="219"/>
      <c r="K611" s="219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292</v>
      </c>
      <c r="AU611" s="227" t="s">
        <v>88</v>
      </c>
      <c r="AV611" s="13" t="s">
        <v>88</v>
      </c>
      <c r="AW611" s="13" t="s">
        <v>40</v>
      </c>
      <c r="AX611" s="13" t="s">
        <v>79</v>
      </c>
      <c r="AY611" s="227" t="s">
        <v>282</v>
      </c>
    </row>
    <row r="612" s="12" customFormat="1">
      <c r="B612" s="208"/>
      <c r="C612" s="209"/>
      <c r="D612" s="210" t="s">
        <v>292</v>
      </c>
      <c r="E612" s="211" t="s">
        <v>1</v>
      </c>
      <c r="F612" s="212" t="s">
        <v>4317</v>
      </c>
      <c r="G612" s="209"/>
      <c r="H612" s="211" t="s">
        <v>1</v>
      </c>
      <c r="I612" s="209"/>
      <c r="J612" s="209"/>
      <c r="K612" s="209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292</v>
      </c>
      <c r="AU612" s="217" t="s">
        <v>88</v>
      </c>
      <c r="AV612" s="12" t="s">
        <v>86</v>
      </c>
      <c r="AW612" s="12" t="s">
        <v>40</v>
      </c>
      <c r="AX612" s="12" t="s">
        <v>79</v>
      </c>
      <c r="AY612" s="217" t="s">
        <v>282</v>
      </c>
    </row>
    <row r="613" s="13" customFormat="1">
      <c r="B613" s="218"/>
      <c r="C613" s="219"/>
      <c r="D613" s="210" t="s">
        <v>292</v>
      </c>
      <c r="E613" s="220" t="s">
        <v>1</v>
      </c>
      <c r="F613" s="221" t="s">
        <v>86</v>
      </c>
      <c r="G613" s="219"/>
      <c r="H613" s="222">
        <v>1</v>
      </c>
      <c r="I613" s="219"/>
      <c r="J613" s="219"/>
      <c r="K613" s="219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292</v>
      </c>
      <c r="AU613" s="227" t="s">
        <v>88</v>
      </c>
      <c r="AV613" s="13" t="s">
        <v>88</v>
      </c>
      <c r="AW613" s="13" t="s">
        <v>40</v>
      </c>
      <c r="AX613" s="13" t="s">
        <v>79</v>
      </c>
      <c r="AY613" s="227" t="s">
        <v>282</v>
      </c>
    </row>
    <row r="614" s="12" customFormat="1">
      <c r="B614" s="208"/>
      <c r="C614" s="209"/>
      <c r="D614" s="210" t="s">
        <v>292</v>
      </c>
      <c r="E614" s="211" t="s">
        <v>1</v>
      </c>
      <c r="F614" s="212" t="s">
        <v>4318</v>
      </c>
      <c r="G614" s="209"/>
      <c r="H614" s="211" t="s">
        <v>1</v>
      </c>
      <c r="I614" s="209"/>
      <c r="J614" s="209"/>
      <c r="K614" s="209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292</v>
      </c>
      <c r="AU614" s="217" t="s">
        <v>88</v>
      </c>
      <c r="AV614" s="12" t="s">
        <v>86</v>
      </c>
      <c r="AW614" s="12" t="s">
        <v>40</v>
      </c>
      <c r="AX614" s="12" t="s">
        <v>79</v>
      </c>
      <c r="AY614" s="217" t="s">
        <v>282</v>
      </c>
    </row>
    <row r="615" s="13" customFormat="1">
      <c r="B615" s="218"/>
      <c r="C615" s="219"/>
      <c r="D615" s="210" t="s">
        <v>292</v>
      </c>
      <c r="E615" s="220" t="s">
        <v>1</v>
      </c>
      <c r="F615" s="221" t="s">
        <v>86</v>
      </c>
      <c r="G615" s="219"/>
      <c r="H615" s="222">
        <v>1</v>
      </c>
      <c r="I615" s="219"/>
      <c r="J615" s="219"/>
      <c r="K615" s="219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292</v>
      </c>
      <c r="AU615" s="227" t="s">
        <v>88</v>
      </c>
      <c r="AV615" s="13" t="s">
        <v>88</v>
      </c>
      <c r="AW615" s="13" t="s">
        <v>40</v>
      </c>
      <c r="AX615" s="13" t="s">
        <v>79</v>
      </c>
      <c r="AY615" s="227" t="s">
        <v>282</v>
      </c>
    </row>
    <row r="616" s="15" customFormat="1">
      <c r="B616" s="238"/>
      <c r="C616" s="239"/>
      <c r="D616" s="210" t="s">
        <v>292</v>
      </c>
      <c r="E616" s="240" t="s">
        <v>1</v>
      </c>
      <c r="F616" s="241" t="s">
        <v>306</v>
      </c>
      <c r="G616" s="239"/>
      <c r="H616" s="242">
        <v>4</v>
      </c>
      <c r="I616" s="239"/>
      <c r="J616" s="239"/>
      <c r="K616" s="239"/>
      <c r="L616" s="243"/>
      <c r="M616" s="244"/>
      <c r="N616" s="245"/>
      <c r="O616" s="245"/>
      <c r="P616" s="245"/>
      <c r="Q616" s="245"/>
      <c r="R616" s="245"/>
      <c r="S616" s="245"/>
      <c r="T616" s="246"/>
      <c r="AT616" s="247" t="s">
        <v>292</v>
      </c>
      <c r="AU616" s="247" t="s">
        <v>88</v>
      </c>
      <c r="AV616" s="15" t="s">
        <v>290</v>
      </c>
      <c r="AW616" s="15" t="s">
        <v>40</v>
      </c>
      <c r="AX616" s="15" t="s">
        <v>86</v>
      </c>
      <c r="AY616" s="247" t="s">
        <v>282</v>
      </c>
    </row>
    <row r="617" s="1" customFormat="1" ht="16.5" customHeight="1">
      <c r="B617" s="33"/>
      <c r="C617" s="248" t="s">
        <v>723</v>
      </c>
      <c r="D617" s="248" t="s">
        <v>328</v>
      </c>
      <c r="E617" s="249" t="s">
        <v>4322</v>
      </c>
      <c r="F617" s="250" t="s">
        <v>4323</v>
      </c>
      <c r="G617" s="251" t="s">
        <v>376</v>
      </c>
      <c r="H617" s="252">
        <v>2</v>
      </c>
      <c r="I617" s="253">
        <v>21300</v>
      </c>
      <c r="J617" s="253">
        <f>ROUND(I617*H617,2)</f>
        <v>42600</v>
      </c>
      <c r="K617" s="250" t="s">
        <v>4096</v>
      </c>
      <c r="L617" s="254"/>
      <c r="M617" s="255" t="s">
        <v>1</v>
      </c>
      <c r="N617" s="256" t="s">
        <v>50</v>
      </c>
      <c r="O617" s="205">
        <v>0</v>
      </c>
      <c r="P617" s="205">
        <f>O617*H617</f>
        <v>0</v>
      </c>
      <c r="Q617" s="205">
        <v>0</v>
      </c>
      <c r="R617" s="205">
        <f>Q617*H617</f>
        <v>0</v>
      </c>
      <c r="S617" s="205">
        <v>0</v>
      </c>
      <c r="T617" s="206">
        <f>S617*H617</f>
        <v>0</v>
      </c>
      <c r="AR617" s="17" t="s">
        <v>4097</v>
      </c>
      <c r="AT617" s="17" t="s">
        <v>328</v>
      </c>
      <c r="AU617" s="17" t="s">
        <v>88</v>
      </c>
      <c r="AY617" s="17" t="s">
        <v>282</v>
      </c>
      <c r="BE617" s="207">
        <f>IF(N617="základní",J617,0)</f>
        <v>42600</v>
      </c>
      <c r="BF617" s="207">
        <f>IF(N617="snížená",J617,0)</f>
        <v>0</v>
      </c>
      <c r="BG617" s="207">
        <f>IF(N617="zákl. přenesená",J617,0)</f>
        <v>0</v>
      </c>
      <c r="BH617" s="207">
        <f>IF(N617="sníž. přenesená",J617,0)</f>
        <v>0</v>
      </c>
      <c r="BI617" s="207">
        <f>IF(N617="nulová",J617,0)</f>
        <v>0</v>
      </c>
      <c r="BJ617" s="17" t="s">
        <v>86</v>
      </c>
      <c r="BK617" s="207">
        <f>ROUND(I617*H617,2)</f>
        <v>42600</v>
      </c>
      <c r="BL617" s="17" t="s">
        <v>659</v>
      </c>
      <c r="BM617" s="17" t="s">
        <v>4324</v>
      </c>
    </row>
    <row r="618" s="12" customFormat="1">
      <c r="B618" s="208"/>
      <c r="C618" s="209"/>
      <c r="D618" s="210" t="s">
        <v>292</v>
      </c>
      <c r="E618" s="211" t="s">
        <v>1</v>
      </c>
      <c r="F618" s="212" t="s">
        <v>3956</v>
      </c>
      <c r="G618" s="209"/>
      <c r="H618" s="211" t="s">
        <v>1</v>
      </c>
      <c r="I618" s="209"/>
      <c r="J618" s="209"/>
      <c r="K618" s="209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292</v>
      </c>
      <c r="AU618" s="217" t="s">
        <v>88</v>
      </c>
      <c r="AV618" s="12" t="s">
        <v>86</v>
      </c>
      <c r="AW618" s="12" t="s">
        <v>40</v>
      </c>
      <c r="AX618" s="12" t="s">
        <v>79</v>
      </c>
      <c r="AY618" s="217" t="s">
        <v>282</v>
      </c>
    </row>
    <row r="619" s="12" customFormat="1">
      <c r="B619" s="208"/>
      <c r="C619" s="209"/>
      <c r="D619" s="210" t="s">
        <v>292</v>
      </c>
      <c r="E619" s="211" t="s">
        <v>1</v>
      </c>
      <c r="F619" s="212" t="s">
        <v>4325</v>
      </c>
      <c r="G619" s="209"/>
      <c r="H619" s="211" t="s">
        <v>1</v>
      </c>
      <c r="I619" s="209"/>
      <c r="J619" s="209"/>
      <c r="K619" s="209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292</v>
      </c>
      <c r="AU619" s="217" t="s">
        <v>88</v>
      </c>
      <c r="AV619" s="12" t="s">
        <v>86</v>
      </c>
      <c r="AW619" s="12" t="s">
        <v>40</v>
      </c>
      <c r="AX619" s="12" t="s">
        <v>79</v>
      </c>
      <c r="AY619" s="217" t="s">
        <v>282</v>
      </c>
    </row>
    <row r="620" s="13" customFormat="1">
      <c r="B620" s="218"/>
      <c r="C620" s="219"/>
      <c r="D620" s="210" t="s">
        <v>292</v>
      </c>
      <c r="E620" s="220" t="s">
        <v>1</v>
      </c>
      <c r="F620" s="221" t="s">
        <v>86</v>
      </c>
      <c r="G620" s="219"/>
      <c r="H620" s="222">
        <v>1</v>
      </c>
      <c r="I620" s="219"/>
      <c r="J620" s="219"/>
      <c r="K620" s="219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292</v>
      </c>
      <c r="AU620" s="227" t="s">
        <v>88</v>
      </c>
      <c r="AV620" s="13" t="s">
        <v>88</v>
      </c>
      <c r="AW620" s="13" t="s">
        <v>40</v>
      </c>
      <c r="AX620" s="13" t="s">
        <v>79</v>
      </c>
      <c r="AY620" s="227" t="s">
        <v>282</v>
      </c>
    </row>
    <row r="621" s="12" customFormat="1">
      <c r="B621" s="208"/>
      <c r="C621" s="209"/>
      <c r="D621" s="210" t="s">
        <v>292</v>
      </c>
      <c r="E621" s="211" t="s">
        <v>1</v>
      </c>
      <c r="F621" s="212" t="s">
        <v>4326</v>
      </c>
      <c r="G621" s="209"/>
      <c r="H621" s="211" t="s">
        <v>1</v>
      </c>
      <c r="I621" s="209"/>
      <c r="J621" s="209"/>
      <c r="K621" s="209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292</v>
      </c>
      <c r="AU621" s="217" t="s">
        <v>88</v>
      </c>
      <c r="AV621" s="12" t="s">
        <v>86</v>
      </c>
      <c r="AW621" s="12" t="s">
        <v>40</v>
      </c>
      <c r="AX621" s="12" t="s">
        <v>79</v>
      </c>
      <c r="AY621" s="217" t="s">
        <v>282</v>
      </c>
    </row>
    <row r="622" s="13" customFormat="1">
      <c r="B622" s="218"/>
      <c r="C622" s="219"/>
      <c r="D622" s="210" t="s">
        <v>292</v>
      </c>
      <c r="E622" s="220" t="s">
        <v>1</v>
      </c>
      <c r="F622" s="221" t="s">
        <v>86</v>
      </c>
      <c r="G622" s="219"/>
      <c r="H622" s="222">
        <v>1</v>
      </c>
      <c r="I622" s="219"/>
      <c r="J622" s="219"/>
      <c r="K622" s="219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292</v>
      </c>
      <c r="AU622" s="227" t="s">
        <v>88</v>
      </c>
      <c r="AV622" s="13" t="s">
        <v>88</v>
      </c>
      <c r="AW622" s="13" t="s">
        <v>40</v>
      </c>
      <c r="AX622" s="13" t="s">
        <v>79</v>
      </c>
      <c r="AY622" s="227" t="s">
        <v>282</v>
      </c>
    </row>
    <row r="623" s="15" customFormat="1">
      <c r="B623" s="238"/>
      <c r="C623" s="239"/>
      <c r="D623" s="210" t="s">
        <v>292</v>
      </c>
      <c r="E623" s="240" t="s">
        <v>1</v>
      </c>
      <c r="F623" s="241" t="s">
        <v>306</v>
      </c>
      <c r="G623" s="239"/>
      <c r="H623" s="242">
        <v>2</v>
      </c>
      <c r="I623" s="239"/>
      <c r="J623" s="239"/>
      <c r="K623" s="239"/>
      <c r="L623" s="243"/>
      <c r="M623" s="244"/>
      <c r="N623" s="245"/>
      <c r="O623" s="245"/>
      <c r="P623" s="245"/>
      <c r="Q623" s="245"/>
      <c r="R623" s="245"/>
      <c r="S623" s="245"/>
      <c r="T623" s="246"/>
      <c r="AT623" s="247" t="s">
        <v>292</v>
      </c>
      <c r="AU623" s="247" t="s">
        <v>88</v>
      </c>
      <c r="AV623" s="15" t="s">
        <v>290</v>
      </c>
      <c r="AW623" s="15" t="s">
        <v>40</v>
      </c>
      <c r="AX623" s="15" t="s">
        <v>86</v>
      </c>
      <c r="AY623" s="247" t="s">
        <v>282</v>
      </c>
    </row>
    <row r="624" s="1" customFormat="1" ht="16.5" customHeight="1">
      <c r="B624" s="33"/>
      <c r="C624" s="248" t="s">
        <v>729</v>
      </c>
      <c r="D624" s="248" t="s">
        <v>328</v>
      </c>
      <c r="E624" s="249" t="s">
        <v>4327</v>
      </c>
      <c r="F624" s="250" t="s">
        <v>4328</v>
      </c>
      <c r="G624" s="251" t="s">
        <v>376</v>
      </c>
      <c r="H624" s="252">
        <v>1</v>
      </c>
      <c r="I624" s="253">
        <v>33700</v>
      </c>
      <c r="J624" s="253">
        <f>ROUND(I624*H624,2)</f>
        <v>33700</v>
      </c>
      <c r="K624" s="250" t="s">
        <v>4096</v>
      </c>
      <c r="L624" s="254"/>
      <c r="M624" s="255" t="s">
        <v>1</v>
      </c>
      <c r="N624" s="256" t="s">
        <v>50</v>
      </c>
      <c r="O624" s="205">
        <v>0</v>
      </c>
      <c r="P624" s="205">
        <f>O624*H624</f>
        <v>0</v>
      </c>
      <c r="Q624" s="205">
        <v>0</v>
      </c>
      <c r="R624" s="205">
        <f>Q624*H624</f>
        <v>0</v>
      </c>
      <c r="S624" s="205">
        <v>0</v>
      </c>
      <c r="T624" s="206">
        <f>S624*H624</f>
        <v>0</v>
      </c>
      <c r="AR624" s="17" t="s">
        <v>4097</v>
      </c>
      <c r="AT624" s="17" t="s">
        <v>328</v>
      </c>
      <c r="AU624" s="17" t="s">
        <v>88</v>
      </c>
      <c r="AY624" s="17" t="s">
        <v>282</v>
      </c>
      <c r="BE624" s="207">
        <f>IF(N624="základní",J624,0)</f>
        <v>33700</v>
      </c>
      <c r="BF624" s="207">
        <f>IF(N624="snížená",J624,0)</f>
        <v>0</v>
      </c>
      <c r="BG624" s="207">
        <f>IF(N624="zákl. přenesená",J624,0)</f>
        <v>0</v>
      </c>
      <c r="BH624" s="207">
        <f>IF(N624="sníž. přenesená",J624,0)</f>
        <v>0</v>
      </c>
      <c r="BI624" s="207">
        <f>IF(N624="nulová",J624,0)</f>
        <v>0</v>
      </c>
      <c r="BJ624" s="17" t="s">
        <v>86</v>
      </c>
      <c r="BK624" s="207">
        <f>ROUND(I624*H624,2)</f>
        <v>33700</v>
      </c>
      <c r="BL624" s="17" t="s">
        <v>659</v>
      </c>
      <c r="BM624" s="17" t="s">
        <v>4329</v>
      </c>
    </row>
    <row r="625" s="12" customFormat="1">
      <c r="B625" s="208"/>
      <c r="C625" s="209"/>
      <c r="D625" s="210" t="s">
        <v>292</v>
      </c>
      <c r="E625" s="211" t="s">
        <v>1</v>
      </c>
      <c r="F625" s="212" t="s">
        <v>3956</v>
      </c>
      <c r="G625" s="209"/>
      <c r="H625" s="211" t="s">
        <v>1</v>
      </c>
      <c r="I625" s="209"/>
      <c r="J625" s="209"/>
      <c r="K625" s="209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292</v>
      </c>
      <c r="AU625" s="217" t="s">
        <v>88</v>
      </c>
      <c r="AV625" s="12" t="s">
        <v>86</v>
      </c>
      <c r="AW625" s="12" t="s">
        <v>40</v>
      </c>
      <c r="AX625" s="12" t="s">
        <v>79</v>
      </c>
      <c r="AY625" s="217" t="s">
        <v>282</v>
      </c>
    </row>
    <row r="626" s="12" customFormat="1">
      <c r="B626" s="208"/>
      <c r="C626" s="209"/>
      <c r="D626" s="210" t="s">
        <v>292</v>
      </c>
      <c r="E626" s="211" t="s">
        <v>1</v>
      </c>
      <c r="F626" s="212" t="s">
        <v>4330</v>
      </c>
      <c r="G626" s="209"/>
      <c r="H626" s="211" t="s">
        <v>1</v>
      </c>
      <c r="I626" s="209"/>
      <c r="J626" s="209"/>
      <c r="K626" s="209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292</v>
      </c>
      <c r="AU626" s="217" t="s">
        <v>88</v>
      </c>
      <c r="AV626" s="12" t="s">
        <v>86</v>
      </c>
      <c r="AW626" s="12" t="s">
        <v>40</v>
      </c>
      <c r="AX626" s="12" t="s">
        <v>79</v>
      </c>
      <c r="AY626" s="217" t="s">
        <v>282</v>
      </c>
    </row>
    <row r="627" s="13" customFormat="1">
      <c r="B627" s="218"/>
      <c r="C627" s="219"/>
      <c r="D627" s="210" t="s">
        <v>292</v>
      </c>
      <c r="E627" s="220" t="s">
        <v>1</v>
      </c>
      <c r="F627" s="221" t="s">
        <v>86</v>
      </c>
      <c r="G627" s="219"/>
      <c r="H627" s="222">
        <v>1</v>
      </c>
      <c r="I627" s="219"/>
      <c r="J627" s="219"/>
      <c r="K627" s="219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292</v>
      </c>
      <c r="AU627" s="227" t="s">
        <v>88</v>
      </c>
      <c r="AV627" s="13" t="s">
        <v>88</v>
      </c>
      <c r="AW627" s="13" t="s">
        <v>40</v>
      </c>
      <c r="AX627" s="13" t="s">
        <v>86</v>
      </c>
      <c r="AY627" s="227" t="s">
        <v>282</v>
      </c>
    </row>
    <row r="628" s="1" customFormat="1" ht="16.5" customHeight="1">
      <c r="B628" s="33"/>
      <c r="C628" s="248" t="s">
        <v>733</v>
      </c>
      <c r="D628" s="248" t="s">
        <v>328</v>
      </c>
      <c r="E628" s="249" t="s">
        <v>4331</v>
      </c>
      <c r="F628" s="250" t="s">
        <v>4332</v>
      </c>
      <c r="G628" s="251" t="s">
        <v>376</v>
      </c>
      <c r="H628" s="252">
        <v>1</v>
      </c>
      <c r="I628" s="253">
        <v>49600</v>
      </c>
      <c r="J628" s="253">
        <f>ROUND(I628*H628,2)</f>
        <v>49600</v>
      </c>
      <c r="K628" s="250" t="s">
        <v>4096</v>
      </c>
      <c r="L628" s="254"/>
      <c r="M628" s="255" t="s">
        <v>1</v>
      </c>
      <c r="N628" s="256" t="s">
        <v>50</v>
      </c>
      <c r="O628" s="205">
        <v>0</v>
      </c>
      <c r="P628" s="205">
        <f>O628*H628</f>
        <v>0</v>
      </c>
      <c r="Q628" s="205">
        <v>0</v>
      </c>
      <c r="R628" s="205">
        <f>Q628*H628</f>
        <v>0</v>
      </c>
      <c r="S628" s="205">
        <v>0</v>
      </c>
      <c r="T628" s="206">
        <f>S628*H628</f>
        <v>0</v>
      </c>
      <c r="AR628" s="17" t="s">
        <v>4097</v>
      </c>
      <c r="AT628" s="17" t="s">
        <v>328</v>
      </c>
      <c r="AU628" s="17" t="s">
        <v>88</v>
      </c>
      <c r="AY628" s="17" t="s">
        <v>282</v>
      </c>
      <c r="BE628" s="207">
        <f>IF(N628="základní",J628,0)</f>
        <v>49600</v>
      </c>
      <c r="BF628" s="207">
        <f>IF(N628="snížená",J628,0)</f>
        <v>0</v>
      </c>
      <c r="BG628" s="207">
        <f>IF(N628="zákl. přenesená",J628,0)</f>
        <v>0</v>
      </c>
      <c r="BH628" s="207">
        <f>IF(N628="sníž. přenesená",J628,0)</f>
        <v>0</v>
      </c>
      <c r="BI628" s="207">
        <f>IF(N628="nulová",J628,0)</f>
        <v>0</v>
      </c>
      <c r="BJ628" s="17" t="s">
        <v>86</v>
      </c>
      <c r="BK628" s="207">
        <f>ROUND(I628*H628,2)</f>
        <v>49600</v>
      </c>
      <c r="BL628" s="17" t="s">
        <v>659</v>
      </c>
      <c r="BM628" s="17" t="s">
        <v>4333</v>
      </c>
    </row>
    <row r="629" s="12" customFormat="1">
      <c r="B629" s="208"/>
      <c r="C629" s="209"/>
      <c r="D629" s="210" t="s">
        <v>292</v>
      </c>
      <c r="E629" s="211" t="s">
        <v>1</v>
      </c>
      <c r="F629" s="212" t="s">
        <v>3956</v>
      </c>
      <c r="G629" s="209"/>
      <c r="H629" s="211" t="s">
        <v>1</v>
      </c>
      <c r="I629" s="209"/>
      <c r="J629" s="209"/>
      <c r="K629" s="209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292</v>
      </c>
      <c r="AU629" s="217" t="s">
        <v>88</v>
      </c>
      <c r="AV629" s="12" t="s">
        <v>86</v>
      </c>
      <c r="AW629" s="12" t="s">
        <v>40</v>
      </c>
      <c r="AX629" s="12" t="s">
        <v>79</v>
      </c>
      <c r="AY629" s="217" t="s">
        <v>282</v>
      </c>
    </row>
    <row r="630" s="12" customFormat="1">
      <c r="B630" s="208"/>
      <c r="C630" s="209"/>
      <c r="D630" s="210" t="s">
        <v>292</v>
      </c>
      <c r="E630" s="211" t="s">
        <v>1</v>
      </c>
      <c r="F630" s="212" t="s">
        <v>4334</v>
      </c>
      <c r="G630" s="209"/>
      <c r="H630" s="211" t="s">
        <v>1</v>
      </c>
      <c r="I630" s="209"/>
      <c r="J630" s="209"/>
      <c r="K630" s="209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292</v>
      </c>
      <c r="AU630" s="217" t="s">
        <v>88</v>
      </c>
      <c r="AV630" s="12" t="s">
        <v>86</v>
      </c>
      <c r="AW630" s="12" t="s">
        <v>40</v>
      </c>
      <c r="AX630" s="12" t="s">
        <v>79</v>
      </c>
      <c r="AY630" s="217" t="s">
        <v>282</v>
      </c>
    </row>
    <row r="631" s="13" customFormat="1">
      <c r="B631" s="218"/>
      <c r="C631" s="219"/>
      <c r="D631" s="210" t="s">
        <v>292</v>
      </c>
      <c r="E631" s="220" t="s">
        <v>1</v>
      </c>
      <c r="F631" s="221" t="s">
        <v>86</v>
      </c>
      <c r="G631" s="219"/>
      <c r="H631" s="222">
        <v>1</v>
      </c>
      <c r="I631" s="219"/>
      <c r="J631" s="219"/>
      <c r="K631" s="219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292</v>
      </c>
      <c r="AU631" s="227" t="s">
        <v>88</v>
      </c>
      <c r="AV631" s="13" t="s">
        <v>88</v>
      </c>
      <c r="AW631" s="13" t="s">
        <v>40</v>
      </c>
      <c r="AX631" s="13" t="s">
        <v>86</v>
      </c>
      <c r="AY631" s="227" t="s">
        <v>282</v>
      </c>
    </row>
    <row r="632" s="1" customFormat="1" ht="16.5" customHeight="1">
      <c r="B632" s="33"/>
      <c r="C632" s="198" t="s">
        <v>737</v>
      </c>
      <c r="D632" s="198" t="s">
        <v>285</v>
      </c>
      <c r="E632" s="199" t="s">
        <v>4335</v>
      </c>
      <c r="F632" s="200" t="s">
        <v>4336</v>
      </c>
      <c r="G632" s="201" t="s">
        <v>376</v>
      </c>
      <c r="H632" s="202">
        <v>7</v>
      </c>
      <c r="I632" s="203">
        <v>260</v>
      </c>
      <c r="J632" s="203">
        <f>ROUND(I632*H632,2)</f>
        <v>1820</v>
      </c>
      <c r="K632" s="200" t="s">
        <v>289</v>
      </c>
      <c r="L632" s="38"/>
      <c r="M632" s="72" t="s">
        <v>1</v>
      </c>
      <c r="N632" s="204" t="s">
        <v>50</v>
      </c>
      <c r="O632" s="205">
        <v>0.32000000000000001</v>
      </c>
      <c r="P632" s="205">
        <f>O632*H632</f>
        <v>2.2400000000000002</v>
      </c>
      <c r="Q632" s="205">
        <v>0</v>
      </c>
      <c r="R632" s="205">
        <f>Q632*H632</f>
        <v>0</v>
      </c>
      <c r="S632" s="205">
        <v>0</v>
      </c>
      <c r="T632" s="206">
        <f>S632*H632</f>
        <v>0</v>
      </c>
      <c r="AR632" s="17" t="s">
        <v>659</v>
      </c>
      <c r="AT632" s="17" t="s">
        <v>285</v>
      </c>
      <c r="AU632" s="17" t="s">
        <v>88</v>
      </c>
      <c r="AY632" s="17" t="s">
        <v>282</v>
      </c>
      <c r="BE632" s="207">
        <f>IF(N632="základní",J632,0)</f>
        <v>1820</v>
      </c>
      <c r="BF632" s="207">
        <f>IF(N632="snížená",J632,0)</f>
        <v>0</v>
      </c>
      <c r="BG632" s="207">
        <f>IF(N632="zákl. přenesená",J632,0)</f>
        <v>0</v>
      </c>
      <c r="BH632" s="207">
        <f>IF(N632="sníž. přenesená",J632,0)</f>
        <v>0</v>
      </c>
      <c r="BI632" s="207">
        <f>IF(N632="nulová",J632,0)</f>
        <v>0</v>
      </c>
      <c r="BJ632" s="17" t="s">
        <v>86</v>
      </c>
      <c r="BK632" s="207">
        <f>ROUND(I632*H632,2)</f>
        <v>1820</v>
      </c>
      <c r="BL632" s="17" t="s">
        <v>659</v>
      </c>
      <c r="BM632" s="17" t="s">
        <v>4337</v>
      </c>
    </row>
    <row r="633" s="12" customFormat="1">
      <c r="B633" s="208"/>
      <c r="C633" s="209"/>
      <c r="D633" s="210" t="s">
        <v>292</v>
      </c>
      <c r="E633" s="211" t="s">
        <v>1</v>
      </c>
      <c r="F633" s="212" t="s">
        <v>3956</v>
      </c>
      <c r="G633" s="209"/>
      <c r="H633" s="211" t="s">
        <v>1</v>
      </c>
      <c r="I633" s="209"/>
      <c r="J633" s="209"/>
      <c r="K633" s="209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292</v>
      </c>
      <c r="AU633" s="217" t="s">
        <v>88</v>
      </c>
      <c r="AV633" s="12" t="s">
        <v>86</v>
      </c>
      <c r="AW633" s="12" t="s">
        <v>40</v>
      </c>
      <c r="AX633" s="12" t="s">
        <v>79</v>
      </c>
      <c r="AY633" s="217" t="s">
        <v>282</v>
      </c>
    </row>
    <row r="634" s="12" customFormat="1">
      <c r="B634" s="208"/>
      <c r="C634" s="209"/>
      <c r="D634" s="210" t="s">
        <v>292</v>
      </c>
      <c r="E634" s="211" t="s">
        <v>1</v>
      </c>
      <c r="F634" s="212" t="s">
        <v>4338</v>
      </c>
      <c r="G634" s="209"/>
      <c r="H634" s="211" t="s">
        <v>1</v>
      </c>
      <c r="I634" s="209"/>
      <c r="J634" s="209"/>
      <c r="K634" s="209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292</v>
      </c>
      <c r="AU634" s="217" t="s">
        <v>88</v>
      </c>
      <c r="AV634" s="12" t="s">
        <v>86</v>
      </c>
      <c r="AW634" s="12" t="s">
        <v>40</v>
      </c>
      <c r="AX634" s="12" t="s">
        <v>79</v>
      </c>
      <c r="AY634" s="217" t="s">
        <v>282</v>
      </c>
    </row>
    <row r="635" s="13" customFormat="1">
      <c r="B635" s="218"/>
      <c r="C635" s="219"/>
      <c r="D635" s="210" t="s">
        <v>292</v>
      </c>
      <c r="E635" s="220" t="s">
        <v>1</v>
      </c>
      <c r="F635" s="221" t="s">
        <v>334</v>
      </c>
      <c r="G635" s="219"/>
      <c r="H635" s="222">
        <v>7</v>
      </c>
      <c r="I635" s="219"/>
      <c r="J635" s="219"/>
      <c r="K635" s="219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292</v>
      </c>
      <c r="AU635" s="227" t="s">
        <v>88</v>
      </c>
      <c r="AV635" s="13" t="s">
        <v>88</v>
      </c>
      <c r="AW635" s="13" t="s">
        <v>40</v>
      </c>
      <c r="AX635" s="13" t="s">
        <v>86</v>
      </c>
      <c r="AY635" s="227" t="s">
        <v>282</v>
      </c>
    </row>
    <row r="636" s="1" customFormat="1" ht="16.5" customHeight="1">
      <c r="B636" s="33"/>
      <c r="C636" s="248" t="s">
        <v>743</v>
      </c>
      <c r="D636" s="248" t="s">
        <v>328</v>
      </c>
      <c r="E636" s="249" t="s">
        <v>4339</v>
      </c>
      <c r="F636" s="250" t="s">
        <v>4340</v>
      </c>
      <c r="G636" s="251" t="s">
        <v>376</v>
      </c>
      <c r="H636" s="252">
        <v>7</v>
      </c>
      <c r="I636" s="253">
        <v>4240</v>
      </c>
      <c r="J636" s="253">
        <f>ROUND(I636*H636,2)</f>
        <v>29680</v>
      </c>
      <c r="K636" s="250" t="s">
        <v>4096</v>
      </c>
      <c r="L636" s="254"/>
      <c r="M636" s="255" t="s">
        <v>1</v>
      </c>
      <c r="N636" s="256" t="s">
        <v>50</v>
      </c>
      <c r="O636" s="205">
        <v>0</v>
      </c>
      <c r="P636" s="205">
        <f>O636*H636</f>
        <v>0</v>
      </c>
      <c r="Q636" s="205">
        <v>0</v>
      </c>
      <c r="R636" s="205">
        <f>Q636*H636</f>
        <v>0</v>
      </c>
      <c r="S636" s="205">
        <v>0</v>
      </c>
      <c r="T636" s="206">
        <f>S636*H636</f>
        <v>0</v>
      </c>
      <c r="AR636" s="17" t="s">
        <v>4097</v>
      </c>
      <c r="AT636" s="17" t="s">
        <v>328</v>
      </c>
      <c r="AU636" s="17" t="s">
        <v>88</v>
      </c>
      <c r="AY636" s="17" t="s">
        <v>282</v>
      </c>
      <c r="BE636" s="207">
        <f>IF(N636="základní",J636,0)</f>
        <v>29680</v>
      </c>
      <c r="BF636" s="207">
        <f>IF(N636="snížená",J636,0)</f>
        <v>0</v>
      </c>
      <c r="BG636" s="207">
        <f>IF(N636="zákl. přenesená",J636,0)</f>
        <v>0</v>
      </c>
      <c r="BH636" s="207">
        <f>IF(N636="sníž. přenesená",J636,0)</f>
        <v>0</v>
      </c>
      <c r="BI636" s="207">
        <f>IF(N636="nulová",J636,0)</f>
        <v>0</v>
      </c>
      <c r="BJ636" s="17" t="s">
        <v>86</v>
      </c>
      <c r="BK636" s="207">
        <f>ROUND(I636*H636,2)</f>
        <v>29680</v>
      </c>
      <c r="BL636" s="17" t="s">
        <v>659</v>
      </c>
      <c r="BM636" s="17" t="s">
        <v>4341</v>
      </c>
    </row>
    <row r="637" s="12" customFormat="1">
      <c r="B637" s="208"/>
      <c r="C637" s="209"/>
      <c r="D637" s="210" t="s">
        <v>292</v>
      </c>
      <c r="E637" s="211" t="s">
        <v>1</v>
      </c>
      <c r="F637" s="212" t="s">
        <v>3956</v>
      </c>
      <c r="G637" s="209"/>
      <c r="H637" s="211" t="s">
        <v>1</v>
      </c>
      <c r="I637" s="209"/>
      <c r="J637" s="209"/>
      <c r="K637" s="209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292</v>
      </c>
      <c r="AU637" s="217" t="s">
        <v>88</v>
      </c>
      <c r="AV637" s="12" t="s">
        <v>86</v>
      </c>
      <c r="AW637" s="12" t="s">
        <v>40</v>
      </c>
      <c r="AX637" s="12" t="s">
        <v>79</v>
      </c>
      <c r="AY637" s="217" t="s">
        <v>282</v>
      </c>
    </row>
    <row r="638" s="12" customFormat="1">
      <c r="B638" s="208"/>
      <c r="C638" s="209"/>
      <c r="D638" s="210" t="s">
        <v>292</v>
      </c>
      <c r="E638" s="211" t="s">
        <v>1</v>
      </c>
      <c r="F638" s="212" t="s">
        <v>4338</v>
      </c>
      <c r="G638" s="209"/>
      <c r="H638" s="211" t="s">
        <v>1</v>
      </c>
      <c r="I638" s="209"/>
      <c r="J638" s="209"/>
      <c r="K638" s="209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292</v>
      </c>
      <c r="AU638" s="217" t="s">
        <v>88</v>
      </c>
      <c r="AV638" s="12" t="s">
        <v>86</v>
      </c>
      <c r="AW638" s="12" t="s">
        <v>40</v>
      </c>
      <c r="AX638" s="12" t="s">
        <v>79</v>
      </c>
      <c r="AY638" s="217" t="s">
        <v>282</v>
      </c>
    </row>
    <row r="639" s="13" customFormat="1">
      <c r="B639" s="218"/>
      <c r="C639" s="219"/>
      <c r="D639" s="210" t="s">
        <v>292</v>
      </c>
      <c r="E639" s="220" t="s">
        <v>1</v>
      </c>
      <c r="F639" s="221" t="s">
        <v>334</v>
      </c>
      <c r="G639" s="219"/>
      <c r="H639" s="222">
        <v>7</v>
      </c>
      <c r="I639" s="219"/>
      <c r="J639" s="219"/>
      <c r="K639" s="219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292</v>
      </c>
      <c r="AU639" s="227" t="s">
        <v>88</v>
      </c>
      <c r="AV639" s="13" t="s">
        <v>88</v>
      </c>
      <c r="AW639" s="13" t="s">
        <v>40</v>
      </c>
      <c r="AX639" s="13" t="s">
        <v>86</v>
      </c>
      <c r="AY639" s="227" t="s">
        <v>282</v>
      </c>
    </row>
    <row r="640" s="1" customFormat="1" ht="16.5" customHeight="1">
      <c r="B640" s="33"/>
      <c r="C640" s="198" t="s">
        <v>747</v>
      </c>
      <c r="D640" s="198" t="s">
        <v>285</v>
      </c>
      <c r="E640" s="199" t="s">
        <v>4342</v>
      </c>
      <c r="F640" s="200" t="s">
        <v>4343</v>
      </c>
      <c r="G640" s="201" t="s">
        <v>376</v>
      </c>
      <c r="H640" s="202">
        <v>3</v>
      </c>
      <c r="I640" s="203">
        <v>1480</v>
      </c>
      <c r="J640" s="203">
        <f>ROUND(I640*H640,2)</f>
        <v>4440</v>
      </c>
      <c r="K640" s="200" t="s">
        <v>289</v>
      </c>
      <c r="L640" s="38"/>
      <c r="M640" s="72" t="s">
        <v>1</v>
      </c>
      <c r="N640" s="204" t="s">
        <v>50</v>
      </c>
      <c r="O640" s="205">
        <v>1.8300000000000001</v>
      </c>
      <c r="P640" s="205">
        <f>O640*H640</f>
        <v>5.4900000000000002</v>
      </c>
      <c r="Q640" s="205">
        <v>0</v>
      </c>
      <c r="R640" s="205">
        <f>Q640*H640</f>
        <v>0</v>
      </c>
      <c r="S640" s="205">
        <v>0</v>
      </c>
      <c r="T640" s="206">
        <f>S640*H640</f>
        <v>0</v>
      </c>
      <c r="AR640" s="17" t="s">
        <v>659</v>
      </c>
      <c r="AT640" s="17" t="s">
        <v>285</v>
      </c>
      <c r="AU640" s="17" t="s">
        <v>88</v>
      </c>
      <c r="AY640" s="17" t="s">
        <v>282</v>
      </c>
      <c r="BE640" s="207">
        <f>IF(N640="základní",J640,0)</f>
        <v>4440</v>
      </c>
      <c r="BF640" s="207">
        <f>IF(N640="snížená",J640,0)</f>
        <v>0</v>
      </c>
      <c r="BG640" s="207">
        <f>IF(N640="zákl. přenesená",J640,0)</f>
        <v>0</v>
      </c>
      <c r="BH640" s="207">
        <f>IF(N640="sníž. přenesená",J640,0)</f>
        <v>0</v>
      </c>
      <c r="BI640" s="207">
        <f>IF(N640="nulová",J640,0)</f>
        <v>0</v>
      </c>
      <c r="BJ640" s="17" t="s">
        <v>86</v>
      </c>
      <c r="BK640" s="207">
        <f>ROUND(I640*H640,2)</f>
        <v>4440</v>
      </c>
      <c r="BL640" s="17" t="s">
        <v>659</v>
      </c>
      <c r="BM640" s="17" t="s">
        <v>4344</v>
      </c>
    </row>
    <row r="641" s="12" customFormat="1">
      <c r="B641" s="208"/>
      <c r="C641" s="209"/>
      <c r="D641" s="210" t="s">
        <v>292</v>
      </c>
      <c r="E641" s="211" t="s">
        <v>1</v>
      </c>
      <c r="F641" s="212" t="s">
        <v>3956</v>
      </c>
      <c r="G641" s="209"/>
      <c r="H641" s="211" t="s">
        <v>1</v>
      </c>
      <c r="I641" s="209"/>
      <c r="J641" s="209"/>
      <c r="K641" s="209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292</v>
      </c>
      <c r="AU641" s="217" t="s">
        <v>88</v>
      </c>
      <c r="AV641" s="12" t="s">
        <v>86</v>
      </c>
      <c r="AW641" s="12" t="s">
        <v>40</v>
      </c>
      <c r="AX641" s="12" t="s">
        <v>79</v>
      </c>
      <c r="AY641" s="217" t="s">
        <v>282</v>
      </c>
    </row>
    <row r="642" s="12" customFormat="1">
      <c r="B642" s="208"/>
      <c r="C642" s="209"/>
      <c r="D642" s="210" t="s">
        <v>292</v>
      </c>
      <c r="E642" s="211" t="s">
        <v>1</v>
      </c>
      <c r="F642" s="212" t="s">
        <v>4345</v>
      </c>
      <c r="G642" s="209"/>
      <c r="H642" s="211" t="s">
        <v>1</v>
      </c>
      <c r="I642" s="209"/>
      <c r="J642" s="209"/>
      <c r="K642" s="209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292</v>
      </c>
      <c r="AU642" s="217" t="s">
        <v>88</v>
      </c>
      <c r="AV642" s="12" t="s">
        <v>86</v>
      </c>
      <c r="AW642" s="12" t="s">
        <v>40</v>
      </c>
      <c r="AX642" s="12" t="s">
        <v>79</v>
      </c>
      <c r="AY642" s="217" t="s">
        <v>282</v>
      </c>
    </row>
    <row r="643" s="13" customFormat="1">
      <c r="B643" s="218"/>
      <c r="C643" s="219"/>
      <c r="D643" s="210" t="s">
        <v>292</v>
      </c>
      <c r="E643" s="220" t="s">
        <v>1</v>
      </c>
      <c r="F643" s="221" t="s">
        <v>129</v>
      </c>
      <c r="G643" s="219"/>
      <c r="H643" s="222">
        <v>3</v>
      </c>
      <c r="I643" s="219"/>
      <c r="J643" s="219"/>
      <c r="K643" s="219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292</v>
      </c>
      <c r="AU643" s="227" t="s">
        <v>88</v>
      </c>
      <c r="AV643" s="13" t="s">
        <v>88</v>
      </c>
      <c r="AW643" s="13" t="s">
        <v>40</v>
      </c>
      <c r="AX643" s="13" t="s">
        <v>86</v>
      </c>
      <c r="AY643" s="227" t="s">
        <v>282</v>
      </c>
    </row>
    <row r="644" s="1" customFormat="1" ht="16.5" customHeight="1">
      <c r="B644" s="33"/>
      <c r="C644" s="248" t="s">
        <v>751</v>
      </c>
      <c r="D644" s="248" t="s">
        <v>328</v>
      </c>
      <c r="E644" s="249" t="s">
        <v>4346</v>
      </c>
      <c r="F644" s="250" t="s">
        <v>4347</v>
      </c>
      <c r="G644" s="251" t="s">
        <v>376</v>
      </c>
      <c r="H644" s="252">
        <v>3</v>
      </c>
      <c r="I644" s="253">
        <v>3870</v>
      </c>
      <c r="J644" s="253">
        <f>ROUND(I644*H644,2)</f>
        <v>11610</v>
      </c>
      <c r="K644" s="250" t="s">
        <v>4096</v>
      </c>
      <c r="L644" s="254"/>
      <c r="M644" s="255" t="s">
        <v>1</v>
      </c>
      <c r="N644" s="256" t="s">
        <v>50</v>
      </c>
      <c r="O644" s="205">
        <v>0</v>
      </c>
      <c r="P644" s="205">
        <f>O644*H644</f>
        <v>0</v>
      </c>
      <c r="Q644" s="205">
        <v>0</v>
      </c>
      <c r="R644" s="205">
        <f>Q644*H644</f>
        <v>0</v>
      </c>
      <c r="S644" s="205">
        <v>0</v>
      </c>
      <c r="T644" s="206">
        <f>S644*H644</f>
        <v>0</v>
      </c>
      <c r="AR644" s="17" t="s">
        <v>4097</v>
      </c>
      <c r="AT644" s="17" t="s">
        <v>328</v>
      </c>
      <c r="AU644" s="17" t="s">
        <v>88</v>
      </c>
      <c r="AY644" s="17" t="s">
        <v>282</v>
      </c>
      <c r="BE644" s="207">
        <f>IF(N644="základní",J644,0)</f>
        <v>11610</v>
      </c>
      <c r="BF644" s="207">
        <f>IF(N644="snížená",J644,0)</f>
        <v>0</v>
      </c>
      <c r="BG644" s="207">
        <f>IF(N644="zákl. přenesená",J644,0)</f>
        <v>0</v>
      </c>
      <c r="BH644" s="207">
        <f>IF(N644="sníž. přenesená",J644,0)</f>
        <v>0</v>
      </c>
      <c r="BI644" s="207">
        <f>IF(N644="nulová",J644,0)</f>
        <v>0</v>
      </c>
      <c r="BJ644" s="17" t="s">
        <v>86</v>
      </c>
      <c r="BK644" s="207">
        <f>ROUND(I644*H644,2)</f>
        <v>11610</v>
      </c>
      <c r="BL644" s="17" t="s">
        <v>659</v>
      </c>
      <c r="BM644" s="17" t="s">
        <v>4348</v>
      </c>
    </row>
    <row r="645" s="12" customFormat="1">
      <c r="B645" s="208"/>
      <c r="C645" s="209"/>
      <c r="D645" s="210" t="s">
        <v>292</v>
      </c>
      <c r="E645" s="211" t="s">
        <v>1</v>
      </c>
      <c r="F645" s="212" t="s">
        <v>3956</v>
      </c>
      <c r="G645" s="209"/>
      <c r="H645" s="211" t="s">
        <v>1</v>
      </c>
      <c r="I645" s="209"/>
      <c r="J645" s="209"/>
      <c r="K645" s="209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292</v>
      </c>
      <c r="AU645" s="217" t="s">
        <v>88</v>
      </c>
      <c r="AV645" s="12" t="s">
        <v>86</v>
      </c>
      <c r="AW645" s="12" t="s">
        <v>40</v>
      </c>
      <c r="AX645" s="12" t="s">
        <v>79</v>
      </c>
      <c r="AY645" s="217" t="s">
        <v>282</v>
      </c>
    </row>
    <row r="646" s="12" customFormat="1">
      <c r="B646" s="208"/>
      <c r="C646" s="209"/>
      <c r="D646" s="210" t="s">
        <v>292</v>
      </c>
      <c r="E646" s="211" t="s">
        <v>1</v>
      </c>
      <c r="F646" s="212" t="s">
        <v>4349</v>
      </c>
      <c r="G646" s="209"/>
      <c r="H646" s="211" t="s">
        <v>1</v>
      </c>
      <c r="I646" s="209"/>
      <c r="J646" s="209"/>
      <c r="K646" s="209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292</v>
      </c>
      <c r="AU646" s="217" t="s">
        <v>88</v>
      </c>
      <c r="AV646" s="12" t="s">
        <v>86</v>
      </c>
      <c r="AW646" s="12" t="s">
        <v>40</v>
      </c>
      <c r="AX646" s="12" t="s">
        <v>79</v>
      </c>
      <c r="AY646" s="217" t="s">
        <v>282</v>
      </c>
    </row>
    <row r="647" s="13" customFormat="1">
      <c r="B647" s="218"/>
      <c r="C647" s="219"/>
      <c r="D647" s="210" t="s">
        <v>292</v>
      </c>
      <c r="E647" s="220" t="s">
        <v>1</v>
      </c>
      <c r="F647" s="221" t="s">
        <v>129</v>
      </c>
      <c r="G647" s="219"/>
      <c r="H647" s="222">
        <v>3</v>
      </c>
      <c r="I647" s="219"/>
      <c r="J647" s="219"/>
      <c r="K647" s="219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292</v>
      </c>
      <c r="AU647" s="227" t="s">
        <v>88</v>
      </c>
      <c r="AV647" s="13" t="s">
        <v>88</v>
      </c>
      <c r="AW647" s="13" t="s">
        <v>40</v>
      </c>
      <c r="AX647" s="13" t="s">
        <v>86</v>
      </c>
      <c r="AY647" s="227" t="s">
        <v>282</v>
      </c>
    </row>
    <row r="648" s="1" customFormat="1" ht="16.5" customHeight="1">
      <c r="B648" s="33"/>
      <c r="C648" s="248" t="s">
        <v>755</v>
      </c>
      <c r="D648" s="248" t="s">
        <v>328</v>
      </c>
      <c r="E648" s="249" t="s">
        <v>4350</v>
      </c>
      <c r="F648" s="250" t="s">
        <v>4351</v>
      </c>
      <c r="G648" s="251" t="s">
        <v>376</v>
      </c>
      <c r="H648" s="252">
        <v>3</v>
      </c>
      <c r="I648" s="253">
        <v>220</v>
      </c>
      <c r="J648" s="253">
        <f>ROUND(I648*H648,2)</f>
        <v>660</v>
      </c>
      <c r="K648" s="250" t="s">
        <v>4096</v>
      </c>
      <c r="L648" s="254"/>
      <c r="M648" s="255" t="s">
        <v>1</v>
      </c>
      <c r="N648" s="256" t="s">
        <v>50</v>
      </c>
      <c r="O648" s="205">
        <v>0</v>
      </c>
      <c r="P648" s="205">
        <f>O648*H648</f>
        <v>0</v>
      </c>
      <c r="Q648" s="205">
        <v>0</v>
      </c>
      <c r="R648" s="205">
        <f>Q648*H648</f>
        <v>0</v>
      </c>
      <c r="S648" s="205">
        <v>0</v>
      </c>
      <c r="T648" s="206">
        <f>S648*H648</f>
        <v>0</v>
      </c>
      <c r="AR648" s="17" t="s">
        <v>4097</v>
      </c>
      <c r="AT648" s="17" t="s">
        <v>328</v>
      </c>
      <c r="AU648" s="17" t="s">
        <v>88</v>
      </c>
      <c r="AY648" s="17" t="s">
        <v>282</v>
      </c>
      <c r="BE648" s="207">
        <f>IF(N648="základní",J648,0)</f>
        <v>660</v>
      </c>
      <c r="BF648" s="207">
        <f>IF(N648="snížená",J648,0)</f>
        <v>0</v>
      </c>
      <c r="BG648" s="207">
        <f>IF(N648="zákl. přenesená",J648,0)</f>
        <v>0</v>
      </c>
      <c r="BH648" s="207">
        <f>IF(N648="sníž. přenesená",J648,0)</f>
        <v>0</v>
      </c>
      <c r="BI648" s="207">
        <f>IF(N648="nulová",J648,0)</f>
        <v>0</v>
      </c>
      <c r="BJ648" s="17" t="s">
        <v>86</v>
      </c>
      <c r="BK648" s="207">
        <f>ROUND(I648*H648,2)</f>
        <v>660</v>
      </c>
      <c r="BL648" s="17" t="s">
        <v>659</v>
      </c>
      <c r="BM648" s="17" t="s">
        <v>4352</v>
      </c>
    </row>
    <row r="649" s="12" customFormat="1">
      <c r="B649" s="208"/>
      <c r="C649" s="209"/>
      <c r="D649" s="210" t="s">
        <v>292</v>
      </c>
      <c r="E649" s="211" t="s">
        <v>1</v>
      </c>
      <c r="F649" s="212" t="s">
        <v>3956</v>
      </c>
      <c r="G649" s="209"/>
      <c r="H649" s="211" t="s">
        <v>1</v>
      </c>
      <c r="I649" s="209"/>
      <c r="J649" s="209"/>
      <c r="K649" s="209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292</v>
      </c>
      <c r="AU649" s="217" t="s">
        <v>88</v>
      </c>
      <c r="AV649" s="12" t="s">
        <v>86</v>
      </c>
      <c r="AW649" s="12" t="s">
        <v>40</v>
      </c>
      <c r="AX649" s="12" t="s">
        <v>79</v>
      </c>
      <c r="AY649" s="217" t="s">
        <v>282</v>
      </c>
    </row>
    <row r="650" s="12" customFormat="1">
      <c r="B650" s="208"/>
      <c r="C650" s="209"/>
      <c r="D650" s="210" t="s">
        <v>292</v>
      </c>
      <c r="E650" s="211" t="s">
        <v>1</v>
      </c>
      <c r="F650" s="212" t="s">
        <v>4349</v>
      </c>
      <c r="G650" s="209"/>
      <c r="H650" s="211" t="s">
        <v>1</v>
      </c>
      <c r="I650" s="209"/>
      <c r="J650" s="209"/>
      <c r="K650" s="209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292</v>
      </c>
      <c r="AU650" s="217" t="s">
        <v>88</v>
      </c>
      <c r="AV650" s="12" t="s">
        <v>86</v>
      </c>
      <c r="AW650" s="12" t="s">
        <v>40</v>
      </c>
      <c r="AX650" s="12" t="s">
        <v>79</v>
      </c>
      <c r="AY650" s="217" t="s">
        <v>282</v>
      </c>
    </row>
    <row r="651" s="13" customFormat="1">
      <c r="B651" s="218"/>
      <c r="C651" s="219"/>
      <c r="D651" s="210" t="s">
        <v>292</v>
      </c>
      <c r="E651" s="220" t="s">
        <v>1</v>
      </c>
      <c r="F651" s="221" t="s">
        <v>129</v>
      </c>
      <c r="G651" s="219"/>
      <c r="H651" s="222">
        <v>3</v>
      </c>
      <c r="I651" s="219"/>
      <c r="J651" s="219"/>
      <c r="K651" s="219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292</v>
      </c>
      <c r="AU651" s="227" t="s">
        <v>88</v>
      </c>
      <c r="AV651" s="13" t="s">
        <v>88</v>
      </c>
      <c r="AW651" s="13" t="s">
        <v>40</v>
      </c>
      <c r="AX651" s="13" t="s">
        <v>86</v>
      </c>
      <c r="AY651" s="227" t="s">
        <v>282</v>
      </c>
    </row>
    <row r="652" s="1" customFormat="1" ht="16.5" customHeight="1">
      <c r="B652" s="33"/>
      <c r="C652" s="248" t="s">
        <v>759</v>
      </c>
      <c r="D652" s="248" t="s">
        <v>328</v>
      </c>
      <c r="E652" s="249" t="s">
        <v>4353</v>
      </c>
      <c r="F652" s="250" t="s">
        <v>4354</v>
      </c>
      <c r="G652" s="251" t="s">
        <v>376</v>
      </c>
      <c r="H652" s="252">
        <v>6</v>
      </c>
      <c r="I652" s="253">
        <v>380</v>
      </c>
      <c r="J652" s="253">
        <f>ROUND(I652*H652,2)</f>
        <v>2280</v>
      </c>
      <c r="K652" s="250" t="s">
        <v>4096</v>
      </c>
      <c r="L652" s="254"/>
      <c r="M652" s="255" t="s">
        <v>1</v>
      </c>
      <c r="N652" s="256" t="s">
        <v>50</v>
      </c>
      <c r="O652" s="205">
        <v>0</v>
      </c>
      <c r="P652" s="205">
        <f>O652*H652</f>
        <v>0</v>
      </c>
      <c r="Q652" s="205">
        <v>0</v>
      </c>
      <c r="R652" s="205">
        <f>Q652*H652</f>
        <v>0</v>
      </c>
      <c r="S652" s="205">
        <v>0</v>
      </c>
      <c r="T652" s="206">
        <f>S652*H652</f>
        <v>0</v>
      </c>
      <c r="AR652" s="17" t="s">
        <v>4097</v>
      </c>
      <c r="AT652" s="17" t="s">
        <v>328</v>
      </c>
      <c r="AU652" s="17" t="s">
        <v>88</v>
      </c>
      <c r="AY652" s="17" t="s">
        <v>282</v>
      </c>
      <c r="BE652" s="207">
        <f>IF(N652="základní",J652,0)</f>
        <v>2280</v>
      </c>
      <c r="BF652" s="207">
        <f>IF(N652="snížená",J652,0)</f>
        <v>0</v>
      </c>
      <c r="BG652" s="207">
        <f>IF(N652="zákl. přenesená",J652,0)</f>
        <v>0</v>
      </c>
      <c r="BH652" s="207">
        <f>IF(N652="sníž. přenesená",J652,0)</f>
        <v>0</v>
      </c>
      <c r="BI652" s="207">
        <f>IF(N652="nulová",J652,0)</f>
        <v>0</v>
      </c>
      <c r="BJ652" s="17" t="s">
        <v>86</v>
      </c>
      <c r="BK652" s="207">
        <f>ROUND(I652*H652,2)</f>
        <v>2280</v>
      </c>
      <c r="BL652" s="17" t="s">
        <v>659</v>
      </c>
      <c r="BM652" s="17" t="s">
        <v>4355</v>
      </c>
    </row>
    <row r="653" s="12" customFormat="1">
      <c r="B653" s="208"/>
      <c r="C653" s="209"/>
      <c r="D653" s="210" t="s">
        <v>292</v>
      </c>
      <c r="E653" s="211" t="s">
        <v>1</v>
      </c>
      <c r="F653" s="212" t="s">
        <v>3956</v>
      </c>
      <c r="G653" s="209"/>
      <c r="H653" s="211" t="s">
        <v>1</v>
      </c>
      <c r="I653" s="209"/>
      <c r="J653" s="209"/>
      <c r="K653" s="209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292</v>
      </c>
      <c r="AU653" s="217" t="s">
        <v>88</v>
      </c>
      <c r="AV653" s="12" t="s">
        <v>86</v>
      </c>
      <c r="AW653" s="12" t="s">
        <v>40</v>
      </c>
      <c r="AX653" s="12" t="s">
        <v>79</v>
      </c>
      <c r="AY653" s="217" t="s">
        <v>282</v>
      </c>
    </row>
    <row r="654" s="12" customFormat="1">
      <c r="B654" s="208"/>
      <c r="C654" s="209"/>
      <c r="D654" s="210" t="s">
        <v>292</v>
      </c>
      <c r="E654" s="211" t="s">
        <v>1</v>
      </c>
      <c r="F654" s="212" t="s">
        <v>4349</v>
      </c>
      <c r="G654" s="209"/>
      <c r="H654" s="211" t="s">
        <v>1</v>
      </c>
      <c r="I654" s="209"/>
      <c r="J654" s="209"/>
      <c r="K654" s="209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292</v>
      </c>
      <c r="AU654" s="217" t="s">
        <v>88</v>
      </c>
      <c r="AV654" s="12" t="s">
        <v>86</v>
      </c>
      <c r="AW654" s="12" t="s">
        <v>40</v>
      </c>
      <c r="AX654" s="12" t="s">
        <v>79</v>
      </c>
      <c r="AY654" s="217" t="s">
        <v>282</v>
      </c>
    </row>
    <row r="655" s="13" customFormat="1">
      <c r="B655" s="218"/>
      <c r="C655" s="219"/>
      <c r="D655" s="210" t="s">
        <v>292</v>
      </c>
      <c r="E655" s="220" t="s">
        <v>1</v>
      </c>
      <c r="F655" s="221" t="s">
        <v>4263</v>
      </c>
      <c r="G655" s="219"/>
      <c r="H655" s="222">
        <v>6</v>
      </c>
      <c r="I655" s="219"/>
      <c r="J655" s="219"/>
      <c r="K655" s="219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292</v>
      </c>
      <c r="AU655" s="227" t="s">
        <v>88</v>
      </c>
      <c r="AV655" s="13" t="s">
        <v>88</v>
      </c>
      <c r="AW655" s="13" t="s">
        <v>40</v>
      </c>
      <c r="AX655" s="13" t="s">
        <v>86</v>
      </c>
      <c r="AY655" s="227" t="s">
        <v>282</v>
      </c>
    </row>
    <row r="656" s="1" customFormat="1" ht="16.5" customHeight="1">
      <c r="B656" s="33"/>
      <c r="C656" s="248" t="s">
        <v>765</v>
      </c>
      <c r="D656" s="248" t="s">
        <v>328</v>
      </c>
      <c r="E656" s="249" t="s">
        <v>4356</v>
      </c>
      <c r="F656" s="250" t="s">
        <v>4357</v>
      </c>
      <c r="G656" s="251" t="s">
        <v>4358</v>
      </c>
      <c r="H656" s="252">
        <v>3</v>
      </c>
      <c r="I656" s="253">
        <v>640</v>
      </c>
      <c r="J656" s="253">
        <f>ROUND(I656*H656,2)</f>
        <v>1920</v>
      </c>
      <c r="K656" s="250" t="s">
        <v>4096</v>
      </c>
      <c r="L656" s="254"/>
      <c r="M656" s="255" t="s">
        <v>1</v>
      </c>
      <c r="N656" s="256" t="s">
        <v>50</v>
      </c>
      <c r="O656" s="205">
        <v>0</v>
      </c>
      <c r="P656" s="205">
        <f>O656*H656</f>
        <v>0</v>
      </c>
      <c r="Q656" s="205">
        <v>0</v>
      </c>
      <c r="R656" s="205">
        <f>Q656*H656</f>
        <v>0</v>
      </c>
      <c r="S656" s="205">
        <v>0</v>
      </c>
      <c r="T656" s="206">
        <f>S656*H656</f>
        <v>0</v>
      </c>
      <c r="AR656" s="17" t="s">
        <v>4097</v>
      </c>
      <c r="AT656" s="17" t="s">
        <v>328</v>
      </c>
      <c r="AU656" s="17" t="s">
        <v>88</v>
      </c>
      <c r="AY656" s="17" t="s">
        <v>282</v>
      </c>
      <c r="BE656" s="207">
        <f>IF(N656="základní",J656,0)</f>
        <v>1920</v>
      </c>
      <c r="BF656" s="207">
        <f>IF(N656="snížená",J656,0)</f>
        <v>0</v>
      </c>
      <c r="BG656" s="207">
        <f>IF(N656="zákl. přenesená",J656,0)</f>
        <v>0</v>
      </c>
      <c r="BH656" s="207">
        <f>IF(N656="sníž. přenesená",J656,0)</f>
        <v>0</v>
      </c>
      <c r="BI656" s="207">
        <f>IF(N656="nulová",J656,0)</f>
        <v>0</v>
      </c>
      <c r="BJ656" s="17" t="s">
        <v>86</v>
      </c>
      <c r="BK656" s="207">
        <f>ROUND(I656*H656,2)</f>
        <v>1920</v>
      </c>
      <c r="BL656" s="17" t="s">
        <v>659</v>
      </c>
      <c r="BM656" s="17" t="s">
        <v>4359</v>
      </c>
    </row>
    <row r="657" s="12" customFormat="1">
      <c r="B657" s="208"/>
      <c r="C657" s="209"/>
      <c r="D657" s="210" t="s">
        <v>292</v>
      </c>
      <c r="E657" s="211" t="s">
        <v>1</v>
      </c>
      <c r="F657" s="212" t="s">
        <v>3956</v>
      </c>
      <c r="G657" s="209"/>
      <c r="H657" s="211" t="s">
        <v>1</v>
      </c>
      <c r="I657" s="209"/>
      <c r="J657" s="209"/>
      <c r="K657" s="209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292</v>
      </c>
      <c r="AU657" s="217" t="s">
        <v>88</v>
      </c>
      <c r="AV657" s="12" t="s">
        <v>86</v>
      </c>
      <c r="AW657" s="12" t="s">
        <v>40</v>
      </c>
      <c r="AX657" s="12" t="s">
        <v>79</v>
      </c>
      <c r="AY657" s="217" t="s">
        <v>282</v>
      </c>
    </row>
    <row r="658" s="12" customFormat="1">
      <c r="B658" s="208"/>
      <c r="C658" s="209"/>
      <c r="D658" s="210" t="s">
        <v>292</v>
      </c>
      <c r="E658" s="211" t="s">
        <v>1</v>
      </c>
      <c r="F658" s="212" t="s">
        <v>4349</v>
      </c>
      <c r="G658" s="209"/>
      <c r="H658" s="211" t="s">
        <v>1</v>
      </c>
      <c r="I658" s="209"/>
      <c r="J658" s="209"/>
      <c r="K658" s="209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292</v>
      </c>
      <c r="AU658" s="217" t="s">
        <v>88</v>
      </c>
      <c r="AV658" s="12" t="s">
        <v>86</v>
      </c>
      <c r="AW658" s="12" t="s">
        <v>40</v>
      </c>
      <c r="AX658" s="12" t="s">
        <v>79</v>
      </c>
      <c r="AY658" s="217" t="s">
        <v>282</v>
      </c>
    </row>
    <row r="659" s="13" customFormat="1">
      <c r="B659" s="218"/>
      <c r="C659" s="219"/>
      <c r="D659" s="210" t="s">
        <v>292</v>
      </c>
      <c r="E659" s="220" t="s">
        <v>1</v>
      </c>
      <c r="F659" s="221" t="s">
        <v>129</v>
      </c>
      <c r="G659" s="219"/>
      <c r="H659" s="222">
        <v>3</v>
      </c>
      <c r="I659" s="219"/>
      <c r="J659" s="219"/>
      <c r="K659" s="219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292</v>
      </c>
      <c r="AU659" s="227" t="s">
        <v>88</v>
      </c>
      <c r="AV659" s="13" t="s">
        <v>88</v>
      </c>
      <c r="AW659" s="13" t="s">
        <v>40</v>
      </c>
      <c r="AX659" s="13" t="s">
        <v>86</v>
      </c>
      <c r="AY659" s="227" t="s">
        <v>282</v>
      </c>
    </row>
    <row r="660" s="1" customFormat="1" ht="16.5" customHeight="1">
      <c r="B660" s="33"/>
      <c r="C660" s="198" t="s">
        <v>769</v>
      </c>
      <c r="D660" s="198" t="s">
        <v>285</v>
      </c>
      <c r="E660" s="199" t="s">
        <v>4360</v>
      </c>
      <c r="F660" s="200" t="s">
        <v>4361</v>
      </c>
      <c r="G660" s="201" t="s">
        <v>376</v>
      </c>
      <c r="H660" s="202">
        <v>6</v>
      </c>
      <c r="I660" s="203">
        <v>1520</v>
      </c>
      <c r="J660" s="203">
        <f>ROUND(I660*H660,2)</f>
        <v>9120</v>
      </c>
      <c r="K660" s="200" t="s">
        <v>289</v>
      </c>
      <c r="L660" s="38"/>
      <c r="M660" s="72" t="s">
        <v>1</v>
      </c>
      <c r="N660" s="204" t="s">
        <v>50</v>
      </c>
      <c r="O660" s="205">
        <v>1.8799999999999999</v>
      </c>
      <c r="P660" s="205">
        <f>O660*H660</f>
        <v>11.279999999999999</v>
      </c>
      <c r="Q660" s="205">
        <v>0</v>
      </c>
      <c r="R660" s="205">
        <f>Q660*H660</f>
        <v>0</v>
      </c>
      <c r="S660" s="205">
        <v>0</v>
      </c>
      <c r="T660" s="206">
        <f>S660*H660</f>
        <v>0</v>
      </c>
      <c r="AR660" s="17" t="s">
        <v>659</v>
      </c>
      <c r="AT660" s="17" t="s">
        <v>285</v>
      </c>
      <c r="AU660" s="17" t="s">
        <v>88</v>
      </c>
      <c r="AY660" s="17" t="s">
        <v>282</v>
      </c>
      <c r="BE660" s="207">
        <f>IF(N660="základní",J660,0)</f>
        <v>9120</v>
      </c>
      <c r="BF660" s="207">
        <f>IF(N660="snížená",J660,0)</f>
        <v>0</v>
      </c>
      <c r="BG660" s="207">
        <f>IF(N660="zákl. přenesená",J660,0)</f>
        <v>0</v>
      </c>
      <c r="BH660" s="207">
        <f>IF(N660="sníž. přenesená",J660,0)</f>
        <v>0</v>
      </c>
      <c r="BI660" s="207">
        <f>IF(N660="nulová",J660,0)</f>
        <v>0</v>
      </c>
      <c r="BJ660" s="17" t="s">
        <v>86</v>
      </c>
      <c r="BK660" s="207">
        <f>ROUND(I660*H660,2)</f>
        <v>9120</v>
      </c>
      <c r="BL660" s="17" t="s">
        <v>659</v>
      </c>
      <c r="BM660" s="17" t="s">
        <v>4362</v>
      </c>
    </row>
    <row r="661" s="12" customFormat="1">
      <c r="B661" s="208"/>
      <c r="C661" s="209"/>
      <c r="D661" s="210" t="s">
        <v>292</v>
      </c>
      <c r="E661" s="211" t="s">
        <v>1</v>
      </c>
      <c r="F661" s="212" t="s">
        <v>3956</v>
      </c>
      <c r="G661" s="209"/>
      <c r="H661" s="211" t="s">
        <v>1</v>
      </c>
      <c r="I661" s="209"/>
      <c r="J661" s="209"/>
      <c r="K661" s="209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292</v>
      </c>
      <c r="AU661" s="217" t="s">
        <v>88</v>
      </c>
      <c r="AV661" s="12" t="s">
        <v>86</v>
      </c>
      <c r="AW661" s="12" t="s">
        <v>40</v>
      </c>
      <c r="AX661" s="12" t="s">
        <v>79</v>
      </c>
      <c r="AY661" s="217" t="s">
        <v>282</v>
      </c>
    </row>
    <row r="662" s="12" customFormat="1">
      <c r="B662" s="208"/>
      <c r="C662" s="209"/>
      <c r="D662" s="210" t="s">
        <v>292</v>
      </c>
      <c r="E662" s="211" t="s">
        <v>1</v>
      </c>
      <c r="F662" s="212" t="s">
        <v>4363</v>
      </c>
      <c r="G662" s="209"/>
      <c r="H662" s="211" t="s">
        <v>1</v>
      </c>
      <c r="I662" s="209"/>
      <c r="J662" s="209"/>
      <c r="K662" s="209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292</v>
      </c>
      <c r="AU662" s="217" t="s">
        <v>88</v>
      </c>
      <c r="AV662" s="12" t="s">
        <v>86</v>
      </c>
      <c r="AW662" s="12" t="s">
        <v>40</v>
      </c>
      <c r="AX662" s="12" t="s">
        <v>79</v>
      </c>
      <c r="AY662" s="217" t="s">
        <v>282</v>
      </c>
    </row>
    <row r="663" s="13" customFormat="1">
      <c r="B663" s="218"/>
      <c r="C663" s="219"/>
      <c r="D663" s="210" t="s">
        <v>292</v>
      </c>
      <c r="E663" s="220" t="s">
        <v>1</v>
      </c>
      <c r="F663" s="221" t="s">
        <v>327</v>
      </c>
      <c r="G663" s="219"/>
      <c r="H663" s="222">
        <v>6</v>
      </c>
      <c r="I663" s="219"/>
      <c r="J663" s="219"/>
      <c r="K663" s="219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292</v>
      </c>
      <c r="AU663" s="227" t="s">
        <v>88</v>
      </c>
      <c r="AV663" s="13" t="s">
        <v>88</v>
      </c>
      <c r="AW663" s="13" t="s">
        <v>40</v>
      </c>
      <c r="AX663" s="13" t="s">
        <v>86</v>
      </c>
      <c r="AY663" s="227" t="s">
        <v>282</v>
      </c>
    </row>
    <row r="664" s="1" customFormat="1" ht="16.5" customHeight="1">
      <c r="B664" s="33"/>
      <c r="C664" s="248" t="s">
        <v>773</v>
      </c>
      <c r="D664" s="248" t="s">
        <v>328</v>
      </c>
      <c r="E664" s="249" t="s">
        <v>4364</v>
      </c>
      <c r="F664" s="250" t="s">
        <v>4365</v>
      </c>
      <c r="G664" s="251" t="s">
        <v>376</v>
      </c>
      <c r="H664" s="252">
        <v>6</v>
      </c>
      <c r="I664" s="253">
        <v>9150</v>
      </c>
      <c r="J664" s="253">
        <f>ROUND(I664*H664,2)</f>
        <v>54900</v>
      </c>
      <c r="K664" s="250" t="s">
        <v>4096</v>
      </c>
      <c r="L664" s="254"/>
      <c r="M664" s="255" t="s">
        <v>1</v>
      </c>
      <c r="N664" s="256" t="s">
        <v>50</v>
      </c>
      <c r="O664" s="205">
        <v>0</v>
      </c>
      <c r="P664" s="205">
        <f>O664*H664</f>
        <v>0</v>
      </c>
      <c r="Q664" s="205">
        <v>0</v>
      </c>
      <c r="R664" s="205">
        <f>Q664*H664</f>
        <v>0</v>
      </c>
      <c r="S664" s="205">
        <v>0</v>
      </c>
      <c r="T664" s="206">
        <f>S664*H664</f>
        <v>0</v>
      </c>
      <c r="AR664" s="17" t="s">
        <v>4097</v>
      </c>
      <c r="AT664" s="17" t="s">
        <v>328</v>
      </c>
      <c r="AU664" s="17" t="s">
        <v>88</v>
      </c>
      <c r="AY664" s="17" t="s">
        <v>282</v>
      </c>
      <c r="BE664" s="207">
        <f>IF(N664="základní",J664,0)</f>
        <v>54900</v>
      </c>
      <c r="BF664" s="207">
        <f>IF(N664="snížená",J664,0)</f>
        <v>0</v>
      </c>
      <c r="BG664" s="207">
        <f>IF(N664="zákl. přenesená",J664,0)</f>
        <v>0</v>
      </c>
      <c r="BH664" s="207">
        <f>IF(N664="sníž. přenesená",J664,0)</f>
        <v>0</v>
      </c>
      <c r="BI664" s="207">
        <f>IF(N664="nulová",J664,0)</f>
        <v>0</v>
      </c>
      <c r="BJ664" s="17" t="s">
        <v>86</v>
      </c>
      <c r="BK664" s="207">
        <f>ROUND(I664*H664,2)</f>
        <v>54900</v>
      </c>
      <c r="BL664" s="17" t="s">
        <v>659</v>
      </c>
      <c r="BM664" s="17" t="s">
        <v>4366</v>
      </c>
    </row>
    <row r="665" s="12" customFormat="1">
      <c r="B665" s="208"/>
      <c r="C665" s="209"/>
      <c r="D665" s="210" t="s">
        <v>292</v>
      </c>
      <c r="E665" s="211" t="s">
        <v>1</v>
      </c>
      <c r="F665" s="212" t="s">
        <v>3956</v>
      </c>
      <c r="G665" s="209"/>
      <c r="H665" s="211" t="s">
        <v>1</v>
      </c>
      <c r="I665" s="209"/>
      <c r="J665" s="209"/>
      <c r="K665" s="209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292</v>
      </c>
      <c r="AU665" s="217" t="s">
        <v>88</v>
      </c>
      <c r="AV665" s="12" t="s">
        <v>86</v>
      </c>
      <c r="AW665" s="12" t="s">
        <v>40</v>
      </c>
      <c r="AX665" s="12" t="s">
        <v>79</v>
      </c>
      <c r="AY665" s="217" t="s">
        <v>282</v>
      </c>
    </row>
    <row r="666" s="12" customFormat="1">
      <c r="B666" s="208"/>
      <c r="C666" s="209"/>
      <c r="D666" s="210" t="s">
        <v>292</v>
      </c>
      <c r="E666" s="211" t="s">
        <v>1</v>
      </c>
      <c r="F666" s="212" t="s">
        <v>4367</v>
      </c>
      <c r="G666" s="209"/>
      <c r="H666" s="211" t="s">
        <v>1</v>
      </c>
      <c r="I666" s="209"/>
      <c r="J666" s="209"/>
      <c r="K666" s="209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292</v>
      </c>
      <c r="AU666" s="217" t="s">
        <v>88</v>
      </c>
      <c r="AV666" s="12" t="s">
        <v>86</v>
      </c>
      <c r="AW666" s="12" t="s">
        <v>40</v>
      </c>
      <c r="AX666" s="12" t="s">
        <v>79</v>
      </c>
      <c r="AY666" s="217" t="s">
        <v>282</v>
      </c>
    </row>
    <row r="667" s="13" customFormat="1">
      <c r="B667" s="218"/>
      <c r="C667" s="219"/>
      <c r="D667" s="210" t="s">
        <v>292</v>
      </c>
      <c r="E667" s="220" t="s">
        <v>1</v>
      </c>
      <c r="F667" s="221" t="s">
        <v>327</v>
      </c>
      <c r="G667" s="219"/>
      <c r="H667" s="222">
        <v>6</v>
      </c>
      <c r="I667" s="219"/>
      <c r="J667" s="219"/>
      <c r="K667" s="219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292</v>
      </c>
      <c r="AU667" s="227" t="s">
        <v>88</v>
      </c>
      <c r="AV667" s="13" t="s">
        <v>88</v>
      </c>
      <c r="AW667" s="13" t="s">
        <v>40</v>
      </c>
      <c r="AX667" s="13" t="s">
        <v>86</v>
      </c>
      <c r="AY667" s="227" t="s">
        <v>282</v>
      </c>
    </row>
    <row r="668" s="1" customFormat="1" ht="16.5" customHeight="1">
      <c r="B668" s="33"/>
      <c r="C668" s="248" t="s">
        <v>777</v>
      </c>
      <c r="D668" s="248" t="s">
        <v>328</v>
      </c>
      <c r="E668" s="249" t="s">
        <v>4368</v>
      </c>
      <c r="F668" s="250" t="s">
        <v>4369</v>
      </c>
      <c r="G668" s="251" t="s">
        <v>376</v>
      </c>
      <c r="H668" s="252">
        <v>6</v>
      </c>
      <c r="I668" s="253">
        <v>220</v>
      </c>
      <c r="J668" s="253">
        <f>ROUND(I668*H668,2)</f>
        <v>1320</v>
      </c>
      <c r="K668" s="250" t="s">
        <v>4096</v>
      </c>
      <c r="L668" s="254"/>
      <c r="M668" s="255" t="s">
        <v>1</v>
      </c>
      <c r="N668" s="256" t="s">
        <v>50</v>
      </c>
      <c r="O668" s="205">
        <v>0</v>
      </c>
      <c r="P668" s="205">
        <f>O668*H668</f>
        <v>0</v>
      </c>
      <c r="Q668" s="205">
        <v>0</v>
      </c>
      <c r="R668" s="205">
        <f>Q668*H668</f>
        <v>0</v>
      </c>
      <c r="S668" s="205">
        <v>0</v>
      </c>
      <c r="T668" s="206">
        <f>S668*H668</f>
        <v>0</v>
      </c>
      <c r="AR668" s="17" t="s">
        <v>4097</v>
      </c>
      <c r="AT668" s="17" t="s">
        <v>328</v>
      </c>
      <c r="AU668" s="17" t="s">
        <v>88</v>
      </c>
      <c r="AY668" s="17" t="s">
        <v>282</v>
      </c>
      <c r="BE668" s="207">
        <f>IF(N668="základní",J668,0)</f>
        <v>1320</v>
      </c>
      <c r="BF668" s="207">
        <f>IF(N668="snížená",J668,0)</f>
        <v>0</v>
      </c>
      <c r="BG668" s="207">
        <f>IF(N668="zákl. přenesená",J668,0)</f>
        <v>0</v>
      </c>
      <c r="BH668" s="207">
        <f>IF(N668="sníž. přenesená",J668,0)</f>
        <v>0</v>
      </c>
      <c r="BI668" s="207">
        <f>IF(N668="nulová",J668,0)</f>
        <v>0</v>
      </c>
      <c r="BJ668" s="17" t="s">
        <v>86</v>
      </c>
      <c r="BK668" s="207">
        <f>ROUND(I668*H668,2)</f>
        <v>1320</v>
      </c>
      <c r="BL668" s="17" t="s">
        <v>659</v>
      </c>
      <c r="BM668" s="17" t="s">
        <v>4370</v>
      </c>
    </row>
    <row r="669" s="12" customFormat="1">
      <c r="B669" s="208"/>
      <c r="C669" s="209"/>
      <c r="D669" s="210" t="s">
        <v>292</v>
      </c>
      <c r="E669" s="211" t="s">
        <v>1</v>
      </c>
      <c r="F669" s="212" t="s">
        <v>3956</v>
      </c>
      <c r="G669" s="209"/>
      <c r="H669" s="211" t="s">
        <v>1</v>
      </c>
      <c r="I669" s="209"/>
      <c r="J669" s="209"/>
      <c r="K669" s="209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292</v>
      </c>
      <c r="AU669" s="217" t="s">
        <v>88</v>
      </c>
      <c r="AV669" s="12" t="s">
        <v>86</v>
      </c>
      <c r="AW669" s="12" t="s">
        <v>40</v>
      </c>
      <c r="AX669" s="12" t="s">
        <v>79</v>
      </c>
      <c r="AY669" s="217" t="s">
        <v>282</v>
      </c>
    </row>
    <row r="670" s="12" customFormat="1">
      <c r="B670" s="208"/>
      <c r="C670" s="209"/>
      <c r="D670" s="210" t="s">
        <v>292</v>
      </c>
      <c r="E670" s="211" t="s">
        <v>1</v>
      </c>
      <c r="F670" s="212" t="s">
        <v>4367</v>
      </c>
      <c r="G670" s="209"/>
      <c r="H670" s="211" t="s">
        <v>1</v>
      </c>
      <c r="I670" s="209"/>
      <c r="J670" s="209"/>
      <c r="K670" s="209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292</v>
      </c>
      <c r="AU670" s="217" t="s">
        <v>88</v>
      </c>
      <c r="AV670" s="12" t="s">
        <v>86</v>
      </c>
      <c r="AW670" s="12" t="s">
        <v>40</v>
      </c>
      <c r="AX670" s="12" t="s">
        <v>79</v>
      </c>
      <c r="AY670" s="217" t="s">
        <v>282</v>
      </c>
    </row>
    <row r="671" s="13" customFormat="1">
      <c r="B671" s="218"/>
      <c r="C671" s="219"/>
      <c r="D671" s="210" t="s">
        <v>292</v>
      </c>
      <c r="E671" s="220" t="s">
        <v>1</v>
      </c>
      <c r="F671" s="221" t="s">
        <v>327</v>
      </c>
      <c r="G671" s="219"/>
      <c r="H671" s="222">
        <v>6</v>
      </c>
      <c r="I671" s="219"/>
      <c r="J671" s="219"/>
      <c r="K671" s="219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292</v>
      </c>
      <c r="AU671" s="227" t="s">
        <v>88</v>
      </c>
      <c r="AV671" s="13" t="s">
        <v>88</v>
      </c>
      <c r="AW671" s="13" t="s">
        <v>40</v>
      </c>
      <c r="AX671" s="13" t="s">
        <v>86</v>
      </c>
      <c r="AY671" s="227" t="s">
        <v>282</v>
      </c>
    </row>
    <row r="672" s="1" customFormat="1" ht="16.5" customHeight="1">
      <c r="B672" s="33"/>
      <c r="C672" s="248" t="s">
        <v>781</v>
      </c>
      <c r="D672" s="248" t="s">
        <v>328</v>
      </c>
      <c r="E672" s="249" t="s">
        <v>4350</v>
      </c>
      <c r="F672" s="250" t="s">
        <v>4351</v>
      </c>
      <c r="G672" s="251" t="s">
        <v>376</v>
      </c>
      <c r="H672" s="252">
        <v>6</v>
      </c>
      <c r="I672" s="253">
        <v>220</v>
      </c>
      <c r="J672" s="253">
        <f>ROUND(I672*H672,2)</f>
        <v>1320</v>
      </c>
      <c r="K672" s="250" t="s">
        <v>4096</v>
      </c>
      <c r="L672" s="254"/>
      <c r="M672" s="255" t="s">
        <v>1</v>
      </c>
      <c r="N672" s="256" t="s">
        <v>50</v>
      </c>
      <c r="O672" s="205">
        <v>0</v>
      </c>
      <c r="P672" s="205">
        <f>O672*H672</f>
        <v>0</v>
      </c>
      <c r="Q672" s="205">
        <v>0</v>
      </c>
      <c r="R672" s="205">
        <f>Q672*H672</f>
        <v>0</v>
      </c>
      <c r="S672" s="205">
        <v>0</v>
      </c>
      <c r="T672" s="206">
        <f>S672*H672</f>
        <v>0</v>
      </c>
      <c r="AR672" s="17" t="s">
        <v>4097</v>
      </c>
      <c r="AT672" s="17" t="s">
        <v>328</v>
      </c>
      <c r="AU672" s="17" t="s">
        <v>88</v>
      </c>
      <c r="AY672" s="17" t="s">
        <v>282</v>
      </c>
      <c r="BE672" s="207">
        <f>IF(N672="základní",J672,0)</f>
        <v>1320</v>
      </c>
      <c r="BF672" s="207">
        <f>IF(N672="snížená",J672,0)</f>
        <v>0</v>
      </c>
      <c r="BG672" s="207">
        <f>IF(N672="zákl. přenesená",J672,0)</f>
        <v>0</v>
      </c>
      <c r="BH672" s="207">
        <f>IF(N672="sníž. přenesená",J672,0)</f>
        <v>0</v>
      </c>
      <c r="BI672" s="207">
        <f>IF(N672="nulová",J672,0)</f>
        <v>0</v>
      </c>
      <c r="BJ672" s="17" t="s">
        <v>86</v>
      </c>
      <c r="BK672" s="207">
        <f>ROUND(I672*H672,2)</f>
        <v>1320</v>
      </c>
      <c r="BL672" s="17" t="s">
        <v>659</v>
      </c>
      <c r="BM672" s="17" t="s">
        <v>4371</v>
      </c>
    </row>
    <row r="673" s="12" customFormat="1">
      <c r="B673" s="208"/>
      <c r="C673" s="209"/>
      <c r="D673" s="210" t="s">
        <v>292</v>
      </c>
      <c r="E673" s="211" t="s">
        <v>1</v>
      </c>
      <c r="F673" s="212" t="s">
        <v>3956</v>
      </c>
      <c r="G673" s="209"/>
      <c r="H673" s="211" t="s">
        <v>1</v>
      </c>
      <c r="I673" s="209"/>
      <c r="J673" s="209"/>
      <c r="K673" s="209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292</v>
      </c>
      <c r="AU673" s="217" t="s">
        <v>88</v>
      </c>
      <c r="AV673" s="12" t="s">
        <v>86</v>
      </c>
      <c r="AW673" s="12" t="s">
        <v>40</v>
      </c>
      <c r="AX673" s="12" t="s">
        <v>79</v>
      </c>
      <c r="AY673" s="217" t="s">
        <v>282</v>
      </c>
    </row>
    <row r="674" s="12" customFormat="1">
      <c r="B674" s="208"/>
      <c r="C674" s="209"/>
      <c r="D674" s="210" t="s">
        <v>292</v>
      </c>
      <c r="E674" s="211" t="s">
        <v>1</v>
      </c>
      <c r="F674" s="212" t="s">
        <v>4367</v>
      </c>
      <c r="G674" s="209"/>
      <c r="H674" s="211" t="s">
        <v>1</v>
      </c>
      <c r="I674" s="209"/>
      <c r="J674" s="209"/>
      <c r="K674" s="209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292</v>
      </c>
      <c r="AU674" s="217" t="s">
        <v>88</v>
      </c>
      <c r="AV674" s="12" t="s">
        <v>86</v>
      </c>
      <c r="AW674" s="12" t="s">
        <v>40</v>
      </c>
      <c r="AX674" s="12" t="s">
        <v>79</v>
      </c>
      <c r="AY674" s="217" t="s">
        <v>282</v>
      </c>
    </row>
    <row r="675" s="13" customFormat="1">
      <c r="B675" s="218"/>
      <c r="C675" s="219"/>
      <c r="D675" s="210" t="s">
        <v>292</v>
      </c>
      <c r="E675" s="220" t="s">
        <v>1</v>
      </c>
      <c r="F675" s="221" t="s">
        <v>327</v>
      </c>
      <c r="G675" s="219"/>
      <c r="H675" s="222">
        <v>6</v>
      </c>
      <c r="I675" s="219"/>
      <c r="J675" s="219"/>
      <c r="K675" s="219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292</v>
      </c>
      <c r="AU675" s="227" t="s">
        <v>88</v>
      </c>
      <c r="AV675" s="13" t="s">
        <v>88</v>
      </c>
      <c r="AW675" s="13" t="s">
        <v>40</v>
      </c>
      <c r="AX675" s="13" t="s">
        <v>86</v>
      </c>
      <c r="AY675" s="227" t="s">
        <v>282</v>
      </c>
    </row>
    <row r="676" s="1" customFormat="1" ht="16.5" customHeight="1">
      <c r="B676" s="33"/>
      <c r="C676" s="248" t="s">
        <v>785</v>
      </c>
      <c r="D676" s="248" t="s">
        <v>328</v>
      </c>
      <c r="E676" s="249" t="s">
        <v>4353</v>
      </c>
      <c r="F676" s="250" t="s">
        <v>4354</v>
      </c>
      <c r="G676" s="251" t="s">
        <v>376</v>
      </c>
      <c r="H676" s="252">
        <v>12</v>
      </c>
      <c r="I676" s="253">
        <v>380</v>
      </c>
      <c r="J676" s="253">
        <f>ROUND(I676*H676,2)</f>
        <v>4560</v>
      </c>
      <c r="K676" s="250" t="s">
        <v>4096</v>
      </c>
      <c r="L676" s="254"/>
      <c r="M676" s="255" t="s">
        <v>1</v>
      </c>
      <c r="N676" s="256" t="s">
        <v>50</v>
      </c>
      <c r="O676" s="205">
        <v>0</v>
      </c>
      <c r="P676" s="205">
        <f>O676*H676</f>
        <v>0</v>
      </c>
      <c r="Q676" s="205">
        <v>0</v>
      </c>
      <c r="R676" s="205">
        <f>Q676*H676</f>
        <v>0</v>
      </c>
      <c r="S676" s="205">
        <v>0</v>
      </c>
      <c r="T676" s="206">
        <f>S676*H676</f>
        <v>0</v>
      </c>
      <c r="AR676" s="17" t="s">
        <v>4097</v>
      </c>
      <c r="AT676" s="17" t="s">
        <v>328</v>
      </c>
      <c r="AU676" s="17" t="s">
        <v>88</v>
      </c>
      <c r="AY676" s="17" t="s">
        <v>282</v>
      </c>
      <c r="BE676" s="207">
        <f>IF(N676="základní",J676,0)</f>
        <v>4560</v>
      </c>
      <c r="BF676" s="207">
        <f>IF(N676="snížená",J676,0)</f>
        <v>0</v>
      </c>
      <c r="BG676" s="207">
        <f>IF(N676="zákl. přenesená",J676,0)</f>
        <v>0</v>
      </c>
      <c r="BH676" s="207">
        <f>IF(N676="sníž. přenesená",J676,0)</f>
        <v>0</v>
      </c>
      <c r="BI676" s="207">
        <f>IF(N676="nulová",J676,0)</f>
        <v>0</v>
      </c>
      <c r="BJ676" s="17" t="s">
        <v>86</v>
      </c>
      <c r="BK676" s="207">
        <f>ROUND(I676*H676,2)</f>
        <v>4560</v>
      </c>
      <c r="BL676" s="17" t="s">
        <v>659</v>
      </c>
      <c r="BM676" s="17" t="s">
        <v>4372</v>
      </c>
    </row>
    <row r="677" s="12" customFormat="1">
      <c r="B677" s="208"/>
      <c r="C677" s="209"/>
      <c r="D677" s="210" t="s">
        <v>292</v>
      </c>
      <c r="E677" s="211" t="s">
        <v>1</v>
      </c>
      <c r="F677" s="212" t="s">
        <v>3956</v>
      </c>
      <c r="G677" s="209"/>
      <c r="H677" s="211" t="s">
        <v>1</v>
      </c>
      <c r="I677" s="209"/>
      <c r="J677" s="209"/>
      <c r="K677" s="209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292</v>
      </c>
      <c r="AU677" s="217" t="s">
        <v>88</v>
      </c>
      <c r="AV677" s="12" t="s">
        <v>86</v>
      </c>
      <c r="AW677" s="12" t="s">
        <v>40</v>
      </c>
      <c r="AX677" s="12" t="s">
        <v>79</v>
      </c>
      <c r="AY677" s="217" t="s">
        <v>282</v>
      </c>
    </row>
    <row r="678" s="12" customFormat="1">
      <c r="B678" s="208"/>
      <c r="C678" s="209"/>
      <c r="D678" s="210" t="s">
        <v>292</v>
      </c>
      <c r="E678" s="211" t="s">
        <v>1</v>
      </c>
      <c r="F678" s="212" t="s">
        <v>4367</v>
      </c>
      <c r="G678" s="209"/>
      <c r="H678" s="211" t="s">
        <v>1</v>
      </c>
      <c r="I678" s="209"/>
      <c r="J678" s="209"/>
      <c r="K678" s="209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292</v>
      </c>
      <c r="AU678" s="217" t="s">
        <v>88</v>
      </c>
      <c r="AV678" s="12" t="s">
        <v>86</v>
      </c>
      <c r="AW678" s="12" t="s">
        <v>40</v>
      </c>
      <c r="AX678" s="12" t="s">
        <v>79</v>
      </c>
      <c r="AY678" s="217" t="s">
        <v>282</v>
      </c>
    </row>
    <row r="679" s="13" customFormat="1">
      <c r="B679" s="218"/>
      <c r="C679" s="219"/>
      <c r="D679" s="210" t="s">
        <v>292</v>
      </c>
      <c r="E679" s="220" t="s">
        <v>1</v>
      </c>
      <c r="F679" s="221" t="s">
        <v>4373</v>
      </c>
      <c r="G679" s="219"/>
      <c r="H679" s="222">
        <v>12</v>
      </c>
      <c r="I679" s="219"/>
      <c r="J679" s="219"/>
      <c r="K679" s="219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292</v>
      </c>
      <c r="AU679" s="227" t="s">
        <v>88</v>
      </c>
      <c r="AV679" s="13" t="s">
        <v>88</v>
      </c>
      <c r="AW679" s="13" t="s">
        <v>40</v>
      </c>
      <c r="AX679" s="13" t="s">
        <v>86</v>
      </c>
      <c r="AY679" s="227" t="s">
        <v>282</v>
      </c>
    </row>
    <row r="680" s="1" customFormat="1" ht="16.5" customHeight="1">
      <c r="B680" s="33"/>
      <c r="C680" s="248" t="s">
        <v>789</v>
      </c>
      <c r="D680" s="248" t="s">
        <v>328</v>
      </c>
      <c r="E680" s="249" t="s">
        <v>4356</v>
      </c>
      <c r="F680" s="250" t="s">
        <v>4357</v>
      </c>
      <c r="G680" s="251" t="s">
        <v>4358</v>
      </c>
      <c r="H680" s="252">
        <v>6</v>
      </c>
      <c r="I680" s="253">
        <v>640</v>
      </c>
      <c r="J680" s="253">
        <f>ROUND(I680*H680,2)</f>
        <v>3840</v>
      </c>
      <c r="K680" s="250" t="s">
        <v>4096</v>
      </c>
      <c r="L680" s="254"/>
      <c r="M680" s="255" t="s">
        <v>1</v>
      </c>
      <c r="N680" s="256" t="s">
        <v>50</v>
      </c>
      <c r="O680" s="205">
        <v>0</v>
      </c>
      <c r="P680" s="205">
        <f>O680*H680</f>
        <v>0</v>
      </c>
      <c r="Q680" s="205">
        <v>0</v>
      </c>
      <c r="R680" s="205">
        <f>Q680*H680</f>
        <v>0</v>
      </c>
      <c r="S680" s="205">
        <v>0</v>
      </c>
      <c r="T680" s="206">
        <f>S680*H680</f>
        <v>0</v>
      </c>
      <c r="AR680" s="17" t="s">
        <v>4097</v>
      </c>
      <c r="AT680" s="17" t="s">
        <v>328</v>
      </c>
      <c r="AU680" s="17" t="s">
        <v>88</v>
      </c>
      <c r="AY680" s="17" t="s">
        <v>282</v>
      </c>
      <c r="BE680" s="207">
        <f>IF(N680="základní",J680,0)</f>
        <v>3840</v>
      </c>
      <c r="BF680" s="207">
        <f>IF(N680="snížená",J680,0)</f>
        <v>0</v>
      </c>
      <c r="BG680" s="207">
        <f>IF(N680="zákl. přenesená",J680,0)</f>
        <v>0</v>
      </c>
      <c r="BH680" s="207">
        <f>IF(N680="sníž. přenesená",J680,0)</f>
        <v>0</v>
      </c>
      <c r="BI680" s="207">
        <f>IF(N680="nulová",J680,0)</f>
        <v>0</v>
      </c>
      <c r="BJ680" s="17" t="s">
        <v>86</v>
      </c>
      <c r="BK680" s="207">
        <f>ROUND(I680*H680,2)</f>
        <v>3840</v>
      </c>
      <c r="BL680" s="17" t="s">
        <v>659</v>
      </c>
      <c r="BM680" s="17" t="s">
        <v>4374</v>
      </c>
    </row>
    <row r="681" s="12" customFormat="1">
      <c r="B681" s="208"/>
      <c r="C681" s="209"/>
      <c r="D681" s="210" t="s">
        <v>292</v>
      </c>
      <c r="E681" s="211" t="s">
        <v>1</v>
      </c>
      <c r="F681" s="212" t="s">
        <v>3956</v>
      </c>
      <c r="G681" s="209"/>
      <c r="H681" s="211" t="s">
        <v>1</v>
      </c>
      <c r="I681" s="209"/>
      <c r="J681" s="209"/>
      <c r="K681" s="209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292</v>
      </c>
      <c r="AU681" s="217" t="s">
        <v>88</v>
      </c>
      <c r="AV681" s="12" t="s">
        <v>86</v>
      </c>
      <c r="AW681" s="12" t="s">
        <v>40</v>
      </c>
      <c r="AX681" s="12" t="s">
        <v>79</v>
      </c>
      <c r="AY681" s="217" t="s">
        <v>282</v>
      </c>
    </row>
    <row r="682" s="12" customFormat="1">
      <c r="B682" s="208"/>
      <c r="C682" s="209"/>
      <c r="D682" s="210" t="s">
        <v>292</v>
      </c>
      <c r="E682" s="211" t="s">
        <v>1</v>
      </c>
      <c r="F682" s="212" t="s">
        <v>4367</v>
      </c>
      <c r="G682" s="209"/>
      <c r="H682" s="211" t="s">
        <v>1</v>
      </c>
      <c r="I682" s="209"/>
      <c r="J682" s="209"/>
      <c r="K682" s="209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292</v>
      </c>
      <c r="AU682" s="217" t="s">
        <v>88</v>
      </c>
      <c r="AV682" s="12" t="s">
        <v>86</v>
      </c>
      <c r="AW682" s="12" t="s">
        <v>40</v>
      </c>
      <c r="AX682" s="12" t="s">
        <v>79</v>
      </c>
      <c r="AY682" s="217" t="s">
        <v>282</v>
      </c>
    </row>
    <row r="683" s="13" customFormat="1">
      <c r="B683" s="218"/>
      <c r="C683" s="219"/>
      <c r="D683" s="210" t="s">
        <v>292</v>
      </c>
      <c r="E683" s="220" t="s">
        <v>1</v>
      </c>
      <c r="F683" s="221" t="s">
        <v>327</v>
      </c>
      <c r="G683" s="219"/>
      <c r="H683" s="222">
        <v>6</v>
      </c>
      <c r="I683" s="219"/>
      <c r="J683" s="219"/>
      <c r="K683" s="219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292</v>
      </c>
      <c r="AU683" s="227" t="s">
        <v>88</v>
      </c>
      <c r="AV683" s="13" t="s">
        <v>88</v>
      </c>
      <c r="AW683" s="13" t="s">
        <v>40</v>
      </c>
      <c r="AX683" s="13" t="s">
        <v>86</v>
      </c>
      <c r="AY683" s="227" t="s">
        <v>282</v>
      </c>
    </row>
    <row r="684" s="1" customFormat="1" ht="16.5" customHeight="1">
      <c r="B684" s="33"/>
      <c r="C684" s="198" t="s">
        <v>793</v>
      </c>
      <c r="D684" s="198" t="s">
        <v>285</v>
      </c>
      <c r="E684" s="199" t="s">
        <v>4375</v>
      </c>
      <c r="F684" s="200" t="s">
        <v>4376</v>
      </c>
      <c r="G684" s="201" t="s">
        <v>376</v>
      </c>
      <c r="H684" s="202">
        <v>7</v>
      </c>
      <c r="I684" s="203">
        <v>1620</v>
      </c>
      <c r="J684" s="203">
        <f>ROUND(I684*H684,2)</f>
        <v>11340</v>
      </c>
      <c r="K684" s="200" t="s">
        <v>289</v>
      </c>
      <c r="L684" s="38"/>
      <c r="M684" s="72" t="s">
        <v>1</v>
      </c>
      <c r="N684" s="204" t="s">
        <v>50</v>
      </c>
      <c r="O684" s="205">
        <v>2</v>
      </c>
      <c r="P684" s="205">
        <f>O684*H684</f>
        <v>14</v>
      </c>
      <c r="Q684" s="205">
        <v>0</v>
      </c>
      <c r="R684" s="205">
        <f>Q684*H684</f>
        <v>0</v>
      </c>
      <c r="S684" s="205">
        <v>0</v>
      </c>
      <c r="T684" s="206">
        <f>S684*H684</f>
        <v>0</v>
      </c>
      <c r="AR684" s="17" t="s">
        <v>659</v>
      </c>
      <c r="AT684" s="17" t="s">
        <v>285</v>
      </c>
      <c r="AU684" s="17" t="s">
        <v>88</v>
      </c>
      <c r="AY684" s="17" t="s">
        <v>282</v>
      </c>
      <c r="BE684" s="207">
        <f>IF(N684="základní",J684,0)</f>
        <v>11340</v>
      </c>
      <c r="BF684" s="207">
        <f>IF(N684="snížená",J684,0)</f>
        <v>0</v>
      </c>
      <c r="BG684" s="207">
        <f>IF(N684="zákl. přenesená",J684,0)</f>
        <v>0</v>
      </c>
      <c r="BH684" s="207">
        <f>IF(N684="sníž. přenesená",J684,0)</f>
        <v>0</v>
      </c>
      <c r="BI684" s="207">
        <f>IF(N684="nulová",J684,0)</f>
        <v>0</v>
      </c>
      <c r="BJ684" s="17" t="s">
        <v>86</v>
      </c>
      <c r="BK684" s="207">
        <f>ROUND(I684*H684,2)</f>
        <v>11340</v>
      </c>
      <c r="BL684" s="17" t="s">
        <v>659</v>
      </c>
      <c r="BM684" s="17" t="s">
        <v>4377</v>
      </c>
    </row>
    <row r="685" s="12" customFormat="1">
      <c r="B685" s="208"/>
      <c r="C685" s="209"/>
      <c r="D685" s="210" t="s">
        <v>292</v>
      </c>
      <c r="E685" s="211" t="s">
        <v>1</v>
      </c>
      <c r="F685" s="212" t="s">
        <v>3956</v>
      </c>
      <c r="G685" s="209"/>
      <c r="H685" s="211" t="s">
        <v>1</v>
      </c>
      <c r="I685" s="209"/>
      <c r="J685" s="209"/>
      <c r="K685" s="209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292</v>
      </c>
      <c r="AU685" s="217" t="s">
        <v>88</v>
      </c>
      <c r="AV685" s="12" t="s">
        <v>86</v>
      </c>
      <c r="AW685" s="12" t="s">
        <v>40</v>
      </c>
      <c r="AX685" s="12" t="s">
        <v>79</v>
      </c>
      <c r="AY685" s="217" t="s">
        <v>282</v>
      </c>
    </row>
    <row r="686" s="12" customFormat="1">
      <c r="B686" s="208"/>
      <c r="C686" s="209"/>
      <c r="D686" s="210" t="s">
        <v>292</v>
      </c>
      <c r="E686" s="211" t="s">
        <v>1</v>
      </c>
      <c r="F686" s="212" t="s">
        <v>4378</v>
      </c>
      <c r="G686" s="209"/>
      <c r="H686" s="211" t="s">
        <v>1</v>
      </c>
      <c r="I686" s="209"/>
      <c r="J686" s="209"/>
      <c r="K686" s="209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292</v>
      </c>
      <c r="AU686" s="217" t="s">
        <v>88</v>
      </c>
      <c r="AV686" s="12" t="s">
        <v>86</v>
      </c>
      <c r="AW686" s="12" t="s">
        <v>40</v>
      </c>
      <c r="AX686" s="12" t="s">
        <v>79</v>
      </c>
      <c r="AY686" s="217" t="s">
        <v>282</v>
      </c>
    </row>
    <row r="687" s="13" customFormat="1">
      <c r="B687" s="218"/>
      <c r="C687" s="219"/>
      <c r="D687" s="210" t="s">
        <v>292</v>
      </c>
      <c r="E687" s="220" t="s">
        <v>1</v>
      </c>
      <c r="F687" s="221" t="s">
        <v>334</v>
      </c>
      <c r="G687" s="219"/>
      <c r="H687" s="222">
        <v>7</v>
      </c>
      <c r="I687" s="219"/>
      <c r="J687" s="219"/>
      <c r="K687" s="219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292</v>
      </c>
      <c r="AU687" s="227" t="s">
        <v>88</v>
      </c>
      <c r="AV687" s="13" t="s">
        <v>88</v>
      </c>
      <c r="AW687" s="13" t="s">
        <v>40</v>
      </c>
      <c r="AX687" s="13" t="s">
        <v>86</v>
      </c>
      <c r="AY687" s="227" t="s">
        <v>282</v>
      </c>
    </row>
    <row r="688" s="1" customFormat="1" ht="16.5" customHeight="1">
      <c r="B688" s="33"/>
      <c r="C688" s="248" t="s">
        <v>797</v>
      </c>
      <c r="D688" s="248" t="s">
        <v>328</v>
      </c>
      <c r="E688" s="249" t="s">
        <v>4379</v>
      </c>
      <c r="F688" s="250" t="s">
        <v>4380</v>
      </c>
      <c r="G688" s="251" t="s">
        <v>376</v>
      </c>
      <c r="H688" s="252">
        <v>7</v>
      </c>
      <c r="I688" s="253">
        <v>13020</v>
      </c>
      <c r="J688" s="253">
        <f>ROUND(I688*H688,2)</f>
        <v>91140</v>
      </c>
      <c r="K688" s="250" t="s">
        <v>4096</v>
      </c>
      <c r="L688" s="254"/>
      <c r="M688" s="255" t="s">
        <v>1</v>
      </c>
      <c r="N688" s="256" t="s">
        <v>50</v>
      </c>
      <c r="O688" s="205">
        <v>0</v>
      </c>
      <c r="P688" s="205">
        <f>O688*H688</f>
        <v>0</v>
      </c>
      <c r="Q688" s="205">
        <v>0</v>
      </c>
      <c r="R688" s="205">
        <f>Q688*H688</f>
        <v>0</v>
      </c>
      <c r="S688" s="205">
        <v>0</v>
      </c>
      <c r="T688" s="206">
        <f>S688*H688</f>
        <v>0</v>
      </c>
      <c r="AR688" s="17" t="s">
        <v>4097</v>
      </c>
      <c r="AT688" s="17" t="s">
        <v>328</v>
      </c>
      <c r="AU688" s="17" t="s">
        <v>88</v>
      </c>
      <c r="AY688" s="17" t="s">
        <v>282</v>
      </c>
      <c r="BE688" s="207">
        <f>IF(N688="základní",J688,0)</f>
        <v>91140</v>
      </c>
      <c r="BF688" s="207">
        <f>IF(N688="snížená",J688,0)</f>
        <v>0</v>
      </c>
      <c r="BG688" s="207">
        <f>IF(N688="zákl. přenesená",J688,0)</f>
        <v>0</v>
      </c>
      <c r="BH688" s="207">
        <f>IF(N688="sníž. přenesená",J688,0)</f>
        <v>0</v>
      </c>
      <c r="BI688" s="207">
        <f>IF(N688="nulová",J688,0)</f>
        <v>0</v>
      </c>
      <c r="BJ688" s="17" t="s">
        <v>86</v>
      </c>
      <c r="BK688" s="207">
        <f>ROUND(I688*H688,2)</f>
        <v>91140</v>
      </c>
      <c r="BL688" s="17" t="s">
        <v>659</v>
      </c>
      <c r="BM688" s="17" t="s">
        <v>4381</v>
      </c>
    </row>
    <row r="689" s="12" customFormat="1">
      <c r="B689" s="208"/>
      <c r="C689" s="209"/>
      <c r="D689" s="210" t="s">
        <v>292</v>
      </c>
      <c r="E689" s="211" t="s">
        <v>1</v>
      </c>
      <c r="F689" s="212" t="s">
        <v>3956</v>
      </c>
      <c r="G689" s="209"/>
      <c r="H689" s="211" t="s">
        <v>1</v>
      </c>
      <c r="I689" s="209"/>
      <c r="J689" s="209"/>
      <c r="K689" s="209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292</v>
      </c>
      <c r="AU689" s="217" t="s">
        <v>88</v>
      </c>
      <c r="AV689" s="12" t="s">
        <v>86</v>
      </c>
      <c r="AW689" s="12" t="s">
        <v>40</v>
      </c>
      <c r="AX689" s="12" t="s">
        <v>79</v>
      </c>
      <c r="AY689" s="217" t="s">
        <v>282</v>
      </c>
    </row>
    <row r="690" s="12" customFormat="1">
      <c r="B690" s="208"/>
      <c r="C690" s="209"/>
      <c r="D690" s="210" t="s">
        <v>292</v>
      </c>
      <c r="E690" s="211" t="s">
        <v>1</v>
      </c>
      <c r="F690" s="212" t="s">
        <v>4382</v>
      </c>
      <c r="G690" s="209"/>
      <c r="H690" s="211" t="s">
        <v>1</v>
      </c>
      <c r="I690" s="209"/>
      <c r="J690" s="209"/>
      <c r="K690" s="209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292</v>
      </c>
      <c r="AU690" s="217" t="s">
        <v>88</v>
      </c>
      <c r="AV690" s="12" t="s">
        <v>86</v>
      </c>
      <c r="AW690" s="12" t="s">
        <v>40</v>
      </c>
      <c r="AX690" s="12" t="s">
        <v>79</v>
      </c>
      <c r="AY690" s="217" t="s">
        <v>282</v>
      </c>
    </row>
    <row r="691" s="13" customFormat="1">
      <c r="B691" s="218"/>
      <c r="C691" s="219"/>
      <c r="D691" s="210" t="s">
        <v>292</v>
      </c>
      <c r="E691" s="220" t="s">
        <v>1</v>
      </c>
      <c r="F691" s="221" t="s">
        <v>334</v>
      </c>
      <c r="G691" s="219"/>
      <c r="H691" s="222">
        <v>7</v>
      </c>
      <c r="I691" s="219"/>
      <c r="J691" s="219"/>
      <c r="K691" s="219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292</v>
      </c>
      <c r="AU691" s="227" t="s">
        <v>88</v>
      </c>
      <c r="AV691" s="13" t="s">
        <v>88</v>
      </c>
      <c r="AW691" s="13" t="s">
        <v>40</v>
      </c>
      <c r="AX691" s="13" t="s">
        <v>86</v>
      </c>
      <c r="AY691" s="227" t="s">
        <v>282</v>
      </c>
    </row>
    <row r="692" s="1" customFormat="1" ht="16.5" customHeight="1">
      <c r="B692" s="33"/>
      <c r="C692" s="248" t="s">
        <v>803</v>
      </c>
      <c r="D692" s="248" t="s">
        <v>328</v>
      </c>
      <c r="E692" s="249" t="s">
        <v>4353</v>
      </c>
      <c r="F692" s="250" t="s">
        <v>4354</v>
      </c>
      <c r="G692" s="251" t="s">
        <v>376</v>
      </c>
      <c r="H692" s="252">
        <v>14</v>
      </c>
      <c r="I692" s="253">
        <v>380</v>
      </c>
      <c r="J692" s="253">
        <f>ROUND(I692*H692,2)</f>
        <v>5320</v>
      </c>
      <c r="K692" s="250" t="s">
        <v>4096</v>
      </c>
      <c r="L692" s="254"/>
      <c r="M692" s="255" t="s">
        <v>1</v>
      </c>
      <c r="N692" s="256" t="s">
        <v>50</v>
      </c>
      <c r="O692" s="205">
        <v>0</v>
      </c>
      <c r="P692" s="205">
        <f>O692*H692</f>
        <v>0</v>
      </c>
      <c r="Q692" s="205">
        <v>0</v>
      </c>
      <c r="R692" s="205">
        <f>Q692*H692</f>
        <v>0</v>
      </c>
      <c r="S692" s="205">
        <v>0</v>
      </c>
      <c r="T692" s="206">
        <f>S692*H692</f>
        <v>0</v>
      </c>
      <c r="AR692" s="17" t="s">
        <v>4097</v>
      </c>
      <c r="AT692" s="17" t="s">
        <v>328</v>
      </c>
      <c r="AU692" s="17" t="s">
        <v>88</v>
      </c>
      <c r="AY692" s="17" t="s">
        <v>282</v>
      </c>
      <c r="BE692" s="207">
        <f>IF(N692="základní",J692,0)</f>
        <v>5320</v>
      </c>
      <c r="BF692" s="207">
        <f>IF(N692="snížená",J692,0)</f>
        <v>0</v>
      </c>
      <c r="BG692" s="207">
        <f>IF(N692="zákl. přenesená",J692,0)</f>
        <v>0</v>
      </c>
      <c r="BH692" s="207">
        <f>IF(N692="sníž. přenesená",J692,0)</f>
        <v>0</v>
      </c>
      <c r="BI692" s="207">
        <f>IF(N692="nulová",J692,0)</f>
        <v>0</v>
      </c>
      <c r="BJ692" s="17" t="s">
        <v>86</v>
      </c>
      <c r="BK692" s="207">
        <f>ROUND(I692*H692,2)</f>
        <v>5320</v>
      </c>
      <c r="BL692" s="17" t="s">
        <v>659</v>
      </c>
      <c r="BM692" s="17" t="s">
        <v>4383</v>
      </c>
    </row>
    <row r="693" s="12" customFormat="1">
      <c r="B693" s="208"/>
      <c r="C693" s="209"/>
      <c r="D693" s="210" t="s">
        <v>292</v>
      </c>
      <c r="E693" s="211" t="s">
        <v>1</v>
      </c>
      <c r="F693" s="212" t="s">
        <v>3956</v>
      </c>
      <c r="G693" s="209"/>
      <c r="H693" s="211" t="s">
        <v>1</v>
      </c>
      <c r="I693" s="209"/>
      <c r="J693" s="209"/>
      <c r="K693" s="209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292</v>
      </c>
      <c r="AU693" s="217" t="s">
        <v>88</v>
      </c>
      <c r="AV693" s="12" t="s">
        <v>86</v>
      </c>
      <c r="AW693" s="12" t="s">
        <v>40</v>
      </c>
      <c r="AX693" s="12" t="s">
        <v>79</v>
      </c>
      <c r="AY693" s="217" t="s">
        <v>282</v>
      </c>
    </row>
    <row r="694" s="12" customFormat="1">
      <c r="B694" s="208"/>
      <c r="C694" s="209"/>
      <c r="D694" s="210" t="s">
        <v>292</v>
      </c>
      <c r="E694" s="211" t="s">
        <v>1</v>
      </c>
      <c r="F694" s="212" t="s">
        <v>4382</v>
      </c>
      <c r="G694" s="209"/>
      <c r="H694" s="211" t="s">
        <v>1</v>
      </c>
      <c r="I694" s="209"/>
      <c r="J694" s="209"/>
      <c r="K694" s="209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292</v>
      </c>
      <c r="AU694" s="217" t="s">
        <v>88</v>
      </c>
      <c r="AV694" s="12" t="s">
        <v>86</v>
      </c>
      <c r="AW694" s="12" t="s">
        <v>40</v>
      </c>
      <c r="AX694" s="12" t="s">
        <v>79</v>
      </c>
      <c r="AY694" s="217" t="s">
        <v>282</v>
      </c>
    </row>
    <row r="695" s="13" customFormat="1">
      <c r="B695" s="218"/>
      <c r="C695" s="219"/>
      <c r="D695" s="210" t="s">
        <v>292</v>
      </c>
      <c r="E695" s="220" t="s">
        <v>1</v>
      </c>
      <c r="F695" s="221" t="s">
        <v>4384</v>
      </c>
      <c r="G695" s="219"/>
      <c r="H695" s="222">
        <v>14</v>
      </c>
      <c r="I695" s="219"/>
      <c r="J695" s="219"/>
      <c r="K695" s="219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292</v>
      </c>
      <c r="AU695" s="227" t="s">
        <v>88</v>
      </c>
      <c r="AV695" s="13" t="s">
        <v>88</v>
      </c>
      <c r="AW695" s="13" t="s">
        <v>40</v>
      </c>
      <c r="AX695" s="13" t="s">
        <v>86</v>
      </c>
      <c r="AY695" s="227" t="s">
        <v>282</v>
      </c>
    </row>
    <row r="696" s="1" customFormat="1" ht="16.5" customHeight="1">
      <c r="B696" s="33"/>
      <c r="C696" s="248" t="s">
        <v>805</v>
      </c>
      <c r="D696" s="248" t="s">
        <v>328</v>
      </c>
      <c r="E696" s="249" t="s">
        <v>4356</v>
      </c>
      <c r="F696" s="250" t="s">
        <v>4357</v>
      </c>
      <c r="G696" s="251" t="s">
        <v>4358</v>
      </c>
      <c r="H696" s="252">
        <v>7</v>
      </c>
      <c r="I696" s="253">
        <v>640</v>
      </c>
      <c r="J696" s="253">
        <f>ROUND(I696*H696,2)</f>
        <v>4480</v>
      </c>
      <c r="K696" s="250" t="s">
        <v>4096</v>
      </c>
      <c r="L696" s="254"/>
      <c r="M696" s="255" t="s">
        <v>1</v>
      </c>
      <c r="N696" s="256" t="s">
        <v>50</v>
      </c>
      <c r="O696" s="205">
        <v>0</v>
      </c>
      <c r="P696" s="205">
        <f>O696*H696</f>
        <v>0</v>
      </c>
      <c r="Q696" s="205">
        <v>0</v>
      </c>
      <c r="R696" s="205">
        <f>Q696*H696</f>
        <v>0</v>
      </c>
      <c r="S696" s="205">
        <v>0</v>
      </c>
      <c r="T696" s="206">
        <f>S696*H696</f>
        <v>0</v>
      </c>
      <c r="AR696" s="17" t="s">
        <v>4097</v>
      </c>
      <c r="AT696" s="17" t="s">
        <v>328</v>
      </c>
      <c r="AU696" s="17" t="s">
        <v>88</v>
      </c>
      <c r="AY696" s="17" t="s">
        <v>282</v>
      </c>
      <c r="BE696" s="207">
        <f>IF(N696="základní",J696,0)</f>
        <v>4480</v>
      </c>
      <c r="BF696" s="207">
        <f>IF(N696="snížená",J696,0)</f>
        <v>0</v>
      </c>
      <c r="BG696" s="207">
        <f>IF(N696="zákl. přenesená",J696,0)</f>
        <v>0</v>
      </c>
      <c r="BH696" s="207">
        <f>IF(N696="sníž. přenesená",J696,0)</f>
        <v>0</v>
      </c>
      <c r="BI696" s="207">
        <f>IF(N696="nulová",J696,0)</f>
        <v>0</v>
      </c>
      <c r="BJ696" s="17" t="s">
        <v>86</v>
      </c>
      <c r="BK696" s="207">
        <f>ROUND(I696*H696,2)</f>
        <v>4480</v>
      </c>
      <c r="BL696" s="17" t="s">
        <v>659</v>
      </c>
      <c r="BM696" s="17" t="s">
        <v>4385</v>
      </c>
    </row>
    <row r="697" s="12" customFormat="1">
      <c r="B697" s="208"/>
      <c r="C697" s="209"/>
      <c r="D697" s="210" t="s">
        <v>292</v>
      </c>
      <c r="E697" s="211" t="s">
        <v>1</v>
      </c>
      <c r="F697" s="212" t="s">
        <v>3956</v>
      </c>
      <c r="G697" s="209"/>
      <c r="H697" s="211" t="s">
        <v>1</v>
      </c>
      <c r="I697" s="209"/>
      <c r="J697" s="209"/>
      <c r="K697" s="209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292</v>
      </c>
      <c r="AU697" s="217" t="s">
        <v>88</v>
      </c>
      <c r="AV697" s="12" t="s">
        <v>86</v>
      </c>
      <c r="AW697" s="12" t="s">
        <v>40</v>
      </c>
      <c r="AX697" s="12" t="s">
        <v>79</v>
      </c>
      <c r="AY697" s="217" t="s">
        <v>282</v>
      </c>
    </row>
    <row r="698" s="12" customFormat="1">
      <c r="B698" s="208"/>
      <c r="C698" s="209"/>
      <c r="D698" s="210" t="s">
        <v>292</v>
      </c>
      <c r="E698" s="211" t="s">
        <v>1</v>
      </c>
      <c r="F698" s="212" t="s">
        <v>4382</v>
      </c>
      <c r="G698" s="209"/>
      <c r="H698" s="211" t="s">
        <v>1</v>
      </c>
      <c r="I698" s="209"/>
      <c r="J698" s="209"/>
      <c r="K698" s="209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292</v>
      </c>
      <c r="AU698" s="217" t="s">
        <v>88</v>
      </c>
      <c r="AV698" s="12" t="s">
        <v>86</v>
      </c>
      <c r="AW698" s="12" t="s">
        <v>40</v>
      </c>
      <c r="AX698" s="12" t="s">
        <v>79</v>
      </c>
      <c r="AY698" s="217" t="s">
        <v>282</v>
      </c>
    </row>
    <row r="699" s="13" customFormat="1">
      <c r="B699" s="218"/>
      <c r="C699" s="219"/>
      <c r="D699" s="210" t="s">
        <v>292</v>
      </c>
      <c r="E699" s="220" t="s">
        <v>1</v>
      </c>
      <c r="F699" s="221" t="s">
        <v>334</v>
      </c>
      <c r="G699" s="219"/>
      <c r="H699" s="222">
        <v>7</v>
      </c>
      <c r="I699" s="219"/>
      <c r="J699" s="219"/>
      <c r="K699" s="219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292</v>
      </c>
      <c r="AU699" s="227" t="s">
        <v>88</v>
      </c>
      <c r="AV699" s="13" t="s">
        <v>88</v>
      </c>
      <c r="AW699" s="13" t="s">
        <v>40</v>
      </c>
      <c r="AX699" s="13" t="s">
        <v>86</v>
      </c>
      <c r="AY699" s="227" t="s">
        <v>282</v>
      </c>
    </row>
    <row r="700" s="1" customFormat="1" ht="16.5" customHeight="1">
      <c r="B700" s="33"/>
      <c r="C700" s="198" t="s">
        <v>106</v>
      </c>
      <c r="D700" s="198" t="s">
        <v>285</v>
      </c>
      <c r="E700" s="199" t="s">
        <v>4386</v>
      </c>
      <c r="F700" s="200" t="s">
        <v>4387</v>
      </c>
      <c r="G700" s="201" t="s">
        <v>376</v>
      </c>
      <c r="H700" s="202">
        <v>4</v>
      </c>
      <c r="I700" s="203">
        <v>2800</v>
      </c>
      <c r="J700" s="203">
        <f>ROUND(I700*H700,2)</f>
        <v>11200</v>
      </c>
      <c r="K700" s="200" t="s">
        <v>289</v>
      </c>
      <c r="L700" s="38"/>
      <c r="M700" s="72" t="s">
        <v>1</v>
      </c>
      <c r="N700" s="204" t="s">
        <v>50</v>
      </c>
      <c r="O700" s="205">
        <v>3.3700000000000001</v>
      </c>
      <c r="P700" s="205">
        <f>O700*H700</f>
        <v>13.48</v>
      </c>
      <c r="Q700" s="205">
        <v>0</v>
      </c>
      <c r="R700" s="205">
        <f>Q700*H700</f>
        <v>0</v>
      </c>
      <c r="S700" s="205">
        <v>0</v>
      </c>
      <c r="T700" s="206">
        <f>S700*H700</f>
        <v>0</v>
      </c>
      <c r="AR700" s="17" t="s">
        <v>659</v>
      </c>
      <c r="AT700" s="17" t="s">
        <v>285</v>
      </c>
      <c r="AU700" s="17" t="s">
        <v>88</v>
      </c>
      <c r="AY700" s="17" t="s">
        <v>282</v>
      </c>
      <c r="BE700" s="207">
        <f>IF(N700="základní",J700,0)</f>
        <v>11200</v>
      </c>
      <c r="BF700" s="207">
        <f>IF(N700="snížená",J700,0)</f>
        <v>0</v>
      </c>
      <c r="BG700" s="207">
        <f>IF(N700="zákl. přenesená",J700,0)</f>
        <v>0</v>
      </c>
      <c r="BH700" s="207">
        <f>IF(N700="sníž. přenesená",J700,0)</f>
        <v>0</v>
      </c>
      <c r="BI700" s="207">
        <f>IF(N700="nulová",J700,0)</f>
        <v>0</v>
      </c>
      <c r="BJ700" s="17" t="s">
        <v>86</v>
      </c>
      <c r="BK700" s="207">
        <f>ROUND(I700*H700,2)</f>
        <v>11200</v>
      </c>
      <c r="BL700" s="17" t="s">
        <v>659</v>
      </c>
      <c r="BM700" s="17" t="s">
        <v>4388</v>
      </c>
    </row>
    <row r="701" s="12" customFormat="1">
      <c r="B701" s="208"/>
      <c r="C701" s="209"/>
      <c r="D701" s="210" t="s">
        <v>292</v>
      </c>
      <c r="E701" s="211" t="s">
        <v>1</v>
      </c>
      <c r="F701" s="212" t="s">
        <v>3956</v>
      </c>
      <c r="G701" s="209"/>
      <c r="H701" s="211" t="s">
        <v>1</v>
      </c>
      <c r="I701" s="209"/>
      <c r="J701" s="209"/>
      <c r="K701" s="209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292</v>
      </c>
      <c r="AU701" s="217" t="s">
        <v>88</v>
      </c>
      <c r="AV701" s="12" t="s">
        <v>86</v>
      </c>
      <c r="AW701" s="12" t="s">
        <v>40</v>
      </c>
      <c r="AX701" s="12" t="s">
        <v>79</v>
      </c>
      <c r="AY701" s="217" t="s">
        <v>282</v>
      </c>
    </row>
    <row r="702" s="12" customFormat="1">
      <c r="B702" s="208"/>
      <c r="C702" s="209"/>
      <c r="D702" s="210" t="s">
        <v>292</v>
      </c>
      <c r="E702" s="211" t="s">
        <v>1</v>
      </c>
      <c r="F702" s="212" t="s">
        <v>4389</v>
      </c>
      <c r="G702" s="209"/>
      <c r="H702" s="211" t="s">
        <v>1</v>
      </c>
      <c r="I702" s="209"/>
      <c r="J702" s="209"/>
      <c r="K702" s="209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292</v>
      </c>
      <c r="AU702" s="217" t="s">
        <v>88</v>
      </c>
      <c r="AV702" s="12" t="s">
        <v>86</v>
      </c>
      <c r="AW702" s="12" t="s">
        <v>40</v>
      </c>
      <c r="AX702" s="12" t="s">
        <v>79</v>
      </c>
      <c r="AY702" s="217" t="s">
        <v>282</v>
      </c>
    </row>
    <row r="703" s="13" customFormat="1">
      <c r="B703" s="218"/>
      <c r="C703" s="219"/>
      <c r="D703" s="210" t="s">
        <v>292</v>
      </c>
      <c r="E703" s="220" t="s">
        <v>1</v>
      </c>
      <c r="F703" s="221" t="s">
        <v>290</v>
      </c>
      <c r="G703" s="219"/>
      <c r="H703" s="222">
        <v>4</v>
      </c>
      <c r="I703" s="219"/>
      <c r="J703" s="219"/>
      <c r="K703" s="219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292</v>
      </c>
      <c r="AU703" s="227" t="s">
        <v>88</v>
      </c>
      <c r="AV703" s="13" t="s">
        <v>88</v>
      </c>
      <c r="AW703" s="13" t="s">
        <v>40</v>
      </c>
      <c r="AX703" s="13" t="s">
        <v>86</v>
      </c>
      <c r="AY703" s="227" t="s">
        <v>282</v>
      </c>
    </row>
    <row r="704" s="1" customFormat="1" ht="16.5" customHeight="1">
      <c r="B704" s="33"/>
      <c r="C704" s="248" t="s">
        <v>810</v>
      </c>
      <c r="D704" s="248" t="s">
        <v>328</v>
      </c>
      <c r="E704" s="249" t="s">
        <v>4379</v>
      </c>
      <c r="F704" s="250" t="s">
        <v>4380</v>
      </c>
      <c r="G704" s="251" t="s">
        <v>376</v>
      </c>
      <c r="H704" s="252">
        <v>4</v>
      </c>
      <c r="I704" s="253">
        <v>13020</v>
      </c>
      <c r="J704" s="253">
        <f>ROUND(I704*H704,2)</f>
        <v>52080</v>
      </c>
      <c r="K704" s="250" t="s">
        <v>4096</v>
      </c>
      <c r="L704" s="254"/>
      <c r="M704" s="255" t="s">
        <v>1</v>
      </c>
      <c r="N704" s="256" t="s">
        <v>50</v>
      </c>
      <c r="O704" s="205">
        <v>0</v>
      </c>
      <c r="P704" s="205">
        <f>O704*H704</f>
        <v>0</v>
      </c>
      <c r="Q704" s="205">
        <v>0</v>
      </c>
      <c r="R704" s="205">
        <f>Q704*H704</f>
        <v>0</v>
      </c>
      <c r="S704" s="205">
        <v>0</v>
      </c>
      <c r="T704" s="206">
        <f>S704*H704</f>
        <v>0</v>
      </c>
      <c r="AR704" s="17" t="s">
        <v>4097</v>
      </c>
      <c r="AT704" s="17" t="s">
        <v>328</v>
      </c>
      <c r="AU704" s="17" t="s">
        <v>88</v>
      </c>
      <c r="AY704" s="17" t="s">
        <v>282</v>
      </c>
      <c r="BE704" s="207">
        <f>IF(N704="základní",J704,0)</f>
        <v>52080</v>
      </c>
      <c r="BF704" s="207">
        <f>IF(N704="snížená",J704,0)</f>
        <v>0</v>
      </c>
      <c r="BG704" s="207">
        <f>IF(N704="zákl. přenesená",J704,0)</f>
        <v>0</v>
      </c>
      <c r="BH704" s="207">
        <f>IF(N704="sníž. přenesená",J704,0)</f>
        <v>0</v>
      </c>
      <c r="BI704" s="207">
        <f>IF(N704="nulová",J704,0)</f>
        <v>0</v>
      </c>
      <c r="BJ704" s="17" t="s">
        <v>86</v>
      </c>
      <c r="BK704" s="207">
        <f>ROUND(I704*H704,2)</f>
        <v>52080</v>
      </c>
      <c r="BL704" s="17" t="s">
        <v>659</v>
      </c>
      <c r="BM704" s="17" t="s">
        <v>4390</v>
      </c>
    </row>
    <row r="705" s="12" customFormat="1">
      <c r="B705" s="208"/>
      <c r="C705" s="209"/>
      <c r="D705" s="210" t="s">
        <v>292</v>
      </c>
      <c r="E705" s="211" t="s">
        <v>1</v>
      </c>
      <c r="F705" s="212" t="s">
        <v>3956</v>
      </c>
      <c r="G705" s="209"/>
      <c r="H705" s="211" t="s">
        <v>1</v>
      </c>
      <c r="I705" s="209"/>
      <c r="J705" s="209"/>
      <c r="K705" s="209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292</v>
      </c>
      <c r="AU705" s="217" t="s">
        <v>88</v>
      </c>
      <c r="AV705" s="12" t="s">
        <v>86</v>
      </c>
      <c r="AW705" s="12" t="s">
        <v>40</v>
      </c>
      <c r="AX705" s="12" t="s">
        <v>79</v>
      </c>
      <c r="AY705" s="217" t="s">
        <v>282</v>
      </c>
    </row>
    <row r="706" s="12" customFormat="1">
      <c r="B706" s="208"/>
      <c r="C706" s="209"/>
      <c r="D706" s="210" t="s">
        <v>292</v>
      </c>
      <c r="E706" s="211" t="s">
        <v>1</v>
      </c>
      <c r="F706" s="212" t="s">
        <v>4391</v>
      </c>
      <c r="G706" s="209"/>
      <c r="H706" s="211" t="s">
        <v>1</v>
      </c>
      <c r="I706" s="209"/>
      <c r="J706" s="209"/>
      <c r="K706" s="209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292</v>
      </c>
      <c r="AU706" s="217" t="s">
        <v>88</v>
      </c>
      <c r="AV706" s="12" t="s">
        <v>86</v>
      </c>
      <c r="AW706" s="12" t="s">
        <v>40</v>
      </c>
      <c r="AX706" s="12" t="s">
        <v>79</v>
      </c>
      <c r="AY706" s="217" t="s">
        <v>282</v>
      </c>
    </row>
    <row r="707" s="13" customFormat="1">
      <c r="B707" s="218"/>
      <c r="C707" s="219"/>
      <c r="D707" s="210" t="s">
        <v>292</v>
      </c>
      <c r="E707" s="220" t="s">
        <v>1</v>
      </c>
      <c r="F707" s="221" t="s">
        <v>290</v>
      </c>
      <c r="G707" s="219"/>
      <c r="H707" s="222">
        <v>4</v>
      </c>
      <c r="I707" s="219"/>
      <c r="J707" s="219"/>
      <c r="K707" s="219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292</v>
      </c>
      <c r="AU707" s="227" t="s">
        <v>88</v>
      </c>
      <c r="AV707" s="13" t="s">
        <v>88</v>
      </c>
      <c r="AW707" s="13" t="s">
        <v>40</v>
      </c>
      <c r="AX707" s="13" t="s">
        <v>86</v>
      </c>
      <c r="AY707" s="227" t="s">
        <v>282</v>
      </c>
    </row>
    <row r="708" s="1" customFormat="1" ht="16.5" customHeight="1">
      <c r="B708" s="33"/>
      <c r="C708" s="248" t="s">
        <v>814</v>
      </c>
      <c r="D708" s="248" t="s">
        <v>328</v>
      </c>
      <c r="E708" s="249" t="s">
        <v>4392</v>
      </c>
      <c r="F708" s="250" t="s">
        <v>4393</v>
      </c>
      <c r="G708" s="251" t="s">
        <v>376</v>
      </c>
      <c r="H708" s="252">
        <v>4</v>
      </c>
      <c r="I708" s="253">
        <v>2780</v>
      </c>
      <c r="J708" s="253">
        <f>ROUND(I708*H708,2)</f>
        <v>11120</v>
      </c>
      <c r="K708" s="250" t="s">
        <v>4096</v>
      </c>
      <c r="L708" s="254"/>
      <c r="M708" s="255" t="s">
        <v>1</v>
      </c>
      <c r="N708" s="256" t="s">
        <v>50</v>
      </c>
      <c r="O708" s="205">
        <v>0</v>
      </c>
      <c r="P708" s="205">
        <f>O708*H708</f>
        <v>0</v>
      </c>
      <c r="Q708" s="205">
        <v>0</v>
      </c>
      <c r="R708" s="205">
        <f>Q708*H708</f>
        <v>0</v>
      </c>
      <c r="S708" s="205">
        <v>0</v>
      </c>
      <c r="T708" s="206">
        <f>S708*H708</f>
        <v>0</v>
      </c>
      <c r="AR708" s="17" t="s">
        <v>4097</v>
      </c>
      <c r="AT708" s="17" t="s">
        <v>328</v>
      </c>
      <c r="AU708" s="17" t="s">
        <v>88</v>
      </c>
      <c r="AY708" s="17" t="s">
        <v>282</v>
      </c>
      <c r="BE708" s="207">
        <f>IF(N708="základní",J708,0)</f>
        <v>11120</v>
      </c>
      <c r="BF708" s="207">
        <f>IF(N708="snížená",J708,0)</f>
        <v>0</v>
      </c>
      <c r="BG708" s="207">
        <f>IF(N708="zákl. přenesená",J708,0)</f>
        <v>0</v>
      </c>
      <c r="BH708" s="207">
        <f>IF(N708="sníž. přenesená",J708,0)</f>
        <v>0</v>
      </c>
      <c r="BI708" s="207">
        <f>IF(N708="nulová",J708,0)</f>
        <v>0</v>
      </c>
      <c r="BJ708" s="17" t="s">
        <v>86</v>
      </c>
      <c r="BK708" s="207">
        <f>ROUND(I708*H708,2)</f>
        <v>11120</v>
      </c>
      <c r="BL708" s="17" t="s">
        <v>659</v>
      </c>
      <c r="BM708" s="17" t="s">
        <v>4394</v>
      </c>
    </row>
    <row r="709" s="12" customFormat="1">
      <c r="B709" s="208"/>
      <c r="C709" s="209"/>
      <c r="D709" s="210" t="s">
        <v>292</v>
      </c>
      <c r="E709" s="211" t="s">
        <v>1</v>
      </c>
      <c r="F709" s="212" t="s">
        <v>3956</v>
      </c>
      <c r="G709" s="209"/>
      <c r="H709" s="211" t="s">
        <v>1</v>
      </c>
      <c r="I709" s="209"/>
      <c r="J709" s="209"/>
      <c r="K709" s="209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292</v>
      </c>
      <c r="AU709" s="217" t="s">
        <v>88</v>
      </c>
      <c r="AV709" s="12" t="s">
        <v>86</v>
      </c>
      <c r="AW709" s="12" t="s">
        <v>40</v>
      </c>
      <c r="AX709" s="12" t="s">
        <v>79</v>
      </c>
      <c r="AY709" s="217" t="s">
        <v>282</v>
      </c>
    </row>
    <row r="710" s="12" customFormat="1">
      <c r="B710" s="208"/>
      <c r="C710" s="209"/>
      <c r="D710" s="210" t="s">
        <v>292</v>
      </c>
      <c r="E710" s="211" t="s">
        <v>1</v>
      </c>
      <c r="F710" s="212" t="s">
        <v>4391</v>
      </c>
      <c r="G710" s="209"/>
      <c r="H710" s="211" t="s">
        <v>1</v>
      </c>
      <c r="I710" s="209"/>
      <c r="J710" s="209"/>
      <c r="K710" s="209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292</v>
      </c>
      <c r="AU710" s="217" t="s">
        <v>88</v>
      </c>
      <c r="AV710" s="12" t="s">
        <v>86</v>
      </c>
      <c r="AW710" s="12" t="s">
        <v>40</v>
      </c>
      <c r="AX710" s="12" t="s">
        <v>79</v>
      </c>
      <c r="AY710" s="217" t="s">
        <v>282</v>
      </c>
    </row>
    <row r="711" s="13" customFormat="1">
      <c r="B711" s="218"/>
      <c r="C711" s="219"/>
      <c r="D711" s="210" t="s">
        <v>292</v>
      </c>
      <c r="E711" s="220" t="s">
        <v>1</v>
      </c>
      <c r="F711" s="221" t="s">
        <v>290</v>
      </c>
      <c r="G711" s="219"/>
      <c r="H711" s="222">
        <v>4</v>
      </c>
      <c r="I711" s="219"/>
      <c r="J711" s="219"/>
      <c r="K711" s="219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292</v>
      </c>
      <c r="AU711" s="227" t="s">
        <v>88</v>
      </c>
      <c r="AV711" s="13" t="s">
        <v>88</v>
      </c>
      <c r="AW711" s="13" t="s">
        <v>40</v>
      </c>
      <c r="AX711" s="13" t="s">
        <v>86</v>
      </c>
      <c r="AY711" s="227" t="s">
        <v>282</v>
      </c>
    </row>
    <row r="712" s="1" customFormat="1" ht="16.5" customHeight="1">
      <c r="B712" s="33"/>
      <c r="C712" s="248" t="s">
        <v>818</v>
      </c>
      <c r="D712" s="248" t="s">
        <v>328</v>
      </c>
      <c r="E712" s="249" t="s">
        <v>4353</v>
      </c>
      <c r="F712" s="250" t="s">
        <v>4354</v>
      </c>
      <c r="G712" s="251" t="s">
        <v>376</v>
      </c>
      <c r="H712" s="252">
        <v>8</v>
      </c>
      <c r="I712" s="253">
        <v>380</v>
      </c>
      <c r="J712" s="253">
        <f>ROUND(I712*H712,2)</f>
        <v>3040</v>
      </c>
      <c r="K712" s="250" t="s">
        <v>4096</v>
      </c>
      <c r="L712" s="254"/>
      <c r="M712" s="255" t="s">
        <v>1</v>
      </c>
      <c r="N712" s="256" t="s">
        <v>50</v>
      </c>
      <c r="O712" s="205">
        <v>0</v>
      </c>
      <c r="P712" s="205">
        <f>O712*H712</f>
        <v>0</v>
      </c>
      <c r="Q712" s="205">
        <v>0</v>
      </c>
      <c r="R712" s="205">
        <f>Q712*H712</f>
        <v>0</v>
      </c>
      <c r="S712" s="205">
        <v>0</v>
      </c>
      <c r="T712" s="206">
        <f>S712*H712</f>
        <v>0</v>
      </c>
      <c r="AR712" s="17" t="s">
        <v>4097</v>
      </c>
      <c r="AT712" s="17" t="s">
        <v>328</v>
      </c>
      <c r="AU712" s="17" t="s">
        <v>88</v>
      </c>
      <c r="AY712" s="17" t="s">
        <v>282</v>
      </c>
      <c r="BE712" s="207">
        <f>IF(N712="základní",J712,0)</f>
        <v>3040</v>
      </c>
      <c r="BF712" s="207">
        <f>IF(N712="snížená",J712,0)</f>
        <v>0</v>
      </c>
      <c r="BG712" s="207">
        <f>IF(N712="zákl. přenesená",J712,0)</f>
        <v>0</v>
      </c>
      <c r="BH712" s="207">
        <f>IF(N712="sníž. přenesená",J712,0)</f>
        <v>0</v>
      </c>
      <c r="BI712" s="207">
        <f>IF(N712="nulová",J712,0)</f>
        <v>0</v>
      </c>
      <c r="BJ712" s="17" t="s">
        <v>86</v>
      </c>
      <c r="BK712" s="207">
        <f>ROUND(I712*H712,2)</f>
        <v>3040</v>
      </c>
      <c r="BL712" s="17" t="s">
        <v>659</v>
      </c>
      <c r="BM712" s="17" t="s">
        <v>4395</v>
      </c>
    </row>
    <row r="713" s="12" customFormat="1">
      <c r="B713" s="208"/>
      <c r="C713" s="209"/>
      <c r="D713" s="210" t="s">
        <v>292</v>
      </c>
      <c r="E713" s="211" t="s">
        <v>1</v>
      </c>
      <c r="F713" s="212" t="s">
        <v>3956</v>
      </c>
      <c r="G713" s="209"/>
      <c r="H713" s="211" t="s">
        <v>1</v>
      </c>
      <c r="I713" s="209"/>
      <c r="J713" s="209"/>
      <c r="K713" s="209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292</v>
      </c>
      <c r="AU713" s="217" t="s">
        <v>88</v>
      </c>
      <c r="AV713" s="12" t="s">
        <v>86</v>
      </c>
      <c r="AW713" s="12" t="s">
        <v>40</v>
      </c>
      <c r="AX713" s="12" t="s">
        <v>79</v>
      </c>
      <c r="AY713" s="217" t="s">
        <v>282</v>
      </c>
    </row>
    <row r="714" s="12" customFormat="1">
      <c r="B714" s="208"/>
      <c r="C714" s="209"/>
      <c r="D714" s="210" t="s">
        <v>292</v>
      </c>
      <c r="E714" s="211" t="s">
        <v>1</v>
      </c>
      <c r="F714" s="212" t="s">
        <v>4391</v>
      </c>
      <c r="G714" s="209"/>
      <c r="H714" s="211" t="s">
        <v>1</v>
      </c>
      <c r="I714" s="209"/>
      <c r="J714" s="209"/>
      <c r="K714" s="209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292</v>
      </c>
      <c r="AU714" s="217" t="s">
        <v>88</v>
      </c>
      <c r="AV714" s="12" t="s">
        <v>86</v>
      </c>
      <c r="AW714" s="12" t="s">
        <v>40</v>
      </c>
      <c r="AX714" s="12" t="s">
        <v>79</v>
      </c>
      <c r="AY714" s="217" t="s">
        <v>282</v>
      </c>
    </row>
    <row r="715" s="13" customFormat="1">
      <c r="B715" s="218"/>
      <c r="C715" s="219"/>
      <c r="D715" s="210" t="s">
        <v>292</v>
      </c>
      <c r="E715" s="220" t="s">
        <v>1</v>
      </c>
      <c r="F715" s="221" t="s">
        <v>4260</v>
      </c>
      <c r="G715" s="219"/>
      <c r="H715" s="222">
        <v>8</v>
      </c>
      <c r="I715" s="219"/>
      <c r="J715" s="219"/>
      <c r="K715" s="219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292</v>
      </c>
      <c r="AU715" s="227" t="s">
        <v>88</v>
      </c>
      <c r="AV715" s="13" t="s">
        <v>88</v>
      </c>
      <c r="AW715" s="13" t="s">
        <v>40</v>
      </c>
      <c r="AX715" s="13" t="s">
        <v>86</v>
      </c>
      <c r="AY715" s="227" t="s">
        <v>282</v>
      </c>
    </row>
    <row r="716" s="1" customFormat="1" ht="16.5" customHeight="1">
      <c r="B716" s="33"/>
      <c r="C716" s="248" t="s">
        <v>822</v>
      </c>
      <c r="D716" s="248" t="s">
        <v>328</v>
      </c>
      <c r="E716" s="249" t="s">
        <v>4356</v>
      </c>
      <c r="F716" s="250" t="s">
        <v>4357</v>
      </c>
      <c r="G716" s="251" t="s">
        <v>4358</v>
      </c>
      <c r="H716" s="252">
        <v>4</v>
      </c>
      <c r="I716" s="253">
        <v>640</v>
      </c>
      <c r="J716" s="253">
        <f>ROUND(I716*H716,2)</f>
        <v>2560</v>
      </c>
      <c r="K716" s="250" t="s">
        <v>4096</v>
      </c>
      <c r="L716" s="254"/>
      <c r="M716" s="255" t="s">
        <v>1</v>
      </c>
      <c r="N716" s="256" t="s">
        <v>50</v>
      </c>
      <c r="O716" s="205">
        <v>0</v>
      </c>
      <c r="P716" s="205">
        <f>O716*H716</f>
        <v>0</v>
      </c>
      <c r="Q716" s="205">
        <v>0</v>
      </c>
      <c r="R716" s="205">
        <f>Q716*H716</f>
        <v>0</v>
      </c>
      <c r="S716" s="205">
        <v>0</v>
      </c>
      <c r="T716" s="206">
        <f>S716*H716</f>
        <v>0</v>
      </c>
      <c r="AR716" s="17" t="s">
        <v>4097</v>
      </c>
      <c r="AT716" s="17" t="s">
        <v>328</v>
      </c>
      <c r="AU716" s="17" t="s">
        <v>88</v>
      </c>
      <c r="AY716" s="17" t="s">
        <v>282</v>
      </c>
      <c r="BE716" s="207">
        <f>IF(N716="základní",J716,0)</f>
        <v>2560</v>
      </c>
      <c r="BF716" s="207">
        <f>IF(N716="snížená",J716,0)</f>
        <v>0</v>
      </c>
      <c r="BG716" s="207">
        <f>IF(N716="zákl. přenesená",J716,0)</f>
        <v>0</v>
      </c>
      <c r="BH716" s="207">
        <f>IF(N716="sníž. přenesená",J716,0)</f>
        <v>0</v>
      </c>
      <c r="BI716" s="207">
        <f>IF(N716="nulová",J716,0)</f>
        <v>0</v>
      </c>
      <c r="BJ716" s="17" t="s">
        <v>86</v>
      </c>
      <c r="BK716" s="207">
        <f>ROUND(I716*H716,2)</f>
        <v>2560</v>
      </c>
      <c r="BL716" s="17" t="s">
        <v>659</v>
      </c>
      <c r="BM716" s="17" t="s">
        <v>4396</v>
      </c>
    </row>
    <row r="717" s="12" customFormat="1">
      <c r="B717" s="208"/>
      <c r="C717" s="209"/>
      <c r="D717" s="210" t="s">
        <v>292</v>
      </c>
      <c r="E717" s="211" t="s">
        <v>1</v>
      </c>
      <c r="F717" s="212" t="s">
        <v>3956</v>
      </c>
      <c r="G717" s="209"/>
      <c r="H717" s="211" t="s">
        <v>1</v>
      </c>
      <c r="I717" s="209"/>
      <c r="J717" s="209"/>
      <c r="K717" s="209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292</v>
      </c>
      <c r="AU717" s="217" t="s">
        <v>88</v>
      </c>
      <c r="AV717" s="12" t="s">
        <v>86</v>
      </c>
      <c r="AW717" s="12" t="s">
        <v>40</v>
      </c>
      <c r="AX717" s="12" t="s">
        <v>79</v>
      </c>
      <c r="AY717" s="217" t="s">
        <v>282</v>
      </c>
    </row>
    <row r="718" s="12" customFormat="1">
      <c r="B718" s="208"/>
      <c r="C718" s="209"/>
      <c r="D718" s="210" t="s">
        <v>292</v>
      </c>
      <c r="E718" s="211" t="s">
        <v>1</v>
      </c>
      <c r="F718" s="212" t="s">
        <v>4391</v>
      </c>
      <c r="G718" s="209"/>
      <c r="H718" s="211" t="s">
        <v>1</v>
      </c>
      <c r="I718" s="209"/>
      <c r="J718" s="209"/>
      <c r="K718" s="209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292</v>
      </c>
      <c r="AU718" s="217" t="s">
        <v>88</v>
      </c>
      <c r="AV718" s="12" t="s">
        <v>86</v>
      </c>
      <c r="AW718" s="12" t="s">
        <v>40</v>
      </c>
      <c r="AX718" s="12" t="s">
        <v>79</v>
      </c>
      <c r="AY718" s="217" t="s">
        <v>282</v>
      </c>
    </row>
    <row r="719" s="13" customFormat="1">
      <c r="B719" s="218"/>
      <c r="C719" s="219"/>
      <c r="D719" s="210" t="s">
        <v>292</v>
      </c>
      <c r="E719" s="220" t="s">
        <v>1</v>
      </c>
      <c r="F719" s="221" t="s">
        <v>290</v>
      </c>
      <c r="G719" s="219"/>
      <c r="H719" s="222">
        <v>4</v>
      </c>
      <c r="I719" s="219"/>
      <c r="J719" s="219"/>
      <c r="K719" s="219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292</v>
      </c>
      <c r="AU719" s="227" t="s">
        <v>88</v>
      </c>
      <c r="AV719" s="13" t="s">
        <v>88</v>
      </c>
      <c r="AW719" s="13" t="s">
        <v>40</v>
      </c>
      <c r="AX719" s="13" t="s">
        <v>86</v>
      </c>
      <c r="AY719" s="227" t="s">
        <v>282</v>
      </c>
    </row>
    <row r="720" s="1" customFormat="1" ht="16.5" customHeight="1">
      <c r="B720" s="33"/>
      <c r="C720" s="198" t="s">
        <v>826</v>
      </c>
      <c r="D720" s="198" t="s">
        <v>285</v>
      </c>
      <c r="E720" s="199" t="s">
        <v>4397</v>
      </c>
      <c r="F720" s="200" t="s">
        <v>4398</v>
      </c>
      <c r="G720" s="201" t="s">
        <v>376</v>
      </c>
      <c r="H720" s="202">
        <v>6</v>
      </c>
      <c r="I720" s="203">
        <v>654</v>
      </c>
      <c r="J720" s="203">
        <f>ROUND(I720*H720,2)</f>
        <v>3924</v>
      </c>
      <c r="K720" s="200" t="s">
        <v>289</v>
      </c>
      <c r="L720" s="38"/>
      <c r="M720" s="72" t="s">
        <v>1</v>
      </c>
      <c r="N720" s="204" t="s">
        <v>50</v>
      </c>
      <c r="O720" s="205">
        <v>0.94999999999999996</v>
      </c>
      <c r="P720" s="205">
        <f>O720*H720</f>
        <v>5.6999999999999993</v>
      </c>
      <c r="Q720" s="205">
        <v>0</v>
      </c>
      <c r="R720" s="205">
        <f>Q720*H720</f>
        <v>0</v>
      </c>
      <c r="S720" s="205">
        <v>0</v>
      </c>
      <c r="T720" s="206">
        <f>S720*H720</f>
        <v>0</v>
      </c>
      <c r="AR720" s="17" t="s">
        <v>659</v>
      </c>
      <c r="AT720" s="17" t="s">
        <v>285</v>
      </c>
      <c r="AU720" s="17" t="s">
        <v>88</v>
      </c>
      <c r="AY720" s="17" t="s">
        <v>282</v>
      </c>
      <c r="BE720" s="207">
        <f>IF(N720="základní",J720,0)</f>
        <v>3924</v>
      </c>
      <c r="BF720" s="207">
        <f>IF(N720="snížená",J720,0)</f>
        <v>0</v>
      </c>
      <c r="BG720" s="207">
        <f>IF(N720="zákl. přenesená",J720,0)</f>
        <v>0</v>
      </c>
      <c r="BH720" s="207">
        <f>IF(N720="sníž. přenesená",J720,0)</f>
        <v>0</v>
      </c>
      <c r="BI720" s="207">
        <f>IF(N720="nulová",J720,0)</f>
        <v>0</v>
      </c>
      <c r="BJ720" s="17" t="s">
        <v>86</v>
      </c>
      <c r="BK720" s="207">
        <f>ROUND(I720*H720,2)</f>
        <v>3924</v>
      </c>
      <c r="BL720" s="17" t="s">
        <v>659</v>
      </c>
      <c r="BM720" s="17" t="s">
        <v>4399</v>
      </c>
    </row>
    <row r="721" s="12" customFormat="1">
      <c r="B721" s="208"/>
      <c r="C721" s="209"/>
      <c r="D721" s="210" t="s">
        <v>292</v>
      </c>
      <c r="E721" s="211" t="s">
        <v>1</v>
      </c>
      <c r="F721" s="212" t="s">
        <v>3956</v>
      </c>
      <c r="G721" s="209"/>
      <c r="H721" s="211" t="s">
        <v>1</v>
      </c>
      <c r="I721" s="209"/>
      <c r="J721" s="209"/>
      <c r="K721" s="209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292</v>
      </c>
      <c r="AU721" s="217" t="s">
        <v>88</v>
      </c>
      <c r="AV721" s="12" t="s">
        <v>86</v>
      </c>
      <c r="AW721" s="12" t="s">
        <v>40</v>
      </c>
      <c r="AX721" s="12" t="s">
        <v>79</v>
      </c>
      <c r="AY721" s="217" t="s">
        <v>282</v>
      </c>
    </row>
    <row r="722" s="12" customFormat="1">
      <c r="B722" s="208"/>
      <c r="C722" s="209"/>
      <c r="D722" s="210" t="s">
        <v>292</v>
      </c>
      <c r="E722" s="211" t="s">
        <v>1</v>
      </c>
      <c r="F722" s="212" t="s">
        <v>4400</v>
      </c>
      <c r="G722" s="209"/>
      <c r="H722" s="211" t="s">
        <v>1</v>
      </c>
      <c r="I722" s="209"/>
      <c r="J722" s="209"/>
      <c r="K722" s="209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292</v>
      </c>
      <c r="AU722" s="217" t="s">
        <v>88</v>
      </c>
      <c r="AV722" s="12" t="s">
        <v>86</v>
      </c>
      <c r="AW722" s="12" t="s">
        <v>40</v>
      </c>
      <c r="AX722" s="12" t="s">
        <v>79</v>
      </c>
      <c r="AY722" s="217" t="s">
        <v>282</v>
      </c>
    </row>
    <row r="723" s="13" customFormat="1">
      <c r="B723" s="218"/>
      <c r="C723" s="219"/>
      <c r="D723" s="210" t="s">
        <v>292</v>
      </c>
      <c r="E723" s="220" t="s">
        <v>1</v>
      </c>
      <c r="F723" s="221" t="s">
        <v>327</v>
      </c>
      <c r="G723" s="219"/>
      <c r="H723" s="222">
        <v>6</v>
      </c>
      <c r="I723" s="219"/>
      <c r="J723" s="219"/>
      <c r="K723" s="219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292</v>
      </c>
      <c r="AU723" s="227" t="s">
        <v>88</v>
      </c>
      <c r="AV723" s="13" t="s">
        <v>88</v>
      </c>
      <c r="AW723" s="13" t="s">
        <v>40</v>
      </c>
      <c r="AX723" s="13" t="s">
        <v>86</v>
      </c>
      <c r="AY723" s="227" t="s">
        <v>282</v>
      </c>
    </row>
    <row r="724" s="1" customFormat="1" ht="16.5" customHeight="1">
      <c r="B724" s="33"/>
      <c r="C724" s="248" t="s">
        <v>828</v>
      </c>
      <c r="D724" s="248" t="s">
        <v>328</v>
      </c>
      <c r="E724" s="249" t="s">
        <v>4401</v>
      </c>
      <c r="F724" s="250" t="s">
        <v>4402</v>
      </c>
      <c r="G724" s="251" t="s">
        <v>376</v>
      </c>
      <c r="H724" s="252">
        <v>6</v>
      </c>
      <c r="I724" s="253">
        <v>2490</v>
      </c>
      <c r="J724" s="253">
        <f>ROUND(I724*H724,2)</f>
        <v>14940</v>
      </c>
      <c r="K724" s="250" t="s">
        <v>4096</v>
      </c>
      <c r="L724" s="254"/>
      <c r="M724" s="255" t="s">
        <v>1</v>
      </c>
      <c r="N724" s="256" t="s">
        <v>50</v>
      </c>
      <c r="O724" s="205">
        <v>0</v>
      </c>
      <c r="P724" s="205">
        <f>O724*H724</f>
        <v>0</v>
      </c>
      <c r="Q724" s="205">
        <v>0</v>
      </c>
      <c r="R724" s="205">
        <f>Q724*H724</f>
        <v>0</v>
      </c>
      <c r="S724" s="205">
        <v>0</v>
      </c>
      <c r="T724" s="206">
        <f>S724*H724</f>
        <v>0</v>
      </c>
      <c r="AR724" s="17" t="s">
        <v>4097</v>
      </c>
      <c r="AT724" s="17" t="s">
        <v>328</v>
      </c>
      <c r="AU724" s="17" t="s">
        <v>88</v>
      </c>
      <c r="AY724" s="17" t="s">
        <v>282</v>
      </c>
      <c r="BE724" s="207">
        <f>IF(N724="základní",J724,0)</f>
        <v>14940</v>
      </c>
      <c r="BF724" s="207">
        <f>IF(N724="snížená",J724,0)</f>
        <v>0</v>
      </c>
      <c r="BG724" s="207">
        <f>IF(N724="zákl. přenesená",J724,0)</f>
        <v>0</v>
      </c>
      <c r="BH724" s="207">
        <f>IF(N724="sníž. přenesená",J724,0)</f>
        <v>0</v>
      </c>
      <c r="BI724" s="207">
        <f>IF(N724="nulová",J724,0)</f>
        <v>0</v>
      </c>
      <c r="BJ724" s="17" t="s">
        <v>86</v>
      </c>
      <c r="BK724" s="207">
        <f>ROUND(I724*H724,2)</f>
        <v>14940</v>
      </c>
      <c r="BL724" s="17" t="s">
        <v>659</v>
      </c>
      <c r="BM724" s="17" t="s">
        <v>4403</v>
      </c>
    </row>
    <row r="725" s="12" customFormat="1">
      <c r="B725" s="208"/>
      <c r="C725" s="209"/>
      <c r="D725" s="210" t="s">
        <v>292</v>
      </c>
      <c r="E725" s="211" t="s">
        <v>1</v>
      </c>
      <c r="F725" s="212" t="s">
        <v>3956</v>
      </c>
      <c r="G725" s="209"/>
      <c r="H725" s="211" t="s">
        <v>1</v>
      </c>
      <c r="I725" s="209"/>
      <c r="J725" s="209"/>
      <c r="K725" s="209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292</v>
      </c>
      <c r="AU725" s="217" t="s">
        <v>88</v>
      </c>
      <c r="AV725" s="12" t="s">
        <v>86</v>
      </c>
      <c r="AW725" s="12" t="s">
        <v>40</v>
      </c>
      <c r="AX725" s="12" t="s">
        <v>79</v>
      </c>
      <c r="AY725" s="217" t="s">
        <v>282</v>
      </c>
    </row>
    <row r="726" s="12" customFormat="1">
      <c r="B726" s="208"/>
      <c r="C726" s="209"/>
      <c r="D726" s="210" t="s">
        <v>292</v>
      </c>
      <c r="E726" s="211" t="s">
        <v>1</v>
      </c>
      <c r="F726" s="212" t="s">
        <v>4404</v>
      </c>
      <c r="G726" s="209"/>
      <c r="H726" s="211" t="s">
        <v>1</v>
      </c>
      <c r="I726" s="209"/>
      <c r="J726" s="209"/>
      <c r="K726" s="209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292</v>
      </c>
      <c r="AU726" s="217" t="s">
        <v>88</v>
      </c>
      <c r="AV726" s="12" t="s">
        <v>86</v>
      </c>
      <c r="AW726" s="12" t="s">
        <v>40</v>
      </c>
      <c r="AX726" s="12" t="s">
        <v>79</v>
      </c>
      <c r="AY726" s="217" t="s">
        <v>282</v>
      </c>
    </row>
    <row r="727" s="13" customFormat="1">
      <c r="B727" s="218"/>
      <c r="C727" s="219"/>
      <c r="D727" s="210" t="s">
        <v>292</v>
      </c>
      <c r="E727" s="220" t="s">
        <v>1</v>
      </c>
      <c r="F727" s="221" t="s">
        <v>327</v>
      </c>
      <c r="G727" s="219"/>
      <c r="H727" s="222">
        <v>6</v>
      </c>
      <c r="I727" s="219"/>
      <c r="J727" s="219"/>
      <c r="K727" s="219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292</v>
      </c>
      <c r="AU727" s="227" t="s">
        <v>88</v>
      </c>
      <c r="AV727" s="13" t="s">
        <v>88</v>
      </c>
      <c r="AW727" s="13" t="s">
        <v>40</v>
      </c>
      <c r="AX727" s="13" t="s">
        <v>86</v>
      </c>
      <c r="AY727" s="227" t="s">
        <v>282</v>
      </c>
    </row>
    <row r="728" s="1" customFormat="1" ht="22.5" customHeight="1">
      <c r="B728" s="33"/>
      <c r="C728" s="198" t="s">
        <v>834</v>
      </c>
      <c r="D728" s="198" t="s">
        <v>285</v>
      </c>
      <c r="E728" s="199" t="s">
        <v>4405</v>
      </c>
      <c r="F728" s="200" t="s">
        <v>4406</v>
      </c>
      <c r="G728" s="201" t="s">
        <v>376</v>
      </c>
      <c r="H728" s="202">
        <v>2</v>
      </c>
      <c r="I728" s="203">
        <v>1580</v>
      </c>
      <c r="J728" s="203">
        <f>ROUND(I728*H728,2)</f>
        <v>3160</v>
      </c>
      <c r="K728" s="200" t="s">
        <v>4096</v>
      </c>
      <c r="L728" s="38"/>
      <c r="M728" s="72" t="s">
        <v>1</v>
      </c>
      <c r="N728" s="204" t="s">
        <v>50</v>
      </c>
      <c r="O728" s="205">
        <v>2.2999999999999998</v>
      </c>
      <c r="P728" s="205">
        <f>O728*H728</f>
        <v>4.5999999999999996</v>
      </c>
      <c r="Q728" s="205">
        <v>0</v>
      </c>
      <c r="R728" s="205">
        <f>Q728*H728</f>
        <v>0</v>
      </c>
      <c r="S728" s="205">
        <v>0</v>
      </c>
      <c r="T728" s="206">
        <f>S728*H728</f>
        <v>0</v>
      </c>
      <c r="AR728" s="17" t="s">
        <v>659</v>
      </c>
      <c r="AT728" s="17" t="s">
        <v>285</v>
      </c>
      <c r="AU728" s="17" t="s">
        <v>88</v>
      </c>
      <c r="AY728" s="17" t="s">
        <v>282</v>
      </c>
      <c r="BE728" s="207">
        <f>IF(N728="základní",J728,0)</f>
        <v>3160</v>
      </c>
      <c r="BF728" s="207">
        <f>IF(N728="snížená",J728,0)</f>
        <v>0</v>
      </c>
      <c r="BG728" s="207">
        <f>IF(N728="zákl. přenesená",J728,0)</f>
        <v>0</v>
      </c>
      <c r="BH728" s="207">
        <f>IF(N728="sníž. přenesená",J728,0)</f>
        <v>0</v>
      </c>
      <c r="BI728" s="207">
        <f>IF(N728="nulová",J728,0)</f>
        <v>0</v>
      </c>
      <c r="BJ728" s="17" t="s">
        <v>86</v>
      </c>
      <c r="BK728" s="207">
        <f>ROUND(I728*H728,2)</f>
        <v>3160</v>
      </c>
      <c r="BL728" s="17" t="s">
        <v>659</v>
      </c>
      <c r="BM728" s="17" t="s">
        <v>4407</v>
      </c>
    </row>
    <row r="729" s="12" customFormat="1">
      <c r="B729" s="208"/>
      <c r="C729" s="209"/>
      <c r="D729" s="210" t="s">
        <v>292</v>
      </c>
      <c r="E729" s="211" t="s">
        <v>1</v>
      </c>
      <c r="F729" s="212" t="s">
        <v>3956</v>
      </c>
      <c r="G729" s="209"/>
      <c r="H729" s="211" t="s">
        <v>1</v>
      </c>
      <c r="I729" s="209"/>
      <c r="J729" s="209"/>
      <c r="K729" s="209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292</v>
      </c>
      <c r="AU729" s="217" t="s">
        <v>88</v>
      </c>
      <c r="AV729" s="12" t="s">
        <v>86</v>
      </c>
      <c r="AW729" s="12" t="s">
        <v>40</v>
      </c>
      <c r="AX729" s="12" t="s">
        <v>79</v>
      </c>
      <c r="AY729" s="217" t="s">
        <v>282</v>
      </c>
    </row>
    <row r="730" s="12" customFormat="1">
      <c r="B730" s="208"/>
      <c r="C730" s="209"/>
      <c r="D730" s="210" t="s">
        <v>292</v>
      </c>
      <c r="E730" s="211" t="s">
        <v>1</v>
      </c>
      <c r="F730" s="212" t="s">
        <v>4408</v>
      </c>
      <c r="G730" s="209"/>
      <c r="H730" s="211" t="s">
        <v>1</v>
      </c>
      <c r="I730" s="209"/>
      <c r="J730" s="209"/>
      <c r="K730" s="209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292</v>
      </c>
      <c r="AU730" s="217" t="s">
        <v>88</v>
      </c>
      <c r="AV730" s="12" t="s">
        <v>86</v>
      </c>
      <c r="AW730" s="12" t="s">
        <v>40</v>
      </c>
      <c r="AX730" s="12" t="s">
        <v>79</v>
      </c>
      <c r="AY730" s="217" t="s">
        <v>282</v>
      </c>
    </row>
    <row r="731" s="13" customFormat="1">
      <c r="B731" s="218"/>
      <c r="C731" s="219"/>
      <c r="D731" s="210" t="s">
        <v>292</v>
      </c>
      <c r="E731" s="220" t="s">
        <v>1</v>
      </c>
      <c r="F731" s="221" t="s">
        <v>88</v>
      </c>
      <c r="G731" s="219"/>
      <c r="H731" s="222">
        <v>2</v>
      </c>
      <c r="I731" s="219"/>
      <c r="J731" s="219"/>
      <c r="K731" s="219"/>
      <c r="L731" s="223"/>
      <c r="M731" s="224"/>
      <c r="N731" s="225"/>
      <c r="O731" s="225"/>
      <c r="P731" s="225"/>
      <c r="Q731" s="225"/>
      <c r="R731" s="225"/>
      <c r="S731" s="225"/>
      <c r="T731" s="226"/>
      <c r="AT731" s="227" t="s">
        <v>292</v>
      </c>
      <c r="AU731" s="227" t="s">
        <v>88</v>
      </c>
      <c r="AV731" s="13" t="s">
        <v>88</v>
      </c>
      <c r="AW731" s="13" t="s">
        <v>40</v>
      </c>
      <c r="AX731" s="13" t="s">
        <v>86</v>
      </c>
      <c r="AY731" s="227" t="s">
        <v>282</v>
      </c>
    </row>
    <row r="732" s="1" customFormat="1" ht="16.5" customHeight="1">
      <c r="B732" s="33"/>
      <c r="C732" s="248" t="s">
        <v>838</v>
      </c>
      <c r="D732" s="248" t="s">
        <v>328</v>
      </c>
      <c r="E732" s="249" t="s">
        <v>4409</v>
      </c>
      <c r="F732" s="250" t="s">
        <v>4410</v>
      </c>
      <c r="G732" s="251" t="s">
        <v>376</v>
      </c>
      <c r="H732" s="252">
        <v>2</v>
      </c>
      <c r="I732" s="253">
        <v>14900</v>
      </c>
      <c r="J732" s="253">
        <f>ROUND(I732*H732,2)</f>
        <v>29800</v>
      </c>
      <c r="K732" s="250" t="s">
        <v>4096</v>
      </c>
      <c r="L732" s="254"/>
      <c r="M732" s="255" t="s">
        <v>1</v>
      </c>
      <c r="N732" s="256" t="s">
        <v>50</v>
      </c>
      <c r="O732" s="205">
        <v>0</v>
      </c>
      <c r="P732" s="205">
        <f>O732*H732</f>
        <v>0</v>
      </c>
      <c r="Q732" s="205">
        <v>0</v>
      </c>
      <c r="R732" s="205">
        <f>Q732*H732</f>
        <v>0</v>
      </c>
      <c r="S732" s="205">
        <v>0</v>
      </c>
      <c r="T732" s="206">
        <f>S732*H732</f>
        <v>0</v>
      </c>
      <c r="AR732" s="17" t="s">
        <v>4097</v>
      </c>
      <c r="AT732" s="17" t="s">
        <v>328</v>
      </c>
      <c r="AU732" s="17" t="s">
        <v>88</v>
      </c>
      <c r="AY732" s="17" t="s">
        <v>282</v>
      </c>
      <c r="BE732" s="207">
        <f>IF(N732="základní",J732,0)</f>
        <v>29800</v>
      </c>
      <c r="BF732" s="207">
        <f>IF(N732="snížená",J732,0)</f>
        <v>0</v>
      </c>
      <c r="BG732" s="207">
        <f>IF(N732="zákl. přenesená",J732,0)</f>
        <v>0</v>
      </c>
      <c r="BH732" s="207">
        <f>IF(N732="sníž. přenesená",J732,0)</f>
        <v>0</v>
      </c>
      <c r="BI732" s="207">
        <f>IF(N732="nulová",J732,0)</f>
        <v>0</v>
      </c>
      <c r="BJ732" s="17" t="s">
        <v>86</v>
      </c>
      <c r="BK732" s="207">
        <f>ROUND(I732*H732,2)</f>
        <v>29800</v>
      </c>
      <c r="BL732" s="17" t="s">
        <v>659</v>
      </c>
      <c r="BM732" s="17" t="s">
        <v>4411</v>
      </c>
    </row>
    <row r="733" s="12" customFormat="1">
      <c r="B733" s="208"/>
      <c r="C733" s="209"/>
      <c r="D733" s="210" t="s">
        <v>292</v>
      </c>
      <c r="E733" s="211" t="s">
        <v>1</v>
      </c>
      <c r="F733" s="212" t="s">
        <v>3956</v>
      </c>
      <c r="G733" s="209"/>
      <c r="H733" s="211" t="s">
        <v>1</v>
      </c>
      <c r="I733" s="209"/>
      <c r="J733" s="209"/>
      <c r="K733" s="209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292</v>
      </c>
      <c r="AU733" s="217" t="s">
        <v>88</v>
      </c>
      <c r="AV733" s="12" t="s">
        <v>86</v>
      </c>
      <c r="AW733" s="12" t="s">
        <v>40</v>
      </c>
      <c r="AX733" s="12" t="s">
        <v>79</v>
      </c>
      <c r="AY733" s="217" t="s">
        <v>282</v>
      </c>
    </row>
    <row r="734" s="12" customFormat="1">
      <c r="B734" s="208"/>
      <c r="C734" s="209"/>
      <c r="D734" s="210" t="s">
        <v>292</v>
      </c>
      <c r="E734" s="211" t="s">
        <v>1</v>
      </c>
      <c r="F734" s="212" t="s">
        <v>4412</v>
      </c>
      <c r="G734" s="209"/>
      <c r="H734" s="211" t="s">
        <v>1</v>
      </c>
      <c r="I734" s="209"/>
      <c r="J734" s="209"/>
      <c r="K734" s="209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292</v>
      </c>
      <c r="AU734" s="217" t="s">
        <v>88</v>
      </c>
      <c r="AV734" s="12" t="s">
        <v>86</v>
      </c>
      <c r="AW734" s="12" t="s">
        <v>40</v>
      </c>
      <c r="AX734" s="12" t="s">
        <v>79</v>
      </c>
      <c r="AY734" s="217" t="s">
        <v>282</v>
      </c>
    </row>
    <row r="735" s="13" customFormat="1">
      <c r="B735" s="218"/>
      <c r="C735" s="219"/>
      <c r="D735" s="210" t="s">
        <v>292</v>
      </c>
      <c r="E735" s="220" t="s">
        <v>1</v>
      </c>
      <c r="F735" s="221" t="s">
        <v>88</v>
      </c>
      <c r="G735" s="219"/>
      <c r="H735" s="222">
        <v>2</v>
      </c>
      <c r="I735" s="219"/>
      <c r="J735" s="219"/>
      <c r="K735" s="219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292</v>
      </c>
      <c r="AU735" s="227" t="s">
        <v>88</v>
      </c>
      <c r="AV735" s="13" t="s">
        <v>88</v>
      </c>
      <c r="AW735" s="13" t="s">
        <v>40</v>
      </c>
      <c r="AX735" s="13" t="s">
        <v>86</v>
      </c>
      <c r="AY735" s="227" t="s">
        <v>282</v>
      </c>
    </row>
    <row r="736" s="1" customFormat="1" ht="16.5" customHeight="1">
      <c r="B736" s="33"/>
      <c r="C736" s="248" t="s">
        <v>842</v>
      </c>
      <c r="D736" s="248" t="s">
        <v>328</v>
      </c>
      <c r="E736" s="249" t="s">
        <v>4413</v>
      </c>
      <c r="F736" s="250" t="s">
        <v>4414</v>
      </c>
      <c r="G736" s="251" t="s">
        <v>376</v>
      </c>
      <c r="H736" s="252">
        <v>1</v>
      </c>
      <c r="I736" s="253">
        <v>5900</v>
      </c>
      <c r="J736" s="253">
        <f>ROUND(I736*H736,2)</f>
        <v>5900</v>
      </c>
      <c r="K736" s="250" t="s">
        <v>4096</v>
      </c>
      <c r="L736" s="254"/>
      <c r="M736" s="255" t="s">
        <v>1</v>
      </c>
      <c r="N736" s="256" t="s">
        <v>50</v>
      </c>
      <c r="O736" s="205">
        <v>0</v>
      </c>
      <c r="P736" s="205">
        <f>O736*H736</f>
        <v>0</v>
      </c>
      <c r="Q736" s="205">
        <v>0</v>
      </c>
      <c r="R736" s="205">
        <f>Q736*H736</f>
        <v>0</v>
      </c>
      <c r="S736" s="205">
        <v>0</v>
      </c>
      <c r="T736" s="206">
        <f>S736*H736</f>
        <v>0</v>
      </c>
      <c r="AR736" s="17" t="s">
        <v>4097</v>
      </c>
      <c r="AT736" s="17" t="s">
        <v>328</v>
      </c>
      <c r="AU736" s="17" t="s">
        <v>88</v>
      </c>
      <c r="AY736" s="17" t="s">
        <v>282</v>
      </c>
      <c r="BE736" s="207">
        <f>IF(N736="základní",J736,0)</f>
        <v>5900</v>
      </c>
      <c r="BF736" s="207">
        <f>IF(N736="snížená",J736,0)</f>
        <v>0</v>
      </c>
      <c r="BG736" s="207">
        <f>IF(N736="zákl. přenesená",J736,0)</f>
        <v>0</v>
      </c>
      <c r="BH736" s="207">
        <f>IF(N736="sníž. přenesená",J736,0)</f>
        <v>0</v>
      </c>
      <c r="BI736" s="207">
        <f>IF(N736="nulová",J736,0)</f>
        <v>0</v>
      </c>
      <c r="BJ736" s="17" t="s">
        <v>86</v>
      </c>
      <c r="BK736" s="207">
        <f>ROUND(I736*H736,2)</f>
        <v>5900</v>
      </c>
      <c r="BL736" s="17" t="s">
        <v>659</v>
      </c>
      <c r="BM736" s="17" t="s">
        <v>4415</v>
      </c>
    </row>
    <row r="737" s="12" customFormat="1">
      <c r="B737" s="208"/>
      <c r="C737" s="209"/>
      <c r="D737" s="210" t="s">
        <v>292</v>
      </c>
      <c r="E737" s="211" t="s">
        <v>1</v>
      </c>
      <c r="F737" s="212" t="s">
        <v>4416</v>
      </c>
      <c r="G737" s="209"/>
      <c r="H737" s="211" t="s">
        <v>1</v>
      </c>
      <c r="I737" s="209"/>
      <c r="J737" s="209"/>
      <c r="K737" s="209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292</v>
      </c>
      <c r="AU737" s="217" t="s">
        <v>88</v>
      </c>
      <c r="AV737" s="12" t="s">
        <v>86</v>
      </c>
      <c r="AW737" s="12" t="s">
        <v>40</v>
      </c>
      <c r="AX737" s="12" t="s">
        <v>79</v>
      </c>
      <c r="AY737" s="217" t="s">
        <v>282</v>
      </c>
    </row>
    <row r="738" s="13" customFormat="1">
      <c r="B738" s="218"/>
      <c r="C738" s="219"/>
      <c r="D738" s="210" t="s">
        <v>292</v>
      </c>
      <c r="E738" s="220" t="s">
        <v>1</v>
      </c>
      <c r="F738" s="221" t="s">
        <v>86</v>
      </c>
      <c r="G738" s="219"/>
      <c r="H738" s="222">
        <v>1</v>
      </c>
      <c r="I738" s="219"/>
      <c r="J738" s="219"/>
      <c r="K738" s="219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292</v>
      </c>
      <c r="AU738" s="227" t="s">
        <v>88</v>
      </c>
      <c r="AV738" s="13" t="s">
        <v>88</v>
      </c>
      <c r="AW738" s="13" t="s">
        <v>40</v>
      </c>
      <c r="AX738" s="13" t="s">
        <v>86</v>
      </c>
      <c r="AY738" s="227" t="s">
        <v>282</v>
      </c>
    </row>
    <row r="739" s="1" customFormat="1" ht="16.5" customHeight="1">
      <c r="B739" s="33"/>
      <c r="C739" s="198" t="s">
        <v>846</v>
      </c>
      <c r="D739" s="198" t="s">
        <v>285</v>
      </c>
      <c r="E739" s="199" t="s">
        <v>4417</v>
      </c>
      <c r="F739" s="200" t="s">
        <v>4418</v>
      </c>
      <c r="G739" s="201" t="s">
        <v>376</v>
      </c>
      <c r="H739" s="202">
        <v>4</v>
      </c>
      <c r="I739" s="203">
        <v>3460</v>
      </c>
      <c r="J739" s="203">
        <f>ROUND(I739*H739,2)</f>
        <v>13840</v>
      </c>
      <c r="K739" s="200" t="s">
        <v>289</v>
      </c>
      <c r="L739" s="38"/>
      <c r="M739" s="72" t="s">
        <v>1</v>
      </c>
      <c r="N739" s="204" t="s">
        <v>50</v>
      </c>
      <c r="O739" s="205">
        <v>4.6900000000000004</v>
      </c>
      <c r="P739" s="205">
        <f>O739*H739</f>
        <v>18.760000000000002</v>
      </c>
      <c r="Q739" s="205">
        <v>0</v>
      </c>
      <c r="R739" s="205">
        <f>Q739*H739</f>
        <v>0</v>
      </c>
      <c r="S739" s="205">
        <v>0</v>
      </c>
      <c r="T739" s="206">
        <f>S739*H739</f>
        <v>0</v>
      </c>
      <c r="AR739" s="17" t="s">
        <v>659</v>
      </c>
      <c r="AT739" s="17" t="s">
        <v>285</v>
      </c>
      <c r="AU739" s="17" t="s">
        <v>88</v>
      </c>
      <c r="AY739" s="17" t="s">
        <v>282</v>
      </c>
      <c r="BE739" s="207">
        <f>IF(N739="základní",J739,0)</f>
        <v>13840</v>
      </c>
      <c r="BF739" s="207">
        <f>IF(N739="snížená",J739,0)</f>
        <v>0</v>
      </c>
      <c r="BG739" s="207">
        <f>IF(N739="zákl. přenesená",J739,0)</f>
        <v>0</v>
      </c>
      <c r="BH739" s="207">
        <f>IF(N739="sníž. přenesená",J739,0)</f>
        <v>0</v>
      </c>
      <c r="BI739" s="207">
        <f>IF(N739="nulová",J739,0)</f>
        <v>0</v>
      </c>
      <c r="BJ739" s="17" t="s">
        <v>86</v>
      </c>
      <c r="BK739" s="207">
        <f>ROUND(I739*H739,2)</f>
        <v>13840</v>
      </c>
      <c r="BL739" s="17" t="s">
        <v>659</v>
      </c>
      <c r="BM739" s="17" t="s">
        <v>4419</v>
      </c>
    </row>
    <row r="740" s="12" customFormat="1">
      <c r="B740" s="208"/>
      <c r="C740" s="209"/>
      <c r="D740" s="210" t="s">
        <v>292</v>
      </c>
      <c r="E740" s="211" t="s">
        <v>1</v>
      </c>
      <c r="F740" s="212" t="s">
        <v>3956</v>
      </c>
      <c r="G740" s="209"/>
      <c r="H740" s="211" t="s">
        <v>1</v>
      </c>
      <c r="I740" s="209"/>
      <c r="J740" s="209"/>
      <c r="K740" s="209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292</v>
      </c>
      <c r="AU740" s="217" t="s">
        <v>88</v>
      </c>
      <c r="AV740" s="12" t="s">
        <v>86</v>
      </c>
      <c r="AW740" s="12" t="s">
        <v>40</v>
      </c>
      <c r="AX740" s="12" t="s">
        <v>79</v>
      </c>
      <c r="AY740" s="217" t="s">
        <v>282</v>
      </c>
    </row>
    <row r="741" s="12" customFormat="1">
      <c r="B741" s="208"/>
      <c r="C741" s="209"/>
      <c r="D741" s="210" t="s">
        <v>292</v>
      </c>
      <c r="E741" s="211" t="s">
        <v>1</v>
      </c>
      <c r="F741" s="212" t="s">
        <v>4420</v>
      </c>
      <c r="G741" s="209"/>
      <c r="H741" s="211" t="s">
        <v>1</v>
      </c>
      <c r="I741" s="209"/>
      <c r="J741" s="209"/>
      <c r="K741" s="209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292</v>
      </c>
      <c r="AU741" s="217" t="s">
        <v>88</v>
      </c>
      <c r="AV741" s="12" t="s">
        <v>86</v>
      </c>
      <c r="AW741" s="12" t="s">
        <v>40</v>
      </c>
      <c r="AX741" s="12" t="s">
        <v>79</v>
      </c>
      <c r="AY741" s="217" t="s">
        <v>282</v>
      </c>
    </row>
    <row r="742" s="13" customFormat="1">
      <c r="B742" s="218"/>
      <c r="C742" s="219"/>
      <c r="D742" s="210" t="s">
        <v>292</v>
      </c>
      <c r="E742" s="220" t="s">
        <v>1</v>
      </c>
      <c r="F742" s="221" t="s">
        <v>86</v>
      </c>
      <c r="G742" s="219"/>
      <c r="H742" s="222">
        <v>1</v>
      </c>
      <c r="I742" s="219"/>
      <c r="J742" s="219"/>
      <c r="K742" s="219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292</v>
      </c>
      <c r="AU742" s="227" t="s">
        <v>88</v>
      </c>
      <c r="AV742" s="13" t="s">
        <v>88</v>
      </c>
      <c r="AW742" s="13" t="s">
        <v>40</v>
      </c>
      <c r="AX742" s="13" t="s">
        <v>79</v>
      </c>
      <c r="AY742" s="227" t="s">
        <v>282</v>
      </c>
    </row>
    <row r="743" s="12" customFormat="1">
      <c r="B743" s="208"/>
      <c r="C743" s="209"/>
      <c r="D743" s="210" t="s">
        <v>292</v>
      </c>
      <c r="E743" s="211" t="s">
        <v>1</v>
      </c>
      <c r="F743" s="212" t="s">
        <v>4421</v>
      </c>
      <c r="G743" s="209"/>
      <c r="H743" s="211" t="s">
        <v>1</v>
      </c>
      <c r="I743" s="209"/>
      <c r="J743" s="209"/>
      <c r="K743" s="209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292</v>
      </c>
      <c r="AU743" s="217" t="s">
        <v>88</v>
      </c>
      <c r="AV743" s="12" t="s">
        <v>86</v>
      </c>
      <c r="AW743" s="12" t="s">
        <v>40</v>
      </c>
      <c r="AX743" s="12" t="s">
        <v>79</v>
      </c>
      <c r="AY743" s="217" t="s">
        <v>282</v>
      </c>
    </row>
    <row r="744" s="13" customFormat="1">
      <c r="B744" s="218"/>
      <c r="C744" s="219"/>
      <c r="D744" s="210" t="s">
        <v>292</v>
      </c>
      <c r="E744" s="220" t="s">
        <v>1</v>
      </c>
      <c r="F744" s="221" t="s">
        <v>86</v>
      </c>
      <c r="G744" s="219"/>
      <c r="H744" s="222">
        <v>1</v>
      </c>
      <c r="I744" s="219"/>
      <c r="J744" s="219"/>
      <c r="K744" s="219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292</v>
      </c>
      <c r="AU744" s="227" t="s">
        <v>88</v>
      </c>
      <c r="AV744" s="13" t="s">
        <v>88</v>
      </c>
      <c r="AW744" s="13" t="s">
        <v>40</v>
      </c>
      <c r="AX744" s="13" t="s">
        <v>79</v>
      </c>
      <c r="AY744" s="227" t="s">
        <v>282</v>
      </c>
    </row>
    <row r="745" s="12" customFormat="1">
      <c r="B745" s="208"/>
      <c r="C745" s="209"/>
      <c r="D745" s="210" t="s">
        <v>292</v>
      </c>
      <c r="E745" s="211" t="s">
        <v>1</v>
      </c>
      <c r="F745" s="212" t="s">
        <v>4422</v>
      </c>
      <c r="G745" s="209"/>
      <c r="H745" s="211" t="s">
        <v>1</v>
      </c>
      <c r="I745" s="209"/>
      <c r="J745" s="209"/>
      <c r="K745" s="209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292</v>
      </c>
      <c r="AU745" s="217" t="s">
        <v>88</v>
      </c>
      <c r="AV745" s="12" t="s">
        <v>86</v>
      </c>
      <c r="AW745" s="12" t="s">
        <v>40</v>
      </c>
      <c r="AX745" s="12" t="s">
        <v>79</v>
      </c>
      <c r="AY745" s="217" t="s">
        <v>282</v>
      </c>
    </row>
    <row r="746" s="13" customFormat="1">
      <c r="B746" s="218"/>
      <c r="C746" s="219"/>
      <c r="D746" s="210" t="s">
        <v>292</v>
      </c>
      <c r="E746" s="220" t="s">
        <v>1</v>
      </c>
      <c r="F746" s="221" t="s">
        <v>86</v>
      </c>
      <c r="G746" s="219"/>
      <c r="H746" s="222">
        <v>1</v>
      </c>
      <c r="I746" s="219"/>
      <c r="J746" s="219"/>
      <c r="K746" s="219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292</v>
      </c>
      <c r="AU746" s="227" t="s">
        <v>88</v>
      </c>
      <c r="AV746" s="13" t="s">
        <v>88</v>
      </c>
      <c r="AW746" s="13" t="s">
        <v>40</v>
      </c>
      <c r="AX746" s="13" t="s">
        <v>79</v>
      </c>
      <c r="AY746" s="227" t="s">
        <v>282</v>
      </c>
    </row>
    <row r="747" s="12" customFormat="1">
      <c r="B747" s="208"/>
      <c r="C747" s="209"/>
      <c r="D747" s="210" t="s">
        <v>292</v>
      </c>
      <c r="E747" s="211" t="s">
        <v>1</v>
      </c>
      <c r="F747" s="212" t="s">
        <v>4423</v>
      </c>
      <c r="G747" s="209"/>
      <c r="H747" s="211" t="s">
        <v>1</v>
      </c>
      <c r="I747" s="209"/>
      <c r="J747" s="209"/>
      <c r="K747" s="209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292</v>
      </c>
      <c r="AU747" s="217" t="s">
        <v>88</v>
      </c>
      <c r="AV747" s="12" t="s">
        <v>86</v>
      </c>
      <c r="AW747" s="12" t="s">
        <v>40</v>
      </c>
      <c r="AX747" s="12" t="s">
        <v>79</v>
      </c>
      <c r="AY747" s="217" t="s">
        <v>282</v>
      </c>
    </row>
    <row r="748" s="13" customFormat="1">
      <c r="B748" s="218"/>
      <c r="C748" s="219"/>
      <c r="D748" s="210" t="s">
        <v>292</v>
      </c>
      <c r="E748" s="220" t="s">
        <v>1</v>
      </c>
      <c r="F748" s="221" t="s">
        <v>86</v>
      </c>
      <c r="G748" s="219"/>
      <c r="H748" s="222">
        <v>1</v>
      </c>
      <c r="I748" s="219"/>
      <c r="J748" s="219"/>
      <c r="K748" s="219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292</v>
      </c>
      <c r="AU748" s="227" t="s">
        <v>88</v>
      </c>
      <c r="AV748" s="13" t="s">
        <v>88</v>
      </c>
      <c r="AW748" s="13" t="s">
        <v>40</v>
      </c>
      <c r="AX748" s="13" t="s">
        <v>79</v>
      </c>
      <c r="AY748" s="227" t="s">
        <v>282</v>
      </c>
    </row>
    <row r="749" s="15" customFormat="1">
      <c r="B749" s="238"/>
      <c r="C749" s="239"/>
      <c r="D749" s="210" t="s">
        <v>292</v>
      </c>
      <c r="E749" s="240" t="s">
        <v>1</v>
      </c>
      <c r="F749" s="241" t="s">
        <v>306</v>
      </c>
      <c r="G749" s="239"/>
      <c r="H749" s="242">
        <v>4</v>
      </c>
      <c r="I749" s="239"/>
      <c r="J749" s="239"/>
      <c r="K749" s="239"/>
      <c r="L749" s="243"/>
      <c r="M749" s="244"/>
      <c r="N749" s="245"/>
      <c r="O749" s="245"/>
      <c r="P749" s="245"/>
      <c r="Q749" s="245"/>
      <c r="R749" s="245"/>
      <c r="S749" s="245"/>
      <c r="T749" s="246"/>
      <c r="AT749" s="247" t="s">
        <v>292</v>
      </c>
      <c r="AU749" s="247" t="s">
        <v>88</v>
      </c>
      <c r="AV749" s="15" t="s">
        <v>290</v>
      </c>
      <c r="AW749" s="15" t="s">
        <v>40</v>
      </c>
      <c r="AX749" s="15" t="s">
        <v>86</v>
      </c>
      <c r="AY749" s="247" t="s">
        <v>282</v>
      </c>
    </row>
    <row r="750" s="1" customFormat="1" ht="16.5" customHeight="1">
      <c r="B750" s="33"/>
      <c r="C750" s="198" t="s">
        <v>852</v>
      </c>
      <c r="D750" s="198" t="s">
        <v>285</v>
      </c>
      <c r="E750" s="199" t="s">
        <v>4424</v>
      </c>
      <c r="F750" s="200" t="s">
        <v>4425</v>
      </c>
      <c r="G750" s="201" t="s">
        <v>376</v>
      </c>
      <c r="H750" s="202">
        <v>4</v>
      </c>
      <c r="I750" s="203">
        <v>2980</v>
      </c>
      <c r="J750" s="203">
        <f>ROUND(I750*H750,2)</f>
        <v>11920</v>
      </c>
      <c r="K750" s="200" t="s">
        <v>289</v>
      </c>
      <c r="L750" s="38"/>
      <c r="M750" s="72" t="s">
        <v>1</v>
      </c>
      <c r="N750" s="204" t="s">
        <v>50</v>
      </c>
      <c r="O750" s="205">
        <v>3.6000000000000001</v>
      </c>
      <c r="P750" s="205">
        <f>O750*H750</f>
        <v>14.4</v>
      </c>
      <c r="Q750" s="205">
        <v>0</v>
      </c>
      <c r="R750" s="205">
        <f>Q750*H750</f>
        <v>0</v>
      </c>
      <c r="S750" s="205">
        <v>0</v>
      </c>
      <c r="T750" s="206">
        <f>S750*H750</f>
        <v>0</v>
      </c>
      <c r="AR750" s="17" t="s">
        <v>659</v>
      </c>
      <c r="AT750" s="17" t="s">
        <v>285</v>
      </c>
      <c r="AU750" s="17" t="s">
        <v>88</v>
      </c>
      <c r="AY750" s="17" t="s">
        <v>282</v>
      </c>
      <c r="BE750" s="207">
        <f>IF(N750="základní",J750,0)</f>
        <v>11920</v>
      </c>
      <c r="BF750" s="207">
        <f>IF(N750="snížená",J750,0)</f>
        <v>0</v>
      </c>
      <c r="BG750" s="207">
        <f>IF(N750="zákl. přenesená",J750,0)</f>
        <v>0</v>
      </c>
      <c r="BH750" s="207">
        <f>IF(N750="sníž. přenesená",J750,0)</f>
        <v>0</v>
      </c>
      <c r="BI750" s="207">
        <f>IF(N750="nulová",J750,0)</f>
        <v>0</v>
      </c>
      <c r="BJ750" s="17" t="s">
        <v>86</v>
      </c>
      <c r="BK750" s="207">
        <f>ROUND(I750*H750,2)</f>
        <v>11920</v>
      </c>
      <c r="BL750" s="17" t="s">
        <v>659</v>
      </c>
      <c r="BM750" s="17" t="s">
        <v>4426</v>
      </c>
    </row>
    <row r="751" s="12" customFormat="1">
      <c r="B751" s="208"/>
      <c r="C751" s="209"/>
      <c r="D751" s="210" t="s">
        <v>292</v>
      </c>
      <c r="E751" s="211" t="s">
        <v>1</v>
      </c>
      <c r="F751" s="212" t="s">
        <v>3956</v>
      </c>
      <c r="G751" s="209"/>
      <c r="H751" s="211" t="s">
        <v>1</v>
      </c>
      <c r="I751" s="209"/>
      <c r="J751" s="209"/>
      <c r="K751" s="209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292</v>
      </c>
      <c r="AU751" s="217" t="s">
        <v>88</v>
      </c>
      <c r="AV751" s="12" t="s">
        <v>86</v>
      </c>
      <c r="AW751" s="12" t="s">
        <v>40</v>
      </c>
      <c r="AX751" s="12" t="s">
        <v>79</v>
      </c>
      <c r="AY751" s="217" t="s">
        <v>282</v>
      </c>
    </row>
    <row r="752" s="12" customFormat="1">
      <c r="B752" s="208"/>
      <c r="C752" s="209"/>
      <c r="D752" s="210" t="s">
        <v>292</v>
      </c>
      <c r="E752" s="211" t="s">
        <v>1</v>
      </c>
      <c r="F752" s="212" t="s">
        <v>4420</v>
      </c>
      <c r="G752" s="209"/>
      <c r="H752" s="211" t="s">
        <v>1</v>
      </c>
      <c r="I752" s="209"/>
      <c r="J752" s="209"/>
      <c r="K752" s="209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292</v>
      </c>
      <c r="AU752" s="217" t="s">
        <v>88</v>
      </c>
      <c r="AV752" s="12" t="s">
        <v>86</v>
      </c>
      <c r="AW752" s="12" t="s">
        <v>40</v>
      </c>
      <c r="AX752" s="12" t="s">
        <v>79</v>
      </c>
      <c r="AY752" s="217" t="s">
        <v>282</v>
      </c>
    </row>
    <row r="753" s="13" customFormat="1">
      <c r="B753" s="218"/>
      <c r="C753" s="219"/>
      <c r="D753" s="210" t="s">
        <v>292</v>
      </c>
      <c r="E753" s="220" t="s">
        <v>1</v>
      </c>
      <c r="F753" s="221" t="s">
        <v>86</v>
      </c>
      <c r="G753" s="219"/>
      <c r="H753" s="222">
        <v>1</v>
      </c>
      <c r="I753" s="219"/>
      <c r="J753" s="219"/>
      <c r="K753" s="219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292</v>
      </c>
      <c r="AU753" s="227" t="s">
        <v>88</v>
      </c>
      <c r="AV753" s="13" t="s">
        <v>88</v>
      </c>
      <c r="AW753" s="13" t="s">
        <v>40</v>
      </c>
      <c r="AX753" s="13" t="s">
        <v>79</v>
      </c>
      <c r="AY753" s="227" t="s">
        <v>282</v>
      </c>
    </row>
    <row r="754" s="12" customFormat="1">
      <c r="B754" s="208"/>
      <c r="C754" s="209"/>
      <c r="D754" s="210" t="s">
        <v>292</v>
      </c>
      <c r="E754" s="211" t="s">
        <v>1</v>
      </c>
      <c r="F754" s="212" t="s">
        <v>4421</v>
      </c>
      <c r="G754" s="209"/>
      <c r="H754" s="211" t="s">
        <v>1</v>
      </c>
      <c r="I754" s="209"/>
      <c r="J754" s="209"/>
      <c r="K754" s="209"/>
      <c r="L754" s="213"/>
      <c r="M754" s="214"/>
      <c r="N754" s="215"/>
      <c r="O754" s="215"/>
      <c r="P754" s="215"/>
      <c r="Q754" s="215"/>
      <c r="R754" s="215"/>
      <c r="S754" s="215"/>
      <c r="T754" s="216"/>
      <c r="AT754" s="217" t="s">
        <v>292</v>
      </c>
      <c r="AU754" s="217" t="s">
        <v>88</v>
      </c>
      <c r="AV754" s="12" t="s">
        <v>86</v>
      </c>
      <c r="AW754" s="12" t="s">
        <v>40</v>
      </c>
      <c r="AX754" s="12" t="s">
        <v>79</v>
      </c>
      <c r="AY754" s="217" t="s">
        <v>282</v>
      </c>
    </row>
    <row r="755" s="13" customFormat="1">
      <c r="B755" s="218"/>
      <c r="C755" s="219"/>
      <c r="D755" s="210" t="s">
        <v>292</v>
      </c>
      <c r="E755" s="220" t="s">
        <v>1</v>
      </c>
      <c r="F755" s="221" t="s">
        <v>86</v>
      </c>
      <c r="G755" s="219"/>
      <c r="H755" s="222">
        <v>1</v>
      </c>
      <c r="I755" s="219"/>
      <c r="J755" s="219"/>
      <c r="K755" s="219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292</v>
      </c>
      <c r="AU755" s="227" t="s">
        <v>88</v>
      </c>
      <c r="AV755" s="13" t="s">
        <v>88</v>
      </c>
      <c r="AW755" s="13" t="s">
        <v>40</v>
      </c>
      <c r="AX755" s="13" t="s">
        <v>79</v>
      </c>
      <c r="AY755" s="227" t="s">
        <v>282</v>
      </c>
    </row>
    <row r="756" s="12" customFormat="1">
      <c r="B756" s="208"/>
      <c r="C756" s="209"/>
      <c r="D756" s="210" t="s">
        <v>292</v>
      </c>
      <c r="E756" s="211" t="s">
        <v>1</v>
      </c>
      <c r="F756" s="212" t="s">
        <v>4422</v>
      </c>
      <c r="G756" s="209"/>
      <c r="H756" s="211" t="s">
        <v>1</v>
      </c>
      <c r="I756" s="209"/>
      <c r="J756" s="209"/>
      <c r="K756" s="209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292</v>
      </c>
      <c r="AU756" s="217" t="s">
        <v>88</v>
      </c>
      <c r="AV756" s="12" t="s">
        <v>86</v>
      </c>
      <c r="AW756" s="12" t="s">
        <v>40</v>
      </c>
      <c r="AX756" s="12" t="s">
        <v>79</v>
      </c>
      <c r="AY756" s="217" t="s">
        <v>282</v>
      </c>
    </row>
    <row r="757" s="13" customFormat="1">
      <c r="B757" s="218"/>
      <c r="C757" s="219"/>
      <c r="D757" s="210" t="s">
        <v>292</v>
      </c>
      <c r="E757" s="220" t="s">
        <v>1</v>
      </c>
      <c r="F757" s="221" t="s">
        <v>86</v>
      </c>
      <c r="G757" s="219"/>
      <c r="H757" s="222">
        <v>1</v>
      </c>
      <c r="I757" s="219"/>
      <c r="J757" s="219"/>
      <c r="K757" s="219"/>
      <c r="L757" s="223"/>
      <c r="M757" s="224"/>
      <c r="N757" s="225"/>
      <c r="O757" s="225"/>
      <c r="P757" s="225"/>
      <c r="Q757" s="225"/>
      <c r="R757" s="225"/>
      <c r="S757" s="225"/>
      <c r="T757" s="226"/>
      <c r="AT757" s="227" t="s">
        <v>292</v>
      </c>
      <c r="AU757" s="227" t="s">
        <v>88</v>
      </c>
      <c r="AV757" s="13" t="s">
        <v>88</v>
      </c>
      <c r="AW757" s="13" t="s">
        <v>40</v>
      </c>
      <c r="AX757" s="13" t="s">
        <v>79</v>
      </c>
      <c r="AY757" s="227" t="s">
        <v>282</v>
      </c>
    </row>
    <row r="758" s="12" customFormat="1">
      <c r="B758" s="208"/>
      <c r="C758" s="209"/>
      <c r="D758" s="210" t="s">
        <v>292</v>
      </c>
      <c r="E758" s="211" t="s">
        <v>1</v>
      </c>
      <c r="F758" s="212" t="s">
        <v>4423</v>
      </c>
      <c r="G758" s="209"/>
      <c r="H758" s="211" t="s">
        <v>1</v>
      </c>
      <c r="I758" s="209"/>
      <c r="J758" s="209"/>
      <c r="K758" s="209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292</v>
      </c>
      <c r="AU758" s="217" t="s">
        <v>88</v>
      </c>
      <c r="AV758" s="12" t="s">
        <v>86</v>
      </c>
      <c r="AW758" s="12" t="s">
        <v>40</v>
      </c>
      <c r="AX758" s="12" t="s">
        <v>79</v>
      </c>
      <c r="AY758" s="217" t="s">
        <v>282</v>
      </c>
    </row>
    <row r="759" s="13" customFormat="1">
      <c r="B759" s="218"/>
      <c r="C759" s="219"/>
      <c r="D759" s="210" t="s">
        <v>292</v>
      </c>
      <c r="E759" s="220" t="s">
        <v>1</v>
      </c>
      <c r="F759" s="221" t="s">
        <v>86</v>
      </c>
      <c r="G759" s="219"/>
      <c r="H759" s="222">
        <v>1</v>
      </c>
      <c r="I759" s="219"/>
      <c r="J759" s="219"/>
      <c r="K759" s="219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292</v>
      </c>
      <c r="AU759" s="227" t="s">
        <v>88</v>
      </c>
      <c r="AV759" s="13" t="s">
        <v>88</v>
      </c>
      <c r="AW759" s="13" t="s">
        <v>40</v>
      </c>
      <c r="AX759" s="13" t="s">
        <v>79</v>
      </c>
      <c r="AY759" s="227" t="s">
        <v>282</v>
      </c>
    </row>
    <row r="760" s="15" customFormat="1">
      <c r="B760" s="238"/>
      <c r="C760" s="239"/>
      <c r="D760" s="210" t="s">
        <v>292</v>
      </c>
      <c r="E760" s="240" t="s">
        <v>1</v>
      </c>
      <c r="F760" s="241" t="s">
        <v>306</v>
      </c>
      <c r="G760" s="239"/>
      <c r="H760" s="242">
        <v>4</v>
      </c>
      <c r="I760" s="239"/>
      <c r="J760" s="239"/>
      <c r="K760" s="239"/>
      <c r="L760" s="243"/>
      <c r="M760" s="244"/>
      <c r="N760" s="245"/>
      <c r="O760" s="245"/>
      <c r="P760" s="245"/>
      <c r="Q760" s="245"/>
      <c r="R760" s="245"/>
      <c r="S760" s="245"/>
      <c r="T760" s="246"/>
      <c r="AT760" s="247" t="s">
        <v>292</v>
      </c>
      <c r="AU760" s="247" t="s">
        <v>88</v>
      </c>
      <c r="AV760" s="15" t="s">
        <v>290</v>
      </c>
      <c r="AW760" s="15" t="s">
        <v>40</v>
      </c>
      <c r="AX760" s="15" t="s">
        <v>86</v>
      </c>
      <c r="AY760" s="247" t="s">
        <v>282</v>
      </c>
    </row>
    <row r="761" s="1" customFormat="1" ht="16.5" customHeight="1">
      <c r="B761" s="33"/>
      <c r="C761" s="248" t="s">
        <v>1279</v>
      </c>
      <c r="D761" s="248" t="s">
        <v>328</v>
      </c>
      <c r="E761" s="249" t="s">
        <v>4427</v>
      </c>
      <c r="F761" s="250" t="s">
        <v>4428</v>
      </c>
      <c r="G761" s="251" t="s">
        <v>376</v>
      </c>
      <c r="H761" s="252">
        <v>4</v>
      </c>
      <c r="I761" s="253">
        <v>110000</v>
      </c>
      <c r="J761" s="253">
        <f>ROUND(I761*H761,2)</f>
        <v>440000</v>
      </c>
      <c r="K761" s="250" t="s">
        <v>4096</v>
      </c>
      <c r="L761" s="254"/>
      <c r="M761" s="255" t="s">
        <v>1</v>
      </c>
      <c r="N761" s="256" t="s">
        <v>50</v>
      </c>
      <c r="O761" s="205">
        <v>0</v>
      </c>
      <c r="P761" s="205">
        <f>O761*H761</f>
        <v>0</v>
      </c>
      <c r="Q761" s="205">
        <v>0</v>
      </c>
      <c r="R761" s="205">
        <f>Q761*H761</f>
        <v>0</v>
      </c>
      <c r="S761" s="205">
        <v>0</v>
      </c>
      <c r="T761" s="206">
        <f>S761*H761</f>
        <v>0</v>
      </c>
      <c r="AR761" s="17" t="s">
        <v>4097</v>
      </c>
      <c r="AT761" s="17" t="s">
        <v>328</v>
      </c>
      <c r="AU761" s="17" t="s">
        <v>88</v>
      </c>
      <c r="AY761" s="17" t="s">
        <v>282</v>
      </c>
      <c r="BE761" s="207">
        <f>IF(N761="základní",J761,0)</f>
        <v>440000</v>
      </c>
      <c r="BF761" s="207">
        <f>IF(N761="snížená",J761,0)</f>
        <v>0</v>
      </c>
      <c r="BG761" s="207">
        <f>IF(N761="zákl. přenesená",J761,0)</f>
        <v>0</v>
      </c>
      <c r="BH761" s="207">
        <f>IF(N761="sníž. přenesená",J761,0)</f>
        <v>0</v>
      </c>
      <c r="BI761" s="207">
        <f>IF(N761="nulová",J761,0)</f>
        <v>0</v>
      </c>
      <c r="BJ761" s="17" t="s">
        <v>86</v>
      </c>
      <c r="BK761" s="207">
        <f>ROUND(I761*H761,2)</f>
        <v>440000</v>
      </c>
      <c r="BL761" s="17" t="s">
        <v>659</v>
      </c>
      <c r="BM761" s="17" t="s">
        <v>4429</v>
      </c>
    </row>
    <row r="762" s="12" customFormat="1">
      <c r="B762" s="208"/>
      <c r="C762" s="209"/>
      <c r="D762" s="210" t="s">
        <v>292</v>
      </c>
      <c r="E762" s="211" t="s">
        <v>1</v>
      </c>
      <c r="F762" s="212" t="s">
        <v>3956</v>
      </c>
      <c r="G762" s="209"/>
      <c r="H762" s="211" t="s">
        <v>1</v>
      </c>
      <c r="I762" s="209"/>
      <c r="J762" s="209"/>
      <c r="K762" s="209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292</v>
      </c>
      <c r="AU762" s="217" t="s">
        <v>88</v>
      </c>
      <c r="AV762" s="12" t="s">
        <v>86</v>
      </c>
      <c r="AW762" s="12" t="s">
        <v>40</v>
      </c>
      <c r="AX762" s="12" t="s">
        <v>79</v>
      </c>
      <c r="AY762" s="217" t="s">
        <v>282</v>
      </c>
    </row>
    <row r="763" s="12" customFormat="1">
      <c r="B763" s="208"/>
      <c r="C763" s="209"/>
      <c r="D763" s="210" t="s">
        <v>292</v>
      </c>
      <c r="E763" s="211" t="s">
        <v>1</v>
      </c>
      <c r="F763" s="212" t="s">
        <v>4430</v>
      </c>
      <c r="G763" s="209"/>
      <c r="H763" s="211" t="s">
        <v>1</v>
      </c>
      <c r="I763" s="209"/>
      <c r="J763" s="209"/>
      <c r="K763" s="209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292</v>
      </c>
      <c r="AU763" s="217" t="s">
        <v>88</v>
      </c>
      <c r="AV763" s="12" t="s">
        <v>86</v>
      </c>
      <c r="AW763" s="12" t="s">
        <v>40</v>
      </c>
      <c r="AX763" s="12" t="s">
        <v>79</v>
      </c>
      <c r="AY763" s="217" t="s">
        <v>282</v>
      </c>
    </row>
    <row r="764" s="13" customFormat="1">
      <c r="B764" s="218"/>
      <c r="C764" s="219"/>
      <c r="D764" s="210" t="s">
        <v>292</v>
      </c>
      <c r="E764" s="220" t="s">
        <v>1</v>
      </c>
      <c r="F764" s="221" t="s">
        <v>86</v>
      </c>
      <c r="G764" s="219"/>
      <c r="H764" s="222">
        <v>1</v>
      </c>
      <c r="I764" s="219"/>
      <c r="J764" s="219"/>
      <c r="K764" s="219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292</v>
      </c>
      <c r="AU764" s="227" t="s">
        <v>88</v>
      </c>
      <c r="AV764" s="13" t="s">
        <v>88</v>
      </c>
      <c r="AW764" s="13" t="s">
        <v>40</v>
      </c>
      <c r="AX764" s="13" t="s">
        <v>79</v>
      </c>
      <c r="AY764" s="227" t="s">
        <v>282</v>
      </c>
    </row>
    <row r="765" s="12" customFormat="1">
      <c r="B765" s="208"/>
      <c r="C765" s="209"/>
      <c r="D765" s="210" t="s">
        <v>292</v>
      </c>
      <c r="E765" s="211" t="s">
        <v>1</v>
      </c>
      <c r="F765" s="212" t="s">
        <v>4431</v>
      </c>
      <c r="G765" s="209"/>
      <c r="H765" s="211" t="s">
        <v>1</v>
      </c>
      <c r="I765" s="209"/>
      <c r="J765" s="209"/>
      <c r="K765" s="209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292</v>
      </c>
      <c r="AU765" s="217" t="s">
        <v>88</v>
      </c>
      <c r="AV765" s="12" t="s">
        <v>86</v>
      </c>
      <c r="AW765" s="12" t="s">
        <v>40</v>
      </c>
      <c r="AX765" s="12" t="s">
        <v>79</v>
      </c>
      <c r="AY765" s="217" t="s">
        <v>282</v>
      </c>
    </row>
    <row r="766" s="13" customFormat="1">
      <c r="B766" s="218"/>
      <c r="C766" s="219"/>
      <c r="D766" s="210" t="s">
        <v>292</v>
      </c>
      <c r="E766" s="220" t="s">
        <v>1</v>
      </c>
      <c r="F766" s="221" t="s">
        <v>86</v>
      </c>
      <c r="G766" s="219"/>
      <c r="H766" s="222">
        <v>1</v>
      </c>
      <c r="I766" s="219"/>
      <c r="J766" s="219"/>
      <c r="K766" s="219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292</v>
      </c>
      <c r="AU766" s="227" t="s">
        <v>88</v>
      </c>
      <c r="AV766" s="13" t="s">
        <v>88</v>
      </c>
      <c r="AW766" s="13" t="s">
        <v>40</v>
      </c>
      <c r="AX766" s="13" t="s">
        <v>79</v>
      </c>
      <c r="AY766" s="227" t="s">
        <v>282</v>
      </c>
    </row>
    <row r="767" s="12" customFormat="1">
      <c r="B767" s="208"/>
      <c r="C767" s="209"/>
      <c r="D767" s="210" t="s">
        <v>292</v>
      </c>
      <c r="E767" s="211" t="s">
        <v>1</v>
      </c>
      <c r="F767" s="212" t="s">
        <v>4432</v>
      </c>
      <c r="G767" s="209"/>
      <c r="H767" s="211" t="s">
        <v>1</v>
      </c>
      <c r="I767" s="209"/>
      <c r="J767" s="209"/>
      <c r="K767" s="209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292</v>
      </c>
      <c r="AU767" s="217" t="s">
        <v>88</v>
      </c>
      <c r="AV767" s="12" t="s">
        <v>86</v>
      </c>
      <c r="AW767" s="12" t="s">
        <v>40</v>
      </c>
      <c r="AX767" s="12" t="s">
        <v>79</v>
      </c>
      <c r="AY767" s="217" t="s">
        <v>282</v>
      </c>
    </row>
    <row r="768" s="13" customFormat="1">
      <c r="B768" s="218"/>
      <c r="C768" s="219"/>
      <c r="D768" s="210" t="s">
        <v>292</v>
      </c>
      <c r="E768" s="220" t="s">
        <v>1</v>
      </c>
      <c r="F768" s="221" t="s">
        <v>86</v>
      </c>
      <c r="G768" s="219"/>
      <c r="H768" s="222">
        <v>1</v>
      </c>
      <c r="I768" s="219"/>
      <c r="J768" s="219"/>
      <c r="K768" s="219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292</v>
      </c>
      <c r="AU768" s="227" t="s">
        <v>88</v>
      </c>
      <c r="AV768" s="13" t="s">
        <v>88</v>
      </c>
      <c r="AW768" s="13" t="s">
        <v>40</v>
      </c>
      <c r="AX768" s="13" t="s">
        <v>79</v>
      </c>
      <c r="AY768" s="227" t="s">
        <v>282</v>
      </c>
    </row>
    <row r="769" s="12" customFormat="1">
      <c r="B769" s="208"/>
      <c r="C769" s="209"/>
      <c r="D769" s="210" t="s">
        <v>292</v>
      </c>
      <c r="E769" s="211" t="s">
        <v>1</v>
      </c>
      <c r="F769" s="212" t="s">
        <v>4433</v>
      </c>
      <c r="G769" s="209"/>
      <c r="H769" s="211" t="s">
        <v>1</v>
      </c>
      <c r="I769" s="209"/>
      <c r="J769" s="209"/>
      <c r="K769" s="209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292</v>
      </c>
      <c r="AU769" s="217" t="s">
        <v>88</v>
      </c>
      <c r="AV769" s="12" t="s">
        <v>86</v>
      </c>
      <c r="AW769" s="12" t="s">
        <v>40</v>
      </c>
      <c r="AX769" s="12" t="s">
        <v>79</v>
      </c>
      <c r="AY769" s="217" t="s">
        <v>282</v>
      </c>
    </row>
    <row r="770" s="13" customFormat="1">
      <c r="B770" s="218"/>
      <c r="C770" s="219"/>
      <c r="D770" s="210" t="s">
        <v>292</v>
      </c>
      <c r="E770" s="220" t="s">
        <v>1</v>
      </c>
      <c r="F770" s="221" t="s">
        <v>86</v>
      </c>
      <c r="G770" s="219"/>
      <c r="H770" s="222">
        <v>1</v>
      </c>
      <c r="I770" s="219"/>
      <c r="J770" s="219"/>
      <c r="K770" s="219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292</v>
      </c>
      <c r="AU770" s="227" t="s">
        <v>88</v>
      </c>
      <c r="AV770" s="13" t="s">
        <v>88</v>
      </c>
      <c r="AW770" s="13" t="s">
        <v>40</v>
      </c>
      <c r="AX770" s="13" t="s">
        <v>79</v>
      </c>
      <c r="AY770" s="227" t="s">
        <v>282</v>
      </c>
    </row>
    <row r="771" s="15" customFormat="1">
      <c r="B771" s="238"/>
      <c r="C771" s="239"/>
      <c r="D771" s="210" t="s">
        <v>292</v>
      </c>
      <c r="E771" s="240" t="s">
        <v>1</v>
      </c>
      <c r="F771" s="241" t="s">
        <v>306</v>
      </c>
      <c r="G771" s="239"/>
      <c r="H771" s="242">
        <v>4</v>
      </c>
      <c r="I771" s="239"/>
      <c r="J771" s="239"/>
      <c r="K771" s="239"/>
      <c r="L771" s="243"/>
      <c r="M771" s="244"/>
      <c r="N771" s="245"/>
      <c r="O771" s="245"/>
      <c r="P771" s="245"/>
      <c r="Q771" s="245"/>
      <c r="R771" s="245"/>
      <c r="S771" s="245"/>
      <c r="T771" s="246"/>
      <c r="AT771" s="247" t="s">
        <v>292</v>
      </c>
      <c r="AU771" s="247" t="s">
        <v>88</v>
      </c>
      <c r="AV771" s="15" t="s">
        <v>290</v>
      </c>
      <c r="AW771" s="15" t="s">
        <v>40</v>
      </c>
      <c r="AX771" s="15" t="s">
        <v>86</v>
      </c>
      <c r="AY771" s="247" t="s">
        <v>282</v>
      </c>
    </row>
    <row r="772" s="1" customFormat="1" ht="16.5" customHeight="1">
      <c r="B772" s="33"/>
      <c r="C772" s="198" t="s">
        <v>3608</v>
      </c>
      <c r="D772" s="198" t="s">
        <v>285</v>
      </c>
      <c r="E772" s="199" t="s">
        <v>4434</v>
      </c>
      <c r="F772" s="200" t="s">
        <v>4435</v>
      </c>
      <c r="G772" s="201" t="s">
        <v>376</v>
      </c>
      <c r="H772" s="202">
        <v>6</v>
      </c>
      <c r="I772" s="203">
        <v>523</v>
      </c>
      <c r="J772" s="203">
        <f>ROUND(I772*H772,2)</f>
        <v>3138</v>
      </c>
      <c r="K772" s="200" t="s">
        <v>289</v>
      </c>
      <c r="L772" s="38"/>
      <c r="M772" s="72" t="s">
        <v>1</v>
      </c>
      <c r="N772" s="204" t="s">
        <v>50</v>
      </c>
      <c r="O772" s="205">
        <v>0.76000000000000001</v>
      </c>
      <c r="P772" s="205">
        <f>O772*H772</f>
        <v>4.5600000000000005</v>
      </c>
      <c r="Q772" s="205">
        <v>0</v>
      </c>
      <c r="R772" s="205">
        <f>Q772*H772</f>
        <v>0</v>
      </c>
      <c r="S772" s="205">
        <v>0</v>
      </c>
      <c r="T772" s="206">
        <f>S772*H772</f>
        <v>0</v>
      </c>
      <c r="AR772" s="17" t="s">
        <v>659</v>
      </c>
      <c r="AT772" s="17" t="s">
        <v>285</v>
      </c>
      <c r="AU772" s="17" t="s">
        <v>88</v>
      </c>
      <c r="AY772" s="17" t="s">
        <v>282</v>
      </c>
      <c r="BE772" s="207">
        <f>IF(N772="základní",J772,0)</f>
        <v>3138</v>
      </c>
      <c r="BF772" s="207">
        <f>IF(N772="snížená",J772,0)</f>
        <v>0</v>
      </c>
      <c r="BG772" s="207">
        <f>IF(N772="zákl. přenesená",J772,0)</f>
        <v>0</v>
      </c>
      <c r="BH772" s="207">
        <f>IF(N772="sníž. přenesená",J772,0)</f>
        <v>0</v>
      </c>
      <c r="BI772" s="207">
        <f>IF(N772="nulová",J772,0)</f>
        <v>0</v>
      </c>
      <c r="BJ772" s="17" t="s">
        <v>86</v>
      </c>
      <c r="BK772" s="207">
        <f>ROUND(I772*H772,2)</f>
        <v>3138</v>
      </c>
      <c r="BL772" s="17" t="s">
        <v>659</v>
      </c>
      <c r="BM772" s="17" t="s">
        <v>4436</v>
      </c>
    </row>
    <row r="773" s="12" customFormat="1">
      <c r="B773" s="208"/>
      <c r="C773" s="209"/>
      <c r="D773" s="210" t="s">
        <v>292</v>
      </c>
      <c r="E773" s="211" t="s">
        <v>1</v>
      </c>
      <c r="F773" s="212" t="s">
        <v>3956</v>
      </c>
      <c r="G773" s="209"/>
      <c r="H773" s="211" t="s">
        <v>1</v>
      </c>
      <c r="I773" s="209"/>
      <c r="J773" s="209"/>
      <c r="K773" s="209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292</v>
      </c>
      <c r="AU773" s="217" t="s">
        <v>88</v>
      </c>
      <c r="AV773" s="12" t="s">
        <v>86</v>
      </c>
      <c r="AW773" s="12" t="s">
        <v>40</v>
      </c>
      <c r="AX773" s="12" t="s">
        <v>79</v>
      </c>
      <c r="AY773" s="217" t="s">
        <v>282</v>
      </c>
    </row>
    <row r="774" s="12" customFormat="1">
      <c r="B774" s="208"/>
      <c r="C774" s="209"/>
      <c r="D774" s="210" t="s">
        <v>292</v>
      </c>
      <c r="E774" s="211" t="s">
        <v>1</v>
      </c>
      <c r="F774" s="212" t="s">
        <v>4400</v>
      </c>
      <c r="G774" s="209"/>
      <c r="H774" s="211" t="s">
        <v>1</v>
      </c>
      <c r="I774" s="209"/>
      <c r="J774" s="209"/>
      <c r="K774" s="209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292</v>
      </c>
      <c r="AU774" s="217" t="s">
        <v>88</v>
      </c>
      <c r="AV774" s="12" t="s">
        <v>86</v>
      </c>
      <c r="AW774" s="12" t="s">
        <v>40</v>
      </c>
      <c r="AX774" s="12" t="s">
        <v>79</v>
      </c>
      <c r="AY774" s="217" t="s">
        <v>282</v>
      </c>
    </row>
    <row r="775" s="13" customFormat="1">
      <c r="B775" s="218"/>
      <c r="C775" s="219"/>
      <c r="D775" s="210" t="s">
        <v>292</v>
      </c>
      <c r="E775" s="220" t="s">
        <v>1</v>
      </c>
      <c r="F775" s="221" t="s">
        <v>327</v>
      </c>
      <c r="G775" s="219"/>
      <c r="H775" s="222">
        <v>6</v>
      </c>
      <c r="I775" s="219"/>
      <c r="J775" s="219"/>
      <c r="K775" s="219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292</v>
      </c>
      <c r="AU775" s="227" t="s">
        <v>88</v>
      </c>
      <c r="AV775" s="13" t="s">
        <v>88</v>
      </c>
      <c r="AW775" s="13" t="s">
        <v>40</v>
      </c>
      <c r="AX775" s="13" t="s">
        <v>86</v>
      </c>
      <c r="AY775" s="227" t="s">
        <v>282</v>
      </c>
    </row>
    <row r="776" s="1" customFormat="1" ht="16.5" customHeight="1">
      <c r="B776" s="33"/>
      <c r="C776" s="248" t="s">
        <v>3612</v>
      </c>
      <c r="D776" s="248" t="s">
        <v>328</v>
      </c>
      <c r="E776" s="249" t="s">
        <v>4437</v>
      </c>
      <c r="F776" s="250" t="s">
        <v>4438</v>
      </c>
      <c r="G776" s="251" t="s">
        <v>376</v>
      </c>
      <c r="H776" s="252">
        <v>6</v>
      </c>
      <c r="I776" s="253">
        <v>6950</v>
      </c>
      <c r="J776" s="253">
        <f>ROUND(I776*H776,2)</f>
        <v>41700</v>
      </c>
      <c r="K776" s="250" t="s">
        <v>4096</v>
      </c>
      <c r="L776" s="254"/>
      <c r="M776" s="255" t="s">
        <v>1</v>
      </c>
      <c r="N776" s="256" t="s">
        <v>50</v>
      </c>
      <c r="O776" s="205">
        <v>0</v>
      </c>
      <c r="P776" s="205">
        <f>O776*H776</f>
        <v>0</v>
      </c>
      <c r="Q776" s="205">
        <v>0</v>
      </c>
      <c r="R776" s="205">
        <f>Q776*H776</f>
        <v>0</v>
      </c>
      <c r="S776" s="205">
        <v>0</v>
      </c>
      <c r="T776" s="206">
        <f>S776*H776</f>
        <v>0</v>
      </c>
      <c r="AR776" s="17" t="s">
        <v>4097</v>
      </c>
      <c r="AT776" s="17" t="s">
        <v>328</v>
      </c>
      <c r="AU776" s="17" t="s">
        <v>88</v>
      </c>
      <c r="AY776" s="17" t="s">
        <v>282</v>
      </c>
      <c r="BE776" s="207">
        <f>IF(N776="základní",J776,0)</f>
        <v>41700</v>
      </c>
      <c r="BF776" s="207">
        <f>IF(N776="snížená",J776,0)</f>
        <v>0</v>
      </c>
      <c r="BG776" s="207">
        <f>IF(N776="zákl. přenesená",J776,0)</f>
        <v>0</v>
      </c>
      <c r="BH776" s="207">
        <f>IF(N776="sníž. přenesená",J776,0)</f>
        <v>0</v>
      </c>
      <c r="BI776" s="207">
        <f>IF(N776="nulová",J776,0)</f>
        <v>0</v>
      </c>
      <c r="BJ776" s="17" t="s">
        <v>86</v>
      </c>
      <c r="BK776" s="207">
        <f>ROUND(I776*H776,2)</f>
        <v>41700</v>
      </c>
      <c r="BL776" s="17" t="s">
        <v>659</v>
      </c>
      <c r="BM776" s="17" t="s">
        <v>4439</v>
      </c>
    </row>
    <row r="777" s="12" customFormat="1">
      <c r="B777" s="208"/>
      <c r="C777" s="209"/>
      <c r="D777" s="210" t="s">
        <v>292</v>
      </c>
      <c r="E777" s="211" t="s">
        <v>1</v>
      </c>
      <c r="F777" s="212" t="s">
        <v>3956</v>
      </c>
      <c r="G777" s="209"/>
      <c r="H777" s="211" t="s">
        <v>1</v>
      </c>
      <c r="I777" s="209"/>
      <c r="J777" s="209"/>
      <c r="K777" s="209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292</v>
      </c>
      <c r="AU777" s="217" t="s">
        <v>88</v>
      </c>
      <c r="AV777" s="12" t="s">
        <v>86</v>
      </c>
      <c r="AW777" s="12" t="s">
        <v>40</v>
      </c>
      <c r="AX777" s="12" t="s">
        <v>79</v>
      </c>
      <c r="AY777" s="217" t="s">
        <v>282</v>
      </c>
    </row>
    <row r="778" s="12" customFormat="1">
      <c r="B778" s="208"/>
      <c r="C778" s="209"/>
      <c r="D778" s="210" t="s">
        <v>292</v>
      </c>
      <c r="E778" s="211" t="s">
        <v>1</v>
      </c>
      <c r="F778" s="212" t="s">
        <v>4404</v>
      </c>
      <c r="G778" s="209"/>
      <c r="H778" s="211" t="s">
        <v>1</v>
      </c>
      <c r="I778" s="209"/>
      <c r="J778" s="209"/>
      <c r="K778" s="209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292</v>
      </c>
      <c r="AU778" s="217" t="s">
        <v>88</v>
      </c>
      <c r="AV778" s="12" t="s">
        <v>86</v>
      </c>
      <c r="AW778" s="12" t="s">
        <v>40</v>
      </c>
      <c r="AX778" s="12" t="s">
        <v>79</v>
      </c>
      <c r="AY778" s="217" t="s">
        <v>282</v>
      </c>
    </row>
    <row r="779" s="13" customFormat="1">
      <c r="B779" s="218"/>
      <c r="C779" s="219"/>
      <c r="D779" s="210" t="s">
        <v>292</v>
      </c>
      <c r="E779" s="220" t="s">
        <v>1</v>
      </c>
      <c r="F779" s="221" t="s">
        <v>327</v>
      </c>
      <c r="G779" s="219"/>
      <c r="H779" s="222">
        <v>6</v>
      </c>
      <c r="I779" s="219"/>
      <c r="J779" s="219"/>
      <c r="K779" s="219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292</v>
      </c>
      <c r="AU779" s="227" t="s">
        <v>88</v>
      </c>
      <c r="AV779" s="13" t="s">
        <v>88</v>
      </c>
      <c r="AW779" s="13" t="s">
        <v>40</v>
      </c>
      <c r="AX779" s="13" t="s">
        <v>86</v>
      </c>
      <c r="AY779" s="227" t="s">
        <v>282</v>
      </c>
    </row>
    <row r="780" s="1" customFormat="1" ht="16.5" customHeight="1">
      <c r="B780" s="33"/>
      <c r="C780" s="198" t="s">
        <v>3616</v>
      </c>
      <c r="D780" s="198" t="s">
        <v>285</v>
      </c>
      <c r="E780" s="199" t="s">
        <v>4440</v>
      </c>
      <c r="F780" s="200" t="s">
        <v>4441</v>
      </c>
      <c r="G780" s="201" t="s">
        <v>376</v>
      </c>
      <c r="H780" s="202">
        <v>7</v>
      </c>
      <c r="I780" s="203">
        <v>1490</v>
      </c>
      <c r="J780" s="203">
        <f>ROUND(I780*H780,2)</f>
        <v>10430</v>
      </c>
      <c r="K780" s="200" t="s">
        <v>289</v>
      </c>
      <c r="L780" s="38"/>
      <c r="M780" s="72" t="s">
        <v>1</v>
      </c>
      <c r="N780" s="204" t="s">
        <v>50</v>
      </c>
      <c r="O780" s="205">
        <v>2.02</v>
      </c>
      <c r="P780" s="205">
        <f>O780*H780</f>
        <v>14.140000000000001</v>
      </c>
      <c r="Q780" s="205">
        <v>0</v>
      </c>
      <c r="R780" s="205">
        <f>Q780*H780</f>
        <v>0</v>
      </c>
      <c r="S780" s="205">
        <v>0</v>
      </c>
      <c r="T780" s="206">
        <f>S780*H780</f>
        <v>0</v>
      </c>
      <c r="AR780" s="17" t="s">
        <v>659</v>
      </c>
      <c r="AT780" s="17" t="s">
        <v>285</v>
      </c>
      <c r="AU780" s="17" t="s">
        <v>88</v>
      </c>
      <c r="AY780" s="17" t="s">
        <v>282</v>
      </c>
      <c r="BE780" s="207">
        <f>IF(N780="základní",J780,0)</f>
        <v>10430</v>
      </c>
      <c r="BF780" s="207">
        <f>IF(N780="snížená",J780,0)</f>
        <v>0</v>
      </c>
      <c r="BG780" s="207">
        <f>IF(N780="zákl. přenesená",J780,0)</f>
        <v>0</v>
      </c>
      <c r="BH780" s="207">
        <f>IF(N780="sníž. přenesená",J780,0)</f>
        <v>0</v>
      </c>
      <c r="BI780" s="207">
        <f>IF(N780="nulová",J780,0)</f>
        <v>0</v>
      </c>
      <c r="BJ780" s="17" t="s">
        <v>86</v>
      </c>
      <c r="BK780" s="207">
        <f>ROUND(I780*H780,2)</f>
        <v>10430</v>
      </c>
      <c r="BL780" s="17" t="s">
        <v>659</v>
      </c>
      <c r="BM780" s="17" t="s">
        <v>4442</v>
      </c>
    </row>
    <row r="781" s="12" customFormat="1">
      <c r="B781" s="208"/>
      <c r="C781" s="209"/>
      <c r="D781" s="210" t="s">
        <v>292</v>
      </c>
      <c r="E781" s="211" t="s">
        <v>1</v>
      </c>
      <c r="F781" s="212" t="s">
        <v>4091</v>
      </c>
      <c r="G781" s="209"/>
      <c r="H781" s="211" t="s">
        <v>1</v>
      </c>
      <c r="I781" s="209"/>
      <c r="J781" s="209"/>
      <c r="K781" s="209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292</v>
      </c>
      <c r="AU781" s="217" t="s">
        <v>88</v>
      </c>
      <c r="AV781" s="12" t="s">
        <v>86</v>
      </c>
      <c r="AW781" s="12" t="s">
        <v>40</v>
      </c>
      <c r="AX781" s="12" t="s">
        <v>79</v>
      </c>
      <c r="AY781" s="217" t="s">
        <v>282</v>
      </c>
    </row>
    <row r="782" s="12" customFormat="1">
      <c r="B782" s="208"/>
      <c r="C782" s="209"/>
      <c r="D782" s="210" t="s">
        <v>292</v>
      </c>
      <c r="E782" s="211" t="s">
        <v>1</v>
      </c>
      <c r="F782" s="212" t="s">
        <v>4443</v>
      </c>
      <c r="G782" s="209"/>
      <c r="H782" s="211" t="s">
        <v>1</v>
      </c>
      <c r="I782" s="209"/>
      <c r="J782" s="209"/>
      <c r="K782" s="209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292</v>
      </c>
      <c r="AU782" s="217" t="s">
        <v>88</v>
      </c>
      <c r="AV782" s="12" t="s">
        <v>86</v>
      </c>
      <c r="AW782" s="12" t="s">
        <v>40</v>
      </c>
      <c r="AX782" s="12" t="s">
        <v>79</v>
      </c>
      <c r="AY782" s="217" t="s">
        <v>282</v>
      </c>
    </row>
    <row r="783" s="13" customFormat="1">
      <c r="B783" s="218"/>
      <c r="C783" s="219"/>
      <c r="D783" s="210" t="s">
        <v>292</v>
      </c>
      <c r="E783" s="220" t="s">
        <v>1</v>
      </c>
      <c r="F783" s="221" t="s">
        <v>334</v>
      </c>
      <c r="G783" s="219"/>
      <c r="H783" s="222">
        <v>7</v>
      </c>
      <c r="I783" s="219"/>
      <c r="J783" s="219"/>
      <c r="K783" s="219"/>
      <c r="L783" s="223"/>
      <c r="M783" s="224"/>
      <c r="N783" s="225"/>
      <c r="O783" s="225"/>
      <c r="P783" s="225"/>
      <c r="Q783" s="225"/>
      <c r="R783" s="225"/>
      <c r="S783" s="225"/>
      <c r="T783" s="226"/>
      <c r="AT783" s="227" t="s">
        <v>292</v>
      </c>
      <c r="AU783" s="227" t="s">
        <v>88</v>
      </c>
      <c r="AV783" s="13" t="s">
        <v>88</v>
      </c>
      <c r="AW783" s="13" t="s">
        <v>40</v>
      </c>
      <c r="AX783" s="13" t="s">
        <v>86</v>
      </c>
      <c r="AY783" s="227" t="s">
        <v>282</v>
      </c>
    </row>
    <row r="784" s="1" customFormat="1" ht="16.5" customHeight="1">
      <c r="B784" s="33"/>
      <c r="C784" s="198" t="s">
        <v>3620</v>
      </c>
      <c r="D784" s="198" t="s">
        <v>285</v>
      </c>
      <c r="E784" s="199" t="s">
        <v>4444</v>
      </c>
      <c r="F784" s="200" t="s">
        <v>4445</v>
      </c>
      <c r="G784" s="201" t="s">
        <v>376</v>
      </c>
      <c r="H784" s="202">
        <v>3</v>
      </c>
      <c r="I784" s="203">
        <v>376</v>
      </c>
      <c r="J784" s="203">
        <f>ROUND(I784*H784,2)</f>
        <v>1128</v>
      </c>
      <c r="K784" s="200" t="s">
        <v>289</v>
      </c>
      <c r="L784" s="38"/>
      <c r="M784" s="72" t="s">
        <v>1</v>
      </c>
      <c r="N784" s="204" t="s">
        <v>50</v>
      </c>
      <c r="O784" s="205">
        <v>0.499</v>
      </c>
      <c r="P784" s="205">
        <f>O784*H784</f>
        <v>1.4969999999999999</v>
      </c>
      <c r="Q784" s="205">
        <v>0</v>
      </c>
      <c r="R784" s="205">
        <f>Q784*H784</f>
        <v>0</v>
      </c>
      <c r="S784" s="205">
        <v>0</v>
      </c>
      <c r="T784" s="206">
        <f>S784*H784</f>
        <v>0</v>
      </c>
      <c r="AR784" s="17" t="s">
        <v>659</v>
      </c>
      <c r="AT784" s="17" t="s">
        <v>285</v>
      </c>
      <c r="AU784" s="17" t="s">
        <v>88</v>
      </c>
      <c r="AY784" s="17" t="s">
        <v>282</v>
      </c>
      <c r="BE784" s="207">
        <f>IF(N784="základní",J784,0)</f>
        <v>1128</v>
      </c>
      <c r="BF784" s="207">
        <f>IF(N784="snížená",J784,0)</f>
        <v>0</v>
      </c>
      <c r="BG784" s="207">
        <f>IF(N784="zákl. přenesená",J784,0)</f>
        <v>0</v>
      </c>
      <c r="BH784" s="207">
        <f>IF(N784="sníž. přenesená",J784,0)</f>
        <v>0</v>
      </c>
      <c r="BI784" s="207">
        <f>IF(N784="nulová",J784,0)</f>
        <v>0</v>
      </c>
      <c r="BJ784" s="17" t="s">
        <v>86</v>
      </c>
      <c r="BK784" s="207">
        <f>ROUND(I784*H784,2)</f>
        <v>1128</v>
      </c>
      <c r="BL784" s="17" t="s">
        <v>659</v>
      </c>
      <c r="BM784" s="17" t="s">
        <v>4446</v>
      </c>
    </row>
    <row r="785" s="12" customFormat="1">
      <c r="B785" s="208"/>
      <c r="C785" s="209"/>
      <c r="D785" s="210" t="s">
        <v>292</v>
      </c>
      <c r="E785" s="211" t="s">
        <v>1</v>
      </c>
      <c r="F785" s="212" t="s">
        <v>3956</v>
      </c>
      <c r="G785" s="209"/>
      <c r="H785" s="211" t="s">
        <v>1</v>
      </c>
      <c r="I785" s="209"/>
      <c r="J785" s="209"/>
      <c r="K785" s="209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292</v>
      </c>
      <c r="AU785" s="217" t="s">
        <v>88</v>
      </c>
      <c r="AV785" s="12" t="s">
        <v>86</v>
      </c>
      <c r="AW785" s="12" t="s">
        <v>40</v>
      </c>
      <c r="AX785" s="12" t="s">
        <v>79</v>
      </c>
      <c r="AY785" s="217" t="s">
        <v>282</v>
      </c>
    </row>
    <row r="786" s="12" customFormat="1">
      <c r="B786" s="208"/>
      <c r="C786" s="209"/>
      <c r="D786" s="210" t="s">
        <v>292</v>
      </c>
      <c r="E786" s="211" t="s">
        <v>1</v>
      </c>
      <c r="F786" s="212" t="s">
        <v>4447</v>
      </c>
      <c r="G786" s="209"/>
      <c r="H786" s="211" t="s">
        <v>1</v>
      </c>
      <c r="I786" s="209"/>
      <c r="J786" s="209"/>
      <c r="K786" s="209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292</v>
      </c>
      <c r="AU786" s="217" t="s">
        <v>88</v>
      </c>
      <c r="AV786" s="12" t="s">
        <v>86</v>
      </c>
      <c r="AW786" s="12" t="s">
        <v>40</v>
      </c>
      <c r="AX786" s="12" t="s">
        <v>79</v>
      </c>
      <c r="AY786" s="217" t="s">
        <v>282</v>
      </c>
    </row>
    <row r="787" s="13" customFormat="1">
      <c r="B787" s="218"/>
      <c r="C787" s="219"/>
      <c r="D787" s="210" t="s">
        <v>292</v>
      </c>
      <c r="E787" s="220" t="s">
        <v>1</v>
      </c>
      <c r="F787" s="221" t="s">
        <v>129</v>
      </c>
      <c r="G787" s="219"/>
      <c r="H787" s="222">
        <v>3</v>
      </c>
      <c r="I787" s="219"/>
      <c r="J787" s="219"/>
      <c r="K787" s="219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292</v>
      </c>
      <c r="AU787" s="227" t="s">
        <v>88</v>
      </c>
      <c r="AV787" s="13" t="s">
        <v>88</v>
      </c>
      <c r="AW787" s="13" t="s">
        <v>40</v>
      </c>
      <c r="AX787" s="13" t="s">
        <v>86</v>
      </c>
      <c r="AY787" s="227" t="s">
        <v>282</v>
      </c>
    </row>
    <row r="788" s="1" customFormat="1" ht="16.5" customHeight="1">
      <c r="B788" s="33"/>
      <c r="C788" s="248" t="s">
        <v>3624</v>
      </c>
      <c r="D788" s="248" t="s">
        <v>328</v>
      </c>
      <c r="E788" s="249" t="s">
        <v>4448</v>
      </c>
      <c r="F788" s="250" t="s">
        <v>4449</v>
      </c>
      <c r="G788" s="251" t="s">
        <v>376</v>
      </c>
      <c r="H788" s="252">
        <v>3</v>
      </c>
      <c r="I788" s="253">
        <v>3030</v>
      </c>
      <c r="J788" s="253">
        <f>ROUND(I788*H788,2)</f>
        <v>9090</v>
      </c>
      <c r="K788" s="250" t="s">
        <v>4096</v>
      </c>
      <c r="L788" s="254"/>
      <c r="M788" s="255" t="s">
        <v>1</v>
      </c>
      <c r="N788" s="256" t="s">
        <v>50</v>
      </c>
      <c r="O788" s="205">
        <v>0</v>
      </c>
      <c r="P788" s="205">
        <f>O788*H788</f>
        <v>0</v>
      </c>
      <c r="Q788" s="205">
        <v>0</v>
      </c>
      <c r="R788" s="205">
        <f>Q788*H788</f>
        <v>0</v>
      </c>
      <c r="S788" s="205">
        <v>0</v>
      </c>
      <c r="T788" s="206">
        <f>S788*H788</f>
        <v>0</v>
      </c>
      <c r="AR788" s="17" t="s">
        <v>4097</v>
      </c>
      <c r="AT788" s="17" t="s">
        <v>328</v>
      </c>
      <c r="AU788" s="17" t="s">
        <v>88</v>
      </c>
      <c r="AY788" s="17" t="s">
        <v>282</v>
      </c>
      <c r="BE788" s="207">
        <f>IF(N788="základní",J788,0)</f>
        <v>9090</v>
      </c>
      <c r="BF788" s="207">
        <f>IF(N788="snížená",J788,0)</f>
        <v>0</v>
      </c>
      <c r="BG788" s="207">
        <f>IF(N788="zákl. přenesená",J788,0)</f>
        <v>0</v>
      </c>
      <c r="BH788" s="207">
        <f>IF(N788="sníž. přenesená",J788,0)</f>
        <v>0</v>
      </c>
      <c r="BI788" s="207">
        <f>IF(N788="nulová",J788,0)</f>
        <v>0</v>
      </c>
      <c r="BJ788" s="17" t="s">
        <v>86</v>
      </c>
      <c r="BK788" s="207">
        <f>ROUND(I788*H788,2)</f>
        <v>9090</v>
      </c>
      <c r="BL788" s="17" t="s">
        <v>659</v>
      </c>
      <c r="BM788" s="17" t="s">
        <v>4450</v>
      </c>
    </row>
    <row r="789" s="12" customFormat="1">
      <c r="B789" s="208"/>
      <c r="C789" s="209"/>
      <c r="D789" s="210" t="s">
        <v>292</v>
      </c>
      <c r="E789" s="211" t="s">
        <v>1</v>
      </c>
      <c r="F789" s="212" t="s">
        <v>3956</v>
      </c>
      <c r="G789" s="209"/>
      <c r="H789" s="211" t="s">
        <v>1</v>
      </c>
      <c r="I789" s="209"/>
      <c r="J789" s="209"/>
      <c r="K789" s="209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292</v>
      </c>
      <c r="AU789" s="217" t="s">
        <v>88</v>
      </c>
      <c r="AV789" s="12" t="s">
        <v>86</v>
      </c>
      <c r="AW789" s="12" t="s">
        <v>40</v>
      </c>
      <c r="AX789" s="12" t="s">
        <v>79</v>
      </c>
      <c r="AY789" s="217" t="s">
        <v>282</v>
      </c>
    </row>
    <row r="790" s="12" customFormat="1">
      <c r="B790" s="208"/>
      <c r="C790" s="209"/>
      <c r="D790" s="210" t="s">
        <v>292</v>
      </c>
      <c r="E790" s="211" t="s">
        <v>1</v>
      </c>
      <c r="F790" s="212" t="s">
        <v>4451</v>
      </c>
      <c r="G790" s="209"/>
      <c r="H790" s="211" t="s">
        <v>1</v>
      </c>
      <c r="I790" s="209"/>
      <c r="J790" s="209"/>
      <c r="K790" s="209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292</v>
      </c>
      <c r="AU790" s="217" t="s">
        <v>88</v>
      </c>
      <c r="AV790" s="12" t="s">
        <v>86</v>
      </c>
      <c r="AW790" s="12" t="s">
        <v>40</v>
      </c>
      <c r="AX790" s="12" t="s">
        <v>79</v>
      </c>
      <c r="AY790" s="217" t="s">
        <v>282</v>
      </c>
    </row>
    <row r="791" s="13" customFormat="1">
      <c r="B791" s="218"/>
      <c r="C791" s="219"/>
      <c r="D791" s="210" t="s">
        <v>292</v>
      </c>
      <c r="E791" s="220" t="s">
        <v>1</v>
      </c>
      <c r="F791" s="221" t="s">
        <v>129</v>
      </c>
      <c r="G791" s="219"/>
      <c r="H791" s="222">
        <v>3</v>
      </c>
      <c r="I791" s="219"/>
      <c r="J791" s="219"/>
      <c r="K791" s="219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292</v>
      </c>
      <c r="AU791" s="227" t="s">
        <v>88</v>
      </c>
      <c r="AV791" s="13" t="s">
        <v>88</v>
      </c>
      <c r="AW791" s="13" t="s">
        <v>40</v>
      </c>
      <c r="AX791" s="13" t="s">
        <v>86</v>
      </c>
      <c r="AY791" s="227" t="s">
        <v>282</v>
      </c>
    </row>
    <row r="792" s="1" customFormat="1" ht="16.5" customHeight="1">
      <c r="B792" s="33"/>
      <c r="C792" s="198" t="s">
        <v>3628</v>
      </c>
      <c r="D792" s="198" t="s">
        <v>285</v>
      </c>
      <c r="E792" s="199" t="s">
        <v>4452</v>
      </c>
      <c r="F792" s="200" t="s">
        <v>4453</v>
      </c>
      <c r="G792" s="201" t="s">
        <v>376</v>
      </c>
      <c r="H792" s="202">
        <v>4</v>
      </c>
      <c r="I792" s="203">
        <v>397</v>
      </c>
      <c r="J792" s="203">
        <f>ROUND(I792*H792,2)</f>
        <v>1588</v>
      </c>
      <c r="K792" s="200" t="s">
        <v>289</v>
      </c>
      <c r="L792" s="38"/>
      <c r="M792" s="72" t="s">
        <v>1</v>
      </c>
      <c r="N792" s="204" t="s">
        <v>50</v>
      </c>
      <c r="O792" s="205">
        <v>0.53000000000000003</v>
      </c>
      <c r="P792" s="205">
        <f>O792*H792</f>
        <v>2.1200000000000001</v>
      </c>
      <c r="Q792" s="205">
        <v>0</v>
      </c>
      <c r="R792" s="205">
        <f>Q792*H792</f>
        <v>0</v>
      </c>
      <c r="S792" s="205">
        <v>0</v>
      </c>
      <c r="T792" s="206">
        <f>S792*H792</f>
        <v>0</v>
      </c>
      <c r="AR792" s="17" t="s">
        <v>659</v>
      </c>
      <c r="AT792" s="17" t="s">
        <v>285</v>
      </c>
      <c r="AU792" s="17" t="s">
        <v>88</v>
      </c>
      <c r="AY792" s="17" t="s">
        <v>282</v>
      </c>
      <c r="BE792" s="207">
        <f>IF(N792="základní",J792,0)</f>
        <v>1588</v>
      </c>
      <c r="BF792" s="207">
        <f>IF(N792="snížená",J792,0)</f>
        <v>0</v>
      </c>
      <c r="BG792" s="207">
        <f>IF(N792="zákl. přenesená",J792,0)</f>
        <v>0</v>
      </c>
      <c r="BH792" s="207">
        <f>IF(N792="sníž. přenesená",J792,0)</f>
        <v>0</v>
      </c>
      <c r="BI792" s="207">
        <f>IF(N792="nulová",J792,0)</f>
        <v>0</v>
      </c>
      <c r="BJ792" s="17" t="s">
        <v>86</v>
      </c>
      <c r="BK792" s="207">
        <f>ROUND(I792*H792,2)</f>
        <v>1588</v>
      </c>
      <c r="BL792" s="17" t="s">
        <v>659</v>
      </c>
      <c r="BM792" s="17" t="s">
        <v>4454</v>
      </c>
    </row>
    <row r="793" s="12" customFormat="1">
      <c r="B793" s="208"/>
      <c r="C793" s="209"/>
      <c r="D793" s="210" t="s">
        <v>292</v>
      </c>
      <c r="E793" s="211" t="s">
        <v>1</v>
      </c>
      <c r="F793" s="212" t="s">
        <v>3956</v>
      </c>
      <c r="G793" s="209"/>
      <c r="H793" s="211" t="s">
        <v>1</v>
      </c>
      <c r="I793" s="209"/>
      <c r="J793" s="209"/>
      <c r="K793" s="209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292</v>
      </c>
      <c r="AU793" s="217" t="s">
        <v>88</v>
      </c>
      <c r="AV793" s="12" t="s">
        <v>86</v>
      </c>
      <c r="AW793" s="12" t="s">
        <v>40</v>
      </c>
      <c r="AX793" s="12" t="s">
        <v>79</v>
      </c>
      <c r="AY793" s="217" t="s">
        <v>282</v>
      </c>
    </row>
    <row r="794" s="12" customFormat="1">
      <c r="B794" s="208"/>
      <c r="C794" s="209"/>
      <c r="D794" s="210" t="s">
        <v>292</v>
      </c>
      <c r="E794" s="211" t="s">
        <v>1</v>
      </c>
      <c r="F794" s="212" t="s">
        <v>4455</v>
      </c>
      <c r="G794" s="209"/>
      <c r="H794" s="211" t="s">
        <v>1</v>
      </c>
      <c r="I794" s="209"/>
      <c r="J794" s="209"/>
      <c r="K794" s="209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292</v>
      </c>
      <c r="AU794" s="217" t="s">
        <v>88</v>
      </c>
      <c r="AV794" s="12" t="s">
        <v>86</v>
      </c>
      <c r="AW794" s="12" t="s">
        <v>40</v>
      </c>
      <c r="AX794" s="12" t="s">
        <v>79</v>
      </c>
      <c r="AY794" s="217" t="s">
        <v>282</v>
      </c>
    </row>
    <row r="795" s="13" customFormat="1">
      <c r="B795" s="218"/>
      <c r="C795" s="219"/>
      <c r="D795" s="210" t="s">
        <v>292</v>
      </c>
      <c r="E795" s="220" t="s">
        <v>1</v>
      </c>
      <c r="F795" s="221" t="s">
        <v>290</v>
      </c>
      <c r="G795" s="219"/>
      <c r="H795" s="222">
        <v>4</v>
      </c>
      <c r="I795" s="219"/>
      <c r="J795" s="219"/>
      <c r="K795" s="219"/>
      <c r="L795" s="223"/>
      <c r="M795" s="224"/>
      <c r="N795" s="225"/>
      <c r="O795" s="225"/>
      <c r="P795" s="225"/>
      <c r="Q795" s="225"/>
      <c r="R795" s="225"/>
      <c r="S795" s="225"/>
      <c r="T795" s="226"/>
      <c r="AT795" s="227" t="s">
        <v>292</v>
      </c>
      <c r="AU795" s="227" t="s">
        <v>88</v>
      </c>
      <c r="AV795" s="13" t="s">
        <v>88</v>
      </c>
      <c r="AW795" s="13" t="s">
        <v>40</v>
      </c>
      <c r="AX795" s="13" t="s">
        <v>86</v>
      </c>
      <c r="AY795" s="227" t="s">
        <v>282</v>
      </c>
    </row>
    <row r="796" s="1" customFormat="1" ht="16.5" customHeight="1">
      <c r="B796" s="33"/>
      <c r="C796" s="248" t="s">
        <v>3632</v>
      </c>
      <c r="D796" s="248" t="s">
        <v>328</v>
      </c>
      <c r="E796" s="249" t="s">
        <v>4456</v>
      </c>
      <c r="F796" s="250" t="s">
        <v>4457</v>
      </c>
      <c r="G796" s="251" t="s">
        <v>376</v>
      </c>
      <c r="H796" s="252">
        <v>4</v>
      </c>
      <c r="I796" s="253">
        <v>3030</v>
      </c>
      <c r="J796" s="253">
        <f>ROUND(I796*H796,2)</f>
        <v>12120</v>
      </c>
      <c r="K796" s="250" t="s">
        <v>4096</v>
      </c>
      <c r="L796" s="254"/>
      <c r="M796" s="255" t="s">
        <v>1</v>
      </c>
      <c r="N796" s="256" t="s">
        <v>50</v>
      </c>
      <c r="O796" s="205">
        <v>0</v>
      </c>
      <c r="P796" s="205">
        <f>O796*H796</f>
        <v>0</v>
      </c>
      <c r="Q796" s="205">
        <v>0</v>
      </c>
      <c r="R796" s="205">
        <f>Q796*H796</f>
        <v>0</v>
      </c>
      <c r="S796" s="205">
        <v>0</v>
      </c>
      <c r="T796" s="206">
        <f>S796*H796</f>
        <v>0</v>
      </c>
      <c r="AR796" s="17" t="s">
        <v>4097</v>
      </c>
      <c r="AT796" s="17" t="s">
        <v>328</v>
      </c>
      <c r="AU796" s="17" t="s">
        <v>88</v>
      </c>
      <c r="AY796" s="17" t="s">
        <v>282</v>
      </c>
      <c r="BE796" s="207">
        <f>IF(N796="základní",J796,0)</f>
        <v>12120</v>
      </c>
      <c r="BF796" s="207">
        <f>IF(N796="snížená",J796,0)</f>
        <v>0</v>
      </c>
      <c r="BG796" s="207">
        <f>IF(N796="zákl. přenesená",J796,0)</f>
        <v>0</v>
      </c>
      <c r="BH796" s="207">
        <f>IF(N796="sníž. přenesená",J796,0)</f>
        <v>0</v>
      </c>
      <c r="BI796" s="207">
        <f>IF(N796="nulová",J796,0)</f>
        <v>0</v>
      </c>
      <c r="BJ796" s="17" t="s">
        <v>86</v>
      </c>
      <c r="BK796" s="207">
        <f>ROUND(I796*H796,2)</f>
        <v>12120</v>
      </c>
      <c r="BL796" s="17" t="s">
        <v>659</v>
      </c>
      <c r="BM796" s="17" t="s">
        <v>4458</v>
      </c>
    </row>
    <row r="797" s="12" customFormat="1">
      <c r="B797" s="208"/>
      <c r="C797" s="209"/>
      <c r="D797" s="210" t="s">
        <v>292</v>
      </c>
      <c r="E797" s="211" t="s">
        <v>1</v>
      </c>
      <c r="F797" s="212" t="s">
        <v>3956</v>
      </c>
      <c r="G797" s="209"/>
      <c r="H797" s="211" t="s">
        <v>1</v>
      </c>
      <c r="I797" s="209"/>
      <c r="J797" s="209"/>
      <c r="K797" s="209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292</v>
      </c>
      <c r="AU797" s="217" t="s">
        <v>88</v>
      </c>
      <c r="AV797" s="12" t="s">
        <v>86</v>
      </c>
      <c r="AW797" s="12" t="s">
        <v>40</v>
      </c>
      <c r="AX797" s="12" t="s">
        <v>79</v>
      </c>
      <c r="AY797" s="217" t="s">
        <v>282</v>
      </c>
    </row>
    <row r="798" s="12" customFormat="1">
      <c r="B798" s="208"/>
      <c r="C798" s="209"/>
      <c r="D798" s="210" t="s">
        <v>292</v>
      </c>
      <c r="E798" s="211" t="s">
        <v>1</v>
      </c>
      <c r="F798" s="212" t="s">
        <v>4459</v>
      </c>
      <c r="G798" s="209"/>
      <c r="H798" s="211" t="s">
        <v>1</v>
      </c>
      <c r="I798" s="209"/>
      <c r="J798" s="209"/>
      <c r="K798" s="209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292</v>
      </c>
      <c r="AU798" s="217" t="s">
        <v>88</v>
      </c>
      <c r="AV798" s="12" t="s">
        <v>86</v>
      </c>
      <c r="AW798" s="12" t="s">
        <v>40</v>
      </c>
      <c r="AX798" s="12" t="s">
        <v>79</v>
      </c>
      <c r="AY798" s="217" t="s">
        <v>282</v>
      </c>
    </row>
    <row r="799" s="13" customFormat="1">
      <c r="B799" s="218"/>
      <c r="C799" s="219"/>
      <c r="D799" s="210" t="s">
        <v>292</v>
      </c>
      <c r="E799" s="220" t="s">
        <v>1</v>
      </c>
      <c r="F799" s="221" t="s">
        <v>290</v>
      </c>
      <c r="G799" s="219"/>
      <c r="H799" s="222">
        <v>4</v>
      </c>
      <c r="I799" s="219"/>
      <c r="J799" s="219"/>
      <c r="K799" s="219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292</v>
      </c>
      <c r="AU799" s="227" t="s">
        <v>88</v>
      </c>
      <c r="AV799" s="13" t="s">
        <v>88</v>
      </c>
      <c r="AW799" s="13" t="s">
        <v>40</v>
      </c>
      <c r="AX799" s="13" t="s">
        <v>86</v>
      </c>
      <c r="AY799" s="227" t="s">
        <v>282</v>
      </c>
    </row>
    <row r="800" s="1" customFormat="1" ht="16.5" customHeight="1">
      <c r="B800" s="33"/>
      <c r="C800" s="198" t="s">
        <v>3636</v>
      </c>
      <c r="D800" s="198" t="s">
        <v>285</v>
      </c>
      <c r="E800" s="199" t="s">
        <v>4460</v>
      </c>
      <c r="F800" s="200" t="s">
        <v>4461</v>
      </c>
      <c r="G800" s="201" t="s">
        <v>376</v>
      </c>
      <c r="H800" s="202">
        <v>8</v>
      </c>
      <c r="I800" s="203">
        <v>3120</v>
      </c>
      <c r="J800" s="203">
        <f>ROUND(I800*H800,2)</f>
        <v>24960</v>
      </c>
      <c r="K800" s="200" t="s">
        <v>289</v>
      </c>
      <c r="L800" s="38"/>
      <c r="M800" s="72" t="s">
        <v>1</v>
      </c>
      <c r="N800" s="204" t="s">
        <v>50</v>
      </c>
      <c r="O800" s="205">
        <v>3.3599999999999999</v>
      </c>
      <c r="P800" s="205">
        <f>O800*H800</f>
        <v>26.879999999999999</v>
      </c>
      <c r="Q800" s="205">
        <v>0.00063000000000000003</v>
      </c>
      <c r="R800" s="205">
        <f>Q800*H800</f>
        <v>0.0050400000000000002</v>
      </c>
      <c r="S800" s="205">
        <v>0</v>
      </c>
      <c r="T800" s="206">
        <f>S800*H800</f>
        <v>0</v>
      </c>
      <c r="AR800" s="17" t="s">
        <v>659</v>
      </c>
      <c r="AT800" s="17" t="s">
        <v>285</v>
      </c>
      <c r="AU800" s="17" t="s">
        <v>88</v>
      </c>
      <c r="AY800" s="17" t="s">
        <v>282</v>
      </c>
      <c r="BE800" s="207">
        <f>IF(N800="základní",J800,0)</f>
        <v>24960</v>
      </c>
      <c r="BF800" s="207">
        <f>IF(N800="snížená",J800,0)</f>
        <v>0</v>
      </c>
      <c r="BG800" s="207">
        <f>IF(N800="zákl. přenesená",J800,0)</f>
        <v>0</v>
      </c>
      <c r="BH800" s="207">
        <f>IF(N800="sníž. přenesená",J800,0)</f>
        <v>0</v>
      </c>
      <c r="BI800" s="207">
        <f>IF(N800="nulová",J800,0)</f>
        <v>0</v>
      </c>
      <c r="BJ800" s="17" t="s">
        <v>86</v>
      </c>
      <c r="BK800" s="207">
        <f>ROUND(I800*H800,2)</f>
        <v>24960</v>
      </c>
      <c r="BL800" s="17" t="s">
        <v>659</v>
      </c>
      <c r="BM800" s="17" t="s">
        <v>4462</v>
      </c>
    </row>
    <row r="801" s="12" customFormat="1">
      <c r="B801" s="208"/>
      <c r="C801" s="209"/>
      <c r="D801" s="210" t="s">
        <v>292</v>
      </c>
      <c r="E801" s="211" t="s">
        <v>1</v>
      </c>
      <c r="F801" s="212" t="s">
        <v>3945</v>
      </c>
      <c r="G801" s="209"/>
      <c r="H801" s="211" t="s">
        <v>1</v>
      </c>
      <c r="I801" s="209"/>
      <c r="J801" s="209"/>
      <c r="K801" s="209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292</v>
      </c>
      <c r="AU801" s="217" t="s">
        <v>88</v>
      </c>
      <c r="AV801" s="12" t="s">
        <v>86</v>
      </c>
      <c r="AW801" s="12" t="s">
        <v>40</v>
      </c>
      <c r="AX801" s="12" t="s">
        <v>79</v>
      </c>
      <c r="AY801" s="217" t="s">
        <v>282</v>
      </c>
    </row>
    <row r="802" s="12" customFormat="1">
      <c r="B802" s="208"/>
      <c r="C802" s="209"/>
      <c r="D802" s="210" t="s">
        <v>292</v>
      </c>
      <c r="E802" s="211" t="s">
        <v>1</v>
      </c>
      <c r="F802" s="212" t="s">
        <v>4091</v>
      </c>
      <c r="G802" s="209"/>
      <c r="H802" s="211" t="s">
        <v>1</v>
      </c>
      <c r="I802" s="209"/>
      <c r="J802" s="209"/>
      <c r="K802" s="209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292</v>
      </c>
      <c r="AU802" s="217" t="s">
        <v>88</v>
      </c>
      <c r="AV802" s="12" t="s">
        <v>86</v>
      </c>
      <c r="AW802" s="12" t="s">
        <v>40</v>
      </c>
      <c r="AX802" s="12" t="s">
        <v>79</v>
      </c>
      <c r="AY802" s="217" t="s">
        <v>282</v>
      </c>
    </row>
    <row r="803" s="12" customFormat="1">
      <c r="B803" s="208"/>
      <c r="C803" s="209"/>
      <c r="D803" s="210" t="s">
        <v>292</v>
      </c>
      <c r="E803" s="211" t="s">
        <v>1</v>
      </c>
      <c r="F803" s="212" t="s">
        <v>4463</v>
      </c>
      <c r="G803" s="209"/>
      <c r="H803" s="211" t="s">
        <v>1</v>
      </c>
      <c r="I803" s="209"/>
      <c r="J803" s="209"/>
      <c r="K803" s="209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292</v>
      </c>
      <c r="AU803" s="217" t="s">
        <v>88</v>
      </c>
      <c r="AV803" s="12" t="s">
        <v>86</v>
      </c>
      <c r="AW803" s="12" t="s">
        <v>40</v>
      </c>
      <c r="AX803" s="12" t="s">
        <v>79</v>
      </c>
      <c r="AY803" s="217" t="s">
        <v>282</v>
      </c>
    </row>
    <row r="804" s="13" customFormat="1">
      <c r="B804" s="218"/>
      <c r="C804" s="219"/>
      <c r="D804" s="210" t="s">
        <v>292</v>
      </c>
      <c r="E804" s="220" t="s">
        <v>1</v>
      </c>
      <c r="F804" s="221" t="s">
        <v>331</v>
      </c>
      <c r="G804" s="219"/>
      <c r="H804" s="222">
        <v>8</v>
      </c>
      <c r="I804" s="219"/>
      <c r="J804" s="219"/>
      <c r="K804" s="219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292</v>
      </c>
      <c r="AU804" s="227" t="s">
        <v>88</v>
      </c>
      <c r="AV804" s="13" t="s">
        <v>88</v>
      </c>
      <c r="AW804" s="13" t="s">
        <v>40</v>
      </c>
      <c r="AX804" s="13" t="s">
        <v>86</v>
      </c>
      <c r="AY804" s="227" t="s">
        <v>282</v>
      </c>
    </row>
    <row r="805" s="1" customFormat="1" ht="16.5" customHeight="1">
      <c r="B805" s="33"/>
      <c r="C805" s="198" t="s">
        <v>3641</v>
      </c>
      <c r="D805" s="198" t="s">
        <v>285</v>
      </c>
      <c r="E805" s="199" t="s">
        <v>4464</v>
      </c>
      <c r="F805" s="200" t="s">
        <v>4465</v>
      </c>
      <c r="G805" s="201" t="s">
        <v>376</v>
      </c>
      <c r="H805" s="202">
        <v>8</v>
      </c>
      <c r="I805" s="203">
        <v>7600</v>
      </c>
      <c r="J805" s="203">
        <f>ROUND(I805*H805,2)</f>
        <v>60800</v>
      </c>
      <c r="K805" s="200" t="s">
        <v>289</v>
      </c>
      <c r="L805" s="38"/>
      <c r="M805" s="72" t="s">
        <v>1</v>
      </c>
      <c r="N805" s="204" t="s">
        <v>50</v>
      </c>
      <c r="O805" s="205">
        <v>8.5399999999999991</v>
      </c>
      <c r="P805" s="205">
        <f>O805*H805</f>
        <v>68.319999999999993</v>
      </c>
      <c r="Q805" s="205">
        <v>0.00132</v>
      </c>
      <c r="R805" s="205">
        <f>Q805*H805</f>
        <v>0.01056</v>
      </c>
      <c r="S805" s="205">
        <v>0</v>
      </c>
      <c r="T805" s="206">
        <f>S805*H805</f>
        <v>0</v>
      </c>
      <c r="AR805" s="17" t="s">
        <v>659</v>
      </c>
      <c r="AT805" s="17" t="s">
        <v>285</v>
      </c>
      <c r="AU805" s="17" t="s">
        <v>88</v>
      </c>
      <c r="AY805" s="17" t="s">
        <v>282</v>
      </c>
      <c r="BE805" s="207">
        <f>IF(N805="základní",J805,0)</f>
        <v>60800</v>
      </c>
      <c r="BF805" s="207">
        <f>IF(N805="snížená",J805,0)</f>
        <v>0</v>
      </c>
      <c r="BG805" s="207">
        <f>IF(N805="zákl. přenesená",J805,0)</f>
        <v>0</v>
      </c>
      <c r="BH805" s="207">
        <f>IF(N805="sníž. přenesená",J805,0)</f>
        <v>0</v>
      </c>
      <c r="BI805" s="207">
        <f>IF(N805="nulová",J805,0)</f>
        <v>0</v>
      </c>
      <c r="BJ805" s="17" t="s">
        <v>86</v>
      </c>
      <c r="BK805" s="207">
        <f>ROUND(I805*H805,2)</f>
        <v>60800</v>
      </c>
      <c r="BL805" s="17" t="s">
        <v>659</v>
      </c>
      <c r="BM805" s="17" t="s">
        <v>4466</v>
      </c>
    </row>
    <row r="806" s="12" customFormat="1">
      <c r="B806" s="208"/>
      <c r="C806" s="209"/>
      <c r="D806" s="210" t="s">
        <v>292</v>
      </c>
      <c r="E806" s="211" t="s">
        <v>1</v>
      </c>
      <c r="F806" s="212" t="s">
        <v>3945</v>
      </c>
      <c r="G806" s="209"/>
      <c r="H806" s="211" t="s">
        <v>1</v>
      </c>
      <c r="I806" s="209"/>
      <c r="J806" s="209"/>
      <c r="K806" s="209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292</v>
      </c>
      <c r="AU806" s="217" t="s">
        <v>88</v>
      </c>
      <c r="AV806" s="12" t="s">
        <v>86</v>
      </c>
      <c r="AW806" s="12" t="s">
        <v>40</v>
      </c>
      <c r="AX806" s="12" t="s">
        <v>79</v>
      </c>
      <c r="AY806" s="217" t="s">
        <v>282</v>
      </c>
    </row>
    <row r="807" s="12" customFormat="1">
      <c r="B807" s="208"/>
      <c r="C807" s="209"/>
      <c r="D807" s="210" t="s">
        <v>292</v>
      </c>
      <c r="E807" s="211" t="s">
        <v>1</v>
      </c>
      <c r="F807" s="212" t="s">
        <v>4091</v>
      </c>
      <c r="G807" s="209"/>
      <c r="H807" s="211" t="s">
        <v>1</v>
      </c>
      <c r="I807" s="209"/>
      <c r="J807" s="209"/>
      <c r="K807" s="209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292</v>
      </c>
      <c r="AU807" s="217" t="s">
        <v>88</v>
      </c>
      <c r="AV807" s="12" t="s">
        <v>86</v>
      </c>
      <c r="AW807" s="12" t="s">
        <v>40</v>
      </c>
      <c r="AX807" s="12" t="s">
        <v>79</v>
      </c>
      <c r="AY807" s="217" t="s">
        <v>282</v>
      </c>
    </row>
    <row r="808" s="12" customFormat="1">
      <c r="B808" s="208"/>
      <c r="C808" s="209"/>
      <c r="D808" s="210" t="s">
        <v>292</v>
      </c>
      <c r="E808" s="211" t="s">
        <v>1</v>
      </c>
      <c r="F808" s="212" t="s">
        <v>4467</v>
      </c>
      <c r="G808" s="209"/>
      <c r="H808" s="211" t="s">
        <v>1</v>
      </c>
      <c r="I808" s="209"/>
      <c r="J808" s="209"/>
      <c r="K808" s="209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292</v>
      </c>
      <c r="AU808" s="217" t="s">
        <v>88</v>
      </c>
      <c r="AV808" s="12" t="s">
        <v>86</v>
      </c>
      <c r="AW808" s="12" t="s">
        <v>40</v>
      </c>
      <c r="AX808" s="12" t="s">
        <v>79</v>
      </c>
      <c r="AY808" s="217" t="s">
        <v>282</v>
      </c>
    </row>
    <row r="809" s="13" customFormat="1">
      <c r="B809" s="218"/>
      <c r="C809" s="219"/>
      <c r="D809" s="210" t="s">
        <v>292</v>
      </c>
      <c r="E809" s="220" t="s">
        <v>1</v>
      </c>
      <c r="F809" s="221" t="s">
        <v>331</v>
      </c>
      <c r="G809" s="219"/>
      <c r="H809" s="222">
        <v>8</v>
      </c>
      <c r="I809" s="219"/>
      <c r="J809" s="219"/>
      <c r="K809" s="219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292</v>
      </c>
      <c r="AU809" s="227" t="s">
        <v>88</v>
      </c>
      <c r="AV809" s="13" t="s">
        <v>88</v>
      </c>
      <c r="AW809" s="13" t="s">
        <v>40</v>
      </c>
      <c r="AX809" s="13" t="s">
        <v>86</v>
      </c>
      <c r="AY809" s="227" t="s">
        <v>282</v>
      </c>
    </row>
    <row r="810" s="1" customFormat="1" ht="16.5" customHeight="1">
      <c r="B810" s="33"/>
      <c r="C810" s="248" t="s">
        <v>3646</v>
      </c>
      <c r="D810" s="248" t="s">
        <v>328</v>
      </c>
      <c r="E810" s="249" t="s">
        <v>4468</v>
      </c>
      <c r="F810" s="250" t="s">
        <v>4469</v>
      </c>
      <c r="G810" s="251" t="s">
        <v>376</v>
      </c>
      <c r="H810" s="252">
        <v>8</v>
      </c>
      <c r="I810" s="253">
        <v>840</v>
      </c>
      <c r="J810" s="253">
        <f>ROUND(I810*H810,2)</f>
        <v>6720</v>
      </c>
      <c r="K810" s="250" t="s">
        <v>4096</v>
      </c>
      <c r="L810" s="254"/>
      <c r="M810" s="255" t="s">
        <v>1</v>
      </c>
      <c r="N810" s="256" t="s">
        <v>50</v>
      </c>
      <c r="O810" s="205">
        <v>0</v>
      </c>
      <c r="P810" s="205">
        <f>O810*H810</f>
        <v>0</v>
      </c>
      <c r="Q810" s="205">
        <v>0</v>
      </c>
      <c r="R810" s="205">
        <f>Q810*H810</f>
        <v>0</v>
      </c>
      <c r="S810" s="205">
        <v>0</v>
      </c>
      <c r="T810" s="206">
        <f>S810*H810</f>
        <v>0</v>
      </c>
      <c r="AR810" s="17" t="s">
        <v>4097</v>
      </c>
      <c r="AT810" s="17" t="s">
        <v>328</v>
      </c>
      <c r="AU810" s="17" t="s">
        <v>88</v>
      </c>
      <c r="AY810" s="17" t="s">
        <v>282</v>
      </c>
      <c r="BE810" s="207">
        <f>IF(N810="základní",J810,0)</f>
        <v>6720</v>
      </c>
      <c r="BF810" s="207">
        <f>IF(N810="snížená",J810,0)</f>
        <v>0</v>
      </c>
      <c r="BG810" s="207">
        <f>IF(N810="zákl. přenesená",J810,0)</f>
        <v>0</v>
      </c>
      <c r="BH810" s="207">
        <f>IF(N810="sníž. přenesená",J810,0)</f>
        <v>0</v>
      </c>
      <c r="BI810" s="207">
        <f>IF(N810="nulová",J810,0)</f>
        <v>0</v>
      </c>
      <c r="BJ810" s="17" t="s">
        <v>86</v>
      </c>
      <c r="BK810" s="207">
        <f>ROUND(I810*H810,2)</f>
        <v>6720</v>
      </c>
      <c r="BL810" s="17" t="s">
        <v>659</v>
      </c>
      <c r="BM810" s="17" t="s">
        <v>4470</v>
      </c>
    </row>
    <row r="811" s="12" customFormat="1">
      <c r="B811" s="208"/>
      <c r="C811" s="209"/>
      <c r="D811" s="210" t="s">
        <v>292</v>
      </c>
      <c r="E811" s="211" t="s">
        <v>1</v>
      </c>
      <c r="F811" s="212" t="s">
        <v>4471</v>
      </c>
      <c r="G811" s="209"/>
      <c r="H811" s="211" t="s">
        <v>1</v>
      </c>
      <c r="I811" s="209"/>
      <c r="J811" s="209"/>
      <c r="K811" s="209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292</v>
      </c>
      <c r="AU811" s="217" t="s">
        <v>88</v>
      </c>
      <c r="AV811" s="12" t="s">
        <v>86</v>
      </c>
      <c r="AW811" s="12" t="s">
        <v>40</v>
      </c>
      <c r="AX811" s="12" t="s">
        <v>79</v>
      </c>
      <c r="AY811" s="217" t="s">
        <v>282</v>
      </c>
    </row>
    <row r="812" s="12" customFormat="1">
      <c r="B812" s="208"/>
      <c r="C812" s="209"/>
      <c r="D812" s="210" t="s">
        <v>292</v>
      </c>
      <c r="E812" s="211" t="s">
        <v>1</v>
      </c>
      <c r="F812" s="212" t="s">
        <v>4472</v>
      </c>
      <c r="G812" s="209"/>
      <c r="H812" s="211" t="s">
        <v>1</v>
      </c>
      <c r="I812" s="209"/>
      <c r="J812" s="209"/>
      <c r="K812" s="209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292</v>
      </c>
      <c r="AU812" s="217" t="s">
        <v>88</v>
      </c>
      <c r="AV812" s="12" t="s">
        <v>86</v>
      </c>
      <c r="AW812" s="12" t="s">
        <v>40</v>
      </c>
      <c r="AX812" s="12" t="s">
        <v>79</v>
      </c>
      <c r="AY812" s="217" t="s">
        <v>282</v>
      </c>
    </row>
    <row r="813" s="13" customFormat="1">
      <c r="B813" s="218"/>
      <c r="C813" s="219"/>
      <c r="D813" s="210" t="s">
        <v>292</v>
      </c>
      <c r="E813" s="220" t="s">
        <v>1</v>
      </c>
      <c r="F813" s="221" t="s">
        <v>331</v>
      </c>
      <c r="G813" s="219"/>
      <c r="H813" s="222">
        <v>8</v>
      </c>
      <c r="I813" s="219"/>
      <c r="J813" s="219"/>
      <c r="K813" s="219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292</v>
      </c>
      <c r="AU813" s="227" t="s">
        <v>88</v>
      </c>
      <c r="AV813" s="13" t="s">
        <v>88</v>
      </c>
      <c r="AW813" s="13" t="s">
        <v>40</v>
      </c>
      <c r="AX813" s="13" t="s">
        <v>86</v>
      </c>
      <c r="AY813" s="227" t="s">
        <v>282</v>
      </c>
    </row>
    <row r="814" s="1" customFormat="1" ht="16.5" customHeight="1">
      <c r="B814" s="33"/>
      <c r="C814" s="198" t="s">
        <v>3650</v>
      </c>
      <c r="D814" s="198" t="s">
        <v>285</v>
      </c>
      <c r="E814" s="199" t="s">
        <v>4473</v>
      </c>
      <c r="F814" s="200" t="s">
        <v>4474</v>
      </c>
      <c r="G814" s="201" t="s">
        <v>376</v>
      </c>
      <c r="H814" s="202">
        <v>1</v>
      </c>
      <c r="I814" s="203">
        <v>26000</v>
      </c>
      <c r="J814" s="203">
        <f>ROUND(I814*H814,2)</f>
        <v>26000</v>
      </c>
      <c r="K814" s="200" t="s">
        <v>289</v>
      </c>
      <c r="L814" s="38"/>
      <c r="M814" s="72" t="s">
        <v>1</v>
      </c>
      <c r="N814" s="204" t="s">
        <v>50</v>
      </c>
      <c r="O814" s="205">
        <v>36.799999999999997</v>
      </c>
      <c r="P814" s="205">
        <f>O814*H814</f>
        <v>36.799999999999997</v>
      </c>
      <c r="Q814" s="205">
        <v>0.0015</v>
      </c>
      <c r="R814" s="205">
        <f>Q814*H814</f>
        <v>0.0015</v>
      </c>
      <c r="S814" s="205">
        <v>0</v>
      </c>
      <c r="T814" s="206">
        <f>S814*H814</f>
        <v>0</v>
      </c>
      <c r="AR814" s="17" t="s">
        <v>659</v>
      </c>
      <c r="AT814" s="17" t="s">
        <v>285</v>
      </c>
      <c r="AU814" s="17" t="s">
        <v>88</v>
      </c>
      <c r="AY814" s="17" t="s">
        <v>282</v>
      </c>
      <c r="BE814" s="207">
        <f>IF(N814="základní",J814,0)</f>
        <v>26000</v>
      </c>
      <c r="BF814" s="207">
        <f>IF(N814="snížená",J814,0)</f>
        <v>0</v>
      </c>
      <c r="BG814" s="207">
        <f>IF(N814="zákl. přenesená",J814,0)</f>
        <v>0</v>
      </c>
      <c r="BH814" s="207">
        <f>IF(N814="sníž. přenesená",J814,0)</f>
        <v>0</v>
      </c>
      <c r="BI814" s="207">
        <f>IF(N814="nulová",J814,0)</f>
        <v>0</v>
      </c>
      <c r="BJ814" s="17" t="s">
        <v>86</v>
      </c>
      <c r="BK814" s="207">
        <f>ROUND(I814*H814,2)</f>
        <v>26000</v>
      </c>
      <c r="BL814" s="17" t="s">
        <v>659</v>
      </c>
      <c r="BM814" s="17" t="s">
        <v>4475</v>
      </c>
    </row>
    <row r="815" s="12" customFormat="1">
      <c r="B815" s="208"/>
      <c r="C815" s="209"/>
      <c r="D815" s="210" t="s">
        <v>292</v>
      </c>
      <c r="E815" s="211" t="s">
        <v>1</v>
      </c>
      <c r="F815" s="212" t="s">
        <v>4416</v>
      </c>
      <c r="G815" s="209"/>
      <c r="H815" s="211" t="s">
        <v>1</v>
      </c>
      <c r="I815" s="209"/>
      <c r="J815" s="209"/>
      <c r="K815" s="209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292</v>
      </c>
      <c r="AU815" s="217" t="s">
        <v>88</v>
      </c>
      <c r="AV815" s="12" t="s">
        <v>86</v>
      </c>
      <c r="AW815" s="12" t="s">
        <v>40</v>
      </c>
      <c r="AX815" s="12" t="s">
        <v>79</v>
      </c>
      <c r="AY815" s="217" t="s">
        <v>282</v>
      </c>
    </row>
    <row r="816" s="12" customFormat="1">
      <c r="B816" s="208"/>
      <c r="C816" s="209"/>
      <c r="D816" s="210" t="s">
        <v>292</v>
      </c>
      <c r="E816" s="211" t="s">
        <v>1</v>
      </c>
      <c r="F816" s="212" t="s">
        <v>3945</v>
      </c>
      <c r="G816" s="209"/>
      <c r="H816" s="211" t="s">
        <v>1</v>
      </c>
      <c r="I816" s="209"/>
      <c r="J816" s="209"/>
      <c r="K816" s="209"/>
      <c r="L816" s="213"/>
      <c r="M816" s="214"/>
      <c r="N816" s="215"/>
      <c r="O816" s="215"/>
      <c r="P816" s="215"/>
      <c r="Q816" s="215"/>
      <c r="R816" s="215"/>
      <c r="S816" s="215"/>
      <c r="T816" s="216"/>
      <c r="AT816" s="217" t="s">
        <v>292</v>
      </c>
      <c r="AU816" s="217" t="s">
        <v>88</v>
      </c>
      <c r="AV816" s="12" t="s">
        <v>86</v>
      </c>
      <c r="AW816" s="12" t="s">
        <v>40</v>
      </c>
      <c r="AX816" s="12" t="s">
        <v>79</v>
      </c>
      <c r="AY816" s="217" t="s">
        <v>282</v>
      </c>
    </row>
    <row r="817" s="12" customFormat="1">
      <c r="B817" s="208"/>
      <c r="C817" s="209"/>
      <c r="D817" s="210" t="s">
        <v>292</v>
      </c>
      <c r="E817" s="211" t="s">
        <v>1</v>
      </c>
      <c r="F817" s="212" t="s">
        <v>4476</v>
      </c>
      <c r="G817" s="209"/>
      <c r="H817" s="211" t="s">
        <v>1</v>
      </c>
      <c r="I817" s="209"/>
      <c r="J817" s="209"/>
      <c r="K817" s="209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292</v>
      </c>
      <c r="AU817" s="217" t="s">
        <v>88</v>
      </c>
      <c r="AV817" s="12" t="s">
        <v>86</v>
      </c>
      <c r="AW817" s="12" t="s">
        <v>40</v>
      </c>
      <c r="AX817" s="12" t="s">
        <v>79</v>
      </c>
      <c r="AY817" s="217" t="s">
        <v>282</v>
      </c>
    </row>
    <row r="818" s="13" customFormat="1">
      <c r="B818" s="218"/>
      <c r="C818" s="219"/>
      <c r="D818" s="210" t="s">
        <v>292</v>
      </c>
      <c r="E818" s="220" t="s">
        <v>1</v>
      </c>
      <c r="F818" s="221" t="s">
        <v>86</v>
      </c>
      <c r="G818" s="219"/>
      <c r="H818" s="222">
        <v>1</v>
      </c>
      <c r="I818" s="219"/>
      <c r="J818" s="219"/>
      <c r="K818" s="219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292</v>
      </c>
      <c r="AU818" s="227" t="s">
        <v>88</v>
      </c>
      <c r="AV818" s="13" t="s">
        <v>88</v>
      </c>
      <c r="AW818" s="13" t="s">
        <v>40</v>
      </c>
      <c r="AX818" s="13" t="s">
        <v>86</v>
      </c>
      <c r="AY818" s="227" t="s">
        <v>282</v>
      </c>
    </row>
    <row r="819" s="1" customFormat="1" ht="16.5" customHeight="1">
      <c r="B819" s="33"/>
      <c r="C819" s="248" t="s">
        <v>3654</v>
      </c>
      <c r="D819" s="248" t="s">
        <v>328</v>
      </c>
      <c r="E819" s="249" t="s">
        <v>4477</v>
      </c>
      <c r="F819" s="250" t="s">
        <v>4478</v>
      </c>
      <c r="G819" s="251" t="s">
        <v>376</v>
      </c>
      <c r="H819" s="252">
        <v>1</v>
      </c>
      <c r="I819" s="253">
        <v>399000</v>
      </c>
      <c r="J819" s="253">
        <f>ROUND(I819*H819,2)</f>
        <v>399000</v>
      </c>
      <c r="K819" s="250" t="s">
        <v>4096</v>
      </c>
      <c r="L819" s="254"/>
      <c r="M819" s="255" t="s">
        <v>1</v>
      </c>
      <c r="N819" s="256" t="s">
        <v>50</v>
      </c>
      <c r="O819" s="205">
        <v>0</v>
      </c>
      <c r="P819" s="205">
        <f>O819*H819</f>
        <v>0</v>
      </c>
      <c r="Q819" s="205">
        <v>0</v>
      </c>
      <c r="R819" s="205">
        <f>Q819*H819</f>
        <v>0</v>
      </c>
      <c r="S819" s="205">
        <v>0</v>
      </c>
      <c r="T819" s="206">
        <f>S819*H819</f>
        <v>0</v>
      </c>
      <c r="AR819" s="17" t="s">
        <v>4097</v>
      </c>
      <c r="AT819" s="17" t="s">
        <v>328</v>
      </c>
      <c r="AU819" s="17" t="s">
        <v>88</v>
      </c>
      <c r="AY819" s="17" t="s">
        <v>282</v>
      </c>
      <c r="BE819" s="207">
        <f>IF(N819="základní",J819,0)</f>
        <v>399000</v>
      </c>
      <c r="BF819" s="207">
        <f>IF(N819="snížená",J819,0)</f>
        <v>0</v>
      </c>
      <c r="BG819" s="207">
        <f>IF(N819="zákl. přenesená",J819,0)</f>
        <v>0</v>
      </c>
      <c r="BH819" s="207">
        <f>IF(N819="sníž. přenesená",J819,0)</f>
        <v>0</v>
      </c>
      <c r="BI819" s="207">
        <f>IF(N819="nulová",J819,0)</f>
        <v>0</v>
      </c>
      <c r="BJ819" s="17" t="s">
        <v>86</v>
      </c>
      <c r="BK819" s="207">
        <f>ROUND(I819*H819,2)</f>
        <v>399000</v>
      </c>
      <c r="BL819" s="17" t="s">
        <v>659</v>
      </c>
      <c r="BM819" s="17" t="s">
        <v>4479</v>
      </c>
    </row>
    <row r="820" s="12" customFormat="1">
      <c r="B820" s="208"/>
      <c r="C820" s="209"/>
      <c r="D820" s="210" t="s">
        <v>292</v>
      </c>
      <c r="E820" s="211" t="s">
        <v>1</v>
      </c>
      <c r="F820" s="212" t="s">
        <v>4416</v>
      </c>
      <c r="G820" s="209"/>
      <c r="H820" s="211" t="s">
        <v>1</v>
      </c>
      <c r="I820" s="209"/>
      <c r="J820" s="209"/>
      <c r="K820" s="209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292</v>
      </c>
      <c r="AU820" s="217" t="s">
        <v>88</v>
      </c>
      <c r="AV820" s="12" t="s">
        <v>86</v>
      </c>
      <c r="AW820" s="12" t="s">
        <v>40</v>
      </c>
      <c r="AX820" s="12" t="s">
        <v>79</v>
      </c>
      <c r="AY820" s="217" t="s">
        <v>282</v>
      </c>
    </row>
    <row r="821" s="12" customFormat="1">
      <c r="B821" s="208"/>
      <c r="C821" s="209"/>
      <c r="D821" s="210" t="s">
        <v>292</v>
      </c>
      <c r="E821" s="211" t="s">
        <v>1</v>
      </c>
      <c r="F821" s="212" t="s">
        <v>3945</v>
      </c>
      <c r="G821" s="209"/>
      <c r="H821" s="211" t="s">
        <v>1</v>
      </c>
      <c r="I821" s="209"/>
      <c r="J821" s="209"/>
      <c r="K821" s="209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292</v>
      </c>
      <c r="AU821" s="217" t="s">
        <v>88</v>
      </c>
      <c r="AV821" s="12" t="s">
        <v>86</v>
      </c>
      <c r="AW821" s="12" t="s">
        <v>40</v>
      </c>
      <c r="AX821" s="12" t="s">
        <v>79</v>
      </c>
      <c r="AY821" s="217" t="s">
        <v>282</v>
      </c>
    </row>
    <row r="822" s="12" customFormat="1">
      <c r="B822" s="208"/>
      <c r="C822" s="209"/>
      <c r="D822" s="210" t="s">
        <v>292</v>
      </c>
      <c r="E822" s="211" t="s">
        <v>1</v>
      </c>
      <c r="F822" s="212" t="s">
        <v>4480</v>
      </c>
      <c r="G822" s="209"/>
      <c r="H822" s="211" t="s">
        <v>1</v>
      </c>
      <c r="I822" s="209"/>
      <c r="J822" s="209"/>
      <c r="K822" s="209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292</v>
      </c>
      <c r="AU822" s="217" t="s">
        <v>88</v>
      </c>
      <c r="AV822" s="12" t="s">
        <v>86</v>
      </c>
      <c r="AW822" s="12" t="s">
        <v>40</v>
      </c>
      <c r="AX822" s="12" t="s">
        <v>79</v>
      </c>
      <c r="AY822" s="217" t="s">
        <v>282</v>
      </c>
    </row>
    <row r="823" s="13" customFormat="1">
      <c r="B823" s="218"/>
      <c r="C823" s="219"/>
      <c r="D823" s="210" t="s">
        <v>292</v>
      </c>
      <c r="E823" s="220" t="s">
        <v>1</v>
      </c>
      <c r="F823" s="221" t="s">
        <v>86</v>
      </c>
      <c r="G823" s="219"/>
      <c r="H823" s="222">
        <v>1</v>
      </c>
      <c r="I823" s="219"/>
      <c r="J823" s="219"/>
      <c r="K823" s="219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292</v>
      </c>
      <c r="AU823" s="227" t="s">
        <v>88</v>
      </c>
      <c r="AV823" s="13" t="s">
        <v>88</v>
      </c>
      <c r="AW823" s="13" t="s">
        <v>40</v>
      </c>
      <c r="AX823" s="13" t="s">
        <v>86</v>
      </c>
      <c r="AY823" s="227" t="s">
        <v>282</v>
      </c>
    </row>
    <row r="824" s="1" customFormat="1" ht="16.5" customHeight="1">
      <c r="B824" s="33"/>
      <c r="C824" s="248" t="s">
        <v>3658</v>
      </c>
      <c r="D824" s="248" t="s">
        <v>328</v>
      </c>
      <c r="E824" s="249" t="s">
        <v>4481</v>
      </c>
      <c r="F824" s="250" t="s">
        <v>4482</v>
      </c>
      <c r="G824" s="251" t="s">
        <v>376</v>
      </c>
      <c r="H824" s="252">
        <v>1</v>
      </c>
      <c r="I824" s="253">
        <v>11200</v>
      </c>
      <c r="J824" s="253">
        <f>ROUND(I824*H824,2)</f>
        <v>11200</v>
      </c>
      <c r="K824" s="250" t="s">
        <v>4096</v>
      </c>
      <c r="L824" s="254"/>
      <c r="M824" s="255" t="s">
        <v>1</v>
      </c>
      <c r="N824" s="256" t="s">
        <v>50</v>
      </c>
      <c r="O824" s="205">
        <v>0</v>
      </c>
      <c r="P824" s="205">
        <f>O824*H824</f>
        <v>0</v>
      </c>
      <c r="Q824" s="205">
        <v>0</v>
      </c>
      <c r="R824" s="205">
        <f>Q824*H824</f>
        <v>0</v>
      </c>
      <c r="S824" s="205">
        <v>0</v>
      </c>
      <c r="T824" s="206">
        <f>S824*H824</f>
        <v>0</v>
      </c>
      <c r="AR824" s="17" t="s">
        <v>4097</v>
      </c>
      <c r="AT824" s="17" t="s">
        <v>328</v>
      </c>
      <c r="AU824" s="17" t="s">
        <v>88</v>
      </c>
      <c r="AY824" s="17" t="s">
        <v>282</v>
      </c>
      <c r="BE824" s="207">
        <f>IF(N824="základní",J824,0)</f>
        <v>11200</v>
      </c>
      <c r="BF824" s="207">
        <f>IF(N824="snížená",J824,0)</f>
        <v>0</v>
      </c>
      <c r="BG824" s="207">
        <f>IF(N824="zákl. přenesená",J824,0)</f>
        <v>0</v>
      </c>
      <c r="BH824" s="207">
        <f>IF(N824="sníž. přenesená",J824,0)</f>
        <v>0</v>
      </c>
      <c r="BI824" s="207">
        <f>IF(N824="nulová",J824,0)</f>
        <v>0</v>
      </c>
      <c r="BJ824" s="17" t="s">
        <v>86</v>
      </c>
      <c r="BK824" s="207">
        <f>ROUND(I824*H824,2)</f>
        <v>11200</v>
      </c>
      <c r="BL824" s="17" t="s">
        <v>659</v>
      </c>
      <c r="BM824" s="17" t="s">
        <v>4483</v>
      </c>
    </row>
    <row r="825" s="12" customFormat="1">
      <c r="B825" s="208"/>
      <c r="C825" s="209"/>
      <c r="D825" s="210" t="s">
        <v>292</v>
      </c>
      <c r="E825" s="211" t="s">
        <v>1</v>
      </c>
      <c r="F825" s="212" t="s">
        <v>4416</v>
      </c>
      <c r="G825" s="209"/>
      <c r="H825" s="211" t="s">
        <v>1</v>
      </c>
      <c r="I825" s="209"/>
      <c r="J825" s="209"/>
      <c r="K825" s="209"/>
      <c r="L825" s="213"/>
      <c r="M825" s="214"/>
      <c r="N825" s="215"/>
      <c r="O825" s="215"/>
      <c r="P825" s="215"/>
      <c r="Q825" s="215"/>
      <c r="R825" s="215"/>
      <c r="S825" s="215"/>
      <c r="T825" s="216"/>
      <c r="AT825" s="217" t="s">
        <v>292</v>
      </c>
      <c r="AU825" s="217" t="s">
        <v>88</v>
      </c>
      <c r="AV825" s="12" t="s">
        <v>86</v>
      </c>
      <c r="AW825" s="12" t="s">
        <v>40</v>
      </c>
      <c r="AX825" s="12" t="s">
        <v>79</v>
      </c>
      <c r="AY825" s="217" t="s">
        <v>282</v>
      </c>
    </row>
    <row r="826" s="12" customFormat="1">
      <c r="B826" s="208"/>
      <c r="C826" s="209"/>
      <c r="D826" s="210" t="s">
        <v>292</v>
      </c>
      <c r="E826" s="211" t="s">
        <v>1</v>
      </c>
      <c r="F826" s="212" t="s">
        <v>3945</v>
      </c>
      <c r="G826" s="209"/>
      <c r="H826" s="211" t="s">
        <v>1</v>
      </c>
      <c r="I826" s="209"/>
      <c r="J826" s="209"/>
      <c r="K826" s="209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292</v>
      </c>
      <c r="AU826" s="217" t="s">
        <v>88</v>
      </c>
      <c r="AV826" s="12" t="s">
        <v>86</v>
      </c>
      <c r="AW826" s="12" t="s">
        <v>40</v>
      </c>
      <c r="AX826" s="12" t="s">
        <v>79</v>
      </c>
      <c r="AY826" s="217" t="s">
        <v>282</v>
      </c>
    </row>
    <row r="827" s="12" customFormat="1">
      <c r="B827" s="208"/>
      <c r="C827" s="209"/>
      <c r="D827" s="210" t="s">
        <v>292</v>
      </c>
      <c r="E827" s="211" t="s">
        <v>1</v>
      </c>
      <c r="F827" s="212" t="s">
        <v>4480</v>
      </c>
      <c r="G827" s="209"/>
      <c r="H827" s="211" t="s">
        <v>1</v>
      </c>
      <c r="I827" s="209"/>
      <c r="J827" s="209"/>
      <c r="K827" s="209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292</v>
      </c>
      <c r="AU827" s="217" t="s">
        <v>88</v>
      </c>
      <c r="AV827" s="12" t="s">
        <v>86</v>
      </c>
      <c r="AW827" s="12" t="s">
        <v>40</v>
      </c>
      <c r="AX827" s="12" t="s">
        <v>79</v>
      </c>
      <c r="AY827" s="217" t="s">
        <v>282</v>
      </c>
    </row>
    <row r="828" s="13" customFormat="1">
      <c r="B828" s="218"/>
      <c r="C828" s="219"/>
      <c r="D828" s="210" t="s">
        <v>292</v>
      </c>
      <c r="E828" s="220" t="s">
        <v>1</v>
      </c>
      <c r="F828" s="221" t="s">
        <v>86</v>
      </c>
      <c r="G828" s="219"/>
      <c r="H828" s="222">
        <v>1</v>
      </c>
      <c r="I828" s="219"/>
      <c r="J828" s="219"/>
      <c r="K828" s="219"/>
      <c r="L828" s="223"/>
      <c r="M828" s="224"/>
      <c r="N828" s="225"/>
      <c r="O828" s="225"/>
      <c r="P828" s="225"/>
      <c r="Q828" s="225"/>
      <c r="R828" s="225"/>
      <c r="S828" s="225"/>
      <c r="T828" s="226"/>
      <c r="AT828" s="227" t="s">
        <v>292</v>
      </c>
      <c r="AU828" s="227" t="s">
        <v>88</v>
      </c>
      <c r="AV828" s="13" t="s">
        <v>88</v>
      </c>
      <c r="AW828" s="13" t="s">
        <v>40</v>
      </c>
      <c r="AX828" s="13" t="s">
        <v>86</v>
      </c>
      <c r="AY828" s="227" t="s">
        <v>282</v>
      </c>
    </row>
    <row r="829" s="1" customFormat="1" ht="16.5" customHeight="1">
      <c r="B829" s="33"/>
      <c r="C829" s="198" t="s">
        <v>2331</v>
      </c>
      <c r="D829" s="198" t="s">
        <v>285</v>
      </c>
      <c r="E829" s="199" t="s">
        <v>4484</v>
      </c>
      <c r="F829" s="200" t="s">
        <v>4485</v>
      </c>
      <c r="G829" s="201" t="s">
        <v>376</v>
      </c>
      <c r="H829" s="202">
        <v>1</v>
      </c>
      <c r="I829" s="203">
        <v>27200</v>
      </c>
      <c r="J829" s="203">
        <f>ROUND(I829*H829,2)</f>
        <v>27200</v>
      </c>
      <c r="K829" s="200" t="s">
        <v>289</v>
      </c>
      <c r="L829" s="38"/>
      <c r="M829" s="72" t="s">
        <v>1</v>
      </c>
      <c r="N829" s="204" t="s">
        <v>50</v>
      </c>
      <c r="O829" s="205">
        <v>33.149999999999999</v>
      </c>
      <c r="P829" s="205">
        <f>O829*H829</f>
        <v>33.149999999999999</v>
      </c>
      <c r="Q829" s="205">
        <v>0</v>
      </c>
      <c r="R829" s="205">
        <f>Q829*H829</f>
        <v>0</v>
      </c>
      <c r="S829" s="205">
        <v>0</v>
      </c>
      <c r="T829" s="206">
        <f>S829*H829</f>
        <v>0</v>
      </c>
      <c r="AR829" s="17" t="s">
        <v>659</v>
      </c>
      <c r="AT829" s="17" t="s">
        <v>285</v>
      </c>
      <c r="AU829" s="17" t="s">
        <v>88</v>
      </c>
      <c r="AY829" s="17" t="s">
        <v>282</v>
      </c>
      <c r="BE829" s="207">
        <f>IF(N829="základní",J829,0)</f>
        <v>27200</v>
      </c>
      <c r="BF829" s="207">
        <f>IF(N829="snížená",J829,0)</f>
        <v>0</v>
      </c>
      <c r="BG829" s="207">
        <f>IF(N829="zákl. přenesená",J829,0)</f>
        <v>0</v>
      </c>
      <c r="BH829" s="207">
        <f>IF(N829="sníž. přenesená",J829,0)</f>
        <v>0</v>
      </c>
      <c r="BI829" s="207">
        <f>IF(N829="nulová",J829,0)</f>
        <v>0</v>
      </c>
      <c r="BJ829" s="17" t="s">
        <v>86</v>
      </c>
      <c r="BK829" s="207">
        <f>ROUND(I829*H829,2)</f>
        <v>27200</v>
      </c>
      <c r="BL829" s="17" t="s">
        <v>659</v>
      </c>
      <c r="BM829" s="17" t="s">
        <v>4486</v>
      </c>
    </row>
    <row r="830" s="12" customFormat="1">
      <c r="B830" s="208"/>
      <c r="C830" s="209"/>
      <c r="D830" s="210" t="s">
        <v>292</v>
      </c>
      <c r="E830" s="211" t="s">
        <v>1</v>
      </c>
      <c r="F830" s="212" t="s">
        <v>3945</v>
      </c>
      <c r="G830" s="209"/>
      <c r="H830" s="211" t="s">
        <v>1</v>
      </c>
      <c r="I830" s="209"/>
      <c r="J830" s="209"/>
      <c r="K830" s="209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292</v>
      </c>
      <c r="AU830" s="217" t="s">
        <v>88</v>
      </c>
      <c r="AV830" s="12" t="s">
        <v>86</v>
      </c>
      <c r="AW830" s="12" t="s">
        <v>40</v>
      </c>
      <c r="AX830" s="12" t="s">
        <v>79</v>
      </c>
      <c r="AY830" s="217" t="s">
        <v>282</v>
      </c>
    </row>
    <row r="831" s="12" customFormat="1">
      <c r="B831" s="208"/>
      <c r="C831" s="209"/>
      <c r="D831" s="210" t="s">
        <v>292</v>
      </c>
      <c r="E831" s="211" t="s">
        <v>1</v>
      </c>
      <c r="F831" s="212" t="s">
        <v>4487</v>
      </c>
      <c r="G831" s="209"/>
      <c r="H831" s="211" t="s">
        <v>1</v>
      </c>
      <c r="I831" s="209"/>
      <c r="J831" s="209"/>
      <c r="K831" s="209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292</v>
      </c>
      <c r="AU831" s="217" t="s">
        <v>88</v>
      </c>
      <c r="AV831" s="12" t="s">
        <v>86</v>
      </c>
      <c r="AW831" s="12" t="s">
        <v>40</v>
      </c>
      <c r="AX831" s="12" t="s">
        <v>79</v>
      </c>
      <c r="AY831" s="217" t="s">
        <v>282</v>
      </c>
    </row>
    <row r="832" s="13" customFormat="1">
      <c r="B832" s="218"/>
      <c r="C832" s="219"/>
      <c r="D832" s="210" t="s">
        <v>292</v>
      </c>
      <c r="E832" s="220" t="s">
        <v>1</v>
      </c>
      <c r="F832" s="221" t="s">
        <v>86</v>
      </c>
      <c r="G832" s="219"/>
      <c r="H832" s="222">
        <v>1</v>
      </c>
      <c r="I832" s="219"/>
      <c r="J832" s="219"/>
      <c r="K832" s="219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292</v>
      </c>
      <c r="AU832" s="227" t="s">
        <v>88</v>
      </c>
      <c r="AV832" s="13" t="s">
        <v>88</v>
      </c>
      <c r="AW832" s="13" t="s">
        <v>40</v>
      </c>
      <c r="AX832" s="13" t="s">
        <v>86</v>
      </c>
      <c r="AY832" s="227" t="s">
        <v>282</v>
      </c>
    </row>
    <row r="833" s="1" customFormat="1" ht="16.5" customHeight="1">
      <c r="B833" s="33"/>
      <c r="C833" s="198" t="s">
        <v>3666</v>
      </c>
      <c r="D833" s="198" t="s">
        <v>285</v>
      </c>
      <c r="E833" s="199" t="s">
        <v>4488</v>
      </c>
      <c r="F833" s="200" t="s">
        <v>4489</v>
      </c>
      <c r="G833" s="201" t="s">
        <v>376</v>
      </c>
      <c r="H833" s="202">
        <v>3</v>
      </c>
      <c r="I833" s="203">
        <v>5680</v>
      </c>
      <c r="J833" s="203">
        <f>ROUND(I833*H833,2)</f>
        <v>17040</v>
      </c>
      <c r="K833" s="200" t="s">
        <v>289</v>
      </c>
      <c r="L833" s="38"/>
      <c r="M833" s="72" t="s">
        <v>1</v>
      </c>
      <c r="N833" s="204" t="s">
        <v>50</v>
      </c>
      <c r="O833" s="205">
        <v>6.7699999999999996</v>
      </c>
      <c r="P833" s="205">
        <f>O833*H833</f>
        <v>20.309999999999999</v>
      </c>
      <c r="Q833" s="205">
        <v>0</v>
      </c>
      <c r="R833" s="205">
        <f>Q833*H833</f>
        <v>0</v>
      </c>
      <c r="S833" s="205">
        <v>0</v>
      </c>
      <c r="T833" s="206">
        <f>S833*H833</f>
        <v>0</v>
      </c>
      <c r="AR833" s="17" t="s">
        <v>659</v>
      </c>
      <c r="AT833" s="17" t="s">
        <v>285</v>
      </c>
      <c r="AU833" s="17" t="s">
        <v>88</v>
      </c>
      <c r="AY833" s="17" t="s">
        <v>282</v>
      </c>
      <c r="BE833" s="207">
        <f>IF(N833="základní",J833,0)</f>
        <v>17040</v>
      </c>
      <c r="BF833" s="207">
        <f>IF(N833="snížená",J833,0)</f>
        <v>0</v>
      </c>
      <c r="BG833" s="207">
        <f>IF(N833="zákl. přenesená",J833,0)</f>
        <v>0</v>
      </c>
      <c r="BH833" s="207">
        <f>IF(N833="sníž. přenesená",J833,0)</f>
        <v>0</v>
      </c>
      <c r="BI833" s="207">
        <f>IF(N833="nulová",J833,0)</f>
        <v>0</v>
      </c>
      <c r="BJ833" s="17" t="s">
        <v>86</v>
      </c>
      <c r="BK833" s="207">
        <f>ROUND(I833*H833,2)</f>
        <v>17040</v>
      </c>
      <c r="BL833" s="17" t="s">
        <v>659</v>
      </c>
      <c r="BM833" s="17" t="s">
        <v>4490</v>
      </c>
    </row>
    <row r="834" s="12" customFormat="1">
      <c r="B834" s="208"/>
      <c r="C834" s="209"/>
      <c r="D834" s="210" t="s">
        <v>292</v>
      </c>
      <c r="E834" s="211" t="s">
        <v>1</v>
      </c>
      <c r="F834" s="212" t="s">
        <v>3945</v>
      </c>
      <c r="G834" s="209"/>
      <c r="H834" s="211" t="s">
        <v>1</v>
      </c>
      <c r="I834" s="209"/>
      <c r="J834" s="209"/>
      <c r="K834" s="209"/>
      <c r="L834" s="213"/>
      <c r="M834" s="214"/>
      <c r="N834" s="215"/>
      <c r="O834" s="215"/>
      <c r="P834" s="215"/>
      <c r="Q834" s="215"/>
      <c r="R834" s="215"/>
      <c r="S834" s="215"/>
      <c r="T834" s="216"/>
      <c r="AT834" s="217" t="s">
        <v>292</v>
      </c>
      <c r="AU834" s="217" t="s">
        <v>88</v>
      </c>
      <c r="AV834" s="12" t="s">
        <v>86</v>
      </c>
      <c r="AW834" s="12" t="s">
        <v>40</v>
      </c>
      <c r="AX834" s="12" t="s">
        <v>79</v>
      </c>
      <c r="AY834" s="217" t="s">
        <v>282</v>
      </c>
    </row>
    <row r="835" s="12" customFormat="1">
      <c r="B835" s="208"/>
      <c r="C835" s="209"/>
      <c r="D835" s="210" t="s">
        <v>292</v>
      </c>
      <c r="E835" s="211" t="s">
        <v>1</v>
      </c>
      <c r="F835" s="212" t="s">
        <v>4491</v>
      </c>
      <c r="G835" s="209"/>
      <c r="H835" s="211" t="s">
        <v>1</v>
      </c>
      <c r="I835" s="209"/>
      <c r="J835" s="209"/>
      <c r="K835" s="209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292</v>
      </c>
      <c r="AU835" s="217" t="s">
        <v>88</v>
      </c>
      <c r="AV835" s="12" t="s">
        <v>86</v>
      </c>
      <c r="AW835" s="12" t="s">
        <v>40</v>
      </c>
      <c r="AX835" s="12" t="s">
        <v>79</v>
      </c>
      <c r="AY835" s="217" t="s">
        <v>282</v>
      </c>
    </row>
    <row r="836" s="13" customFormat="1">
      <c r="B836" s="218"/>
      <c r="C836" s="219"/>
      <c r="D836" s="210" t="s">
        <v>292</v>
      </c>
      <c r="E836" s="220" t="s">
        <v>1</v>
      </c>
      <c r="F836" s="221" t="s">
        <v>129</v>
      </c>
      <c r="G836" s="219"/>
      <c r="H836" s="222">
        <v>3</v>
      </c>
      <c r="I836" s="219"/>
      <c r="J836" s="219"/>
      <c r="K836" s="219"/>
      <c r="L836" s="223"/>
      <c r="M836" s="224"/>
      <c r="N836" s="225"/>
      <c r="O836" s="225"/>
      <c r="P836" s="225"/>
      <c r="Q836" s="225"/>
      <c r="R836" s="225"/>
      <c r="S836" s="225"/>
      <c r="T836" s="226"/>
      <c r="AT836" s="227" t="s">
        <v>292</v>
      </c>
      <c r="AU836" s="227" t="s">
        <v>88</v>
      </c>
      <c r="AV836" s="13" t="s">
        <v>88</v>
      </c>
      <c r="AW836" s="13" t="s">
        <v>40</v>
      </c>
      <c r="AX836" s="13" t="s">
        <v>86</v>
      </c>
      <c r="AY836" s="227" t="s">
        <v>282</v>
      </c>
    </row>
    <row r="837" s="1" customFormat="1" ht="16.5" customHeight="1">
      <c r="B837" s="33"/>
      <c r="C837" s="198" t="s">
        <v>3670</v>
      </c>
      <c r="D837" s="198" t="s">
        <v>285</v>
      </c>
      <c r="E837" s="199" t="s">
        <v>4492</v>
      </c>
      <c r="F837" s="200" t="s">
        <v>4493</v>
      </c>
      <c r="G837" s="201" t="s">
        <v>376</v>
      </c>
      <c r="H837" s="202">
        <v>6</v>
      </c>
      <c r="I837" s="203">
        <v>2760</v>
      </c>
      <c r="J837" s="203">
        <f>ROUND(I837*H837,2)</f>
        <v>16560</v>
      </c>
      <c r="K837" s="200" t="s">
        <v>289</v>
      </c>
      <c r="L837" s="38"/>
      <c r="M837" s="72" t="s">
        <v>1</v>
      </c>
      <c r="N837" s="204" t="s">
        <v>50</v>
      </c>
      <c r="O837" s="205">
        <v>3.3999999999999999</v>
      </c>
      <c r="P837" s="205">
        <f>O837*H837</f>
        <v>20.399999999999999</v>
      </c>
      <c r="Q837" s="205">
        <v>0</v>
      </c>
      <c r="R837" s="205">
        <f>Q837*H837</f>
        <v>0</v>
      </c>
      <c r="S837" s="205">
        <v>0</v>
      </c>
      <c r="T837" s="206">
        <f>S837*H837</f>
        <v>0</v>
      </c>
      <c r="AR837" s="17" t="s">
        <v>659</v>
      </c>
      <c r="AT837" s="17" t="s">
        <v>285</v>
      </c>
      <c r="AU837" s="17" t="s">
        <v>88</v>
      </c>
      <c r="AY837" s="17" t="s">
        <v>282</v>
      </c>
      <c r="BE837" s="207">
        <f>IF(N837="základní",J837,0)</f>
        <v>16560</v>
      </c>
      <c r="BF837" s="207">
        <f>IF(N837="snížená",J837,0)</f>
        <v>0</v>
      </c>
      <c r="BG837" s="207">
        <f>IF(N837="zákl. přenesená",J837,0)</f>
        <v>0</v>
      </c>
      <c r="BH837" s="207">
        <f>IF(N837="sníž. přenesená",J837,0)</f>
        <v>0</v>
      </c>
      <c r="BI837" s="207">
        <f>IF(N837="nulová",J837,0)</f>
        <v>0</v>
      </c>
      <c r="BJ837" s="17" t="s">
        <v>86</v>
      </c>
      <c r="BK837" s="207">
        <f>ROUND(I837*H837,2)</f>
        <v>16560</v>
      </c>
      <c r="BL837" s="17" t="s">
        <v>659</v>
      </c>
      <c r="BM837" s="17" t="s">
        <v>4494</v>
      </c>
    </row>
    <row r="838" s="12" customFormat="1">
      <c r="B838" s="208"/>
      <c r="C838" s="209"/>
      <c r="D838" s="210" t="s">
        <v>292</v>
      </c>
      <c r="E838" s="211" t="s">
        <v>1</v>
      </c>
      <c r="F838" s="212" t="s">
        <v>3945</v>
      </c>
      <c r="G838" s="209"/>
      <c r="H838" s="211" t="s">
        <v>1</v>
      </c>
      <c r="I838" s="209"/>
      <c r="J838" s="209"/>
      <c r="K838" s="209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292</v>
      </c>
      <c r="AU838" s="217" t="s">
        <v>88</v>
      </c>
      <c r="AV838" s="12" t="s">
        <v>86</v>
      </c>
      <c r="AW838" s="12" t="s">
        <v>40</v>
      </c>
      <c r="AX838" s="12" t="s">
        <v>79</v>
      </c>
      <c r="AY838" s="217" t="s">
        <v>282</v>
      </c>
    </row>
    <row r="839" s="12" customFormat="1">
      <c r="B839" s="208"/>
      <c r="C839" s="209"/>
      <c r="D839" s="210" t="s">
        <v>292</v>
      </c>
      <c r="E839" s="211" t="s">
        <v>1</v>
      </c>
      <c r="F839" s="212" t="s">
        <v>4495</v>
      </c>
      <c r="G839" s="209"/>
      <c r="H839" s="211" t="s">
        <v>1</v>
      </c>
      <c r="I839" s="209"/>
      <c r="J839" s="209"/>
      <c r="K839" s="209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292</v>
      </c>
      <c r="AU839" s="217" t="s">
        <v>88</v>
      </c>
      <c r="AV839" s="12" t="s">
        <v>86</v>
      </c>
      <c r="AW839" s="12" t="s">
        <v>40</v>
      </c>
      <c r="AX839" s="12" t="s">
        <v>79</v>
      </c>
      <c r="AY839" s="217" t="s">
        <v>282</v>
      </c>
    </row>
    <row r="840" s="13" customFormat="1">
      <c r="B840" s="218"/>
      <c r="C840" s="219"/>
      <c r="D840" s="210" t="s">
        <v>292</v>
      </c>
      <c r="E840" s="220" t="s">
        <v>1</v>
      </c>
      <c r="F840" s="221" t="s">
        <v>327</v>
      </c>
      <c r="G840" s="219"/>
      <c r="H840" s="222">
        <v>6</v>
      </c>
      <c r="I840" s="219"/>
      <c r="J840" s="219"/>
      <c r="K840" s="219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292</v>
      </c>
      <c r="AU840" s="227" t="s">
        <v>88</v>
      </c>
      <c r="AV840" s="13" t="s">
        <v>88</v>
      </c>
      <c r="AW840" s="13" t="s">
        <v>40</v>
      </c>
      <c r="AX840" s="13" t="s">
        <v>86</v>
      </c>
      <c r="AY840" s="227" t="s">
        <v>282</v>
      </c>
    </row>
    <row r="841" s="1" customFormat="1" ht="16.5" customHeight="1">
      <c r="B841" s="33"/>
      <c r="C841" s="198" t="s">
        <v>3675</v>
      </c>
      <c r="D841" s="198" t="s">
        <v>285</v>
      </c>
      <c r="E841" s="199" t="s">
        <v>4496</v>
      </c>
      <c r="F841" s="200" t="s">
        <v>4497</v>
      </c>
      <c r="G841" s="201" t="s">
        <v>376</v>
      </c>
      <c r="H841" s="202">
        <v>1</v>
      </c>
      <c r="I841" s="203">
        <v>23400</v>
      </c>
      <c r="J841" s="203">
        <f>ROUND(I841*H841,2)</f>
        <v>23400</v>
      </c>
      <c r="K841" s="200" t="s">
        <v>289</v>
      </c>
      <c r="L841" s="38"/>
      <c r="M841" s="72" t="s">
        <v>1</v>
      </c>
      <c r="N841" s="204" t="s">
        <v>50</v>
      </c>
      <c r="O841" s="205">
        <v>28.800000000000001</v>
      </c>
      <c r="P841" s="205">
        <f>O841*H841</f>
        <v>28.800000000000001</v>
      </c>
      <c r="Q841" s="205">
        <v>0</v>
      </c>
      <c r="R841" s="205">
        <f>Q841*H841</f>
        <v>0</v>
      </c>
      <c r="S841" s="205">
        <v>0</v>
      </c>
      <c r="T841" s="206">
        <f>S841*H841</f>
        <v>0</v>
      </c>
      <c r="AR841" s="17" t="s">
        <v>659</v>
      </c>
      <c r="AT841" s="17" t="s">
        <v>285</v>
      </c>
      <c r="AU841" s="17" t="s">
        <v>88</v>
      </c>
      <c r="AY841" s="17" t="s">
        <v>282</v>
      </c>
      <c r="BE841" s="207">
        <f>IF(N841="základní",J841,0)</f>
        <v>23400</v>
      </c>
      <c r="BF841" s="207">
        <f>IF(N841="snížená",J841,0)</f>
        <v>0</v>
      </c>
      <c r="BG841" s="207">
        <f>IF(N841="zákl. přenesená",J841,0)</f>
        <v>0</v>
      </c>
      <c r="BH841" s="207">
        <f>IF(N841="sníž. přenesená",J841,0)</f>
        <v>0</v>
      </c>
      <c r="BI841" s="207">
        <f>IF(N841="nulová",J841,0)</f>
        <v>0</v>
      </c>
      <c r="BJ841" s="17" t="s">
        <v>86</v>
      </c>
      <c r="BK841" s="207">
        <f>ROUND(I841*H841,2)</f>
        <v>23400</v>
      </c>
      <c r="BL841" s="17" t="s">
        <v>659</v>
      </c>
      <c r="BM841" s="17" t="s">
        <v>4498</v>
      </c>
    </row>
    <row r="842" s="12" customFormat="1">
      <c r="B842" s="208"/>
      <c r="C842" s="209"/>
      <c r="D842" s="210" t="s">
        <v>292</v>
      </c>
      <c r="E842" s="211" t="s">
        <v>1</v>
      </c>
      <c r="F842" s="212" t="s">
        <v>4499</v>
      </c>
      <c r="G842" s="209"/>
      <c r="H842" s="211" t="s">
        <v>1</v>
      </c>
      <c r="I842" s="209"/>
      <c r="J842" s="209"/>
      <c r="K842" s="209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292</v>
      </c>
      <c r="AU842" s="217" t="s">
        <v>88</v>
      </c>
      <c r="AV842" s="12" t="s">
        <v>86</v>
      </c>
      <c r="AW842" s="12" t="s">
        <v>40</v>
      </c>
      <c r="AX842" s="12" t="s">
        <v>79</v>
      </c>
      <c r="AY842" s="217" t="s">
        <v>282</v>
      </c>
    </row>
    <row r="843" s="12" customFormat="1">
      <c r="B843" s="208"/>
      <c r="C843" s="209"/>
      <c r="D843" s="210" t="s">
        <v>292</v>
      </c>
      <c r="E843" s="211" t="s">
        <v>1</v>
      </c>
      <c r="F843" s="212" t="s">
        <v>3945</v>
      </c>
      <c r="G843" s="209"/>
      <c r="H843" s="211" t="s">
        <v>1</v>
      </c>
      <c r="I843" s="209"/>
      <c r="J843" s="209"/>
      <c r="K843" s="209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292</v>
      </c>
      <c r="AU843" s="217" t="s">
        <v>88</v>
      </c>
      <c r="AV843" s="12" t="s">
        <v>86</v>
      </c>
      <c r="AW843" s="12" t="s">
        <v>40</v>
      </c>
      <c r="AX843" s="12" t="s">
        <v>79</v>
      </c>
      <c r="AY843" s="217" t="s">
        <v>282</v>
      </c>
    </row>
    <row r="844" s="13" customFormat="1">
      <c r="B844" s="218"/>
      <c r="C844" s="219"/>
      <c r="D844" s="210" t="s">
        <v>292</v>
      </c>
      <c r="E844" s="220" t="s">
        <v>1</v>
      </c>
      <c r="F844" s="221" t="s">
        <v>86</v>
      </c>
      <c r="G844" s="219"/>
      <c r="H844" s="222">
        <v>1</v>
      </c>
      <c r="I844" s="219"/>
      <c r="J844" s="219"/>
      <c r="K844" s="219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292</v>
      </c>
      <c r="AU844" s="227" t="s">
        <v>88</v>
      </c>
      <c r="AV844" s="13" t="s">
        <v>88</v>
      </c>
      <c r="AW844" s="13" t="s">
        <v>40</v>
      </c>
      <c r="AX844" s="13" t="s">
        <v>86</v>
      </c>
      <c r="AY844" s="227" t="s">
        <v>282</v>
      </c>
    </row>
    <row r="845" s="1" customFormat="1" ht="16.5" customHeight="1">
      <c r="B845" s="33"/>
      <c r="C845" s="198" t="s">
        <v>3680</v>
      </c>
      <c r="D845" s="198" t="s">
        <v>285</v>
      </c>
      <c r="E845" s="199" t="s">
        <v>4500</v>
      </c>
      <c r="F845" s="200" t="s">
        <v>4501</v>
      </c>
      <c r="G845" s="201" t="s">
        <v>376</v>
      </c>
      <c r="H845" s="202">
        <v>1</v>
      </c>
      <c r="I845" s="203">
        <v>27800</v>
      </c>
      <c r="J845" s="203">
        <f>ROUND(I845*H845,2)</f>
        <v>27800</v>
      </c>
      <c r="K845" s="200" t="s">
        <v>289</v>
      </c>
      <c r="L845" s="38"/>
      <c r="M845" s="72" t="s">
        <v>1</v>
      </c>
      <c r="N845" s="204" t="s">
        <v>50</v>
      </c>
      <c r="O845" s="205">
        <v>34.299999999999997</v>
      </c>
      <c r="P845" s="205">
        <f>O845*H845</f>
        <v>34.299999999999997</v>
      </c>
      <c r="Q845" s="205">
        <v>0</v>
      </c>
      <c r="R845" s="205">
        <f>Q845*H845</f>
        <v>0</v>
      </c>
      <c r="S845" s="205">
        <v>0</v>
      </c>
      <c r="T845" s="206">
        <f>S845*H845</f>
        <v>0</v>
      </c>
      <c r="AR845" s="17" t="s">
        <v>659</v>
      </c>
      <c r="AT845" s="17" t="s">
        <v>285</v>
      </c>
      <c r="AU845" s="17" t="s">
        <v>88</v>
      </c>
      <c r="AY845" s="17" t="s">
        <v>282</v>
      </c>
      <c r="BE845" s="207">
        <f>IF(N845="základní",J845,0)</f>
        <v>27800</v>
      </c>
      <c r="BF845" s="207">
        <f>IF(N845="snížená",J845,0)</f>
        <v>0</v>
      </c>
      <c r="BG845" s="207">
        <f>IF(N845="zákl. přenesená",J845,0)</f>
        <v>0</v>
      </c>
      <c r="BH845" s="207">
        <f>IF(N845="sníž. přenesená",J845,0)</f>
        <v>0</v>
      </c>
      <c r="BI845" s="207">
        <f>IF(N845="nulová",J845,0)</f>
        <v>0</v>
      </c>
      <c r="BJ845" s="17" t="s">
        <v>86</v>
      </c>
      <c r="BK845" s="207">
        <f>ROUND(I845*H845,2)</f>
        <v>27800</v>
      </c>
      <c r="BL845" s="17" t="s">
        <v>659</v>
      </c>
      <c r="BM845" s="17" t="s">
        <v>4502</v>
      </c>
    </row>
    <row r="846" s="12" customFormat="1">
      <c r="B846" s="208"/>
      <c r="C846" s="209"/>
      <c r="D846" s="210" t="s">
        <v>292</v>
      </c>
      <c r="E846" s="211" t="s">
        <v>1</v>
      </c>
      <c r="F846" s="212" t="s">
        <v>4499</v>
      </c>
      <c r="G846" s="209"/>
      <c r="H846" s="211" t="s">
        <v>1</v>
      </c>
      <c r="I846" s="209"/>
      <c r="J846" s="209"/>
      <c r="K846" s="209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292</v>
      </c>
      <c r="AU846" s="217" t="s">
        <v>88</v>
      </c>
      <c r="AV846" s="12" t="s">
        <v>86</v>
      </c>
      <c r="AW846" s="12" t="s">
        <v>40</v>
      </c>
      <c r="AX846" s="12" t="s">
        <v>79</v>
      </c>
      <c r="AY846" s="217" t="s">
        <v>282</v>
      </c>
    </row>
    <row r="847" s="12" customFormat="1">
      <c r="B847" s="208"/>
      <c r="C847" s="209"/>
      <c r="D847" s="210" t="s">
        <v>292</v>
      </c>
      <c r="E847" s="211" t="s">
        <v>1</v>
      </c>
      <c r="F847" s="212" t="s">
        <v>3945</v>
      </c>
      <c r="G847" s="209"/>
      <c r="H847" s="211" t="s">
        <v>1</v>
      </c>
      <c r="I847" s="209"/>
      <c r="J847" s="209"/>
      <c r="K847" s="209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292</v>
      </c>
      <c r="AU847" s="217" t="s">
        <v>88</v>
      </c>
      <c r="AV847" s="12" t="s">
        <v>86</v>
      </c>
      <c r="AW847" s="12" t="s">
        <v>40</v>
      </c>
      <c r="AX847" s="12" t="s">
        <v>79</v>
      </c>
      <c r="AY847" s="217" t="s">
        <v>282</v>
      </c>
    </row>
    <row r="848" s="13" customFormat="1">
      <c r="B848" s="218"/>
      <c r="C848" s="219"/>
      <c r="D848" s="210" t="s">
        <v>292</v>
      </c>
      <c r="E848" s="220" t="s">
        <v>1</v>
      </c>
      <c r="F848" s="221" t="s">
        <v>86</v>
      </c>
      <c r="G848" s="219"/>
      <c r="H848" s="222">
        <v>1</v>
      </c>
      <c r="I848" s="219"/>
      <c r="J848" s="219"/>
      <c r="K848" s="219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292</v>
      </c>
      <c r="AU848" s="227" t="s">
        <v>88</v>
      </c>
      <c r="AV848" s="13" t="s">
        <v>88</v>
      </c>
      <c r="AW848" s="13" t="s">
        <v>40</v>
      </c>
      <c r="AX848" s="13" t="s">
        <v>86</v>
      </c>
      <c r="AY848" s="227" t="s">
        <v>282</v>
      </c>
    </row>
    <row r="849" s="1" customFormat="1" ht="16.5" customHeight="1">
      <c r="B849" s="33"/>
      <c r="C849" s="248" t="s">
        <v>3684</v>
      </c>
      <c r="D849" s="248" t="s">
        <v>328</v>
      </c>
      <c r="E849" s="249" t="s">
        <v>4503</v>
      </c>
      <c r="F849" s="250" t="s">
        <v>4504</v>
      </c>
      <c r="G849" s="251" t="s">
        <v>376</v>
      </c>
      <c r="H849" s="252">
        <v>1</v>
      </c>
      <c r="I849" s="253">
        <v>70200</v>
      </c>
      <c r="J849" s="253">
        <f>ROUND(I849*H849,2)</f>
        <v>70200</v>
      </c>
      <c r="K849" s="250" t="s">
        <v>4096</v>
      </c>
      <c r="L849" s="254"/>
      <c r="M849" s="255" t="s">
        <v>1</v>
      </c>
      <c r="N849" s="256" t="s">
        <v>50</v>
      </c>
      <c r="O849" s="205">
        <v>0</v>
      </c>
      <c r="P849" s="205">
        <f>O849*H849</f>
        <v>0</v>
      </c>
      <c r="Q849" s="205">
        <v>0</v>
      </c>
      <c r="R849" s="205">
        <f>Q849*H849</f>
        <v>0</v>
      </c>
      <c r="S849" s="205">
        <v>0</v>
      </c>
      <c r="T849" s="206">
        <f>S849*H849</f>
        <v>0</v>
      </c>
      <c r="AR849" s="17" t="s">
        <v>4097</v>
      </c>
      <c r="AT849" s="17" t="s">
        <v>328</v>
      </c>
      <c r="AU849" s="17" t="s">
        <v>88</v>
      </c>
      <c r="AY849" s="17" t="s">
        <v>282</v>
      </c>
      <c r="BE849" s="207">
        <f>IF(N849="základní",J849,0)</f>
        <v>70200</v>
      </c>
      <c r="BF849" s="207">
        <f>IF(N849="snížená",J849,0)</f>
        <v>0</v>
      </c>
      <c r="BG849" s="207">
        <f>IF(N849="zákl. přenesená",J849,0)</f>
        <v>0</v>
      </c>
      <c r="BH849" s="207">
        <f>IF(N849="sníž. přenesená",J849,0)</f>
        <v>0</v>
      </c>
      <c r="BI849" s="207">
        <f>IF(N849="nulová",J849,0)</f>
        <v>0</v>
      </c>
      <c r="BJ849" s="17" t="s">
        <v>86</v>
      </c>
      <c r="BK849" s="207">
        <f>ROUND(I849*H849,2)</f>
        <v>70200</v>
      </c>
      <c r="BL849" s="17" t="s">
        <v>659</v>
      </c>
      <c r="BM849" s="17" t="s">
        <v>4505</v>
      </c>
    </row>
    <row r="850" s="12" customFormat="1">
      <c r="B850" s="208"/>
      <c r="C850" s="209"/>
      <c r="D850" s="210" t="s">
        <v>292</v>
      </c>
      <c r="E850" s="211" t="s">
        <v>1</v>
      </c>
      <c r="F850" s="212" t="s">
        <v>4499</v>
      </c>
      <c r="G850" s="209"/>
      <c r="H850" s="211" t="s">
        <v>1</v>
      </c>
      <c r="I850" s="209"/>
      <c r="J850" s="209"/>
      <c r="K850" s="209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292</v>
      </c>
      <c r="AU850" s="217" t="s">
        <v>88</v>
      </c>
      <c r="AV850" s="12" t="s">
        <v>86</v>
      </c>
      <c r="AW850" s="12" t="s">
        <v>40</v>
      </c>
      <c r="AX850" s="12" t="s">
        <v>79</v>
      </c>
      <c r="AY850" s="217" t="s">
        <v>282</v>
      </c>
    </row>
    <row r="851" s="13" customFormat="1">
      <c r="B851" s="218"/>
      <c r="C851" s="219"/>
      <c r="D851" s="210" t="s">
        <v>292</v>
      </c>
      <c r="E851" s="220" t="s">
        <v>1</v>
      </c>
      <c r="F851" s="221" t="s">
        <v>86</v>
      </c>
      <c r="G851" s="219"/>
      <c r="H851" s="222">
        <v>1</v>
      </c>
      <c r="I851" s="219"/>
      <c r="J851" s="219"/>
      <c r="K851" s="219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292</v>
      </c>
      <c r="AU851" s="227" t="s">
        <v>88</v>
      </c>
      <c r="AV851" s="13" t="s">
        <v>88</v>
      </c>
      <c r="AW851" s="13" t="s">
        <v>40</v>
      </c>
      <c r="AX851" s="13" t="s">
        <v>86</v>
      </c>
      <c r="AY851" s="227" t="s">
        <v>282</v>
      </c>
    </row>
    <row r="852" s="1" customFormat="1" ht="16.5" customHeight="1">
      <c r="B852" s="33"/>
      <c r="C852" s="198" t="s">
        <v>3688</v>
      </c>
      <c r="D852" s="198" t="s">
        <v>285</v>
      </c>
      <c r="E852" s="199" t="s">
        <v>4506</v>
      </c>
      <c r="F852" s="200" t="s">
        <v>4507</v>
      </c>
      <c r="G852" s="201" t="s">
        <v>376</v>
      </c>
      <c r="H852" s="202">
        <v>1</v>
      </c>
      <c r="I852" s="203">
        <v>14400</v>
      </c>
      <c r="J852" s="203">
        <f>ROUND(I852*H852,2)</f>
        <v>14400</v>
      </c>
      <c r="K852" s="200" t="s">
        <v>289</v>
      </c>
      <c r="L852" s="38"/>
      <c r="M852" s="72" t="s">
        <v>1</v>
      </c>
      <c r="N852" s="204" t="s">
        <v>50</v>
      </c>
      <c r="O852" s="205">
        <v>17.800000000000001</v>
      </c>
      <c r="P852" s="205">
        <f>O852*H852</f>
        <v>17.800000000000001</v>
      </c>
      <c r="Q852" s="205">
        <v>0</v>
      </c>
      <c r="R852" s="205">
        <f>Q852*H852</f>
        <v>0</v>
      </c>
      <c r="S852" s="205">
        <v>0</v>
      </c>
      <c r="T852" s="206">
        <f>S852*H852</f>
        <v>0</v>
      </c>
      <c r="AR852" s="17" t="s">
        <v>659</v>
      </c>
      <c r="AT852" s="17" t="s">
        <v>285</v>
      </c>
      <c r="AU852" s="17" t="s">
        <v>88</v>
      </c>
      <c r="AY852" s="17" t="s">
        <v>282</v>
      </c>
      <c r="BE852" s="207">
        <f>IF(N852="základní",J852,0)</f>
        <v>14400</v>
      </c>
      <c r="BF852" s="207">
        <f>IF(N852="snížená",J852,0)</f>
        <v>0</v>
      </c>
      <c r="BG852" s="207">
        <f>IF(N852="zákl. přenesená",J852,0)</f>
        <v>0</v>
      </c>
      <c r="BH852" s="207">
        <f>IF(N852="sníž. přenesená",J852,0)</f>
        <v>0</v>
      </c>
      <c r="BI852" s="207">
        <f>IF(N852="nulová",J852,0)</f>
        <v>0</v>
      </c>
      <c r="BJ852" s="17" t="s">
        <v>86</v>
      </c>
      <c r="BK852" s="207">
        <f>ROUND(I852*H852,2)</f>
        <v>14400</v>
      </c>
      <c r="BL852" s="17" t="s">
        <v>659</v>
      </c>
      <c r="BM852" s="17" t="s">
        <v>4508</v>
      </c>
    </row>
    <row r="853" s="12" customFormat="1">
      <c r="B853" s="208"/>
      <c r="C853" s="209"/>
      <c r="D853" s="210" t="s">
        <v>292</v>
      </c>
      <c r="E853" s="211" t="s">
        <v>1</v>
      </c>
      <c r="F853" s="212" t="s">
        <v>4499</v>
      </c>
      <c r="G853" s="209"/>
      <c r="H853" s="211" t="s">
        <v>1</v>
      </c>
      <c r="I853" s="209"/>
      <c r="J853" s="209"/>
      <c r="K853" s="209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292</v>
      </c>
      <c r="AU853" s="217" t="s">
        <v>88</v>
      </c>
      <c r="AV853" s="12" t="s">
        <v>86</v>
      </c>
      <c r="AW853" s="12" t="s">
        <v>40</v>
      </c>
      <c r="AX853" s="12" t="s">
        <v>79</v>
      </c>
      <c r="AY853" s="217" t="s">
        <v>282</v>
      </c>
    </row>
    <row r="854" s="12" customFormat="1">
      <c r="B854" s="208"/>
      <c r="C854" s="209"/>
      <c r="D854" s="210" t="s">
        <v>292</v>
      </c>
      <c r="E854" s="211" t="s">
        <v>1</v>
      </c>
      <c r="F854" s="212" t="s">
        <v>3945</v>
      </c>
      <c r="G854" s="209"/>
      <c r="H854" s="211" t="s">
        <v>1</v>
      </c>
      <c r="I854" s="209"/>
      <c r="J854" s="209"/>
      <c r="K854" s="209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292</v>
      </c>
      <c r="AU854" s="217" t="s">
        <v>88</v>
      </c>
      <c r="AV854" s="12" t="s">
        <v>86</v>
      </c>
      <c r="AW854" s="12" t="s">
        <v>40</v>
      </c>
      <c r="AX854" s="12" t="s">
        <v>79</v>
      </c>
      <c r="AY854" s="217" t="s">
        <v>282</v>
      </c>
    </row>
    <row r="855" s="12" customFormat="1">
      <c r="B855" s="208"/>
      <c r="C855" s="209"/>
      <c r="D855" s="210" t="s">
        <v>292</v>
      </c>
      <c r="E855" s="211" t="s">
        <v>1</v>
      </c>
      <c r="F855" s="212" t="s">
        <v>4509</v>
      </c>
      <c r="G855" s="209"/>
      <c r="H855" s="211" t="s">
        <v>1</v>
      </c>
      <c r="I855" s="209"/>
      <c r="J855" s="209"/>
      <c r="K855" s="209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292</v>
      </c>
      <c r="AU855" s="217" t="s">
        <v>88</v>
      </c>
      <c r="AV855" s="12" t="s">
        <v>86</v>
      </c>
      <c r="AW855" s="12" t="s">
        <v>40</v>
      </c>
      <c r="AX855" s="12" t="s">
        <v>79</v>
      </c>
      <c r="AY855" s="217" t="s">
        <v>282</v>
      </c>
    </row>
    <row r="856" s="13" customFormat="1">
      <c r="B856" s="218"/>
      <c r="C856" s="219"/>
      <c r="D856" s="210" t="s">
        <v>292</v>
      </c>
      <c r="E856" s="220" t="s">
        <v>1</v>
      </c>
      <c r="F856" s="221" t="s">
        <v>86</v>
      </c>
      <c r="G856" s="219"/>
      <c r="H856" s="222">
        <v>1</v>
      </c>
      <c r="I856" s="219"/>
      <c r="J856" s="219"/>
      <c r="K856" s="219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292</v>
      </c>
      <c r="AU856" s="227" t="s">
        <v>88</v>
      </c>
      <c r="AV856" s="13" t="s">
        <v>88</v>
      </c>
      <c r="AW856" s="13" t="s">
        <v>40</v>
      </c>
      <c r="AX856" s="13" t="s">
        <v>86</v>
      </c>
      <c r="AY856" s="227" t="s">
        <v>282</v>
      </c>
    </row>
    <row r="857" s="1" customFormat="1" ht="16.5" customHeight="1">
      <c r="B857" s="33"/>
      <c r="C857" s="198" t="s">
        <v>3692</v>
      </c>
      <c r="D857" s="198" t="s">
        <v>285</v>
      </c>
      <c r="E857" s="199" t="s">
        <v>4510</v>
      </c>
      <c r="F857" s="200" t="s">
        <v>4511</v>
      </c>
      <c r="G857" s="201" t="s">
        <v>376</v>
      </c>
      <c r="H857" s="202">
        <v>6</v>
      </c>
      <c r="I857" s="203">
        <v>2920</v>
      </c>
      <c r="J857" s="203">
        <f>ROUND(I857*H857,2)</f>
        <v>17520</v>
      </c>
      <c r="K857" s="200" t="s">
        <v>289</v>
      </c>
      <c r="L857" s="38"/>
      <c r="M857" s="72" t="s">
        <v>1</v>
      </c>
      <c r="N857" s="204" t="s">
        <v>50</v>
      </c>
      <c r="O857" s="205">
        <v>3.6000000000000001</v>
      </c>
      <c r="P857" s="205">
        <f>O857*H857</f>
        <v>21.600000000000001</v>
      </c>
      <c r="Q857" s="205">
        <v>0</v>
      </c>
      <c r="R857" s="205">
        <f>Q857*H857</f>
        <v>0</v>
      </c>
      <c r="S857" s="205">
        <v>0</v>
      </c>
      <c r="T857" s="206">
        <f>S857*H857</f>
        <v>0</v>
      </c>
      <c r="AR857" s="17" t="s">
        <v>659</v>
      </c>
      <c r="AT857" s="17" t="s">
        <v>285</v>
      </c>
      <c r="AU857" s="17" t="s">
        <v>88</v>
      </c>
      <c r="AY857" s="17" t="s">
        <v>282</v>
      </c>
      <c r="BE857" s="207">
        <f>IF(N857="základní",J857,0)</f>
        <v>17520</v>
      </c>
      <c r="BF857" s="207">
        <f>IF(N857="snížená",J857,0)</f>
        <v>0</v>
      </c>
      <c r="BG857" s="207">
        <f>IF(N857="zákl. přenesená",J857,0)</f>
        <v>0</v>
      </c>
      <c r="BH857" s="207">
        <f>IF(N857="sníž. přenesená",J857,0)</f>
        <v>0</v>
      </c>
      <c r="BI857" s="207">
        <f>IF(N857="nulová",J857,0)</f>
        <v>0</v>
      </c>
      <c r="BJ857" s="17" t="s">
        <v>86</v>
      </c>
      <c r="BK857" s="207">
        <f>ROUND(I857*H857,2)</f>
        <v>17520</v>
      </c>
      <c r="BL857" s="17" t="s">
        <v>659</v>
      </c>
      <c r="BM857" s="17" t="s">
        <v>4512</v>
      </c>
    </row>
    <row r="858" s="12" customFormat="1">
      <c r="B858" s="208"/>
      <c r="C858" s="209"/>
      <c r="D858" s="210" t="s">
        <v>292</v>
      </c>
      <c r="E858" s="211" t="s">
        <v>1</v>
      </c>
      <c r="F858" s="212" t="s">
        <v>4499</v>
      </c>
      <c r="G858" s="209"/>
      <c r="H858" s="211" t="s">
        <v>1</v>
      </c>
      <c r="I858" s="209"/>
      <c r="J858" s="209"/>
      <c r="K858" s="209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292</v>
      </c>
      <c r="AU858" s="217" t="s">
        <v>88</v>
      </c>
      <c r="AV858" s="12" t="s">
        <v>86</v>
      </c>
      <c r="AW858" s="12" t="s">
        <v>40</v>
      </c>
      <c r="AX858" s="12" t="s">
        <v>79</v>
      </c>
      <c r="AY858" s="217" t="s">
        <v>282</v>
      </c>
    </row>
    <row r="859" s="12" customFormat="1">
      <c r="B859" s="208"/>
      <c r="C859" s="209"/>
      <c r="D859" s="210" t="s">
        <v>292</v>
      </c>
      <c r="E859" s="211" t="s">
        <v>1</v>
      </c>
      <c r="F859" s="212" t="s">
        <v>3945</v>
      </c>
      <c r="G859" s="209"/>
      <c r="H859" s="211" t="s">
        <v>1</v>
      </c>
      <c r="I859" s="209"/>
      <c r="J859" s="209"/>
      <c r="K859" s="209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292</v>
      </c>
      <c r="AU859" s="217" t="s">
        <v>88</v>
      </c>
      <c r="AV859" s="12" t="s">
        <v>86</v>
      </c>
      <c r="AW859" s="12" t="s">
        <v>40</v>
      </c>
      <c r="AX859" s="12" t="s">
        <v>79</v>
      </c>
      <c r="AY859" s="217" t="s">
        <v>282</v>
      </c>
    </row>
    <row r="860" s="12" customFormat="1">
      <c r="B860" s="208"/>
      <c r="C860" s="209"/>
      <c r="D860" s="210" t="s">
        <v>292</v>
      </c>
      <c r="E860" s="211" t="s">
        <v>1</v>
      </c>
      <c r="F860" s="212" t="s">
        <v>4513</v>
      </c>
      <c r="G860" s="209"/>
      <c r="H860" s="211" t="s">
        <v>1</v>
      </c>
      <c r="I860" s="209"/>
      <c r="J860" s="209"/>
      <c r="K860" s="209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292</v>
      </c>
      <c r="AU860" s="217" t="s">
        <v>88</v>
      </c>
      <c r="AV860" s="12" t="s">
        <v>86</v>
      </c>
      <c r="AW860" s="12" t="s">
        <v>40</v>
      </c>
      <c r="AX860" s="12" t="s">
        <v>79</v>
      </c>
      <c r="AY860" s="217" t="s">
        <v>282</v>
      </c>
    </row>
    <row r="861" s="13" customFormat="1">
      <c r="B861" s="218"/>
      <c r="C861" s="219"/>
      <c r="D861" s="210" t="s">
        <v>292</v>
      </c>
      <c r="E861" s="220" t="s">
        <v>1</v>
      </c>
      <c r="F861" s="221" t="s">
        <v>327</v>
      </c>
      <c r="G861" s="219"/>
      <c r="H861" s="222">
        <v>6</v>
      </c>
      <c r="I861" s="219"/>
      <c r="J861" s="219"/>
      <c r="K861" s="219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292</v>
      </c>
      <c r="AU861" s="227" t="s">
        <v>88</v>
      </c>
      <c r="AV861" s="13" t="s">
        <v>88</v>
      </c>
      <c r="AW861" s="13" t="s">
        <v>40</v>
      </c>
      <c r="AX861" s="13" t="s">
        <v>86</v>
      </c>
      <c r="AY861" s="227" t="s">
        <v>282</v>
      </c>
    </row>
    <row r="862" s="1" customFormat="1" ht="16.5" customHeight="1">
      <c r="B862" s="33"/>
      <c r="C862" s="198" t="s">
        <v>3698</v>
      </c>
      <c r="D862" s="198" t="s">
        <v>285</v>
      </c>
      <c r="E862" s="199" t="s">
        <v>4514</v>
      </c>
      <c r="F862" s="200" t="s">
        <v>4515</v>
      </c>
      <c r="G862" s="201" t="s">
        <v>376</v>
      </c>
      <c r="H862" s="202">
        <v>1</v>
      </c>
      <c r="I862" s="203">
        <v>31200</v>
      </c>
      <c r="J862" s="203">
        <f>ROUND(I862*H862,2)</f>
        <v>31200</v>
      </c>
      <c r="K862" s="200" t="s">
        <v>289</v>
      </c>
      <c r="L862" s="38"/>
      <c r="M862" s="72" t="s">
        <v>1</v>
      </c>
      <c r="N862" s="204" t="s">
        <v>50</v>
      </c>
      <c r="O862" s="205">
        <v>39.5</v>
      </c>
      <c r="P862" s="205">
        <f>O862*H862</f>
        <v>39.5</v>
      </c>
      <c r="Q862" s="205">
        <v>0</v>
      </c>
      <c r="R862" s="205">
        <f>Q862*H862</f>
        <v>0</v>
      </c>
      <c r="S862" s="205">
        <v>0</v>
      </c>
      <c r="T862" s="206">
        <f>S862*H862</f>
        <v>0</v>
      </c>
      <c r="AR862" s="17" t="s">
        <v>659</v>
      </c>
      <c r="AT862" s="17" t="s">
        <v>285</v>
      </c>
      <c r="AU862" s="17" t="s">
        <v>88</v>
      </c>
      <c r="AY862" s="17" t="s">
        <v>282</v>
      </c>
      <c r="BE862" s="207">
        <f>IF(N862="základní",J862,0)</f>
        <v>31200</v>
      </c>
      <c r="BF862" s="207">
        <f>IF(N862="snížená",J862,0)</f>
        <v>0</v>
      </c>
      <c r="BG862" s="207">
        <f>IF(N862="zákl. přenesená",J862,0)</f>
        <v>0</v>
      </c>
      <c r="BH862" s="207">
        <f>IF(N862="sníž. přenesená",J862,0)</f>
        <v>0</v>
      </c>
      <c r="BI862" s="207">
        <f>IF(N862="nulová",J862,0)</f>
        <v>0</v>
      </c>
      <c r="BJ862" s="17" t="s">
        <v>86</v>
      </c>
      <c r="BK862" s="207">
        <f>ROUND(I862*H862,2)</f>
        <v>31200</v>
      </c>
      <c r="BL862" s="17" t="s">
        <v>659</v>
      </c>
      <c r="BM862" s="17" t="s">
        <v>4516</v>
      </c>
    </row>
    <row r="863" s="12" customFormat="1">
      <c r="B863" s="208"/>
      <c r="C863" s="209"/>
      <c r="D863" s="210" t="s">
        <v>292</v>
      </c>
      <c r="E863" s="211" t="s">
        <v>1</v>
      </c>
      <c r="F863" s="212" t="s">
        <v>3945</v>
      </c>
      <c r="G863" s="209"/>
      <c r="H863" s="211" t="s">
        <v>1</v>
      </c>
      <c r="I863" s="209"/>
      <c r="J863" s="209"/>
      <c r="K863" s="209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292</v>
      </c>
      <c r="AU863" s="217" t="s">
        <v>88</v>
      </c>
      <c r="AV863" s="12" t="s">
        <v>86</v>
      </c>
      <c r="AW863" s="12" t="s">
        <v>40</v>
      </c>
      <c r="AX863" s="12" t="s">
        <v>79</v>
      </c>
      <c r="AY863" s="217" t="s">
        <v>282</v>
      </c>
    </row>
    <row r="864" s="12" customFormat="1">
      <c r="B864" s="208"/>
      <c r="C864" s="209"/>
      <c r="D864" s="210" t="s">
        <v>292</v>
      </c>
      <c r="E864" s="211" t="s">
        <v>1</v>
      </c>
      <c r="F864" s="212" t="s">
        <v>4517</v>
      </c>
      <c r="G864" s="209"/>
      <c r="H864" s="211" t="s">
        <v>1</v>
      </c>
      <c r="I864" s="209"/>
      <c r="J864" s="209"/>
      <c r="K864" s="209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292</v>
      </c>
      <c r="AU864" s="217" t="s">
        <v>88</v>
      </c>
      <c r="AV864" s="12" t="s">
        <v>86</v>
      </c>
      <c r="AW864" s="12" t="s">
        <v>40</v>
      </c>
      <c r="AX864" s="12" t="s">
        <v>79</v>
      </c>
      <c r="AY864" s="217" t="s">
        <v>282</v>
      </c>
    </row>
    <row r="865" s="13" customFormat="1">
      <c r="B865" s="218"/>
      <c r="C865" s="219"/>
      <c r="D865" s="210" t="s">
        <v>292</v>
      </c>
      <c r="E865" s="220" t="s">
        <v>1</v>
      </c>
      <c r="F865" s="221" t="s">
        <v>86</v>
      </c>
      <c r="G865" s="219"/>
      <c r="H865" s="222">
        <v>1</v>
      </c>
      <c r="I865" s="219"/>
      <c r="J865" s="219"/>
      <c r="K865" s="219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292</v>
      </c>
      <c r="AU865" s="227" t="s">
        <v>88</v>
      </c>
      <c r="AV865" s="13" t="s">
        <v>88</v>
      </c>
      <c r="AW865" s="13" t="s">
        <v>40</v>
      </c>
      <c r="AX865" s="13" t="s">
        <v>86</v>
      </c>
      <c r="AY865" s="227" t="s">
        <v>282</v>
      </c>
    </row>
    <row r="866" s="1" customFormat="1" ht="16.5" customHeight="1">
      <c r="B866" s="33"/>
      <c r="C866" s="198" t="s">
        <v>3702</v>
      </c>
      <c r="D866" s="198" t="s">
        <v>285</v>
      </c>
      <c r="E866" s="199" t="s">
        <v>4518</v>
      </c>
      <c r="F866" s="200" t="s">
        <v>4519</v>
      </c>
      <c r="G866" s="201" t="s">
        <v>376</v>
      </c>
      <c r="H866" s="202">
        <v>9</v>
      </c>
      <c r="I866" s="203">
        <v>11100</v>
      </c>
      <c r="J866" s="203">
        <f>ROUND(I866*H866,2)</f>
        <v>99900</v>
      </c>
      <c r="K866" s="200" t="s">
        <v>289</v>
      </c>
      <c r="L866" s="38"/>
      <c r="M866" s="72" t="s">
        <v>1</v>
      </c>
      <c r="N866" s="204" t="s">
        <v>50</v>
      </c>
      <c r="O866" s="205">
        <v>14.199999999999999</v>
      </c>
      <c r="P866" s="205">
        <f>O866*H866</f>
        <v>127.8</v>
      </c>
      <c r="Q866" s="205">
        <v>0</v>
      </c>
      <c r="R866" s="205">
        <f>Q866*H866</f>
        <v>0</v>
      </c>
      <c r="S866" s="205">
        <v>0</v>
      </c>
      <c r="T866" s="206">
        <f>S866*H866</f>
        <v>0</v>
      </c>
      <c r="AR866" s="17" t="s">
        <v>659</v>
      </c>
      <c r="AT866" s="17" t="s">
        <v>285</v>
      </c>
      <c r="AU866" s="17" t="s">
        <v>88</v>
      </c>
      <c r="AY866" s="17" t="s">
        <v>282</v>
      </c>
      <c r="BE866" s="207">
        <f>IF(N866="základní",J866,0)</f>
        <v>99900</v>
      </c>
      <c r="BF866" s="207">
        <f>IF(N866="snížená",J866,0)</f>
        <v>0</v>
      </c>
      <c r="BG866" s="207">
        <f>IF(N866="zákl. přenesená",J866,0)</f>
        <v>0</v>
      </c>
      <c r="BH866" s="207">
        <f>IF(N866="sníž. přenesená",J866,0)</f>
        <v>0</v>
      </c>
      <c r="BI866" s="207">
        <f>IF(N866="nulová",J866,0)</f>
        <v>0</v>
      </c>
      <c r="BJ866" s="17" t="s">
        <v>86</v>
      </c>
      <c r="BK866" s="207">
        <f>ROUND(I866*H866,2)</f>
        <v>99900</v>
      </c>
      <c r="BL866" s="17" t="s">
        <v>659</v>
      </c>
      <c r="BM866" s="17" t="s">
        <v>4520</v>
      </c>
    </row>
    <row r="867" s="12" customFormat="1">
      <c r="B867" s="208"/>
      <c r="C867" s="209"/>
      <c r="D867" s="210" t="s">
        <v>292</v>
      </c>
      <c r="E867" s="211" t="s">
        <v>1</v>
      </c>
      <c r="F867" s="212" t="s">
        <v>3945</v>
      </c>
      <c r="G867" s="209"/>
      <c r="H867" s="211" t="s">
        <v>1</v>
      </c>
      <c r="I867" s="209"/>
      <c r="J867" s="209"/>
      <c r="K867" s="209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292</v>
      </c>
      <c r="AU867" s="217" t="s">
        <v>88</v>
      </c>
      <c r="AV867" s="12" t="s">
        <v>86</v>
      </c>
      <c r="AW867" s="12" t="s">
        <v>40</v>
      </c>
      <c r="AX867" s="12" t="s">
        <v>79</v>
      </c>
      <c r="AY867" s="217" t="s">
        <v>282</v>
      </c>
    </row>
    <row r="868" s="12" customFormat="1">
      <c r="B868" s="208"/>
      <c r="C868" s="209"/>
      <c r="D868" s="210" t="s">
        <v>292</v>
      </c>
      <c r="E868" s="211" t="s">
        <v>1</v>
      </c>
      <c r="F868" s="212" t="s">
        <v>4521</v>
      </c>
      <c r="G868" s="209"/>
      <c r="H868" s="211" t="s">
        <v>1</v>
      </c>
      <c r="I868" s="209"/>
      <c r="J868" s="209"/>
      <c r="K868" s="209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292</v>
      </c>
      <c r="AU868" s="217" t="s">
        <v>88</v>
      </c>
      <c r="AV868" s="12" t="s">
        <v>86</v>
      </c>
      <c r="AW868" s="12" t="s">
        <v>40</v>
      </c>
      <c r="AX868" s="12" t="s">
        <v>79</v>
      </c>
      <c r="AY868" s="217" t="s">
        <v>282</v>
      </c>
    </row>
    <row r="869" s="13" customFormat="1">
      <c r="B869" s="218"/>
      <c r="C869" s="219"/>
      <c r="D869" s="210" t="s">
        <v>292</v>
      </c>
      <c r="E869" s="220" t="s">
        <v>1</v>
      </c>
      <c r="F869" s="221" t="s">
        <v>346</v>
      </c>
      <c r="G869" s="219"/>
      <c r="H869" s="222">
        <v>9</v>
      </c>
      <c r="I869" s="219"/>
      <c r="J869" s="219"/>
      <c r="K869" s="219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292</v>
      </c>
      <c r="AU869" s="227" t="s">
        <v>88</v>
      </c>
      <c r="AV869" s="13" t="s">
        <v>88</v>
      </c>
      <c r="AW869" s="13" t="s">
        <v>40</v>
      </c>
      <c r="AX869" s="13" t="s">
        <v>86</v>
      </c>
      <c r="AY869" s="227" t="s">
        <v>282</v>
      </c>
    </row>
    <row r="870" s="1" customFormat="1" ht="16.5" customHeight="1">
      <c r="B870" s="33"/>
      <c r="C870" s="198" t="s">
        <v>3706</v>
      </c>
      <c r="D870" s="198" t="s">
        <v>285</v>
      </c>
      <c r="E870" s="199" t="s">
        <v>4522</v>
      </c>
      <c r="F870" s="200" t="s">
        <v>4523</v>
      </c>
      <c r="G870" s="201" t="s">
        <v>376</v>
      </c>
      <c r="H870" s="202">
        <v>1</v>
      </c>
      <c r="I870" s="203">
        <v>69400</v>
      </c>
      <c r="J870" s="203">
        <f>ROUND(I870*H870,2)</f>
        <v>69400</v>
      </c>
      <c r="K870" s="200" t="s">
        <v>289</v>
      </c>
      <c r="L870" s="38"/>
      <c r="M870" s="72" t="s">
        <v>1</v>
      </c>
      <c r="N870" s="204" t="s">
        <v>50</v>
      </c>
      <c r="O870" s="205">
        <v>85.599999999999994</v>
      </c>
      <c r="P870" s="205">
        <f>O870*H870</f>
        <v>85.599999999999994</v>
      </c>
      <c r="Q870" s="205">
        <v>0</v>
      </c>
      <c r="R870" s="205">
        <f>Q870*H870</f>
        <v>0</v>
      </c>
      <c r="S870" s="205">
        <v>0</v>
      </c>
      <c r="T870" s="206">
        <f>S870*H870</f>
        <v>0</v>
      </c>
      <c r="AR870" s="17" t="s">
        <v>659</v>
      </c>
      <c r="AT870" s="17" t="s">
        <v>285</v>
      </c>
      <c r="AU870" s="17" t="s">
        <v>88</v>
      </c>
      <c r="AY870" s="17" t="s">
        <v>282</v>
      </c>
      <c r="BE870" s="207">
        <f>IF(N870="základní",J870,0)</f>
        <v>69400</v>
      </c>
      <c r="BF870" s="207">
        <f>IF(N870="snížená",J870,0)</f>
        <v>0</v>
      </c>
      <c r="BG870" s="207">
        <f>IF(N870="zákl. přenesená",J870,0)</f>
        <v>0</v>
      </c>
      <c r="BH870" s="207">
        <f>IF(N870="sníž. přenesená",J870,0)</f>
        <v>0</v>
      </c>
      <c r="BI870" s="207">
        <f>IF(N870="nulová",J870,0)</f>
        <v>0</v>
      </c>
      <c r="BJ870" s="17" t="s">
        <v>86</v>
      </c>
      <c r="BK870" s="207">
        <f>ROUND(I870*H870,2)</f>
        <v>69400</v>
      </c>
      <c r="BL870" s="17" t="s">
        <v>659</v>
      </c>
      <c r="BM870" s="17" t="s">
        <v>4524</v>
      </c>
    </row>
    <row r="871" s="12" customFormat="1">
      <c r="B871" s="208"/>
      <c r="C871" s="209"/>
      <c r="D871" s="210" t="s">
        <v>292</v>
      </c>
      <c r="E871" s="211" t="s">
        <v>1</v>
      </c>
      <c r="F871" s="212" t="s">
        <v>4499</v>
      </c>
      <c r="G871" s="209"/>
      <c r="H871" s="211" t="s">
        <v>1</v>
      </c>
      <c r="I871" s="209"/>
      <c r="J871" s="209"/>
      <c r="K871" s="209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292</v>
      </c>
      <c r="AU871" s="217" t="s">
        <v>88</v>
      </c>
      <c r="AV871" s="12" t="s">
        <v>86</v>
      </c>
      <c r="AW871" s="12" t="s">
        <v>40</v>
      </c>
      <c r="AX871" s="12" t="s">
        <v>79</v>
      </c>
      <c r="AY871" s="217" t="s">
        <v>282</v>
      </c>
    </row>
    <row r="872" s="12" customFormat="1">
      <c r="B872" s="208"/>
      <c r="C872" s="209"/>
      <c r="D872" s="210" t="s">
        <v>292</v>
      </c>
      <c r="E872" s="211" t="s">
        <v>1</v>
      </c>
      <c r="F872" s="212" t="s">
        <v>4525</v>
      </c>
      <c r="G872" s="209"/>
      <c r="H872" s="211" t="s">
        <v>1</v>
      </c>
      <c r="I872" s="209"/>
      <c r="J872" s="209"/>
      <c r="K872" s="209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292</v>
      </c>
      <c r="AU872" s="217" t="s">
        <v>88</v>
      </c>
      <c r="AV872" s="12" t="s">
        <v>86</v>
      </c>
      <c r="AW872" s="12" t="s">
        <v>40</v>
      </c>
      <c r="AX872" s="12" t="s">
        <v>79</v>
      </c>
      <c r="AY872" s="217" t="s">
        <v>282</v>
      </c>
    </row>
    <row r="873" s="13" customFormat="1">
      <c r="B873" s="218"/>
      <c r="C873" s="219"/>
      <c r="D873" s="210" t="s">
        <v>292</v>
      </c>
      <c r="E873" s="220" t="s">
        <v>1</v>
      </c>
      <c r="F873" s="221" t="s">
        <v>86</v>
      </c>
      <c r="G873" s="219"/>
      <c r="H873" s="222">
        <v>1</v>
      </c>
      <c r="I873" s="219"/>
      <c r="J873" s="219"/>
      <c r="K873" s="219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292</v>
      </c>
      <c r="AU873" s="227" t="s">
        <v>88</v>
      </c>
      <c r="AV873" s="13" t="s">
        <v>88</v>
      </c>
      <c r="AW873" s="13" t="s">
        <v>40</v>
      </c>
      <c r="AX873" s="13" t="s">
        <v>86</v>
      </c>
      <c r="AY873" s="227" t="s">
        <v>282</v>
      </c>
    </row>
    <row r="874" s="1" customFormat="1" ht="16.5" customHeight="1">
      <c r="B874" s="33"/>
      <c r="C874" s="198" t="s">
        <v>3708</v>
      </c>
      <c r="D874" s="198" t="s">
        <v>285</v>
      </c>
      <c r="E874" s="199" t="s">
        <v>4526</v>
      </c>
      <c r="F874" s="200" t="s">
        <v>4527</v>
      </c>
      <c r="G874" s="201" t="s">
        <v>376</v>
      </c>
      <c r="H874" s="202">
        <v>1</v>
      </c>
      <c r="I874" s="203">
        <v>67000</v>
      </c>
      <c r="J874" s="203">
        <f>ROUND(I874*H874,2)</f>
        <v>67000</v>
      </c>
      <c r="K874" s="200" t="s">
        <v>289</v>
      </c>
      <c r="L874" s="38"/>
      <c r="M874" s="72" t="s">
        <v>1</v>
      </c>
      <c r="N874" s="204" t="s">
        <v>50</v>
      </c>
      <c r="O874" s="205">
        <v>84</v>
      </c>
      <c r="P874" s="205">
        <f>O874*H874</f>
        <v>84</v>
      </c>
      <c r="Q874" s="205">
        <v>0</v>
      </c>
      <c r="R874" s="205">
        <f>Q874*H874</f>
        <v>0</v>
      </c>
      <c r="S874" s="205">
        <v>0</v>
      </c>
      <c r="T874" s="206">
        <f>S874*H874</f>
        <v>0</v>
      </c>
      <c r="AR874" s="17" t="s">
        <v>659</v>
      </c>
      <c r="AT874" s="17" t="s">
        <v>285</v>
      </c>
      <c r="AU874" s="17" t="s">
        <v>88</v>
      </c>
      <c r="AY874" s="17" t="s">
        <v>282</v>
      </c>
      <c r="BE874" s="207">
        <f>IF(N874="základní",J874,0)</f>
        <v>67000</v>
      </c>
      <c r="BF874" s="207">
        <f>IF(N874="snížená",J874,0)</f>
        <v>0</v>
      </c>
      <c r="BG874" s="207">
        <f>IF(N874="zákl. přenesená",J874,0)</f>
        <v>0</v>
      </c>
      <c r="BH874" s="207">
        <f>IF(N874="sníž. přenesená",J874,0)</f>
        <v>0</v>
      </c>
      <c r="BI874" s="207">
        <f>IF(N874="nulová",J874,0)</f>
        <v>0</v>
      </c>
      <c r="BJ874" s="17" t="s">
        <v>86</v>
      </c>
      <c r="BK874" s="207">
        <f>ROUND(I874*H874,2)</f>
        <v>67000</v>
      </c>
      <c r="BL874" s="17" t="s">
        <v>659</v>
      </c>
      <c r="BM874" s="17" t="s">
        <v>4528</v>
      </c>
    </row>
    <row r="875" s="12" customFormat="1">
      <c r="B875" s="208"/>
      <c r="C875" s="209"/>
      <c r="D875" s="210" t="s">
        <v>292</v>
      </c>
      <c r="E875" s="211" t="s">
        <v>1</v>
      </c>
      <c r="F875" s="212" t="s">
        <v>4499</v>
      </c>
      <c r="G875" s="209"/>
      <c r="H875" s="211" t="s">
        <v>1</v>
      </c>
      <c r="I875" s="209"/>
      <c r="J875" s="209"/>
      <c r="K875" s="209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292</v>
      </c>
      <c r="AU875" s="217" t="s">
        <v>88</v>
      </c>
      <c r="AV875" s="12" t="s">
        <v>86</v>
      </c>
      <c r="AW875" s="12" t="s">
        <v>40</v>
      </c>
      <c r="AX875" s="12" t="s">
        <v>79</v>
      </c>
      <c r="AY875" s="217" t="s">
        <v>282</v>
      </c>
    </row>
    <row r="876" s="12" customFormat="1">
      <c r="B876" s="208"/>
      <c r="C876" s="209"/>
      <c r="D876" s="210" t="s">
        <v>292</v>
      </c>
      <c r="E876" s="211" t="s">
        <v>1</v>
      </c>
      <c r="F876" s="212" t="s">
        <v>4529</v>
      </c>
      <c r="G876" s="209"/>
      <c r="H876" s="211" t="s">
        <v>1</v>
      </c>
      <c r="I876" s="209"/>
      <c r="J876" s="209"/>
      <c r="K876" s="209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292</v>
      </c>
      <c r="AU876" s="217" t="s">
        <v>88</v>
      </c>
      <c r="AV876" s="12" t="s">
        <v>86</v>
      </c>
      <c r="AW876" s="12" t="s">
        <v>40</v>
      </c>
      <c r="AX876" s="12" t="s">
        <v>79</v>
      </c>
      <c r="AY876" s="217" t="s">
        <v>282</v>
      </c>
    </row>
    <row r="877" s="13" customFormat="1">
      <c r="B877" s="218"/>
      <c r="C877" s="219"/>
      <c r="D877" s="210" t="s">
        <v>292</v>
      </c>
      <c r="E877" s="220" t="s">
        <v>1</v>
      </c>
      <c r="F877" s="221" t="s">
        <v>86</v>
      </c>
      <c r="G877" s="219"/>
      <c r="H877" s="222">
        <v>1</v>
      </c>
      <c r="I877" s="219"/>
      <c r="J877" s="219"/>
      <c r="K877" s="219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292</v>
      </c>
      <c r="AU877" s="227" t="s">
        <v>88</v>
      </c>
      <c r="AV877" s="13" t="s">
        <v>88</v>
      </c>
      <c r="AW877" s="13" t="s">
        <v>40</v>
      </c>
      <c r="AX877" s="13" t="s">
        <v>86</v>
      </c>
      <c r="AY877" s="227" t="s">
        <v>282</v>
      </c>
    </row>
    <row r="878" s="11" customFormat="1" ht="22.8" customHeight="1">
      <c r="B878" s="183"/>
      <c r="C878" s="184"/>
      <c r="D878" s="185" t="s">
        <v>78</v>
      </c>
      <c r="E878" s="196" t="s">
        <v>4530</v>
      </c>
      <c r="F878" s="196" t="s">
        <v>4531</v>
      </c>
      <c r="G878" s="184"/>
      <c r="H878" s="184"/>
      <c r="I878" s="184"/>
      <c r="J878" s="197">
        <f>BK878</f>
        <v>385452.90000000002</v>
      </c>
      <c r="K878" s="184"/>
      <c r="L878" s="188"/>
      <c r="M878" s="189"/>
      <c r="N878" s="190"/>
      <c r="O878" s="190"/>
      <c r="P878" s="191">
        <f>SUM(P879:P1070)</f>
        <v>695.38298599999996</v>
      </c>
      <c r="Q878" s="190"/>
      <c r="R878" s="191">
        <f>SUM(R879:R1070)</f>
        <v>33.467668119999999</v>
      </c>
      <c r="S878" s="190"/>
      <c r="T878" s="192">
        <f>SUM(T879:T1070)</f>
        <v>0</v>
      </c>
      <c r="AR878" s="193" t="s">
        <v>129</v>
      </c>
      <c r="AT878" s="194" t="s">
        <v>78</v>
      </c>
      <c r="AU878" s="194" t="s">
        <v>86</v>
      </c>
      <c r="AY878" s="193" t="s">
        <v>282</v>
      </c>
      <c r="BK878" s="195">
        <f>SUM(BK879:BK1070)</f>
        <v>385452.90000000002</v>
      </c>
    </row>
    <row r="879" s="1" customFormat="1" ht="16.5" customHeight="1">
      <c r="B879" s="33"/>
      <c r="C879" s="198" t="s">
        <v>3712</v>
      </c>
      <c r="D879" s="198" t="s">
        <v>285</v>
      </c>
      <c r="E879" s="199" t="s">
        <v>4532</v>
      </c>
      <c r="F879" s="200" t="s">
        <v>3714</v>
      </c>
      <c r="G879" s="201" t="s">
        <v>602</v>
      </c>
      <c r="H879" s="202">
        <v>0.48399999999999999</v>
      </c>
      <c r="I879" s="203">
        <v>1230</v>
      </c>
      <c r="J879" s="203">
        <f>ROUND(I879*H879,2)</f>
        <v>595.32000000000005</v>
      </c>
      <c r="K879" s="200" t="s">
        <v>289</v>
      </c>
      <c r="L879" s="38"/>
      <c r="M879" s="72" t="s">
        <v>1</v>
      </c>
      <c r="N879" s="204" t="s">
        <v>50</v>
      </c>
      <c r="O879" s="205">
        <v>4.0999999999999996</v>
      </c>
      <c r="P879" s="205">
        <f>O879*H879</f>
        <v>1.9843999999999997</v>
      </c>
      <c r="Q879" s="205">
        <v>0.0088000000000000005</v>
      </c>
      <c r="R879" s="205">
        <f>Q879*H879</f>
        <v>0.0042592000000000003</v>
      </c>
      <c r="S879" s="205">
        <v>0</v>
      </c>
      <c r="T879" s="206">
        <f>S879*H879</f>
        <v>0</v>
      </c>
      <c r="AR879" s="17" t="s">
        <v>659</v>
      </c>
      <c r="AT879" s="17" t="s">
        <v>285</v>
      </c>
      <c r="AU879" s="17" t="s">
        <v>88</v>
      </c>
      <c r="AY879" s="17" t="s">
        <v>282</v>
      </c>
      <c r="BE879" s="207">
        <f>IF(N879="základní",J879,0)</f>
        <v>595.32000000000005</v>
      </c>
      <c r="BF879" s="207">
        <f>IF(N879="snížená",J879,0)</f>
        <v>0</v>
      </c>
      <c r="BG879" s="207">
        <f>IF(N879="zákl. přenesená",J879,0)</f>
        <v>0</v>
      </c>
      <c r="BH879" s="207">
        <f>IF(N879="sníž. přenesená",J879,0)</f>
        <v>0</v>
      </c>
      <c r="BI879" s="207">
        <f>IF(N879="nulová",J879,0)</f>
        <v>0</v>
      </c>
      <c r="BJ879" s="17" t="s">
        <v>86</v>
      </c>
      <c r="BK879" s="207">
        <f>ROUND(I879*H879,2)</f>
        <v>595.32000000000005</v>
      </c>
      <c r="BL879" s="17" t="s">
        <v>659</v>
      </c>
      <c r="BM879" s="17" t="s">
        <v>4533</v>
      </c>
    </row>
    <row r="880" s="12" customFormat="1">
      <c r="B880" s="208"/>
      <c r="C880" s="209"/>
      <c r="D880" s="210" t="s">
        <v>292</v>
      </c>
      <c r="E880" s="211" t="s">
        <v>1</v>
      </c>
      <c r="F880" s="212" t="s">
        <v>3945</v>
      </c>
      <c r="G880" s="209"/>
      <c r="H880" s="211" t="s">
        <v>1</v>
      </c>
      <c r="I880" s="209"/>
      <c r="J880" s="209"/>
      <c r="K880" s="209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292</v>
      </c>
      <c r="AU880" s="217" t="s">
        <v>88</v>
      </c>
      <c r="AV880" s="12" t="s">
        <v>86</v>
      </c>
      <c r="AW880" s="12" t="s">
        <v>40</v>
      </c>
      <c r="AX880" s="12" t="s">
        <v>79</v>
      </c>
      <c r="AY880" s="217" t="s">
        <v>282</v>
      </c>
    </row>
    <row r="881" s="12" customFormat="1">
      <c r="B881" s="208"/>
      <c r="C881" s="209"/>
      <c r="D881" s="210" t="s">
        <v>292</v>
      </c>
      <c r="E881" s="211" t="s">
        <v>1</v>
      </c>
      <c r="F881" s="212" t="s">
        <v>4534</v>
      </c>
      <c r="G881" s="209"/>
      <c r="H881" s="211" t="s">
        <v>1</v>
      </c>
      <c r="I881" s="209"/>
      <c r="J881" s="209"/>
      <c r="K881" s="209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292</v>
      </c>
      <c r="AU881" s="217" t="s">
        <v>88</v>
      </c>
      <c r="AV881" s="12" t="s">
        <v>86</v>
      </c>
      <c r="AW881" s="12" t="s">
        <v>40</v>
      </c>
      <c r="AX881" s="12" t="s">
        <v>79</v>
      </c>
      <c r="AY881" s="217" t="s">
        <v>282</v>
      </c>
    </row>
    <row r="882" s="13" customFormat="1">
      <c r="B882" s="218"/>
      <c r="C882" s="219"/>
      <c r="D882" s="210" t="s">
        <v>292</v>
      </c>
      <c r="E882" s="220" t="s">
        <v>1</v>
      </c>
      <c r="F882" s="221" t="s">
        <v>4535</v>
      </c>
      <c r="G882" s="219"/>
      <c r="H882" s="222">
        <v>0.40500000000000003</v>
      </c>
      <c r="I882" s="219"/>
      <c r="J882" s="219"/>
      <c r="K882" s="219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292</v>
      </c>
      <c r="AU882" s="227" t="s">
        <v>88</v>
      </c>
      <c r="AV882" s="13" t="s">
        <v>88</v>
      </c>
      <c r="AW882" s="13" t="s">
        <v>40</v>
      </c>
      <c r="AX882" s="13" t="s">
        <v>79</v>
      </c>
      <c r="AY882" s="227" t="s">
        <v>282</v>
      </c>
    </row>
    <row r="883" s="12" customFormat="1">
      <c r="B883" s="208"/>
      <c r="C883" s="209"/>
      <c r="D883" s="210" t="s">
        <v>292</v>
      </c>
      <c r="E883" s="211" t="s">
        <v>1</v>
      </c>
      <c r="F883" s="212" t="s">
        <v>4536</v>
      </c>
      <c r="G883" s="209"/>
      <c r="H883" s="211" t="s">
        <v>1</v>
      </c>
      <c r="I883" s="209"/>
      <c r="J883" s="209"/>
      <c r="K883" s="209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292</v>
      </c>
      <c r="AU883" s="217" t="s">
        <v>88</v>
      </c>
      <c r="AV883" s="12" t="s">
        <v>86</v>
      </c>
      <c r="AW883" s="12" t="s">
        <v>40</v>
      </c>
      <c r="AX883" s="12" t="s">
        <v>79</v>
      </c>
      <c r="AY883" s="217" t="s">
        <v>282</v>
      </c>
    </row>
    <row r="884" s="13" customFormat="1">
      <c r="B884" s="218"/>
      <c r="C884" s="219"/>
      <c r="D884" s="210" t="s">
        <v>292</v>
      </c>
      <c r="E884" s="220" t="s">
        <v>1</v>
      </c>
      <c r="F884" s="221" t="s">
        <v>4537</v>
      </c>
      <c r="G884" s="219"/>
      <c r="H884" s="222">
        <v>0.065000000000000002</v>
      </c>
      <c r="I884" s="219"/>
      <c r="J884" s="219"/>
      <c r="K884" s="219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292</v>
      </c>
      <c r="AU884" s="227" t="s">
        <v>88</v>
      </c>
      <c r="AV884" s="13" t="s">
        <v>88</v>
      </c>
      <c r="AW884" s="13" t="s">
        <v>40</v>
      </c>
      <c r="AX884" s="13" t="s">
        <v>79</v>
      </c>
      <c r="AY884" s="227" t="s">
        <v>282</v>
      </c>
    </row>
    <row r="885" s="12" customFormat="1">
      <c r="B885" s="208"/>
      <c r="C885" s="209"/>
      <c r="D885" s="210" t="s">
        <v>292</v>
      </c>
      <c r="E885" s="211" t="s">
        <v>1</v>
      </c>
      <c r="F885" s="212" t="s">
        <v>4538</v>
      </c>
      <c r="G885" s="209"/>
      <c r="H885" s="211" t="s">
        <v>1</v>
      </c>
      <c r="I885" s="209"/>
      <c r="J885" s="209"/>
      <c r="K885" s="209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292</v>
      </c>
      <c r="AU885" s="217" t="s">
        <v>88</v>
      </c>
      <c r="AV885" s="12" t="s">
        <v>86</v>
      </c>
      <c r="AW885" s="12" t="s">
        <v>40</v>
      </c>
      <c r="AX885" s="12" t="s">
        <v>79</v>
      </c>
      <c r="AY885" s="217" t="s">
        <v>282</v>
      </c>
    </row>
    <row r="886" s="13" customFormat="1">
      <c r="B886" s="218"/>
      <c r="C886" s="219"/>
      <c r="D886" s="210" t="s">
        <v>292</v>
      </c>
      <c r="E886" s="220" t="s">
        <v>1</v>
      </c>
      <c r="F886" s="221" t="s">
        <v>4539</v>
      </c>
      <c r="G886" s="219"/>
      <c r="H886" s="222">
        <v>0.014</v>
      </c>
      <c r="I886" s="219"/>
      <c r="J886" s="219"/>
      <c r="K886" s="219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292</v>
      </c>
      <c r="AU886" s="227" t="s">
        <v>88</v>
      </c>
      <c r="AV886" s="13" t="s">
        <v>88</v>
      </c>
      <c r="AW886" s="13" t="s">
        <v>40</v>
      </c>
      <c r="AX886" s="13" t="s">
        <v>79</v>
      </c>
      <c r="AY886" s="227" t="s">
        <v>282</v>
      </c>
    </row>
    <row r="887" s="15" customFormat="1">
      <c r="B887" s="238"/>
      <c r="C887" s="239"/>
      <c r="D887" s="210" t="s">
        <v>292</v>
      </c>
      <c r="E887" s="240" t="s">
        <v>1</v>
      </c>
      <c r="F887" s="241" t="s">
        <v>306</v>
      </c>
      <c r="G887" s="239"/>
      <c r="H887" s="242">
        <v>0.48399999999999999</v>
      </c>
      <c r="I887" s="239"/>
      <c r="J887" s="239"/>
      <c r="K887" s="239"/>
      <c r="L887" s="243"/>
      <c r="M887" s="244"/>
      <c r="N887" s="245"/>
      <c r="O887" s="245"/>
      <c r="P887" s="245"/>
      <c r="Q887" s="245"/>
      <c r="R887" s="245"/>
      <c r="S887" s="245"/>
      <c r="T887" s="246"/>
      <c r="AT887" s="247" t="s">
        <v>292</v>
      </c>
      <c r="AU887" s="247" t="s">
        <v>88</v>
      </c>
      <c r="AV887" s="15" t="s">
        <v>290</v>
      </c>
      <c r="AW887" s="15" t="s">
        <v>40</v>
      </c>
      <c r="AX887" s="15" t="s">
        <v>86</v>
      </c>
      <c r="AY887" s="247" t="s">
        <v>282</v>
      </c>
    </row>
    <row r="888" s="1" customFormat="1" ht="16.5" customHeight="1">
      <c r="B888" s="33"/>
      <c r="C888" s="198" t="s">
        <v>3716</v>
      </c>
      <c r="D888" s="198" t="s">
        <v>285</v>
      </c>
      <c r="E888" s="199" t="s">
        <v>4540</v>
      </c>
      <c r="F888" s="200" t="s">
        <v>4541</v>
      </c>
      <c r="G888" s="201" t="s">
        <v>602</v>
      </c>
      <c r="H888" s="202">
        <v>0.48399999999999999</v>
      </c>
      <c r="I888" s="203">
        <v>1400</v>
      </c>
      <c r="J888" s="203">
        <f>ROUND(I888*H888,2)</f>
        <v>677.60000000000002</v>
      </c>
      <c r="K888" s="200" t="s">
        <v>289</v>
      </c>
      <c r="L888" s="38"/>
      <c r="M888" s="72" t="s">
        <v>1</v>
      </c>
      <c r="N888" s="204" t="s">
        <v>50</v>
      </c>
      <c r="O888" s="205">
        <v>4.6959999999999997</v>
      </c>
      <c r="P888" s="205">
        <f>O888*H888</f>
        <v>2.2728639999999998</v>
      </c>
      <c r="Q888" s="205">
        <v>0.0099000000000000008</v>
      </c>
      <c r="R888" s="205">
        <f>Q888*H888</f>
        <v>0.0047916</v>
      </c>
      <c r="S888" s="205">
        <v>0</v>
      </c>
      <c r="T888" s="206">
        <f>S888*H888</f>
        <v>0</v>
      </c>
      <c r="AR888" s="17" t="s">
        <v>659</v>
      </c>
      <c r="AT888" s="17" t="s">
        <v>285</v>
      </c>
      <c r="AU888" s="17" t="s">
        <v>88</v>
      </c>
      <c r="AY888" s="17" t="s">
        <v>282</v>
      </c>
      <c r="BE888" s="207">
        <f>IF(N888="základní",J888,0)</f>
        <v>677.60000000000002</v>
      </c>
      <c r="BF888" s="207">
        <f>IF(N888="snížená",J888,0)</f>
        <v>0</v>
      </c>
      <c r="BG888" s="207">
        <f>IF(N888="zákl. přenesená",J888,0)</f>
        <v>0</v>
      </c>
      <c r="BH888" s="207">
        <f>IF(N888="sníž. přenesená",J888,0)</f>
        <v>0</v>
      </c>
      <c r="BI888" s="207">
        <f>IF(N888="nulová",J888,0)</f>
        <v>0</v>
      </c>
      <c r="BJ888" s="17" t="s">
        <v>86</v>
      </c>
      <c r="BK888" s="207">
        <f>ROUND(I888*H888,2)</f>
        <v>677.60000000000002</v>
      </c>
      <c r="BL888" s="17" t="s">
        <v>659</v>
      </c>
      <c r="BM888" s="17" t="s">
        <v>4542</v>
      </c>
    </row>
    <row r="889" s="12" customFormat="1">
      <c r="B889" s="208"/>
      <c r="C889" s="209"/>
      <c r="D889" s="210" t="s">
        <v>292</v>
      </c>
      <c r="E889" s="211" t="s">
        <v>1</v>
      </c>
      <c r="F889" s="212" t="s">
        <v>3945</v>
      </c>
      <c r="G889" s="209"/>
      <c r="H889" s="211" t="s">
        <v>1</v>
      </c>
      <c r="I889" s="209"/>
      <c r="J889" s="209"/>
      <c r="K889" s="209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292</v>
      </c>
      <c r="AU889" s="217" t="s">
        <v>88</v>
      </c>
      <c r="AV889" s="12" t="s">
        <v>86</v>
      </c>
      <c r="AW889" s="12" t="s">
        <v>40</v>
      </c>
      <c r="AX889" s="12" t="s">
        <v>79</v>
      </c>
      <c r="AY889" s="217" t="s">
        <v>282</v>
      </c>
    </row>
    <row r="890" s="12" customFormat="1">
      <c r="B890" s="208"/>
      <c r="C890" s="209"/>
      <c r="D890" s="210" t="s">
        <v>292</v>
      </c>
      <c r="E890" s="211" t="s">
        <v>1</v>
      </c>
      <c r="F890" s="212" t="s">
        <v>4534</v>
      </c>
      <c r="G890" s="209"/>
      <c r="H890" s="211" t="s">
        <v>1</v>
      </c>
      <c r="I890" s="209"/>
      <c r="J890" s="209"/>
      <c r="K890" s="209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292</v>
      </c>
      <c r="AU890" s="217" t="s">
        <v>88</v>
      </c>
      <c r="AV890" s="12" t="s">
        <v>86</v>
      </c>
      <c r="AW890" s="12" t="s">
        <v>40</v>
      </c>
      <c r="AX890" s="12" t="s">
        <v>79</v>
      </c>
      <c r="AY890" s="217" t="s">
        <v>282</v>
      </c>
    </row>
    <row r="891" s="13" customFormat="1">
      <c r="B891" s="218"/>
      <c r="C891" s="219"/>
      <c r="D891" s="210" t="s">
        <v>292</v>
      </c>
      <c r="E891" s="220" t="s">
        <v>1</v>
      </c>
      <c r="F891" s="221" t="s">
        <v>4535</v>
      </c>
      <c r="G891" s="219"/>
      <c r="H891" s="222">
        <v>0.40500000000000003</v>
      </c>
      <c r="I891" s="219"/>
      <c r="J891" s="219"/>
      <c r="K891" s="219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292</v>
      </c>
      <c r="AU891" s="227" t="s">
        <v>88</v>
      </c>
      <c r="AV891" s="13" t="s">
        <v>88</v>
      </c>
      <c r="AW891" s="13" t="s">
        <v>40</v>
      </c>
      <c r="AX891" s="13" t="s">
        <v>79</v>
      </c>
      <c r="AY891" s="227" t="s">
        <v>282</v>
      </c>
    </row>
    <row r="892" s="12" customFormat="1">
      <c r="B892" s="208"/>
      <c r="C892" s="209"/>
      <c r="D892" s="210" t="s">
        <v>292</v>
      </c>
      <c r="E892" s="211" t="s">
        <v>1</v>
      </c>
      <c r="F892" s="212" t="s">
        <v>4536</v>
      </c>
      <c r="G892" s="209"/>
      <c r="H892" s="211" t="s">
        <v>1</v>
      </c>
      <c r="I892" s="209"/>
      <c r="J892" s="209"/>
      <c r="K892" s="209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292</v>
      </c>
      <c r="AU892" s="217" t="s">
        <v>88</v>
      </c>
      <c r="AV892" s="12" t="s">
        <v>86</v>
      </c>
      <c r="AW892" s="12" t="s">
        <v>40</v>
      </c>
      <c r="AX892" s="12" t="s">
        <v>79</v>
      </c>
      <c r="AY892" s="217" t="s">
        <v>282</v>
      </c>
    </row>
    <row r="893" s="13" customFormat="1">
      <c r="B893" s="218"/>
      <c r="C893" s="219"/>
      <c r="D893" s="210" t="s">
        <v>292</v>
      </c>
      <c r="E893" s="220" t="s">
        <v>1</v>
      </c>
      <c r="F893" s="221" t="s">
        <v>4537</v>
      </c>
      <c r="G893" s="219"/>
      <c r="H893" s="222">
        <v>0.065000000000000002</v>
      </c>
      <c r="I893" s="219"/>
      <c r="J893" s="219"/>
      <c r="K893" s="219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292</v>
      </c>
      <c r="AU893" s="227" t="s">
        <v>88</v>
      </c>
      <c r="AV893" s="13" t="s">
        <v>88</v>
      </c>
      <c r="AW893" s="13" t="s">
        <v>40</v>
      </c>
      <c r="AX893" s="13" t="s">
        <v>79</v>
      </c>
      <c r="AY893" s="227" t="s">
        <v>282</v>
      </c>
    </row>
    <row r="894" s="12" customFormat="1">
      <c r="B894" s="208"/>
      <c r="C894" s="209"/>
      <c r="D894" s="210" t="s">
        <v>292</v>
      </c>
      <c r="E894" s="211" t="s">
        <v>1</v>
      </c>
      <c r="F894" s="212" t="s">
        <v>4538</v>
      </c>
      <c r="G894" s="209"/>
      <c r="H894" s="211" t="s">
        <v>1</v>
      </c>
      <c r="I894" s="209"/>
      <c r="J894" s="209"/>
      <c r="K894" s="209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292</v>
      </c>
      <c r="AU894" s="217" t="s">
        <v>88</v>
      </c>
      <c r="AV894" s="12" t="s">
        <v>86</v>
      </c>
      <c r="AW894" s="12" t="s">
        <v>40</v>
      </c>
      <c r="AX894" s="12" t="s">
        <v>79</v>
      </c>
      <c r="AY894" s="217" t="s">
        <v>282</v>
      </c>
    </row>
    <row r="895" s="13" customFormat="1">
      <c r="B895" s="218"/>
      <c r="C895" s="219"/>
      <c r="D895" s="210" t="s">
        <v>292</v>
      </c>
      <c r="E895" s="220" t="s">
        <v>1</v>
      </c>
      <c r="F895" s="221" t="s">
        <v>4539</v>
      </c>
      <c r="G895" s="219"/>
      <c r="H895" s="222">
        <v>0.014</v>
      </c>
      <c r="I895" s="219"/>
      <c r="J895" s="219"/>
      <c r="K895" s="219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292</v>
      </c>
      <c r="AU895" s="227" t="s">
        <v>88</v>
      </c>
      <c r="AV895" s="13" t="s">
        <v>88</v>
      </c>
      <c r="AW895" s="13" t="s">
        <v>40</v>
      </c>
      <c r="AX895" s="13" t="s">
        <v>79</v>
      </c>
      <c r="AY895" s="227" t="s">
        <v>282</v>
      </c>
    </row>
    <row r="896" s="15" customFormat="1">
      <c r="B896" s="238"/>
      <c r="C896" s="239"/>
      <c r="D896" s="210" t="s">
        <v>292</v>
      </c>
      <c r="E896" s="240" t="s">
        <v>1</v>
      </c>
      <c r="F896" s="241" t="s">
        <v>306</v>
      </c>
      <c r="G896" s="239"/>
      <c r="H896" s="242">
        <v>0.48399999999999999</v>
      </c>
      <c r="I896" s="239"/>
      <c r="J896" s="239"/>
      <c r="K896" s="239"/>
      <c r="L896" s="243"/>
      <c r="M896" s="244"/>
      <c r="N896" s="245"/>
      <c r="O896" s="245"/>
      <c r="P896" s="245"/>
      <c r="Q896" s="245"/>
      <c r="R896" s="245"/>
      <c r="S896" s="245"/>
      <c r="T896" s="246"/>
      <c r="AT896" s="247" t="s">
        <v>292</v>
      </c>
      <c r="AU896" s="247" t="s">
        <v>88</v>
      </c>
      <c r="AV896" s="15" t="s">
        <v>290</v>
      </c>
      <c r="AW896" s="15" t="s">
        <v>40</v>
      </c>
      <c r="AX896" s="15" t="s">
        <v>86</v>
      </c>
      <c r="AY896" s="247" t="s">
        <v>282</v>
      </c>
    </row>
    <row r="897" s="1" customFormat="1" ht="16.5" customHeight="1">
      <c r="B897" s="33"/>
      <c r="C897" s="198" t="s">
        <v>3720</v>
      </c>
      <c r="D897" s="198" t="s">
        <v>285</v>
      </c>
      <c r="E897" s="199" t="s">
        <v>4543</v>
      </c>
      <c r="F897" s="200" t="s">
        <v>4544</v>
      </c>
      <c r="G897" s="201" t="s">
        <v>376</v>
      </c>
      <c r="H897" s="202">
        <v>1</v>
      </c>
      <c r="I897" s="203">
        <v>640</v>
      </c>
      <c r="J897" s="203">
        <f>ROUND(I897*H897,2)</f>
        <v>640</v>
      </c>
      <c r="K897" s="200" t="s">
        <v>289</v>
      </c>
      <c r="L897" s="38"/>
      <c r="M897" s="72" t="s">
        <v>1</v>
      </c>
      <c r="N897" s="204" t="s">
        <v>50</v>
      </c>
      <c r="O897" s="205">
        <v>2.343</v>
      </c>
      <c r="P897" s="205">
        <f>O897*H897</f>
        <v>2.343</v>
      </c>
      <c r="Q897" s="205">
        <v>0</v>
      </c>
      <c r="R897" s="205">
        <f>Q897*H897</f>
        <v>0</v>
      </c>
      <c r="S897" s="205">
        <v>0</v>
      </c>
      <c r="T897" s="206">
        <f>S897*H897</f>
        <v>0</v>
      </c>
      <c r="AR897" s="17" t="s">
        <v>659</v>
      </c>
      <c r="AT897" s="17" t="s">
        <v>285</v>
      </c>
      <c r="AU897" s="17" t="s">
        <v>88</v>
      </c>
      <c r="AY897" s="17" t="s">
        <v>282</v>
      </c>
      <c r="BE897" s="207">
        <f>IF(N897="základní",J897,0)</f>
        <v>640</v>
      </c>
      <c r="BF897" s="207">
        <f>IF(N897="snížená",J897,0)</f>
        <v>0</v>
      </c>
      <c r="BG897" s="207">
        <f>IF(N897="zákl. přenesená",J897,0)</f>
        <v>0</v>
      </c>
      <c r="BH897" s="207">
        <f>IF(N897="sníž. přenesená",J897,0)</f>
        <v>0</v>
      </c>
      <c r="BI897" s="207">
        <f>IF(N897="nulová",J897,0)</f>
        <v>0</v>
      </c>
      <c r="BJ897" s="17" t="s">
        <v>86</v>
      </c>
      <c r="BK897" s="207">
        <f>ROUND(I897*H897,2)</f>
        <v>640</v>
      </c>
      <c r="BL897" s="17" t="s">
        <v>659</v>
      </c>
      <c r="BM897" s="17" t="s">
        <v>4545</v>
      </c>
    </row>
    <row r="898" s="12" customFormat="1">
      <c r="B898" s="208"/>
      <c r="C898" s="209"/>
      <c r="D898" s="210" t="s">
        <v>292</v>
      </c>
      <c r="E898" s="211" t="s">
        <v>1</v>
      </c>
      <c r="F898" s="212" t="s">
        <v>4546</v>
      </c>
      <c r="G898" s="209"/>
      <c r="H898" s="211" t="s">
        <v>1</v>
      </c>
      <c r="I898" s="209"/>
      <c r="J898" s="209"/>
      <c r="K898" s="209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292</v>
      </c>
      <c r="AU898" s="217" t="s">
        <v>88</v>
      </c>
      <c r="AV898" s="12" t="s">
        <v>86</v>
      </c>
      <c r="AW898" s="12" t="s">
        <v>40</v>
      </c>
      <c r="AX898" s="12" t="s">
        <v>79</v>
      </c>
      <c r="AY898" s="217" t="s">
        <v>282</v>
      </c>
    </row>
    <row r="899" s="12" customFormat="1">
      <c r="B899" s="208"/>
      <c r="C899" s="209"/>
      <c r="D899" s="210" t="s">
        <v>292</v>
      </c>
      <c r="E899" s="211" t="s">
        <v>1</v>
      </c>
      <c r="F899" s="212" t="s">
        <v>4547</v>
      </c>
      <c r="G899" s="209"/>
      <c r="H899" s="211" t="s">
        <v>1</v>
      </c>
      <c r="I899" s="209"/>
      <c r="J899" s="209"/>
      <c r="K899" s="209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292</v>
      </c>
      <c r="AU899" s="217" t="s">
        <v>88</v>
      </c>
      <c r="AV899" s="12" t="s">
        <v>86</v>
      </c>
      <c r="AW899" s="12" t="s">
        <v>40</v>
      </c>
      <c r="AX899" s="12" t="s">
        <v>79</v>
      </c>
      <c r="AY899" s="217" t="s">
        <v>282</v>
      </c>
    </row>
    <row r="900" s="13" customFormat="1">
      <c r="B900" s="218"/>
      <c r="C900" s="219"/>
      <c r="D900" s="210" t="s">
        <v>292</v>
      </c>
      <c r="E900" s="220" t="s">
        <v>1</v>
      </c>
      <c r="F900" s="221" t="s">
        <v>86</v>
      </c>
      <c r="G900" s="219"/>
      <c r="H900" s="222">
        <v>1</v>
      </c>
      <c r="I900" s="219"/>
      <c r="J900" s="219"/>
      <c r="K900" s="219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292</v>
      </c>
      <c r="AU900" s="227" t="s">
        <v>88</v>
      </c>
      <c r="AV900" s="13" t="s">
        <v>88</v>
      </c>
      <c r="AW900" s="13" t="s">
        <v>40</v>
      </c>
      <c r="AX900" s="13" t="s">
        <v>86</v>
      </c>
      <c r="AY900" s="227" t="s">
        <v>282</v>
      </c>
    </row>
    <row r="901" s="1" customFormat="1" ht="16.5" customHeight="1">
      <c r="B901" s="33"/>
      <c r="C901" s="198" t="s">
        <v>3724</v>
      </c>
      <c r="D901" s="198" t="s">
        <v>285</v>
      </c>
      <c r="E901" s="199" t="s">
        <v>4548</v>
      </c>
      <c r="F901" s="200" t="s">
        <v>4549</v>
      </c>
      <c r="G901" s="201" t="s">
        <v>376</v>
      </c>
      <c r="H901" s="202">
        <v>4</v>
      </c>
      <c r="I901" s="203">
        <v>2050</v>
      </c>
      <c r="J901" s="203">
        <f>ROUND(I901*H901,2)</f>
        <v>8200</v>
      </c>
      <c r="K901" s="200" t="s">
        <v>289</v>
      </c>
      <c r="L901" s="38"/>
      <c r="M901" s="72" t="s">
        <v>1</v>
      </c>
      <c r="N901" s="204" t="s">
        <v>50</v>
      </c>
      <c r="O901" s="205">
        <v>7.4900000000000002</v>
      </c>
      <c r="P901" s="205">
        <f>O901*H901</f>
        <v>29.960000000000001</v>
      </c>
      <c r="Q901" s="205">
        <v>0</v>
      </c>
      <c r="R901" s="205">
        <f>Q901*H901</f>
        <v>0</v>
      </c>
      <c r="S901" s="205">
        <v>0</v>
      </c>
      <c r="T901" s="206">
        <f>S901*H901</f>
        <v>0</v>
      </c>
      <c r="AR901" s="17" t="s">
        <v>659</v>
      </c>
      <c r="AT901" s="17" t="s">
        <v>285</v>
      </c>
      <c r="AU901" s="17" t="s">
        <v>88</v>
      </c>
      <c r="AY901" s="17" t="s">
        <v>282</v>
      </c>
      <c r="BE901" s="207">
        <f>IF(N901="základní",J901,0)</f>
        <v>8200</v>
      </c>
      <c r="BF901" s="207">
        <f>IF(N901="snížená",J901,0)</f>
        <v>0</v>
      </c>
      <c r="BG901" s="207">
        <f>IF(N901="zákl. přenesená",J901,0)</f>
        <v>0</v>
      </c>
      <c r="BH901" s="207">
        <f>IF(N901="sníž. přenesená",J901,0)</f>
        <v>0</v>
      </c>
      <c r="BI901" s="207">
        <f>IF(N901="nulová",J901,0)</f>
        <v>0</v>
      </c>
      <c r="BJ901" s="17" t="s">
        <v>86</v>
      </c>
      <c r="BK901" s="207">
        <f>ROUND(I901*H901,2)</f>
        <v>8200</v>
      </c>
      <c r="BL901" s="17" t="s">
        <v>659</v>
      </c>
      <c r="BM901" s="17" t="s">
        <v>4550</v>
      </c>
    </row>
    <row r="902" s="12" customFormat="1">
      <c r="B902" s="208"/>
      <c r="C902" s="209"/>
      <c r="D902" s="210" t="s">
        <v>292</v>
      </c>
      <c r="E902" s="211" t="s">
        <v>1</v>
      </c>
      <c r="F902" s="212" t="s">
        <v>4551</v>
      </c>
      <c r="G902" s="209"/>
      <c r="H902" s="211" t="s">
        <v>1</v>
      </c>
      <c r="I902" s="209"/>
      <c r="J902" s="209"/>
      <c r="K902" s="209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292</v>
      </c>
      <c r="AU902" s="217" t="s">
        <v>88</v>
      </c>
      <c r="AV902" s="12" t="s">
        <v>86</v>
      </c>
      <c r="AW902" s="12" t="s">
        <v>40</v>
      </c>
      <c r="AX902" s="12" t="s">
        <v>79</v>
      </c>
      <c r="AY902" s="217" t="s">
        <v>282</v>
      </c>
    </row>
    <row r="903" s="12" customFormat="1">
      <c r="B903" s="208"/>
      <c r="C903" s="209"/>
      <c r="D903" s="210" t="s">
        <v>292</v>
      </c>
      <c r="E903" s="211" t="s">
        <v>1</v>
      </c>
      <c r="F903" s="212" t="s">
        <v>4146</v>
      </c>
      <c r="G903" s="209"/>
      <c r="H903" s="211" t="s">
        <v>1</v>
      </c>
      <c r="I903" s="209"/>
      <c r="J903" s="209"/>
      <c r="K903" s="209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292</v>
      </c>
      <c r="AU903" s="217" t="s">
        <v>88</v>
      </c>
      <c r="AV903" s="12" t="s">
        <v>86</v>
      </c>
      <c r="AW903" s="12" t="s">
        <v>40</v>
      </c>
      <c r="AX903" s="12" t="s">
        <v>79</v>
      </c>
      <c r="AY903" s="217" t="s">
        <v>282</v>
      </c>
    </row>
    <row r="904" s="13" customFormat="1">
      <c r="B904" s="218"/>
      <c r="C904" s="219"/>
      <c r="D904" s="210" t="s">
        <v>292</v>
      </c>
      <c r="E904" s="220" t="s">
        <v>1</v>
      </c>
      <c r="F904" s="221" t="s">
        <v>86</v>
      </c>
      <c r="G904" s="219"/>
      <c r="H904" s="222">
        <v>1</v>
      </c>
      <c r="I904" s="219"/>
      <c r="J904" s="219"/>
      <c r="K904" s="219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292</v>
      </c>
      <c r="AU904" s="227" t="s">
        <v>88</v>
      </c>
      <c r="AV904" s="13" t="s">
        <v>88</v>
      </c>
      <c r="AW904" s="13" t="s">
        <v>40</v>
      </c>
      <c r="AX904" s="13" t="s">
        <v>79</v>
      </c>
      <c r="AY904" s="227" t="s">
        <v>282</v>
      </c>
    </row>
    <row r="905" s="12" customFormat="1">
      <c r="B905" s="208"/>
      <c r="C905" s="209"/>
      <c r="D905" s="210" t="s">
        <v>292</v>
      </c>
      <c r="E905" s="211" t="s">
        <v>1</v>
      </c>
      <c r="F905" s="212" t="s">
        <v>4148</v>
      </c>
      <c r="G905" s="209"/>
      <c r="H905" s="211" t="s">
        <v>1</v>
      </c>
      <c r="I905" s="209"/>
      <c r="J905" s="209"/>
      <c r="K905" s="209"/>
      <c r="L905" s="213"/>
      <c r="M905" s="214"/>
      <c r="N905" s="215"/>
      <c r="O905" s="215"/>
      <c r="P905" s="215"/>
      <c r="Q905" s="215"/>
      <c r="R905" s="215"/>
      <c r="S905" s="215"/>
      <c r="T905" s="216"/>
      <c r="AT905" s="217" t="s">
        <v>292</v>
      </c>
      <c r="AU905" s="217" t="s">
        <v>88</v>
      </c>
      <c r="AV905" s="12" t="s">
        <v>86</v>
      </c>
      <c r="AW905" s="12" t="s">
        <v>40</v>
      </c>
      <c r="AX905" s="12" t="s">
        <v>79</v>
      </c>
      <c r="AY905" s="217" t="s">
        <v>282</v>
      </c>
    </row>
    <row r="906" s="13" customFormat="1">
      <c r="B906" s="218"/>
      <c r="C906" s="219"/>
      <c r="D906" s="210" t="s">
        <v>292</v>
      </c>
      <c r="E906" s="220" t="s">
        <v>1</v>
      </c>
      <c r="F906" s="221" t="s">
        <v>86</v>
      </c>
      <c r="G906" s="219"/>
      <c r="H906" s="222">
        <v>1</v>
      </c>
      <c r="I906" s="219"/>
      <c r="J906" s="219"/>
      <c r="K906" s="219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292</v>
      </c>
      <c r="AU906" s="227" t="s">
        <v>88</v>
      </c>
      <c r="AV906" s="13" t="s">
        <v>88</v>
      </c>
      <c r="AW906" s="13" t="s">
        <v>40</v>
      </c>
      <c r="AX906" s="13" t="s">
        <v>79</v>
      </c>
      <c r="AY906" s="227" t="s">
        <v>282</v>
      </c>
    </row>
    <row r="907" s="12" customFormat="1">
      <c r="B907" s="208"/>
      <c r="C907" s="209"/>
      <c r="D907" s="210" t="s">
        <v>292</v>
      </c>
      <c r="E907" s="211" t="s">
        <v>1</v>
      </c>
      <c r="F907" s="212" t="s">
        <v>4152</v>
      </c>
      <c r="G907" s="209"/>
      <c r="H907" s="211" t="s">
        <v>1</v>
      </c>
      <c r="I907" s="209"/>
      <c r="J907" s="209"/>
      <c r="K907" s="209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292</v>
      </c>
      <c r="AU907" s="217" t="s">
        <v>88</v>
      </c>
      <c r="AV907" s="12" t="s">
        <v>86</v>
      </c>
      <c r="AW907" s="12" t="s">
        <v>40</v>
      </c>
      <c r="AX907" s="12" t="s">
        <v>79</v>
      </c>
      <c r="AY907" s="217" t="s">
        <v>282</v>
      </c>
    </row>
    <row r="908" s="13" customFormat="1">
      <c r="B908" s="218"/>
      <c r="C908" s="219"/>
      <c r="D908" s="210" t="s">
        <v>292</v>
      </c>
      <c r="E908" s="220" t="s">
        <v>1</v>
      </c>
      <c r="F908" s="221" t="s">
        <v>86</v>
      </c>
      <c r="G908" s="219"/>
      <c r="H908" s="222">
        <v>1</v>
      </c>
      <c r="I908" s="219"/>
      <c r="J908" s="219"/>
      <c r="K908" s="219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292</v>
      </c>
      <c r="AU908" s="227" t="s">
        <v>88</v>
      </c>
      <c r="AV908" s="13" t="s">
        <v>88</v>
      </c>
      <c r="AW908" s="13" t="s">
        <v>40</v>
      </c>
      <c r="AX908" s="13" t="s">
        <v>79</v>
      </c>
      <c r="AY908" s="227" t="s">
        <v>282</v>
      </c>
    </row>
    <row r="909" s="12" customFormat="1">
      <c r="B909" s="208"/>
      <c r="C909" s="209"/>
      <c r="D909" s="210" t="s">
        <v>292</v>
      </c>
      <c r="E909" s="211" t="s">
        <v>1</v>
      </c>
      <c r="F909" s="212" t="s">
        <v>4155</v>
      </c>
      <c r="G909" s="209"/>
      <c r="H909" s="211" t="s">
        <v>1</v>
      </c>
      <c r="I909" s="209"/>
      <c r="J909" s="209"/>
      <c r="K909" s="209"/>
      <c r="L909" s="213"/>
      <c r="M909" s="214"/>
      <c r="N909" s="215"/>
      <c r="O909" s="215"/>
      <c r="P909" s="215"/>
      <c r="Q909" s="215"/>
      <c r="R909" s="215"/>
      <c r="S909" s="215"/>
      <c r="T909" s="216"/>
      <c r="AT909" s="217" t="s">
        <v>292</v>
      </c>
      <c r="AU909" s="217" t="s">
        <v>88</v>
      </c>
      <c r="AV909" s="12" t="s">
        <v>86</v>
      </c>
      <c r="AW909" s="12" t="s">
        <v>40</v>
      </c>
      <c r="AX909" s="12" t="s">
        <v>79</v>
      </c>
      <c r="AY909" s="217" t="s">
        <v>282</v>
      </c>
    </row>
    <row r="910" s="13" customFormat="1">
      <c r="B910" s="218"/>
      <c r="C910" s="219"/>
      <c r="D910" s="210" t="s">
        <v>292</v>
      </c>
      <c r="E910" s="220" t="s">
        <v>1</v>
      </c>
      <c r="F910" s="221" t="s">
        <v>86</v>
      </c>
      <c r="G910" s="219"/>
      <c r="H910" s="222">
        <v>1</v>
      </c>
      <c r="I910" s="219"/>
      <c r="J910" s="219"/>
      <c r="K910" s="219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292</v>
      </c>
      <c r="AU910" s="227" t="s">
        <v>88</v>
      </c>
      <c r="AV910" s="13" t="s">
        <v>88</v>
      </c>
      <c r="AW910" s="13" t="s">
        <v>40</v>
      </c>
      <c r="AX910" s="13" t="s">
        <v>79</v>
      </c>
      <c r="AY910" s="227" t="s">
        <v>282</v>
      </c>
    </row>
    <row r="911" s="15" customFormat="1">
      <c r="B911" s="238"/>
      <c r="C911" s="239"/>
      <c r="D911" s="210" t="s">
        <v>292</v>
      </c>
      <c r="E911" s="240" t="s">
        <v>1</v>
      </c>
      <c r="F911" s="241" t="s">
        <v>306</v>
      </c>
      <c r="G911" s="239"/>
      <c r="H911" s="242">
        <v>4</v>
      </c>
      <c r="I911" s="239"/>
      <c r="J911" s="239"/>
      <c r="K911" s="239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292</v>
      </c>
      <c r="AU911" s="247" t="s">
        <v>88</v>
      </c>
      <c r="AV911" s="15" t="s">
        <v>290</v>
      </c>
      <c r="AW911" s="15" t="s">
        <v>40</v>
      </c>
      <c r="AX911" s="15" t="s">
        <v>86</v>
      </c>
      <c r="AY911" s="247" t="s">
        <v>282</v>
      </c>
    </row>
    <row r="912" s="1" customFormat="1" ht="16.5" customHeight="1">
      <c r="B912" s="33"/>
      <c r="C912" s="198" t="s">
        <v>3728</v>
      </c>
      <c r="D912" s="198" t="s">
        <v>285</v>
      </c>
      <c r="E912" s="199" t="s">
        <v>4552</v>
      </c>
      <c r="F912" s="200" t="s">
        <v>4553</v>
      </c>
      <c r="G912" s="201" t="s">
        <v>376</v>
      </c>
      <c r="H912" s="202">
        <v>3</v>
      </c>
      <c r="I912" s="203">
        <v>701</v>
      </c>
      <c r="J912" s="203">
        <f>ROUND(I912*H912,2)</f>
        <v>2103</v>
      </c>
      <c r="K912" s="200" t="s">
        <v>289</v>
      </c>
      <c r="L912" s="38"/>
      <c r="M912" s="72" t="s">
        <v>1</v>
      </c>
      <c r="N912" s="204" t="s">
        <v>50</v>
      </c>
      <c r="O912" s="205">
        <v>2.5649999999999999</v>
      </c>
      <c r="P912" s="205">
        <f>O912*H912</f>
        <v>7.6950000000000003</v>
      </c>
      <c r="Q912" s="205">
        <v>0</v>
      </c>
      <c r="R912" s="205">
        <f>Q912*H912</f>
        <v>0</v>
      </c>
      <c r="S912" s="205">
        <v>0</v>
      </c>
      <c r="T912" s="206">
        <f>S912*H912</f>
        <v>0</v>
      </c>
      <c r="AR912" s="17" t="s">
        <v>659</v>
      </c>
      <c r="AT912" s="17" t="s">
        <v>285</v>
      </c>
      <c r="AU912" s="17" t="s">
        <v>88</v>
      </c>
      <c r="AY912" s="17" t="s">
        <v>282</v>
      </c>
      <c r="BE912" s="207">
        <f>IF(N912="základní",J912,0)</f>
        <v>2103</v>
      </c>
      <c r="BF912" s="207">
        <f>IF(N912="snížená",J912,0)</f>
        <v>0</v>
      </c>
      <c r="BG912" s="207">
        <f>IF(N912="zákl. přenesená",J912,0)</f>
        <v>0</v>
      </c>
      <c r="BH912" s="207">
        <f>IF(N912="sníž. přenesená",J912,0)</f>
        <v>0</v>
      </c>
      <c r="BI912" s="207">
        <f>IF(N912="nulová",J912,0)</f>
        <v>0</v>
      </c>
      <c r="BJ912" s="17" t="s">
        <v>86</v>
      </c>
      <c r="BK912" s="207">
        <f>ROUND(I912*H912,2)</f>
        <v>2103</v>
      </c>
      <c r="BL912" s="17" t="s">
        <v>659</v>
      </c>
      <c r="BM912" s="17" t="s">
        <v>4554</v>
      </c>
    </row>
    <row r="913" s="12" customFormat="1">
      <c r="B913" s="208"/>
      <c r="C913" s="209"/>
      <c r="D913" s="210" t="s">
        <v>292</v>
      </c>
      <c r="E913" s="211" t="s">
        <v>1</v>
      </c>
      <c r="F913" s="212" t="s">
        <v>4551</v>
      </c>
      <c r="G913" s="209"/>
      <c r="H913" s="211" t="s">
        <v>1</v>
      </c>
      <c r="I913" s="209"/>
      <c r="J913" s="209"/>
      <c r="K913" s="209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292</v>
      </c>
      <c r="AU913" s="217" t="s">
        <v>88</v>
      </c>
      <c r="AV913" s="12" t="s">
        <v>86</v>
      </c>
      <c r="AW913" s="12" t="s">
        <v>40</v>
      </c>
      <c r="AX913" s="12" t="s">
        <v>79</v>
      </c>
      <c r="AY913" s="217" t="s">
        <v>282</v>
      </c>
    </row>
    <row r="914" s="12" customFormat="1">
      <c r="B914" s="208"/>
      <c r="C914" s="209"/>
      <c r="D914" s="210" t="s">
        <v>292</v>
      </c>
      <c r="E914" s="211" t="s">
        <v>1</v>
      </c>
      <c r="F914" s="212" t="s">
        <v>4150</v>
      </c>
      <c r="G914" s="209"/>
      <c r="H914" s="211" t="s">
        <v>1</v>
      </c>
      <c r="I914" s="209"/>
      <c r="J914" s="209"/>
      <c r="K914" s="209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292</v>
      </c>
      <c r="AU914" s="217" t="s">
        <v>88</v>
      </c>
      <c r="AV914" s="12" t="s">
        <v>86</v>
      </c>
      <c r="AW914" s="12" t="s">
        <v>40</v>
      </c>
      <c r="AX914" s="12" t="s">
        <v>79</v>
      </c>
      <c r="AY914" s="217" t="s">
        <v>282</v>
      </c>
    </row>
    <row r="915" s="13" customFormat="1">
      <c r="B915" s="218"/>
      <c r="C915" s="219"/>
      <c r="D915" s="210" t="s">
        <v>292</v>
      </c>
      <c r="E915" s="220" t="s">
        <v>1</v>
      </c>
      <c r="F915" s="221" t="s">
        <v>86</v>
      </c>
      <c r="G915" s="219"/>
      <c r="H915" s="222">
        <v>1</v>
      </c>
      <c r="I915" s="219"/>
      <c r="J915" s="219"/>
      <c r="K915" s="219"/>
      <c r="L915" s="223"/>
      <c r="M915" s="224"/>
      <c r="N915" s="225"/>
      <c r="O915" s="225"/>
      <c r="P915" s="225"/>
      <c r="Q915" s="225"/>
      <c r="R915" s="225"/>
      <c r="S915" s="225"/>
      <c r="T915" s="226"/>
      <c r="AT915" s="227" t="s">
        <v>292</v>
      </c>
      <c r="AU915" s="227" t="s">
        <v>88</v>
      </c>
      <c r="AV915" s="13" t="s">
        <v>88</v>
      </c>
      <c r="AW915" s="13" t="s">
        <v>40</v>
      </c>
      <c r="AX915" s="13" t="s">
        <v>79</v>
      </c>
      <c r="AY915" s="227" t="s">
        <v>282</v>
      </c>
    </row>
    <row r="916" s="12" customFormat="1">
      <c r="B916" s="208"/>
      <c r="C916" s="209"/>
      <c r="D916" s="210" t="s">
        <v>292</v>
      </c>
      <c r="E916" s="211" t="s">
        <v>1</v>
      </c>
      <c r="F916" s="212" t="s">
        <v>4153</v>
      </c>
      <c r="G916" s="209"/>
      <c r="H916" s="211" t="s">
        <v>1</v>
      </c>
      <c r="I916" s="209"/>
      <c r="J916" s="209"/>
      <c r="K916" s="209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292</v>
      </c>
      <c r="AU916" s="217" t="s">
        <v>88</v>
      </c>
      <c r="AV916" s="12" t="s">
        <v>86</v>
      </c>
      <c r="AW916" s="12" t="s">
        <v>40</v>
      </c>
      <c r="AX916" s="12" t="s">
        <v>79</v>
      </c>
      <c r="AY916" s="217" t="s">
        <v>282</v>
      </c>
    </row>
    <row r="917" s="13" customFormat="1">
      <c r="B917" s="218"/>
      <c r="C917" s="219"/>
      <c r="D917" s="210" t="s">
        <v>292</v>
      </c>
      <c r="E917" s="220" t="s">
        <v>1</v>
      </c>
      <c r="F917" s="221" t="s">
        <v>86</v>
      </c>
      <c r="G917" s="219"/>
      <c r="H917" s="222">
        <v>1</v>
      </c>
      <c r="I917" s="219"/>
      <c r="J917" s="219"/>
      <c r="K917" s="219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292</v>
      </c>
      <c r="AU917" s="227" t="s">
        <v>88</v>
      </c>
      <c r="AV917" s="13" t="s">
        <v>88</v>
      </c>
      <c r="AW917" s="13" t="s">
        <v>40</v>
      </c>
      <c r="AX917" s="13" t="s">
        <v>79</v>
      </c>
      <c r="AY917" s="227" t="s">
        <v>282</v>
      </c>
    </row>
    <row r="918" s="12" customFormat="1">
      <c r="B918" s="208"/>
      <c r="C918" s="209"/>
      <c r="D918" s="210" t="s">
        <v>292</v>
      </c>
      <c r="E918" s="211" t="s">
        <v>1</v>
      </c>
      <c r="F918" s="212" t="s">
        <v>4156</v>
      </c>
      <c r="G918" s="209"/>
      <c r="H918" s="211" t="s">
        <v>1</v>
      </c>
      <c r="I918" s="209"/>
      <c r="J918" s="209"/>
      <c r="K918" s="209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292</v>
      </c>
      <c r="AU918" s="217" t="s">
        <v>88</v>
      </c>
      <c r="AV918" s="12" t="s">
        <v>86</v>
      </c>
      <c r="AW918" s="12" t="s">
        <v>40</v>
      </c>
      <c r="AX918" s="12" t="s">
        <v>79</v>
      </c>
      <c r="AY918" s="217" t="s">
        <v>282</v>
      </c>
    </row>
    <row r="919" s="13" customFormat="1">
      <c r="B919" s="218"/>
      <c r="C919" s="219"/>
      <c r="D919" s="210" t="s">
        <v>292</v>
      </c>
      <c r="E919" s="220" t="s">
        <v>1</v>
      </c>
      <c r="F919" s="221" t="s">
        <v>86</v>
      </c>
      <c r="G919" s="219"/>
      <c r="H919" s="222">
        <v>1</v>
      </c>
      <c r="I919" s="219"/>
      <c r="J919" s="219"/>
      <c r="K919" s="219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292</v>
      </c>
      <c r="AU919" s="227" t="s">
        <v>88</v>
      </c>
      <c r="AV919" s="13" t="s">
        <v>88</v>
      </c>
      <c r="AW919" s="13" t="s">
        <v>40</v>
      </c>
      <c r="AX919" s="13" t="s">
        <v>79</v>
      </c>
      <c r="AY919" s="227" t="s">
        <v>282</v>
      </c>
    </row>
    <row r="920" s="15" customFormat="1">
      <c r="B920" s="238"/>
      <c r="C920" s="239"/>
      <c r="D920" s="210" t="s">
        <v>292</v>
      </c>
      <c r="E920" s="240" t="s">
        <v>1</v>
      </c>
      <c r="F920" s="241" t="s">
        <v>306</v>
      </c>
      <c r="G920" s="239"/>
      <c r="H920" s="242">
        <v>3</v>
      </c>
      <c r="I920" s="239"/>
      <c r="J920" s="239"/>
      <c r="K920" s="239"/>
      <c r="L920" s="243"/>
      <c r="M920" s="244"/>
      <c r="N920" s="245"/>
      <c r="O920" s="245"/>
      <c r="P920" s="245"/>
      <c r="Q920" s="245"/>
      <c r="R920" s="245"/>
      <c r="S920" s="245"/>
      <c r="T920" s="246"/>
      <c r="AT920" s="247" t="s">
        <v>292</v>
      </c>
      <c r="AU920" s="247" t="s">
        <v>88</v>
      </c>
      <c r="AV920" s="15" t="s">
        <v>290</v>
      </c>
      <c r="AW920" s="15" t="s">
        <v>40</v>
      </c>
      <c r="AX920" s="15" t="s">
        <v>86</v>
      </c>
      <c r="AY920" s="247" t="s">
        <v>282</v>
      </c>
    </row>
    <row r="921" s="1" customFormat="1" ht="16.5" customHeight="1">
      <c r="B921" s="33"/>
      <c r="C921" s="198" t="s">
        <v>3732</v>
      </c>
      <c r="D921" s="198" t="s">
        <v>285</v>
      </c>
      <c r="E921" s="199" t="s">
        <v>4555</v>
      </c>
      <c r="F921" s="200" t="s">
        <v>4556</v>
      </c>
      <c r="G921" s="201" t="s">
        <v>376</v>
      </c>
      <c r="H921" s="202">
        <v>1</v>
      </c>
      <c r="I921" s="203">
        <v>1680</v>
      </c>
      <c r="J921" s="203">
        <f>ROUND(I921*H921,2)</f>
        <v>1680</v>
      </c>
      <c r="K921" s="200" t="s">
        <v>289</v>
      </c>
      <c r="L921" s="38"/>
      <c r="M921" s="72" t="s">
        <v>1</v>
      </c>
      <c r="N921" s="204" t="s">
        <v>50</v>
      </c>
      <c r="O921" s="205">
        <v>6.157</v>
      </c>
      <c r="P921" s="205">
        <f>O921*H921</f>
        <v>6.157</v>
      </c>
      <c r="Q921" s="205">
        <v>0</v>
      </c>
      <c r="R921" s="205">
        <f>Q921*H921</f>
        <v>0</v>
      </c>
      <c r="S921" s="205">
        <v>0</v>
      </c>
      <c r="T921" s="206">
        <f>S921*H921</f>
        <v>0</v>
      </c>
      <c r="AR921" s="17" t="s">
        <v>659</v>
      </c>
      <c r="AT921" s="17" t="s">
        <v>285</v>
      </c>
      <c r="AU921" s="17" t="s">
        <v>88</v>
      </c>
      <c r="AY921" s="17" t="s">
        <v>282</v>
      </c>
      <c r="BE921" s="207">
        <f>IF(N921="základní",J921,0)</f>
        <v>1680</v>
      </c>
      <c r="BF921" s="207">
        <f>IF(N921="snížená",J921,0)</f>
        <v>0</v>
      </c>
      <c r="BG921" s="207">
        <f>IF(N921="zákl. přenesená",J921,0)</f>
        <v>0</v>
      </c>
      <c r="BH921" s="207">
        <f>IF(N921="sníž. přenesená",J921,0)</f>
        <v>0</v>
      </c>
      <c r="BI921" s="207">
        <f>IF(N921="nulová",J921,0)</f>
        <v>0</v>
      </c>
      <c r="BJ921" s="17" t="s">
        <v>86</v>
      </c>
      <c r="BK921" s="207">
        <f>ROUND(I921*H921,2)</f>
        <v>1680</v>
      </c>
      <c r="BL921" s="17" t="s">
        <v>659</v>
      </c>
      <c r="BM921" s="17" t="s">
        <v>4557</v>
      </c>
    </row>
    <row r="922" s="12" customFormat="1">
      <c r="B922" s="208"/>
      <c r="C922" s="209"/>
      <c r="D922" s="210" t="s">
        <v>292</v>
      </c>
      <c r="E922" s="211" t="s">
        <v>1</v>
      </c>
      <c r="F922" s="212" t="s">
        <v>4546</v>
      </c>
      <c r="G922" s="209"/>
      <c r="H922" s="211" t="s">
        <v>1</v>
      </c>
      <c r="I922" s="209"/>
      <c r="J922" s="209"/>
      <c r="K922" s="209"/>
      <c r="L922" s="213"/>
      <c r="M922" s="214"/>
      <c r="N922" s="215"/>
      <c r="O922" s="215"/>
      <c r="P922" s="215"/>
      <c r="Q922" s="215"/>
      <c r="R922" s="215"/>
      <c r="S922" s="215"/>
      <c r="T922" s="216"/>
      <c r="AT922" s="217" t="s">
        <v>292</v>
      </c>
      <c r="AU922" s="217" t="s">
        <v>88</v>
      </c>
      <c r="AV922" s="12" t="s">
        <v>86</v>
      </c>
      <c r="AW922" s="12" t="s">
        <v>40</v>
      </c>
      <c r="AX922" s="12" t="s">
        <v>79</v>
      </c>
      <c r="AY922" s="217" t="s">
        <v>282</v>
      </c>
    </row>
    <row r="923" s="12" customFormat="1">
      <c r="B923" s="208"/>
      <c r="C923" s="209"/>
      <c r="D923" s="210" t="s">
        <v>292</v>
      </c>
      <c r="E923" s="211" t="s">
        <v>1</v>
      </c>
      <c r="F923" s="212" t="s">
        <v>4558</v>
      </c>
      <c r="G923" s="209"/>
      <c r="H923" s="211" t="s">
        <v>1</v>
      </c>
      <c r="I923" s="209"/>
      <c r="J923" s="209"/>
      <c r="K923" s="209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292</v>
      </c>
      <c r="AU923" s="217" t="s">
        <v>88</v>
      </c>
      <c r="AV923" s="12" t="s">
        <v>86</v>
      </c>
      <c r="AW923" s="12" t="s">
        <v>40</v>
      </c>
      <c r="AX923" s="12" t="s">
        <v>79</v>
      </c>
      <c r="AY923" s="217" t="s">
        <v>282</v>
      </c>
    </row>
    <row r="924" s="13" customFormat="1">
      <c r="B924" s="218"/>
      <c r="C924" s="219"/>
      <c r="D924" s="210" t="s">
        <v>292</v>
      </c>
      <c r="E924" s="220" t="s">
        <v>1</v>
      </c>
      <c r="F924" s="221" t="s">
        <v>86</v>
      </c>
      <c r="G924" s="219"/>
      <c r="H924" s="222">
        <v>1</v>
      </c>
      <c r="I924" s="219"/>
      <c r="J924" s="219"/>
      <c r="K924" s="219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292</v>
      </c>
      <c r="AU924" s="227" t="s">
        <v>88</v>
      </c>
      <c r="AV924" s="13" t="s">
        <v>88</v>
      </c>
      <c r="AW924" s="13" t="s">
        <v>40</v>
      </c>
      <c r="AX924" s="13" t="s">
        <v>86</v>
      </c>
      <c r="AY924" s="227" t="s">
        <v>282</v>
      </c>
    </row>
    <row r="925" s="1" customFormat="1" ht="16.5" customHeight="1">
      <c r="B925" s="33"/>
      <c r="C925" s="198" t="s">
        <v>2412</v>
      </c>
      <c r="D925" s="198" t="s">
        <v>285</v>
      </c>
      <c r="E925" s="199" t="s">
        <v>4559</v>
      </c>
      <c r="F925" s="200" t="s">
        <v>4560</v>
      </c>
      <c r="G925" s="201" t="s">
        <v>288</v>
      </c>
      <c r="H925" s="202">
        <v>12.744</v>
      </c>
      <c r="I925" s="203">
        <v>589</v>
      </c>
      <c r="J925" s="203">
        <f>ROUND(I925*H925,2)</f>
        <v>7506.2200000000003</v>
      </c>
      <c r="K925" s="200" t="s">
        <v>289</v>
      </c>
      <c r="L925" s="38"/>
      <c r="M925" s="72" t="s">
        <v>1</v>
      </c>
      <c r="N925" s="204" t="s">
        <v>50</v>
      </c>
      <c r="O925" s="205">
        <v>2.1539999999999999</v>
      </c>
      <c r="P925" s="205">
        <f>O925*H925</f>
        <v>27.450575999999998</v>
      </c>
      <c r="Q925" s="205">
        <v>0</v>
      </c>
      <c r="R925" s="205">
        <f>Q925*H925</f>
        <v>0</v>
      </c>
      <c r="S925" s="205">
        <v>0</v>
      </c>
      <c r="T925" s="206">
        <f>S925*H925</f>
        <v>0</v>
      </c>
      <c r="AR925" s="17" t="s">
        <v>659</v>
      </c>
      <c r="AT925" s="17" t="s">
        <v>285</v>
      </c>
      <c r="AU925" s="17" t="s">
        <v>88</v>
      </c>
      <c r="AY925" s="17" t="s">
        <v>282</v>
      </c>
      <c r="BE925" s="207">
        <f>IF(N925="základní",J925,0)</f>
        <v>7506.2200000000003</v>
      </c>
      <c r="BF925" s="207">
        <f>IF(N925="snížená",J925,0)</f>
        <v>0</v>
      </c>
      <c r="BG925" s="207">
        <f>IF(N925="zákl. přenesená",J925,0)</f>
        <v>0</v>
      </c>
      <c r="BH925" s="207">
        <f>IF(N925="sníž. přenesená",J925,0)</f>
        <v>0</v>
      </c>
      <c r="BI925" s="207">
        <f>IF(N925="nulová",J925,0)</f>
        <v>0</v>
      </c>
      <c r="BJ925" s="17" t="s">
        <v>86</v>
      </c>
      <c r="BK925" s="207">
        <f>ROUND(I925*H925,2)</f>
        <v>7506.2200000000003</v>
      </c>
      <c r="BL925" s="17" t="s">
        <v>659</v>
      </c>
      <c r="BM925" s="17" t="s">
        <v>4561</v>
      </c>
    </row>
    <row r="926" s="12" customFormat="1">
      <c r="B926" s="208"/>
      <c r="C926" s="209"/>
      <c r="D926" s="210" t="s">
        <v>292</v>
      </c>
      <c r="E926" s="211" t="s">
        <v>1</v>
      </c>
      <c r="F926" s="212" t="s">
        <v>4546</v>
      </c>
      <c r="G926" s="209"/>
      <c r="H926" s="211" t="s">
        <v>1</v>
      </c>
      <c r="I926" s="209"/>
      <c r="J926" s="209"/>
      <c r="K926" s="209"/>
      <c r="L926" s="213"/>
      <c r="M926" s="214"/>
      <c r="N926" s="215"/>
      <c r="O926" s="215"/>
      <c r="P926" s="215"/>
      <c r="Q926" s="215"/>
      <c r="R926" s="215"/>
      <c r="S926" s="215"/>
      <c r="T926" s="216"/>
      <c r="AT926" s="217" t="s">
        <v>292</v>
      </c>
      <c r="AU926" s="217" t="s">
        <v>88</v>
      </c>
      <c r="AV926" s="12" t="s">
        <v>86</v>
      </c>
      <c r="AW926" s="12" t="s">
        <v>40</v>
      </c>
      <c r="AX926" s="12" t="s">
        <v>79</v>
      </c>
      <c r="AY926" s="217" t="s">
        <v>282</v>
      </c>
    </row>
    <row r="927" s="12" customFormat="1">
      <c r="B927" s="208"/>
      <c r="C927" s="209"/>
      <c r="D927" s="210" t="s">
        <v>292</v>
      </c>
      <c r="E927" s="211" t="s">
        <v>1</v>
      </c>
      <c r="F927" s="212" t="s">
        <v>4562</v>
      </c>
      <c r="G927" s="209"/>
      <c r="H927" s="211" t="s">
        <v>1</v>
      </c>
      <c r="I927" s="209"/>
      <c r="J927" s="209"/>
      <c r="K927" s="209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292</v>
      </c>
      <c r="AU927" s="217" t="s">
        <v>88</v>
      </c>
      <c r="AV927" s="12" t="s">
        <v>86</v>
      </c>
      <c r="AW927" s="12" t="s">
        <v>40</v>
      </c>
      <c r="AX927" s="12" t="s">
        <v>79</v>
      </c>
      <c r="AY927" s="217" t="s">
        <v>282</v>
      </c>
    </row>
    <row r="928" s="13" customFormat="1">
      <c r="B928" s="218"/>
      <c r="C928" s="219"/>
      <c r="D928" s="210" t="s">
        <v>292</v>
      </c>
      <c r="E928" s="220" t="s">
        <v>1</v>
      </c>
      <c r="F928" s="221" t="s">
        <v>4563</v>
      </c>
      <c r="G928" s="219"/>
      <c r="H928" s="222">
        <v>10.800000000000001</v>
      </c>
      <c r="I928" s="219"/>
      <c r="J928" s="219"/>
      <c r="K928" s="219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292</v>
      </c>
      <c r="AU928" s="227" t="s">
        <v>88</v>
      </c>
      <c r="AV928" s="13" t="s">
        <v>88</v>
      </c>
      <c r="AW928" s="13" t="s">
        <v>40</v>
      </c>
      <c r="AX928" s="13" t="s">
        <v>79</v>
      </c>
      <c r="AY928" s="227" t="s">
        <v>282</v>
      </c>
    </row>
    <row r="929" s="12" customFormat="1">
      <c r="B929" s="208"/>
      <c r="C929" s="209"/>
      <c r="D929" s="210" t="s">
        <v>292</v>
      </c>
      <c r="E929" s="211" t="s">
        <v>1</v>
      </c>
      <c r="F929" s="212" t="s">
        <v>4564</v>
      </c>
      <c r="G929" s="209"/>
      <c r="H929" s="211" t="s">
        <v>1</v>
      </c>
      <c r="I929" s="209"/>
      <c r="J929" s="209"/>
      <c r="K929" s="209"/>
      <c r="L929" s="213"/>
      <c r="M929" s="214"/>
      <c r="N929" s="215"/>
      <c r="O929" s="215"/>
      <c r="P929" s="215"/>
      <c r="Q929" s="215"/>
      <c r="R929" s="215"/>
      <c r="S929" s="215"/>
      <c r="T929" s="216"/>
      <c r="AT929" s="217" t="s">
        <v>292</v>
      </c>
      <c r="AU929" s="217" t="s">
        <v>88</v>
      </c>
      <c r="AV929" s="12" t="s">
        <v>86</v>
      </c>
      <c r="AW929" s="12" t="s">
        <v>40</v>
      </c>
      <c r="AX929" s="12" t="s">
        <v>79</v>
      </c>
      <c r="AY929" s="217" t="s">
        <v>282</v>
      </c>
    </row>
    <row r="930" s="13" customFormat="1">
      <c r="B930" s="218"/>
      <c r="C930" s="219"/>
      <c r="D930" s="210" t="s">
        <v>292</v>
      </c>
      <c r="E930" s="220" t="s">
        <v>1</v>
      </c>
      <c r="F930" s="221" t="s">
        <v>4565</v>
      </c>
      <c r="G930" s="219"/>
      <c r="H930" s="222">
        <v>1.944</v>
      </c>
      <c r="I930" s="219"/>
      <c r="J930" s="219"/>
      <c r="K930" s="219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292</v>
      </c>
      <c r="AU930" s="227" t="s">
        <v>88</v>
      </c>
      <c r="AV930" s="13" t="s">
        <v>88</v>
      </c>
      <c r="AW930" s="13" t="s">
        <v>40</v>
      </c>
      <c r="AX930" s="13" t="s">
        <v>79</v>
      </c>
      <c r="AY930" s="227" t="s">
        <v>282</v>
      </c>
    </row>
    <row r="931" s="15" customFormat="1">
      <c r="B931" s="238"/>
      <c r="C931" s="239"/>
      <c r="D931" s="210" t="s">
        <v>292</v>
      </c>
      <c r="E931" s="240" t="s">
        <v>1</v>
      </c>
      <c r="F931" s="241" t="s">
        <v>306</v>
      </c>
      <c r="G931" s="239"/>
      <c r="H931" s="242">
        <v>12.744</v>
      </c>
      <c r="I931" s="239"/>
      <c r="J931" s="239"/>
      <c r="K931" s="239"/>
      <c r="L931" s="243"/>
      <c r="M931" s="244"/>
      <c r="N931" s="245"/>
      <c r="O931" s="245"/>
      <c r="P931" s="245"/>
      <c r="Q931" s="245"/>
      <c r="R931" s="245"/>
      <c r="S931" s="245"/>
      <c r="T931" s="246"/>
      <c r="AT931" s="247" t="s">
        <v>292</v>
      </c>
      <c r="AU931" s="247" t="s">
        <v>88</v>
      </c>
      <c r="AV931" s="15" t="s">
        <v>290</v>
      </c>
      <c r="AW931" s="15" t="s">
        <v>40</v>
      </c>
      <c r="AX931" s="15" t="s">
        <v>86</v>
      </c>
      <c r="AY931" s="247" t="s">
        <v>282</v>
      </c>
    </row>
    <row r="932" s="1" customFormat="1" ht="16.5" customHeight="1">
      <c r="B932" s="33"/>
      <c r="C932" s="248" t="s">
        <v>3740</v>
      </c>
      <c r="D932" s="248" t="s">
        <v>328</v>
      </c>
      <c r="E932" s="249" t="s">
        <v>4566</v>
      </c>
      <c r="F932" s="250" t="s">
        <v>4567</v>
      </c>
      <c r="G932" s="251" t="s">
        <v>376</v>
      </c>
      <c r="H932" s="252">
        <v>9</v>
      </c>
      <c r="I932" s="253">
        <v>3380</v>
      </c>
      <c r="J932" s="253">
        <f>ROUND(I932*H932,2)</f>
        <v>30420</v>
      </c>
      <c r="K932" s="250" t="s">
        <v>4096</v>
      </c>
      <c r="L932" s="254"/>
      <c r="M932" s="255" t="s">
        <v>1</v>
      </c>
      <c r="N932" s="256" t="s">
        <v>50</v>
      </c>
      <c r="O932" s="205">
        <v>0</v>
      </c>
      <c r="P932" s="205">
        <f>O932*H932</f>
        <v>0</v>
      </c>
      <c r="Q932" s="205">
        <v>0</v>
      </c>
      <c r="R932" s="205">
        <f>Q932*H932</f>
        <v>0</v>
      </c>
      <c r="S932" s="205">
        <v>0</v>
      </c>
      <c r="T932" s="206">
        <f>S932*H932</f>
        <v>0</v>
      </c>
      <c r="AR932" s="17" t="s">
        <v>4097</v>
      </c>
      <c r="AT932" s="17" t="s">
        <v>328</v>
      </c>
      <c r="AU932" s="17" t="s">
        <v>88</v>
      </c>
      <c r="AY932" s="17" t="s">
        <v>282</v>
      </c>
      <c r="BE932" s="207">
        <f>IF(N932="základní",J932,0)</f>
        <v>30420</v>
      </c>
      <c r="BF932" s="207">
        <f>IF(N932="snížená",J932,0)</f>
        <v>0</v>
      </c>
      <c r="BG932" s="207">
        <f>IF(N932="zákl. přenesená",J932,0)</f>
        <v>0</v>
      </c>
      <c r="BH932" s="207">
        <f>IF(N932="sníž. přenesená",J932,0)</f>
        <v>0</v>
      </c>
      <c r="BI932" s="207">
        <f>IF(N932="nulová",J932,0)</f>
        <v>0</v>
      </c>
      <c r="BJ932" s="17" t="s">
        <v>86</v>
      </c>
      <c r="BK932" s="207">
        <f>ROUND(I932*H932,2)</f>
        <v>30420</v>
      </c>
      <c r="BL932" s="17" t="s">
        <v>659</v>
      </c>
      <c r="BM932" s="17" t="s">
        <v>4568</v>
      </c>
    </row>
    <row r="933" s="12" customFormat="1">
      <c r="B933" s="208"/>
      <c r="C933" s="209"/>
      <c r="D933" s="210" t="s">
        <v>292</v>
      </c>
      <c r="E933" s="211" t="s">
        <v>1</v>
      </c>
      <c r="F933" s="212" t="s">
        <v>4546</v>
      </c>
      <c r="G933" s="209"/>
      <c r="H933" s="211" t="s">
        <v>1</v>
      </c>
      <c r="I933" s="209"/>
      <c r="J933" s="209"/>
      <c r="K933" s="209"/>
      <c r="L933" s="213"/>
      <c r="M933" s="214"/>
      <c r="N933" s="215"/>
      <c r="O933" s="215"/>
      <c r="P933" s="215"/>
      <c r="Q933" s="215"/>
      <c r="R933" s="215"/>
      <c r="S933" s="215"/>
      <c r="T933" s="216"/>
      <c r="AT933" s="217" t="s">
        <v>292</v>
      </c>
      <c r="AU933" s="217" t="s">
        <v>88</v>
      </c>
      <c r="AV933" s="12" t="s">
        <v>86</v>
      </c>
      <c r="AW933" s="12" t="s">
        <v>40</v>
      </c>
      <c r="AX933" s="12" t="s">
        <v>79</v>
      </c>
      <c r="AY933" s="217" t="s">
        <v>282</v>
      </c>
    </row>
    <row r="934" s="12" customFormat="1">
      <c r="B934" s="208"/>
      <c r="C934" s="209"/>
      <c r="D934" s="210" t="s">
        <v>292</v>
      </c>
      <c r="E934" s="211" t="s">
        <v>1</v>
      </c>
      <c r="F934" s="212" t="s">
        <v>4569</v>
      </c>
      <c r="G934" s="209"/>
      <c r="H934" s="211" t="s">
        <v>1</v>
      </c>
      <c r="I934" s="209"/>
      <c r="J934" s="209"/>
      <c r="K934" s="209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292</v>
      </c>
      <c r="AU934" s="217" t="s">
        <v>88</v>
      </c>
      <c r="AV934" s="12" t="s">
        <v>86</v>
      </c>
      <c r="AW934" s="12" t="s">
        <v>40</v>
      </c>
      <c r="AX934" s="12" t="s">
        <v>79</v>
      </c>
      <c r="AY934" s="217" t="s">
        <v>282</v>
      </c>
    </row>
    <row r="935" s="13" customFormat="1">
      <c r="B935" s="218"/>
      <c r="C935" s="219"/>
      <c r="D935" s="210" t="s">
        <v>292</v>
      </c>
      <c r="E935" s="220" t="s">
        <v>1</v>
      </c>
      <c r="F935" s="221" t="s">
        <v>346</v>
      </c>
      <c r="G935" s="219"/>
      <c r="H935" s="222">
        <v>9</v>
      </c>
      <c r="I935" s="219"/>
      <c r="J935" s="219"/>
      <c r="K935" s="219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292</v>
      </c>
      <c r="AU935" s="227" t="s">
        <v>88</v>
      </c>
      <c r="AV935" s="13" t="s">
        <v>88</v>
      </c>
      <c r="AW935" s="13" t="s">
        <v>40</v>
      </c>
      <c r="AX935" s="13" t="s">
        <v>86</v>
      </c>
      <c r="AY935" s="227" t="s">
        <v>282</v>
      </c>
    </row>
    <row r="936" s="1" customFormat="1" ht="16.5" customHeight="1">
      <c r="B936" s="33"/>
      <c r="C936" s="198" t="s">
        <v>3744</v>
      </c>
      <c r="D936" s="198" t="s">
        <v>285</v>
      </c>
      <c r="E936" s="199" t="s">
        <v>4570</v>
      </c>
      <c r="F936" s="200" t="s">
        <v>4571</v>
      </c>
      <c r="G936" s="201" t="s">
        <v>288</v>
      </c>
      <c r="H936" s="202">
        <v>4.7779999999999996</v>
      </c>
      <c r="I936" s="203">
        <v>2550</v>
      </c>
      <c r="J936" s="203">
        <f>ROUND(I936*H936,2)</f>
        <v>12183.9</v>
      </c>
      <c r="K936" s="200" t="s">
        <v>289</v>
      </c>
      <c r="L936" s="38"/>
      <c r="M936" s="72" t="s">
        <v>1</v>
      </c>
      <c r="N936" s="204" t="s">
        <v>50</v>
      </c>
      <c r="O936" s="205">
        <v>0.47699999999999998</v>
      </c>
      <c r="P936" s="205">
        <f>O936*H936</f>
        <v>2.2791059999999996</v>
      </c>
      <c r="Q936" s="205">
        <v>2.2563399999999998</v>
      </c>
      <c r="R936" s="205">
        <f>Q936*H936</f>
        <v>10.780792519999999</v>
      </c>
      <c r="S936" s="205">
        <v>0</v>
      </c>
      <c r="T936" s="206">
        <f>S936*H936</f>
        <v>0</v>
      </c>
      <c r="AR936" s="17" t="s">
        <v>659</v>
      </c>
      <c r="AT936" s="17" t="s">
        <v>285</v>
      </c>
      <c r="AU936" s="17" t="s">
        <v>88</v>
      </c>
      <c r="AY936" s="17" t="s">
        <v>282</v>
      </c>
      <c r="BE936" s="207">
        <f>IF(N936="základní",J936,0)</f>
        <v>12183.9</v>
      </c>
      <c r="BF936" s="207">
        <f>IF(N936="snížená",J936,0)</f>
        <v>0</v>
      </c>
      <c r="BG936" s="207">
        <f>IF(N936="zákl. přenesená",J936,0)</f>
        <v>0</v>
      </c>
      <c r="BH936" s="207">
        <f>IF(N936="sníž. přenesená",J936,0)</f>
        <v>0</v>
      </c>
      <c r="BI936" s="207">
        <f>IF(N936="nulová",J936,0)</f>
        <v>0</v>
      </c>
      <c r="BJ936" s="17" t="s">
        <v>86</v>
      </c>
      <c r="BK936" s="207">
        <f>ROUND(I936*H936,2)</f>
        <v>12183.9</v>
      </c>
      <c r="BL936" s="17" t="s">
        <v>659</v>
      </c>
      <c r="BM936" s="17" t="s">
        <v>4572</v>
      </c>
    </row>
    <row r="937" s="12" customFormat="1">
      <c r="B937" s="208"/>
      <c r="C937" s="209"/>
      <c r="D937" s="210" t="s">
        <v>292</v>
      </c>
      <c r="E937" s="211" t="s">
        <v>1</v>
      </c>
      <c r="F937" s="212" t="s">
        <v>4551</v>
      </c>
      <c r="G937" s="209"/>
      <c r="H937" s="211" t="s">
        <v>1</v>
      </c>
      <c r="I937" s="209"/>
      <c r="J937" s="209"/>
      <c r="K937" s="209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292</v>
      </c>
      <c r="AU937" s="217" t="s">
        <v>88</v>
      </c>
      <c r="AV937" s="12" t="s">
        <v>86</v>
      </c>
      <c r="AW937" s="12" t="s">
        <v>40</v>
      </c>
      <c r="AX937" s="12" t="s">
        <v>79</v>
      </c>
      <c r="AY937" s="217" t="s">
        <v>282</v>
      </c>
    </row>
    <row r="938" s="12" customFormat="1">
      <c r="B938" s="208"/>
      <c r="C938" s="209"/>
      <c r="D938" s="210" t="s">
        <v>292</v>
      </c>
      <c r="E938" s="211" t="s">
        <v>1</v>
      </c>
      <c r="F938" s="212" t="s">
        <v>4573</v>
      </c>
      <c r="G938" s="209"/>
      <c r="H938" s="211" t="s">
        <v>1</v>
      </c>
      <c r="I938" s="209"/>
      <c r="J938" s="209"/>
      <c r="K938" s="209"/>
      <c r="L938" s="213"/>
      <c r="M938" s="214"/>
      <c r="N938" s="215"/>
      <c r="O938" s="215"/>
      <c r="P938" s="215"/>
      <c r="Q938" s="215"/>
      <c r="R938" s="215"/>
      <c r="S938" s="215"/>
      <c r="T938" s="216"/>
      <c r="AT938" s="217" t="s">
        <v>292</v>
      </c>
      <c r="AU938" s="217" t="s">
        <v>88</v>
      </c>
      <c r="AV938" s="12" t="s">
        <v>86</v>
      </c>
      <c r="AW938" s="12" t="s">
        <v>40</v>
      </c>
      <c r="AX938" s="12" t="s">
        <v>79</v>
      </c>
      <c r="AY938" s="217" t="s">
        <v>282</v>
      </c>
    </row>
    <row r="939" s="13" customFormat="1">
      <c r="B939" s="218"/>
      <c r="C939" s="219"/>
      <c r="D939" s="210" t="s">
        <v>292</v>
      </c>
      <c r="E939" s="220" t="s">
        <v>1</v>
      </c>
      <c r="F939" s="221" t="s">
        <v>4574</v>
      </c>
      <c r="G939" s="219"/>
      <c r="H939" s="222">
        <v>0.64800000000000002</v>
      </c>
      <c r="I939" s="219"/>
      <c r="J939" s="219"/>
      <c r="K939" s="219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292</v>
      </c>
      <c r="AU939" s="227" t="s">
        <v>88</v>
      </c>
      <c r="AV939" s="13" t="s">
        <v>88</v>
      </c>
      <c r="AW939" s="13" t="s">
        <v>40</v>
      </c>
      <c r="AX939" s="13" t="s">
        <v>79</v>
      </c>
      <c r="AY939" s="227" t="s">
        <v>282</v>
      </c>
    </row>
    <row r="940" s="12" customFormat="1">
      <c r="B940" s="208"/>
      <c r="C940" s="209"/>
      <c r="D940" s="210" t="s">
        <v>292</v>
      </c>
      <c r="E940" s="211" t="s">
        <v>1</v>
      </c>
      <c r="F940" s="212" t="s">
        <v>4546</v>
      </c>
      <c r="G940" s="209"/>
      <c r="H940" s="211" t="s">
        <v>1</v>
      </c>
      <c r="I940" s="209"/>
      <c r="J940" s="209"/>
      <c r="K940" s="209"/>
      <c r="L940" s="213"/>
      <c r="M940" s="214"/>
      <c r="N940" s="215"/>
      <c r="O940" s="215"/>
      <c r="P940" s="215"/>
      <c r="Q940" s="215"/>
      <c r="R940" s="215"/>
      <c r="S940" s="215"/>
      <c r="T940" s="216"/>
      <c r="AT940" s="217" t="s">
        <v>292</v>
      </c>
      <c r="AU940" s="217" t="s">
        <v>88</v>
      </c>
      <c r="AV940" s="12" t="s">
        <v>86</v>
      </c>
      <c r="AW940" s="12" t="s">
        <v>40</v>
      </c>
      <c r="AX940" s="12" t="s">
        <v>79</v>
      </c>
      <c r="AY940" s="217" t="s">
        <v>282</v>
      </c>
    </row>
    <row r="941" s="12" customFormat="1">
      <c r="B941" s="208"/>
      <c r="C941" s="209"/>
      <c r="D941" s="210" t="s">
        <v>292</v>
      </c>
      <c r="E941" s="211" t="s">
        <v>1</v>
      </c>
      <c r="F941" s="212" t="s">
        <v>4575</v>
      </c>
      <c r="G941" s="209"/>
      <c r="H941" s="211" t="s">
        <v>1</v>
      </c>
      <c r="I941" s="209"/>
      <c r="J941" s="209"/>
      <c r="K941" s="209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292</v>
      </c>
      <c r="AU941" s="217" t="s">
        <v>88</v>
      </c>
      <c r="AV941" s="12" t="s">
        <v>86</v>
      </c>
      <c r="AW941" s="12" t="s">
        <v>40</v>
      </c>
      <c r="AX941" s="12" t="s">
        <v>79</v>
      </c>
      <c r="AY941" s="217" t="s">
        <v>282</v>
      </c>
    </row>
    <row r="942" s="13" customFormat="1">
      <c r="B942" s="218"/>
      <c r="C942" s="219"/>
      <c r="D942" s="210" t="s">
        <v>292</v>
      </c>
      <c r="E942" s="220" t="s">
        <v>1</v>
      </c>
      <c r="F942" s="221" t="s">
        <v>4576</v>
      </c>
      <c r="G942" s="219"/>
      <c r="H942" s="222">
        <v>1.2</v>
      </c>
      <c r="I942" s="219"/>
      <c r="J942" s="219"/>
      <c r="K942" s="219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292</v>
      </c>
      <c r="AU942" s="227" t="s">
        <v>88</v>
      </c>
      <c r="AV942" s="13" t="s">
        <v>88</v>
      </c>
      <c r="AW942" s="13" t="s">
        <v>40</v>
      </c>
      <c r="AX942" s="13" t="s">
        <v>79</v>
      </c>
      <c r="AY942" s="227" t="s">
        <v>282</v>
      </c>
    </row>
    <row r="943" s="12" customFormat="1">
      <c r="B943" s="208"/>
      <c r="C943" s="209"/>
      <c r="D943" s="210" t="s">
        <v>292</v>
      </c>
      <c r="E943" s="211" t="s">
        <v>1</v>
      </c>
      <c r="F943" s="212" t="s">
        <v>4577</v>
      </c>
      <c r="G943" s="209"/>
      <c r="H943" s="211" t="s">
        <v>1</v>
      </c>
      <c r="I943" s="209"/>
      <c r="J943" s="209"/>
      <c r="K943" s="209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292</v>
      </c>
      <c r="AU943" s="217" t="s">
        <v>88</v>
      </c>
      <c r="AV943" s="12" t="s">
        <v>86</v>
      </c>
      <c r="AW943" s="12" t="s">
        <v>40</v>
      </c>
      <c r="AX943" s="12" t="s">
        <v>79</v>
      </c>
      <c r="AY943" s="217" t="s">
        <v>282</v>
      </c>
    </row>
    <row r="944" s="13" customFormat="1">
      <c r="B944" s="218"/>
      <c r="C944" s="219"/>
      <c r="D944" s="210" t="s">
        <v>292</v>
      </c>
      <c r="E944" s="220" t="s">
        <v>1</v>
      </c>
      <c r="F944" s="221" t="s">
        <v>4578</v>
      </c>
      <c r="G944" s="219"/>
      <c r="H944" s="222">
        <v>0.20000000000000001</v>
      </c>
      <c r="I944" s="219"/>
      <c r="J944" s="219"/>
      <c r="K944" s="219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292</v>
      </c>
      <c r="AU944" s="227" t="s">
        <v>88</v>
      </c>
      <c r="AV944" s="13" t="s">
        <v>88</v>
      </c>
      <c r="AW944" s="13" t="s">
        <v>40</v>
      </c>
      <c r="AX944" s="13" t="s">
        <v>79</v>
      </c>
      <c r="AY944" s="227" t="s">
        <v>282</v>
      </c>
    </row>
    <row r="945" s="12" customFormat="1">
      <c r="B945" s="208"/>
      <c r="C945" s="209"/>
      <c r="D945" s="210" t="s">
        <v>292</v>
      </c>
      <c r="E945" s="211" t="s">
        <v>1</v>
      </c>
      <c r="F945" s="212" t="s">
        <v>4579</v>
      </c>
      <c r="G945" s="209"/>
      <c r="H945" s="211" t="s">
        <v>1</v>
      </c>
      <c r="I945" s="209"/>
      <c r="J945" s="209"/>
      <c r="K945" s="209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292</v>
      </c>
      <c r="AU945" s="217" t="s">
        <v>88</v>
      </c>
      <c r="AV945" s="12" t="s">
        <v>86</v>
      </c>
      <c r="AW945" s="12" t="s">
        <v>40</v>
      </c>
      <c r="AX945" s="12" t="s">
        <v>79</v>
      </c>
      <c r="AY945" s="217" t="s">
        <v>282</v>
      </c>
    </row>
    <row r="946" s="13" customFormat="1">
      <c r="B946" s="218"/>
      <c r="C946" s="219"/>
      <c r="D946" s="210" t="s">
        <v>292</v>
      </c>
      <c r="E946" s="220" t="s">
        <v>1</v>
      </c>
      <c r="F946" s="221" t="s">
        <v>4580</v>
      </c>
      <c r="G946" s="219"/>
      <c r="H946" s="222">
        <v>2.73</v>
      </c>
      <c r="I946" s="219"/>
      <c r="J946" s="219"/>
      <c r="K946" s="219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292</v>
      </c>
      <c r="AU946" s="227" t="s">
        <v>88</v>
      </c>
      <c r="AV946" s="13" t="s">
        <v>88</v>
      </c>
      <c r="AW946" s="13" t="s">
        <v>40</v>
      </c>
      <c r="AX946" s="13" t="s">
        <v>79</v>
      </c>
      <c r="AY946" s="227" t="s">
        <v>282</v>
      </c>
    </row>
    <row r="947" s="15" customFormat="1">
      <c r="B947" s="238"/>
      <c r="C947" s="239"/>
      <c r="D947" s="210" t="s">
        <v>292</v>
      </c>
      <c r="E947" s="240" t="s">
        <v>1</v>
      </c>
      <c r="F947" s="241" t="s">
        <v>306</v>
      </c>
      <c r="G947" s="239"/>
      <c r="H947" s="242">
        <v>4.7779999999999996</v>
      </c>
      <c r="I947" s="239"/>
      <c r="J947" s="239"/>
      <c r="K947" s="239"/>
      <c r="L947" s="243"/>
      <c r="M947" s="244"/>
      <c r="N947" s="245"/>
      <c r="O947" s="245"/>
      <c r="P947" s="245"/>
      <c r="Q947" s="245"/>
      <c r="R947" s="245"/>
      <c r="S947" s="245"/>
      <c r="T947" s="246"/>
      <c r="AT947" s="247" t="s">
        <v>292</v>
      </c>
      <c r="AU947" s="247" t="s">
        <v>88</v>
      </c>
      <c r="AV947" s="15" t="s">
        <v>290</v>
      </c>
      <c r="AW947" s="15" t="s">
        <v>40</v>
      </c>
      <c r="AX947" s="15" t="s">
        <v>86</v>
      </c>
      <c r="AY947" s="247" t="s">
        <v>282</v>
      </c>
    </row>
    <row r="948" s="1" customFormat="1" ht="16.5" customHeight="1">
      <c r="B948" s="33"/>
      <c r="C948" s="198" t="s">
        <v>3748</v>
      </c>
      <c r="D948" s="198" t="s">
        <v>285</v>
      </c>
      <c r="E948" s="199" t="s">
        <v>4581</v>
      </c>
      <c r="F948" s="200" t="s">
        <v>4582</v>
      </c>
      <c r="G948" s="201" t="s">
        <v>288</v>
      </c>
      <c r="H948" s="202">
        <v>6.7999999999999998</v>
      </c>
      <c r="I948" s="203">
        <v>2610</v>
      </c>
      <c r="J948" s="203">
        <f>ROUND(I948*H948,2)</f>
        <v>17748</v>
      </c>
      <c r="K948" s="200" t="s">
        <v>289</v>
      </c>
      <c r="L948" s="38"/>
      <c r="M948" s="72" t="s">
        <v>1</v>
      </c>
      <c r="N948" s="204" t="s">
        <v>50</v>
      </c>
      <c r="O948" s="205">
        <v>0.629</v>
      </c>
      <c r="P948" s="205">
        <f>O948*H948</f>
        <v>4.2771999999999997</v>
      </c>
      <c r="Q948" s="205">
        <v>2.2563399999999998</v>
      </c>
      <c r="R948" s="205">
        <f>Q948*H948</f>
        <v>15.343111999999998</v>
      </c>
      <c r="S948" s="205">
        <v>0</v>
      </c>
      <c r="T948" s="206">
        <f>S948*H948</f>
        <v>0</v>
      </c>
      <c r="AR948" s="17" t="s">
        <v>659</v>
      </c>
      <c r="AT948" s="17" t="s">
        <v>285</v>
      </c>
      <c r="AU948" s="17" t="s">
        <v>88</v>
      </c>
      <c r="AY948" s="17" t="s">
        <v>282</v>
      </c>
      <c r="BE948" s="207">
        <f>IF(N948="základní",J948,0)</f>
        <v>17748</v>
      </c>
      <c r="BF948" s="207">
        <f>IF(N948="snížená",J948,0)</f>
        <v>0</v>
      </c>
      <c r="BG948" s="207">
        <f>IF(N948="zákl. přenesená",J948,0)</f>
        <v>0</v>
      </c>
      <c r="BH948" s="207">
        <f>IF(N948="sníž. přenesená",J948,0)</f>
        <v>0</v>
      </c>
      <c r="BI948" s="207">
        <f>IF(N948="nulová",J948,0)</f>
        <v>0</v>
      </c>
      <c r="BJ948" s="17" t="s">
        <v>86</v>
      </c>
      <c r="BK948" s="207">
        <f>ROUND(I948*H948,2)</f>
        <v>17748</v>
      </c>
      <c r="BL948" s="17" t="s">
        <v>659</v>
      </c>
      <c r="BM948" s="17" t="s">
        <v>4583</v>
      </c>
    </row>
    <row r="949" s="12" customFormat="1">
      <c r="B949" s="208"/>
      <c r="C949" s="209"/>
      <c r="D949" s="210" t="s">
        <v>292</v>
      </c>
      <c r="E949" s="211" t="s">
        <v>1</v>
      </c>
      <c r="F949" s="212" t="s">
        <v>4551</v>
      </c>
      <c r="G949" s="209"/>
      <c r="H949" s="211" t="s">
        <v>1</v>
      </c>
      <c r="I949" s="209"/>
      <c r="J949" s="209"/>
      <c r="K949" s="209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292</v>
      </c>
      <c r="AU949" s="217" t="s">
        <v>88</v>
      </c>
      <c r="AV949" s="12" t="s">
        <v>86</v>
      </c>
      <c r="AW949" s="12" t="s">
        <v>40</v>
      </c>
      <c r="AX949" s="12" t="s">
        <v>79</v>
      </c>
      <c r="AY949" s="217" t="s">
        <v>282</v>
      </c>
    </row>
    <row r="950" s="12" customFormat="1">
      <c r="B950" s="208"/>
      <c r="C950" s="209"/>
      <c r="D950" s="210" t="s">
        <v>292</v>
      </c>
      <c r="E950" s="211" t="s">
        <v>1</v>
      </c>
      <c r="F950" s="212" t="s">
        <v>4584</v>
      </c>
      <c r="G950" s="209"/>
      <c r="H950" s="211" t="s">
        <v>1</v>
      </c>
      <c r="I950" s="209"/>
      <c r="J950" s="209"/>
      <c r="K950" s="209"/>
      <c r="L950" s="213"/>
      <c r="M950" s="214"/>
      <c r="N950" s="215"/>
      <c r="O950" s="215"/>
      <c r="P950" s="215"/>
      <c r="Q950" s="215"/>
      <c r="R950" s="215"/>
      <c r="S950" s="215"/>
      <c r="T950" s="216"/>
      <c r="AT950" s="217" t="s">
        <v>292</v>
      </c>
      <c r="AU950" s="217" t="s">
        <v>88</v>
      </c>
      <c r="AV950" s="12" t="s">
        <v>86</v>
      </c>
      <c r="AW950" s="12" t="s">
        <v>40</v>
      </c>
      <c r="AX950" s="12" t="s">
        <v>79</v>
      </c>
      <c r="AY950" s="217" t="s">
        <v>282</v>
      </c>
    </row>
    <row r="951" s="13" customFormat="1">
      <c r="B951" s="218"/>
      <c r="C951" s="219"/>
      <c r="D951" s="210" t="s">
        <v>292</v>
      </c>
      <c r="E951" s="220" t="s">
        <v>1</v>
      </c>
      <c r="F951" s="221" t="s">
        <v>4585</v>
      </c>
      <c r="G951" s="219"/>
      <c r="H951" s="222">
        <v>6.7999999999999998</v>
      </c>
      <c r="I951" s="219"/>
      <c r="J951" s="219"/>
      <c r="K951" s="219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292</v>
      </c>
      <c r="AU951" s="227" t="s">
        <v>88</v>
      </c>
      <c r="AV951" s="13" t="s">
        <v>88</v>
      </c>
      <c r="AW951" s="13" t="s">
        <v>40</v>
      </c>
      <c r="AX951" s="13" t="s">
        <v>86</v>
      </c>
      <c r="AY951" s="227" t="s">
        <v>282</v>
      </c>
    </row>
    <row r="952" s="1" customFormat="1" ht="16.5" customHeight="1">
      <c r="B952" s="33"/>
      <c r="C952" s="198" t="s">
        <v>3752</v>
      </c>
      <c r="D952" s="198" t="s">
        <v>285</v>
      </c>
      <c r="E952" s="199" t="s">
        <v>4586</v>
      </c>
      <c r="F952" s="200" t="s">
        <v>4587</v>
      </c>
      <c r="G952" s="201" t="s">
        <v>316</v>
      </c>
      <c r="H952" s="202">
        <v>0.040000000000000001</v>
      </c>
      <c r="I952" s="203">
        <v>38400</v>
      </c>
      <c r="J952" s="203">
        <f>ROUND(I952*H952,2)</f>
        <v>1536</v>
      </c>
      <c r="K952" s="200" t="s">
        <v>289</v>
      </c>
      <c r="L952" s="38"/>
      <c r="M952" s="72" t="s">
        <v>1</v>
      </c>
      <c r="N952" s="204" t="s">
        <v>50</v>
      </c>
      <c r="O952" s="205">
        <v>32.820999999999998</v>
      </c>
      <c r="P952" s="205">
        <f>O952*H952</f>
        <v>1.31284</v>
      </c>
      <c r="Q952" s="205">
        <v>1.0601700000000001</v>
      </c>
      <c r="R952" s="205">
        <f>Q952*H952</f>
        <v>0.042406800000000001</v>
      </c>
      <c r="S952" s="205">
        <v>0</v>
      </c>
      <c r="T952" s="206">
        <f>S952*H952</f>
        <v>0</v>
      </c>
      <c r="AR952" s="17" t="s">
        <v>659</v>
      </c>
      <c r="AT952" s="17" t="s">
        <v>285</v>
      </c>
      <c r="AU952" s="17" t="s">
        <v>88</v>
      </c>
      <c r="AY952" s="17" t="s">
        <v>282</v>
      </c>
      <c r="BE952" s="207">
        <f>IF(N952="základní",J952,0)</f>
        <v>1536</v>
      </c>
      <c r="BF952" s="207">
        <f>IF(N952="snížená",J952,0)</f>
        <v>0</v>
      </c>
      <c r="BG952" s="207">
        <f>IF(N952="zákl. přenesená",J952,0)</f>
        <v>0</v>
      </c>
      <c r="BH952" s="207">
        <f>IF(N952="sníž. přenesená",J952,0)</f>
        <v>0</v>
      </c>
      <c r="BI952" s="207">
        <f>IF(N952="nulová",J952,0)</f>
        <v>0</v>
      </c>
      <c r="BJ952" s="17" t="s">
        <v>86</v>
      </c>
      <c r="BK952" s="207">
        <f>ROUND(I952*H952,2)</f>
        <v>1536</v>
      </c>
      <c r="BL952" s="17" t="s">
        <v>659</v>
      </c>
      <c r="BM952" s="17" t="s">
        <v>4588</v>
      </c>
    </row>
    <row r="953" s="12" customFormat="1">
      <c r="B953" s="208"/>
      <c r="C953" s="209"/>
      <c r="D953" s="210" t="s">
        <v>292</v>
      </c>
      <c r="E953" s="211" t="s">
        <v>1</v>
      </c>
      <c r="F953" s="212" t="s">
        <v>4551</v>
      </c>
      <c r="G953" s="209"/>
      <c r="H953" s="211" t="s">
        <v>1</v>
      </c>
      <c r="I953" s="209"/>
      <c r="J953" s="209"/>
      <c r="K953" s="209"/>
      <c r="L953" s="213"/>
      <c r="M953" s="214"/>
      <c r="N953" s="215"/>
      <c r="O953" s="215"/>
      <c r="P953" s="215"/>
      <c r="Q953" s="215"/>
      <c r="R953" s="215"/>
      <c r="S953" s="215"/>
      <c r="T953" s="216"/>
      <c r="AT953" s="217" t="s">
        <v>292</v>
      </c>
      <c r="AU953" s="217" t="s">
        <v>88</v>
      </c>
      <c r="AV953" s="12" t="s">
        <v>86</v>
      </c>
      <c r="AW953" s="12" t="s">
        <v>40</v>
      </c>
      <c r="AX953" s="12" t="s">
        <v>79</v>
      </c>
      <c r="AY953" s="217" t="s">
        <v>282</v>
      </c>
    </row>
    <row r="954" s="12" customFormat="1">
      <c r="B954" s="208"/>
      <c r="C954" s="209"/>
      <c r="D954" s="210" t="s">
        <v>292</v>
      </c>
      <c r="E954" s="211" t="s">
        <v>1</v>
      </c>
      <c r="F954" s="212" t="s">
        <v>4584</v>
      </c>
      <c r="G954" s="209"/>
      <c r="H954" s="211" t="s">
        <v>1</v>
      </c>
      <c r="I954" s="209"/>
      <c r="J954" s="209"/>
      <c r="K954" s="209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292</v>
      </c>
      <c r="AU954" s="217" t="s">
        <v>88</v>
      </c>
      <c r="AV954" s="12" t="s">
        <v>86</v>
      </c>
      <c r="AW954" s="12" t="s">
        <v>40</v>
      </c>
      <c r="AX954" s="12" t="s">
        <v>79</v>
      </c>
      <c r="AY954" s="217" t="s">
        <v>282</v>
      </c>
    </row>
    <row r="955" s="13" customFormat="1">
      <c r="B955" s="218"/>
      <c r="C955" s="219"/>
      <c r="D955" s="210" t="s">
        <v>292</v>
      </c>
      <c r="E955" s="220" t="s">
        <v>1</v>
      </c>
      <c r="F955" s="221" t="s">
        <v>4589</v>
      </c>
      <c r="G955" s="219"/>
      <c r="H955" s="222">
        <v>0.040000000000000001</v>
      </c>
      <c r="I955" s="219"/>
      <c r="J955" s="219"/>
      <c r="K955" s="219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292</v>
      </c>
      <c r="AU955" s="227" t="s">
        <v>88</v>
      </c>
      <c r="AV955" s="13" t="s">
        <v>88</v>
      </c>
      <c r="AW955" s="13" t="s">
        <v>40</v>
      </c>
      <c r="AX955" s="13" t="s">
        <v>86</v>
      </c>
      <c r="AY955" s="227" t="s">
        <v>282</v>
      </c>
    </row>
    <row r="956" s="1" customFormat="1" ht="16.5" customHeight="1">
      <c r="B956" s="33"/>
      <c r="C956" s="198" t="s">
        <v>3756</v>
      </c>
      <c r="D956" s="198" t="s">
        <v>285</v>
      </c>
      <c r="E956" s="199" t="s">
        <v>4590</v>
      </c>
      <c r="F956" s="200" t="s">
        <v>3758</v>
      </c>
      <c r="G956" s="201" t="s">
        <v>343</v>
      </c>
      <c r="H956" s="202">
        <v>33.600000000000001</v>
      </c>
      <c r="I956" s="203">
        <v>262</v>
      </c>
      <c r="J956" s="203">
        <f>ROUND(I956*H956,2)</f>
        <v>8803.2000000000007</v>
      </c>
      <c r="K956" s="200" t="s">
        <v>289</v>
      </c>
      <c r="L956" s="38"/>
      <c r="M956" s="72" t="s">
        <v>1</v>
      </c>
      <c r="N956" s="204" t="s">
        <v>50</v>
      </c>
      <c r="O956" s="205">
        <v>0.35799999999999998</v>
      </c>
      <c r="P956" s="205">
        <f>O956*H956</f>
        <v>12.0288</v>
      </c>
      <c r="Q956" s="205">
        <v>0.00116</v>
      </c>
      <c r="R956" s="205">
        <f>Q956*H956</f>
        <v>0.038976000000000004</v>
      </c>
      <c r="S956" s="205">
        <v>0</v>
      </c>
      <c r="T956" s="206">
        <f>S956*H956</f>
        <v>0</v>
      </c>
      <c r="AR956" s="17" t="s">
        <v>659</v>
      </c>
      <c r="AT956" s="17" t="s">
        <v>285</v>
      </c>
      <c r="AU956" s="17" t="s">
        <v>88</v>
      </c>
      <c r="AY956" s="17" t="s">
        <v>282</v>
      </c>
      <c r="BE956" s="207">
        <f>IF(N956="základní",J956,0)</f>
        <v>8803.2000000000007</v>
      </c>
      <c r="BF956" s="207">
        <f>IF(N956="snížená",J956,0)</f>
        <v>0</v>
      </c>
      <c r="BG956" s="207">
        <f>IF(N956="zákl. přenesená",J956,0)</f>
        <v>0</v>
      </c>
      <c r="BH956" s="207">
        <f>IF(N956="sníž. přenesená",J956,0)</f>
        <v>0</v>
      </c>
      <c r="BI956" s="207">
        <f>IF(N956="nulová",J956,0)</f>
        <v>0</v>
      </c>
      <c r="BJ956" s="17" t="s">
        <v>86</v>
      </c>
      <c r="BK956" s="207">
        <f>ROUND(I956*H956,2)</f>
        <v>8803.2000000000007</v>
      </c>
      <c r="BL956" s="17" t="s">
        <v>659</v>
      </c>
      <c r="BM956" s="17" t="s">
        <v>4591</v>
      </c>
    </row>
    <row r="957" s="12" customFormat="1">
      <c r="B957" s="208"/>
      <c r="C957" s="209"/>
      <c r="D957" s="210" t="s">
        <v>292</v>
      </c>
      <c r="E957" s="211" t="s">
        <v>1</v>
      </c>
      <c r="F957" s="212" t="s">
        <v>4551</v>
      </c>
      <c r="G957" s="209"/>
      <c r="H957" s="211" t="s">
        <v>1</v>
      </c>
      <c r="I957" s="209"/>
      <c r="J957" s="209"/>
      <c r="K957" s="209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292</v>
      </c>
      <c r="AU957" s="217" t="s">
        <v>88</v>
      </c>
      <c r="AV957" s="12" t="s">
        <v>86</v>
      </c>
      <c r="AW957" s="12" t="s">
        <v>40</v>
      </c>
      <c r="AX957" s="12" t="s">
        <v>79</v>
      </c>
      <c r="AY957" s="217" t="s">
        <v>282</v>
      </c>
    </row>
    <row r="958" s="12" customFormat="1">
      <c r="B958" s="208"/>
      <c r="C958" s="209"/>
      <c r="D958" s="210" t="s">
        <v>292</v>
      </c>
      <c r="E958" s="211" t="s">
        <v>1</v>
      </c>
      <c r="F958" s="212" t="s">
        <v>4592</v>
      </c>
      <c r="G958" s="209"/>
      <c r="H958" s="211" t="s">
        <v>1</v>
      </c>
      <c r="I958" s="209"/>
      <c r="J958" s="209"/>
      <c r="K958" s="209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292</v>
      </c>
      <c r="AU958" s="217" t="s">
        <v>88</v>
      </c>
      <c r="AV958" s="12" t="s">
        <v>86</v>
      </c>
      <c r="AW958" s="12" t="s">
        <v>40</v>
      </c>
      <c r="AX958" s="12" t="s">
        <v>79</v>
      </c>
      <c r="AY958" s="217" t="s">
        <v>282</v>
      </c>
    </row>
    <row r="959" s="12" customFormat="1">
      <c r="B959" s="208"/>
      <c r="C959" s="209"/>
      <c r="D959" s="210" t="s">
        <v>292</v>
      </c>
      <c r="E959" s="211" t="s">
        <v>1</v>
      </c>
      <c r="F959" s="212" t="s">
        <v>4593</v>
      </c>
      <c r="G959" s="209"/>
      <c r="H959" s="211" t="s">
        <v>1</v>
      </c>
      <c r="I959" s="209"/>
      <c r="J959" s="209"/>
      <c r="K959" s="209"/>
      <c r="L959" s="213"/>
      <c r="M959" s="214"/>
      <c r="N959" s="215"/>
      <c r="O959" s="215"/>
      <c r="P959" s="215"/>
      <c r="Q959" s="215"/>
      <c r="R959" s="215"/>
      <c r="S959" s="215"/>
      <c r="T959" s="216"/>
      <c r="AT959" s="217" t="s">
        <v>292</v>
      </c>
      <c r="AU959" s="217" t="s">
        <v>88</v>
      </c>
      <c r="AV959" s="12" t="s">
        <v>86</v>
      </c>
      <c r="AW959" s="12" t="s">
        <v>40</v>
      </c>
      <c r="AX959" s="12" t="s">
        <v>79</v>
      </c>
      <c r="AY959" s="217" t="s">
        <v>282</v>
      </c>
    </row>
    <row r="960" s="13" customFormat="1">
      <c r="B960" s="218"/>
      <c r="C960" s="219"/>
      <c r="D960" s="210" t="s">
        <v>292</v>
      </c>
      <c r="E960" s="220" t="s">
        <v>1</v>
      </c>
      <c r="F960" s="221" t="s">
        <v>4594</v>
      </c>
      <c r="G960" s="219"/>
      <c r="H960" s="222">
        <v>27.199999999999999</v>
      </c>
      <c r="I960" s="219"/>
      <c r="J960" s="219"/>
      <c r="K960" s="219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292</v>
      </c>
      <c r="AU960" s="227" t="s">
        <v>88</v>
      </c>
      <c r="AV960" s="13" t="s">
        <v>88</v>
      </c>
      <c r="AW960" s="13" t="s">
        <v>40</v>
      </c>
      <c r="AX960" s="13" t="s">
        <v>79</v>
      </c>
      <c r="AY960" s="227" t="s">
        <v>282</v>
      </c>
    </row>
    <row r="961" s="12" customFormat="1">
      <c r="B961" s="208"/>
      <c r="C961" s="209"/>
      <c r="D961" s="210" t="s">
        <v>292</v>
      </c>
      <c r="E961" s="211" t="s">
        <v>1</v>
      </c>
      <c r="F961" s="212" t="s">
        <v>4546</v>
      </c>
      <c r="G961" s="209"/>
      <c r="H961" s="211" t="s">
        <v>1</v>
      </c>
      <c r="I961" s="209"/>
      <c r="J961" s="209"/>
      <c r="K961" s="209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292</v>
      </c>
      <c r="AU961" s="217" t="s">
        <v>88</v>
      </c>
      <c r="AV961" s="12" t="s">
        <v>86</v>
      </c>
      <c r="AW961" s="12" t="s">
        <v>40</v>
      </c>
      <c r="AX961" s="12" t="s">
        <v>79</v>
      </c>
      <c r="AY961" s="217" t="s">
        <v>282</v>
      </c>
    </row>
    <row r="962" s="12" customFormat="1">
      <c r="B962" s="208"/>
      <c r="C962" s="209"/>
      <c r="D962" s="210" t="s">
        <v>292</v>
      </c>
      <c r="E962" s="211" t="s">
        <v>1</v>
      </c>
      <c r="F962" s="212" t="s">
        <v>4595</v>
      </c>
      <c r="G962" s="209"/>
      <c r="H962" s="211" t="s">
        <v>1</v>
      </c>
      <c r="I962" s="209"/>
      <c r="J962" s="209"/>
      <c r="K962" s="209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292</v>
      </c>
      <c r="AU962" s="217" t="s">
        <v>88</v>
      </c>
      <c r="AV962" s="12" t="s">
        <v>86</v>
      </c>
      <c r="AW962" s="12" t="s">
        <v>40</v>
      </c>
      <c r="AX962" s="12" t="s">
        <v>79</v>
      </c>
      <c r="AY962" s="217" t="s">
        <v>282</v>
      </c>
    </row>
    <row r="963" s="13" customFormat="1">
      <c r="B963" s="218"/>
      <c r="C963" s="219"/>
      <c r="D963" s="210" t="s">
        <v>292</v>
      </c>
      <c r="E963" s="220" t="s">
        <v>1</v>
      </c>
      <c r="F963" s="221" t="s">
        <v>4596</v>
      </c>
      <c r="G963" s="219"/>
      <c r="H963" s="222">
        <v>4.5999999999999996</v>
      </c>
      <c r="I963" s="219"/>
      <c r="J963" s="219"/>
      <c r="K963" s="219"/>
      <c r="L963" s="223"/>
      <c r="M963" s="224"/>
      <c r="N963" s="225"/>
      <c r="O963" s="225"/>
      <c r="P963" s="225"/>
      <c r="Q963" s="225"/>
      <c r="R963" s="225"/>
      <c r="S963" s="225"/>
      <c r="T963" s="226"/>
      <c r="AT963" s="227" t="s">
        <v>292</v>
      </c>
      <c r="AU963" s="227" t="s">
        <v>88</v>
      </c>
      <c r="AV963" s="13" t="s">
        <v>88</v>
      </c>
      <c r="AW963" s="13" t="s">
        <v>40</v>
      </c>
      <c r="AX963" s="13" t="s">
        <v>79</v>
      </c>
      <c r="AY963" s="227" t="s">
        <v>282</v>
      </c>
    </row>
    <row r="964" s="12" customFormat="1">
      <c r="B964" s="208"/>
      <c r="C964" s="209"/>
      <c r="D964" s="210" t="s">
        <v>292</v>
      </c>
      <c r="E964" s="211" t="s">
        <v>1</v>
      </c>
      <c r="F964" s="212" t="s">
        <v>4597</v>
      </c>
      <c r="G964" s="209"/>
      <c r="H964" s="211" t="s">
        <v>1</v>
      </c>
      <c r="I964" s="209"/>
      <c r="J964" s="209"/>
      <c r="K964" s="209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292</v>
      </c>
      <c r="AU964" s="217" t="s">
        <v>88</v>
      </c>
      <c r="AV964" s="12" t="s">
        <v>86</v>
      </c>
      <c r="AW964" s="12" t="s">
        <v>40</v>
      </c>
      <c r="AX964" s="12" t="s">
        <v>79</v>
      </c>
      <c r="AY964" s="217" t="s">
        <v>282</v>
      </c>
    </row>
    <row r="965" s="13" customFormat="1">
      <c r="B965" s="218"/>
      <c r="C965" s="219"/>
      <c r="D965" s="210" t="s">
        <v>292</v>
      </c>
      <c r="E965" s="220" t="s">
        <v>1</v>
      </c>
      <c r="F965" s="221" t="s">
        <v>4598</v>
      </c>
      <c r="G965" s="219"/>
      <c r="H965" s="222">
        <v>1.8</v>
      </c>
      <c r="I965" s="219"/>
      <c r="J965" s="219"/>
      <c r="K965" s="219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292</v>
      </c>
      <c r="AU965" s="227" t="s">
        <v>88</v>
      </c>
      <c r="AV965" s="13" t="s">
        <v>88</v>
      </c>
      <c r="AW965" s="13" t="s">
        <v>40</v>
      </c>
      <c r="AX965" s="13" t="s">
        <v>79</v>
      </c>
      <c r="AY965" s="227" t="s">
        <v>282</v>
      </c>
    </row>
    <row r="966" s="15" customFormat="1">
      <c r="B966" s="238"/>
      <c r="C966" s="239"/>
      <c r="D966" s="210" t="s">
        <v>292</v>
      </c>
      <c r="E966" s="240" t="s">
        <v>1</v>
      </c>
      <c r="F966" s="241" t="s">
        <v>306</v>
      </c>
      <c r="G966" s="239"/>
      <c r="H966" s="242">
        <v>33.600000000000001</v>
      </c>
      <c r="I966" s="239"/>
      <c r="J966" s="239"/>
      <c r="K966" s="239"/>
      <c r="L966" s="243"/>
      <c r="M966" s="244"/>
      <c r="N966" s="245"/>
      <c r="O966" s="245"/>
      <c r="P966" s="245"/>
      <c r="Q966" s="245"/>
      <c r="R966" s="245"/>
      <c r="S966" s="245"/>
      <c r="T966" s="246"/>
      <c r="AT966" s="247" t="s">
        <v>292</v>
      </c>
      <c r="AU966" s="247" t="s">
        <v>88</v>
      </c>
      <c r="AV966" s="15" t="s">
        <v>290</v>
      </c>
      <c r="AW966" s="15" t="s">
        <v>40</v>
      </c>
      <c r="AX966" s="15" t="s">
        <v>86</v>
      </c>
      <c r="AY966" s="247" t="s">
        <v>282</v>
      </c>
    </row>
    <row r="967" s="1" customFormat="1" ht="16.5" customHeight="1">
      <c r="B967" s="33"/>
      <c r="C967" s="198" t="s">
        <v>3760</v>
      </c>
      <c r="D967" s="198" t="s">
        <v>285</v>
      </c>
      <c r="E967" s="199" t="s">
        <v>4599</v>
      </c>
      <c r="F967" s="200" t="s">
        <v>3766</v>
      </c>
      <c r="G967" s="201" t="s">
        <v>343</v>
      </c>
      <c r="H967" s="202">
        <v>33.600000000000001</v>
      </c>
      <c r="I967" s="203">
        <v>58.799999999999997</v>
      </c>
      <c r="J967" s="203">
        <f>ROUND(I967*H967,2)</f>
        <v>1975.6800000000001</v>
      </c>
      <c r="K967" s="200" t="s">
        <v>289</v>
      </c>
      <c r="L967" s="38"/>
      <c r="M967" s="72" t="s">
        <v>1</v>
      </c>
      <c r="N967" s="204" t="s">
        <v>50</v>
      </c>
      <c r="O967" s="205">
        <v>0.20100000000000001</v>
      </c>
      <c r="P967" s="205">
        <f>O967*H967</f>
        <v>6.7536000000000005</v>
      </c>
      <c r="Q967" s="205">
        <v>0</v>
      </c>
      <c r="R967" s="205">
        <f>Q967*H967</f>
        <v>0</v>
      </c>
      <c r="S967" s="205">
        <v>0</v>
      </c>
      <c r="T967" s="206">
        <f>S967*H967</f>
        <v>0</v>
      </c>
      <c r="AR967" s="17" t="s">
        <v>659</v>
      </c>
      <c r="AT967" s="17" t="s">
        <v>285</v>
      </c>
      <c r="AU967" s="17" t="s">
        <v>88</v>
      </c>
      <c r="AY967" s="17" t="s">
        <v>282</v>
      </c>
      <c r="BE967" s="207">
        <f>IF(N967="základní",J967,0)</f>
        <v>1975.6800000000001</v>
      </c>
      <c r="BF967" s="207">
        <f>IF(N967="snížená",J967,0)</f>
        <v>0</v>
      </c>
      <c r="BG967" s="207">
        <f>IF(N967="zákl. přenesená",J967,0)</f>
        <v>0</v>
      </c>
      <c r="BH967" s="207">
        <f>IF(N967="sníž. přenesená",J967,0)</f>
        <v>0</v>
      </c>
      <c r="BI967" s="207">
        <f>IF(N967="nulová",J967,0)</f>
        <v>0</v>
      </c>
      <c r="BJ967" s="17" t="s">
        <v>86</v>
      </c>
      <c r="BK967" s="207">
        <f>ROUND(I967*H967,2)</f>
        <v>1975.6800000000001</v>
      </c>
      <c r="BL967" s="17" t="s">
        <v>659</v>
      </c>
      <c r="BM967" s="17" t="s">
        <v>4600</v>
      </c>
    </row>
    <row r="968" s="12" customFormat="1">
      <c r="B968" s="208"/>
      <c r="C968" s="209"/>
      <c r="D968" s="210" t="s">
        <v>292</v>
      </c>
      <c r="E968" s="211" t="s">
        <v>1</v>
      </c>
      <c r="F968" s="212" t="s">
        <v>4551</v>
      </c>
      <c r="G968" s="209"/>
      <c r="H968" s="211" t="s">
        <v>1</v>
      </c>
      <c r="I968" s="209"/>
      <c r="J968" s="209"/>
      <c r="K968" s="209"/>
      <c r="L968" s="213"/>
      <c r="M968" s="214"/>
      <c r="N968" s="215"/>
      <c r="O968" s="215"/>
      <c r="P968" s="215"/>
      <c r="Q968" s="215"/>
      <c r="R968" s="215"/>
      <c r="S968" s="215"/>
      <c r="T968" s="216"/>
      <c r="AT968" s="217" t="s">
        <v>292</v>
      </c>
      <c r="AU968" s="217" t="s">
        <v>88</v>
      </c>
      <c r="AV968" s="12" t="s">
        <v>86</v>
      </c>
      <c r="AW968" s="12" t="s">
        <v>40</v>
      </c>
      <c r="AX968" s="12" t="s">
        <v>79</v>
      </c>
      <c r="AY968" s="217" t="s">
        <v>282</v>
      </c>
    </row>
    <row r="969" s="12" customFormat="1">
      <c r="B969" s="208"/>
      <c r="C969" s="209"/>
      <c r="D969" s="210" t="s">
        <v>292</v>
      </c>
      <c r="E969" s="211" t="s">
        <v>1</v>
      </c>
      <c r="F969" s="212" t="s">
        <v>4592</v>
      </c>
      <c r="G969" s="209"/>
      <c r="H969" s="211" t="s">
        <v>1</v>
      </c>
      <c r="I969" s="209"/>
      <c r="J969" s="209"/>
      <c r="K969" s="209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292</v>
      </c>
      <c r="AU969" s="217" t="s">
        <v>88</v>
      </c>
      <c r="AV969" s="12" t="s">
        <v>86</v>
      </c>
      <c r="AW969" s="12" t="s">
        <v>40</v>
      </c>
      <c r="AX969" s="12" t="s">
        <v>79</v>
      </c>
      <c r="AY969" s="217" t="s">
        <v>282</v>
      </c>
    </row>
    <row r="970" s="12" customFormat="1">
      <c r="B970" s="208"/>
      <c r="C970" s="209"/>
      <c r="D970" s="210" t="s">
        <v>292</v>
      </c>
      <c r="E970" s="211" t="s">
        <v>1</v>
      </c>
      <c r="F970" s="212" t="s">
        <v>4593</v>
      </c>
      <c r="G970" s="209"/>
      <c r="H970" s="211" t="s">
        <v>1</v>
      </c>
      <c r="I970" s="209"/>
      <c r="J970" s="209"/>
      <c r="K970" s="209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292</v>
      </c>
      <c r="AU970" s="217" t="s">
        <v>88</v>
      </c>
      <c r="AV970" s="12" t="s">
        <v>86</v>
      </c>
      <c r="AW970" s="12" t="s">
        <v>40</v>
      </c>
      <c r="AX970" s="12" t="s">
        <v>79</v>
      </c>
      <c r="AY970" s="217" t="s">
        <v>282</v>
      </c>
    </row>
    <row r="971" s="13" customFormat="1">
      <c r="B971" s="218"/>
      <c r="C971" s="219"/>
      <c r="D971" s="210" t="s">
        <v>292</v>
      </c>
      <c r="E971" s="220" t="s">
        <v>1</v>
      </c>
      <c r="F971" s="221" t="s">
        <v>4594</v>
      </c>
      <c r="G971" s="219"/>
      <c r="H971" s="222">
        <v>27.199999999999999</v>
      </c>
      <c r="I971" s="219"/>
      <c r="J971" s="219"/>
      <c r="K971" s="219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292</v>
      </c>
      <c r="AU971" s="227" t="s">
        <v>88</v>
      </c>
      <c r="AV971" s="13" t="s">
        <v>88</v>
      </c>
      <c r="AW971" s="13" t="s">
        <v>40</v>
      </c>
      <c r="AX971" s="13" t="s">
        <v>79</v>
      </c>
      <c r="AY971" s="227" t="s">
        <v>282</v>
      </c>
    </row>
    <row r="972" s="12" customFormat="1">
      <c r="B972" s="208"/>
      <c r="C972" s="209"/>
      <c r="D972" s="210" t="s">
        <v>292</v>
      </c>
      <c r="E972" s="211" t="s">
        <v>1</v>
      </c>
      <c r="F972" s="212" t="s">
        <v>4546</v>
      </c>
      <c r="G972" s="209"/>
      <c r="H972" s="211" t="s">
        <v>1</v>
      </c>
      <c r="I972" s="209"/>
      <c r="J972" s="209"/>
      <c r="K972" s="209"/>
      <c r="L972" s="213"/>
      <c r="M972" s="214"/>
      <c r="N972" s="215"/>
      <c r="O972" s="215"/>
      <c r="P972" s="215"/>
      <c r="Q972" s="215"/>
      <c r="R972" s="215"/>
      <c r="S972" s="215"/>
      <c r="T972" s="216"/>
      <c r="AT972" s="217" t="s">
        <v>292</v>
      </c>
      <c r="AU972" s="217" t="s">
        <v>88</v>
      </c>
      <c r="AV972" s="12" t="s">
        <v>86</v>
      </c>
      <c r="AW972" s="12" t="s">
        <v>40</v>
      </c>
      <c r="AX972" s="12" t="s">
        <v>79</v>
      </c>
      <c r="AY972" s="217" t="s">
        <v>282</v>
      </c>
    </row>
    <row r="973" s="12" customFormat="1">
      <c r="B973" s="208"/>
      <c r="C973" s="209"/>
      <c r="D973" s="210" t="s">
        <v>292</v>
      </c>
      <c r="E973" s="211" t="s">
        <v>1</v>
      </c>
      <c r="F973" s="212" t="s">
        <v>4595</v>
      </c>
      <c r="G973" s="209"/>
      <c r="H973" s="211" t="s">
        <v>1</v>
      </c>
      <c r="I973" s="209"/>
      <c r="J973" s="209"/>
      <c r="K973" s="209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292</v>
      </c>
      <c r="AU973" s="217" t="s">
        <v>88</v>
      </c>
      <c r="AV973" s="12" t="s">
        <v>86</v>
      </c>
      <c r="AW973" s="12" t="s">
        <v>40</v>
      </c>
      <c r="AX973" s="12" t="s">
        <v>79</v>
      </c>
      <c r="AY973" s="217" t="s">
        <v>282</v>
      </c>
    </row>
    <row r="974" s="13" customFormat="1">
      <c r="B974" s="218"/>
      <c r="C974" s="219"/>
      <c r="D974" s="210" t="s">
        <v>292</v>
      </c>
      <c r="E974" s="220" t="s">
        <v>1</v>
      </c>
      <c r="F974" s="221" t="s">
        <v>4596</v>
      </c>
      <c r="G974" s="219"/>
      <c r="H974" s="222">
        <v>4.5999999999999996</v>
      </c>
      <c r="I974" s="219"/>
      <c r="J974" s="219"/>
      <c r="K974" s="219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292</v>
      </c>
      <c r="AU974" s="227" t="s">
        <v>88</v>
      </c>
      <c r="AV974" s="13" t="s">
        <v>88</v>
      </c>
      <c r="AW974" s="13" t="s">
        <v>40</v>
      </c>
      <c r="AX974" s="13" t="s">
        <v>79</v>
      </c>
      <c r="AY974" s="227" t="s">
        <v>282</v>
      </c>
    </row>
    <row r="975" s="12" customFormat="1">
      <c r="B975" s="208"/>
      <c r="C975" s="209"/>
      <c r="D975" s="210" t="s">
        <v>292</v>
      </c>
      <c r="E975" s="211" t="s">
        <v>1</v>
      </c>
      <c r="F975" s="212" t="s">
        <v>4597</v>
      </c>
      <c r="G975" s="209"/>
      <c r="H975" s="211" t="s">
        <v>1</v>
      </c>
      <c r="I975" s="209"/>
      <c r="J975" s="209"/>
      <c r="K975" s="209"/>
      <c r="L975" s="213"/>
      <c r="M975" s="214"/>
      <c r="N975" s="215"/>
      <c r="O975" s="215"/>
      <c r="P975" s="215"/>
      <c r="Q975" s="215"/>
      <c r="R975" s="215"/>
      <c r="S975" s="215"/>
      <c r="T975" s="216"/>
      <c r="AT975" s="217" t="s">
        <v>292</v>
      </c>
      <c r="AU975" s="217" t="s">
        <v>88</v>
      </c>
      <c r="AV975" s="12" t="s">
        <v>86</v>
      </c>
      <c r="AW975" s="12" t="s">
        <v>40</v>
      </c>
      <c r="AX975" s="12" t="s">
        <v>79</v>
      </c>
      <c r="AY975" s="217" t="s">
        <v>282</v>
      </c>
    </row>
    <row r="976" s="13" customFormat="1">
      <c r="B976" s="218"/>
      <c r="C976" s="219"/>
      <c r="D976" s="210" t="s">
        <v>292</v>
      </c>
      <c r="E976" s="220" t="s">
        <v>1</v>
      </c>
      <c r="F976" s="221" t="s">
        <v>4598</v>
      </c>
      <c r="G976" s="219"/>
      <c r="H976" s="222">
        <v>1.8</v>
      </c>
      <c r="I976" s="219"/>
      <c r="J976" s="219"/>
      <c r="K976" s="219"/>
      <c r="L976" s="223"/>
      <c r="M976" s="224"/>
      <c r="N976" s="225"/>
      <c r="O976" s="225"/>
      <c r="P976" s="225"/>
      <c r="Q976" s="225"/>
      <c r="R976" s="225"/>
      <c r="S976" s="225"/>
      <c r="T976" s="226"/>
      <c r="AT976" s="227" t="s">
        <v>292</v>
      </c>
      <c r="AU976" s="227" t="s">
        <v>88</v>
      </c>
      <c r="AV976" s="13" t="s">
        <v>88</v>
      </c>
      <c r="AW976" s="13" t="s">
        <v>40</v>
      </c>
      <c r="AX976" s="13" t="s">
        <v>79</v>
      </c>
      <c r="AY976" s="227" t="s">
        <v>282</v>
      </c>
    </row>
    <row r="977" s="15" customFormat="1">
      <c r="B977" s="238"/>
      <c r="C977" s="239"/>
      <c r="D977" s="210" t="s">
        <v>292</v>
      </c>
      <c r="E977" s="240" t="s">
        <v>1</v>
      </c>
      <c r="F977" s="241" t="s">
        <v>306</v>
      </c>
      <c r="G977" s="239"/>
      <c r="H977" s="242">
        <v>33.600000000000001</v>
      </c>
      <c r="I977" s="239"/>
      <c r="J977" s="239"/>
      <c r="K977" s="239"/>
      <c r="L977" s="243"/>
      <c r="M977" s="244"/>
      <c r="N977" s="245"/>
      <c r="O977" s="245"/>
      <c r="P977" s="245"/>
      <c r="Q977" s="245"/>
      <c r="R977" s="245"/>
      <c r="S977" s="245"/>
      <c r="T977" s="246"/>
      <c r="AT977" s="247" t="s">
        <v>292</v>
      </c>
      <c r="AU977" s="247" t="s">
        <v>88</v>
      </c>
      <c r="AV977" s="15" t="s">
        <v>290</v>
      </c>
      <c r="AW977" s="15" t="s">
        <v>40</v>
      </c>
      <c r="AX977" s="15" t="s">
        <v>86</v>
      </c>
      <c r="AY977" s="247" t="s">
        <v>282</v>
      </c>
    </row>
    <row r="978" s="1" customFormat="1" ht="16.5" customHeight="1">
      <c r="B978" s="33"/>
      <c r="C978" s="198" t="s">
        <v>3764</v>
      </c>
      <c r="D978" s="198" t="s">
        <v>285</v>
      </c>
      <c r="E978" s="199" t="s">
        <v>4601</v>
      </c>
      <c r="F978" s="200" t="s">
        <v>3774</v>
      </c>
      <c r="G978" s="201" t="s">
        <v>288</v>
      </c>
      <c r="H978" s="202">
        <v>10.800000000000001</v>
      </c>
      <c r="I978" s="203">
        <v>232</v>
      </c>
      <c r="J978" s="203">
        <f>ROUND(I978*H978,2)</f>
        <v>2505.5999999999999</v>
      </c>
      <c r="K978" s="200" t="s">
        <v>289</v>
      </c>
      <c r="L978" s="38"/>
      <c r="M978" s="72" t="s">
        <v>1</v>
      </c>
      <c r="N978" s="204" t="s">
        <v>50</v>
      </c>
      <c r="O978" s="205">
        <v>0.84999999999999998</v>
      </c>
      <c r="P978" s="205">
        <f>O978*H978</f>
        <v>9.1799999999999997</v>
      </c>
      <c r="Q978" s="205">
        <v>0</v>
      </c>
      <c r="R978" s="205">
        <f>Q978*H978</f>
        <v>0</v>
      </c>
      <c r="S978" s="205">
        <v>0</v>
      </c>
      <c r="T978" s="206">
        <f>S978*H978</f>
        <v>0</v>
      </c>
      <c r="AR978" s="17" t="s">
        <v>659</v>
      </c>
      <c r="AT978" s="17" t="s">
        <v>285</v>
      </c>
      <c r="AU978" s="17" t="s">
        <v>88</v>
      </c>
      <c r="AY978" s="17" t="s">
        <v>282</v>
      </c>
      <c r="BE978" s="207">
        <f>IF(N978="základní",J978,0)</f>
        <v>2505.5999999999999</v>
      </c>
      <c r="BF978" s="207">
        <f>IF(N978="snížená",J978,0)</f>
        <v>0</v>
      </c>
      <c r="BG978" s="207">
        <f>IF(N978="zákl. přenesená",J978,0)</f>
        <v>0</v>
      </c>
      <c r="BH978" s="207">
        <f>IF(N978="sníž. přenesená",J978,0)</f>
        <v>0</v>
      </c>
      <c r="BI978" s="207">
        <f>IF(N978="nulová",J978,0)</f>
        <v>0</v>
      </c>
      <c r="BJ978" s="17" t="s">
        <v>86</v>
      </c>
      <c r="BK978" s="207">
        <f>ROUND(I978*H978,2)</f>
        <v>2505.5999999999999</v>
      </c>
      <c r="BL978" s="17" t="s">
        <v>659</v>
      </c>
      <c r="BM978" s="17" t="s">
        <v>4602</v>
      </c>
    </row>
    <row r="979" s="12" customFormat="1">
      <c r="B979" s="208"/>
      <c r="C979" s="209"/>
      <c r="D979" s="210" t="s">
        <v>292</v>
      </c>
      <c r="E979" s="211" t="s">
        <v>1</v>
      </c>
      <c r="F979" s="212" t="s">
        <v>4546</v>
      </c>
      <c r="G979" s="209"/>
      <c r="H979" s="211" t="s">
        <v>1</v>
      </c>
      <c r="I979" s="209"/>
      <c r="J979" s="209"/>
      <c r="K979" s="209"/>
      <c r="L979" s="213"/>
      <c r="M979" s="214"/>
      <c r="N979" s="215"/>
      <c r="O979" s="215"/>
      <c r="P979" s="215"/>
      <c r="Q979" s="215"/>
      <c r="R979" s="215"/>
      <c r="S979" s="215"/>
      <c r="T979" s="216"/>
      <c r="AT979" s="217" t="s">
        <v>292</v>
      </c>
      <c r="AU979" s="217" t="s">
        <v>88</v>
      </c>
      <c r="AV979" s="12" t="s">
        <v>86</v>
      </c>
      <c r="AW979" s="12" t="s">
        <v>40</v>
      </c>
      <c r="AX979" s="12" t="s">
        <v>79</v>
      </c>
      <c r="AY979" s="217" t="s">
        <v>282</v>
      </c>
    </row>
    <row r="980" s="12" customFormat="1">
      <c r="B980" s="208"/>
      <c r="C980" s="209"/>
      <c r="D980" s="210" t="s">
        <v>292</v>
      </c>
      <c r="E980" s="211" t="s">
        <v>1</v>
      </c>
      <c r="F980" s="212" t="s">
        <v>4603</v>
      </c>
      <c r="G980" s="209"/>
      <c r="H980" s="211" t="s">
        <v>1</v>
      </c>
      <c r="I980" s="209"/>
      <c r="J980" s="209"/>
      <c r="K980" s="209"/>
      <c r="L980" s="213"/>
      <c r="M980" s="214"/>
      <c r="N980" s="215"/>
      <c r="O980" s="215"/>
      <c r="P980" s="215"/>
      <c r="Q980" s="215"/>
      <c r="R980" s="215"/>
      <c r="S980" s="215"/>
      <c r="T980" s="216"/>
      <c r="AT980" s="217" t="s">
        <v>292</v>
      </c>
      <c r="AU980" s="217" t="s">
        <v>88</v>
      </c>
      <c r="AV980" s="12" t="s">
        <v>86</v>
      </c>
      <c r="AW980" s="12" t="s">
        <v>40</v>
      </c>
      <c r="AX980" s="12" t="s">
        <v>79</v>
      </c>
      <c r="AY980" s="217" t="s">
        <v>282</v>
      </c>
    </row>
    <row r="981" s="13" customFormat="1">
      <c r="B981" s="218"/>
      <c r="C981" s="219"/>
      <c r="D981" s="210" t="s">
        <v>292</v>
      </c>
      <c r="E981" s="220" t="s">
        <v>1</v>
      </c>
      <c r="F981" s="221" t="s">
        <v>4563</v>
      </c>
      <c r="G981" s="219"/>
      <c r="H981" s="222">
        <v>10.800000000000001</v>
      </c>
      <c r="I981" s="219"/>
      <c r="J981" s="219"/>
      <c r="K981" s="219"/>
      <c r="L981" s="223"/>
      <c r="M981" s="224"/>
      <c r="N981" s="225"/>
      <c r="O981" s="225"/>
      <c r="P981" s="225"/>
      <c r="Q981" s="225"/>
      <c r="R981" s="225"/>
      <c r="S981" s="225"/>
      <c r="T981" s="226"/>
      <c r="AT981" s="227" t="s">
        <v>292</v>
      </c>
      <c r="AU981" s="227" t="s">
        <v>88</v>
      </c>
      <c r="AV981" s="13" t="s">
        <v>88</v>
      </c>
      <c r="AW981" s="13" t="s">
        <v>40</v>
      </c>
      <c r="AX981" s="13" t="s">
        <v>86</v>
      </c>
      <c r="AY981" s="227" t="s">
        <v>282</v>
      </c>
    </row>
    <row r="982" s="1" customFormat="1" ht="16.5" customHeight="1">
      <c r="B982" s="33"/>
      <c r="C982" s="198" t="s">
        <v>3768</v>
      </c>
      <c r="D982" s="198" t="s">
        <v>285</v>
      </c>
      <c r="E982" s="199" t="s">
        <v>4604</v>
      </c>
      <c r="F982" s="200" t="s">
        <v>4605</v>
      </c>
      <c r="G982" s="201" t="s">
        <v>392</v>
      </c>
      <c r="H982" s="202">
        <v>405</v>
      </c>
      <c r="I982" s="203">
        <v>177</v>
      </c>
      <c r="J982" s="203">
        <f>ROUND(I982*H982,2)</f>
        <v>71685</v>
      </c>
      <c r="K982" s="200" t="s">
        <v>289</v>
      </c>
      <c r="L982" s="38"/>
      <c r="M982" s="72" t="s">
        <v>1</v>
      </c>
      <c r="N982" s="204" t="s">
        <v>50</v>
      </c>
      <c r="O982" s="205">
        <v>0.64700000000000002</v>
      </c>
      <c r="P982" s="205">
        <f>O982*H982</f>
        <v>262.03500000000003</v>
      </c>
      <c r="Q982" s="205">
        <v>0</v>
      </c>
      <c r="R982" s="205">
        <f>Q982*H982</f>
        <v>0</v>
      </c>
      <c r="S982" s="205">
        <v>0</v>
      </c>
      <c r="T982" s="206">
        <f>S982*H982</f>
        <v>0</v>
      </c>
      <c r="AR982" s="17" t="s">
        <v>659</v>
      </c>
      <c r="AT982" s="17" t="s">
        <v>285</v>
      </c>
      <c r="AU982" s="17" t="s">
        <v>88</v>
      </c>
      <c r="AY982" s="17" t="s">
        <v>282</v>
      </c>
      <c r="BE982" s="207">
        <f>IF(N982="základní",J982,0)</f>
        <v>71685</v>
      </c>
      <c r="BF982" s="207">
        <f>IF(N982="snížená",J982,0)</f>
        <v>0</v>
      </c>
      <c r="BG982" s="207">
        <f>IF(N982="zákl. přenesená",J982,0)</f>
        <v>0</v>
      </c>
      <c r="BH982" s="207">
        <f>IF(N982="sníž. přenesená",J982,0)</f>
        <v>0</v>
      </c>
      <c r="BI982" s="207">
        <f>IF(N982="nulová",J982,0)</f>
        <v>0</v>
      </c>
      <c r="BJ982" s="17" t="s">
        <v>86</v>
      </c>
      <c r="BK982" s="207">
        <f>ROUND(I982*H982,2)</f>
        <v>71685</v>
      </c>
      <c r="BL982" s="17" t="s">
        <v>659</v>
      </c>
      <c r="BM982" s="17" t="s">
        <v>4606</v>
      </c>
    </row>
    <row r="983" s="12" customFormat="1">
      <c r="B983" s="208"/>
      <c r="C983" s="209"/>
      <c r="D983" s="210" t="s">
        <v>292</v>
      </c>
      <c r="E983" s="211" t="s">
        <v>1</v>
      </c>
      <c r="F983" s="212" t="s">
        <v>3945</v>
      </c>
      <c r="G983" s="209"/>
      <c r="H983" s="211" t="s">
        <v>1</v>
      </c>
      <c r="I983" s="209"/>
      <c r="J983" s="209"/>
      <c r="K983" s="209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292</v>
      </c>
      <c r="AU983" s="217" t="s">
        <v>88</v>
      </c>
      <c r="AV983" s="12" t="s">
        <v>86</v>
      </c>
      <c r="AW983" s="12" t="s">
        <v>40</v>
      </c>
      <c r="AX983" s="12" t="s">
        <v>79</v>
      </c>
      <c r="AY983" s="217" t="s">
        <v>282</v>
      </c>
    </row>
    <row r="984" s="12" customFormat="1">
      <c r="B984" s="208"/>
      <c r="C984" s="209"/>
      <c r="D984" s="210" t="s">
        <v>292</v>
      </c>
      <c r="E984" s="211" t="s">
        <v>1</v>
      </c>
      <c r="F984" s="212" t="s">
        <v>4534</v>
      </c>
      <c r="G984" s="209"/>
      <c r="H984" s="211" t="s">
        <v>1</v>
      </c>
      <c r="I984" s="209"/>
      <c r="J984" s="209"/>
      <c r="K984" s="209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292</v>
      </c>
      <c r="AU984" s="217" t="s">
        <v>88</v>
      </c>
      <c r="AV984" s="12" t="s">
        <v>86</v>
      </c>
      <c r="AW984" s="12" t="s">
        <v>40</v>
      </c>
      <c r="AX984" s="12" t="s">
        <v>79</v>
      </c>
      <c r="AY984" s="217" t="s">
        <v>282</v>
      </c>
    </row>
    <row r="985" s="13" customFormat="1">
      <c r="B985" s="218"/>
      <c r="C985" s="219"/>
      <c r="D985" s="210" t="s">
        <v>292</v>
      </c>
      <c r="E985" s="220" t="s">
        <v>1</v>
      </c>
      <c r="F985" s="221" t="s">
        <v>4607</v>
      </c>
      <c r="G985" s="219"/>
      <c r="H985" s="222">
        <v>405</v>
      </c>
      <c r="I985" s="219"/>
      <c r="J985" s="219"/>
      <c r="K985" s="219"/>
      <c r="L985" s="223"/>
      <c r="M985" s="224"/>
      <c r="N985" s="225"/>
      <c r="O985" s="225"/>
      <c r="P985" s="225"/>
      <c r="Q985" s="225"/>
      <c r="R985" s="225"/>
      <c r="S985" s="225"/>
      <c r="T985" s="226"/>
      <c r="AT985" s="227" t="s">
        <v>292</v>
      </c>
      <c r="AU985" s="227" t="s">
        <v>88</v>
      </c>
      <c r="AV985" s="13" t="s">
        <v>88</v>
      </c>
      <c r="AW985" s="13" t="s">
        <v>40</v>
      </c>
      <c r="AX985" s="13" t="s">
        <v>86</v>
      </c>
      <c r="AY985" s="227" t="s">
        <v>282</v>
      </c>
    </row>
    <row r="986" s="1" customFormat="1" ht="16.5" customHeight="1">
      <c r="B986" s="33"/>
      <c r="C986" s="198" t="s">
        <v>3772</v>
      </c>
      <c r="D986" s="198" t="s">
        <v>285</v>
      </c>
      <c r="E986" s="199" t="s">
        <v>4608</v>
      </c>
      <c r="F986" s="200" t="s">
        <v>4609</v>
      </c>
      <c r="G986" s="201" t="s">
        <v>392</v>
      </c>
      <c r="H986" s="202">
        <v>65</v>
      </c>
      <c r="I986" s="203">
        <v>337</v>
      </c>
      <c r="J986" s="203">
        <f>ROUND(I986*H986,2)</f>
        <v>21905</v>
      </c>
      <c r="K986" s="200" t="s">
        <v>289</v>
      </c>
      <c r="L986" s="38"/>
      <c r="M986" s="72" t="s">
        <v>1</v>
      </c>
      <c r="N986" s="204" t="s">
        <v>50</v>
      </c>
      <c r="O986" s="205">
        <v>1.2330000000000001</v>
      </c>
      <c r="P986" s="205">
        <f>O986*H986</f>
        <v>80.14500000000001</v>
      </c>
      <c r="Q986" s="205">
        <v>0</v>
      </c>
      <c r="R986" s="205">
        <f>Q986*H986</f>
        <v>0</v>
      </c>
      <c r="S986" s="205">
        <v>0</v>
      </c>
      <c r="T986" s="206">
        <f>S986*H986</f>
        <v>0</v>
      </c>
      <c r="AR986" s="17" t="s">
        <v>659</v>
      </c>
      <c r="AT986" s="17" t="s">
        <v>285</v>
      </c>
      <c r="AU986" s="17" t="s">
        <v>88</v>
      </c>
      <c r="AY986" s="17" t="s">
        <v>282</v>
      </c>
      <c r="BE986" s="207">
        <f>IF(N986="základní",J986,0)</f>
        <v>21905</v>
      </c>
      <c r="BF986" s="207">
        <f>IF(N986="snížená",J986,0)</f>
        <v>0</v>
      </c>
      <c r="BG986" s="207">
        <f>IF(N986="zákl. přenesená",J986,0)</f>
        <v>0</v>
      </c>
      <c r="BH986" s="207">
        <f>IF(N986="sníž. přenesená",J986,0)</f>
        <v>0</v>
      </c>
      <c r="BI986" s="207">
        <f>IF(N986="nulová",J986,0)</f>
        <v>0</v>
      </c>
      <c r="BJ986" s="17" t="s">
        <v>86</v>
      </c>
      <c r="BK986" s="207">
        <f>ROUND(I986*H986,2)</f>
        <v>21905</v>
      </c>
      <c r="BL986" s="17" t="s">
        <v>659</v>
      </c>
      <c r="BM986" s="17" t="s">
        <v>4610</v>
      </c>
    </row>
    <row r="987" s="12" customFormat="1">
      <c r="B987" s="208"/>
      <c r="C987" s="209"/>
      <c r="D987" s="210" t="s">
        <v>292</v>
      </c>
      <c r="E987" s="211" t="s">
        <v>1</v>
      </c>
      <c r="F987" s="212" t="s">
        <v>3945</v>
      </c>
      <c r="G987" s="209"/>
      <c r="H987" s="211" t="s">
        <v>1</v>
      </c>
      <c r="I987" s="209"/>
      <c r="J987" s="209"/>
      <c r="K987" s="209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292</v>
      </c>
      <c r="AU987" s="217" t="s">
        <v>88</v>
      </c>
      <c r="AV987" s="12" t="s">
        <v>86</v>
      </c>
      <c r="AW987" s="12" t="s">
        <v>40</v>
      </c>
      <c r="AX987" s="12" t="s">
        <v>79</v>
      </c>
      <c r="AY987" s="217" t="s">
        <v>282</v>
      </c>
    </row>
    <row r="988" s="12" customFormat="1">
      <c r="B988" s="208"/>
      <c r="C988" s="209"/>
      <c r="D988" s="210" t="s">
        <v>292</v>
      </c>
      <c r="E988" s="211" t="s">
        <v>1</v>
      </c>
      <c r="F988" s="212" t="s">
        <v>4536</v>
      </c>
      <c r="G988" s="209"/>
      <c r="H988" s="211" t="s">
        <v>1</v>
      </c>
      <c r="I988" s="209"/>
      <c r="J988" s="209"/>
      <c r="K988" s="209"/>
      <c r="L988" s="213"/>
      <c r="M988" s="214"/>
      <c r="N988" s="215"/>
      <c r="O988" s="215"/>
      <c r="P988" s="215"/>
      <c r="Q988" s="215"/>
      <c r="R988" s="215"/>
      <c r="S988" s="215"/>
      <c r="T988" s="216"/>
      <c r="AT988" s="217" t="s">
        <v>292</v>
      </c>
      <c r="AU988" s="217" t="s">
        <v>88</v>
      </c>
      <c r="AV988" s="12" t="s">
        <v>86</v>
      </c>
      <c r="AW988" s="12" t="s">
        <v>40</v>
      </c>
      <c r="AX988" s="12" t="s">
        <v>79</v>
      </c>
      <c r="AY988" s="217" t="s">
        <v>282</v>
      </c>
    </row>
    <row r="989" s="13" customFormat="1">
      <c r="B989" s="218"/>
      <c r="C989" s="219"/>
      <c r="D989" s="210" t="s">
        <v>292</v>
      </c>
      <c r="E989" s="220" t="s">
        <v>1</v>
      </c>
      <c r="F989" s="221" t="s">
        <v>663</v>
      </c>
      <c r="G989" s="219"/>
      <c r="H989" s="222">
        <v>65</v>
      </c>
      <c r="I989" s="219"/>
      <c r="J989" s="219"/>
      <c r="K989" s="219"/>
      <c r="L989" s="223"/>
      <c r="M989" s="224"/>
      <c r="N989" s="225"/>
      <c r="O989" s="225"/>
      <c r="P989" s="225"/>
      <c r="Q989" s="225"/>
      <c r="R989" s="225"/>
      <c r="S989" s="225"/>
      <c r="T989" s="226"/>
      <c r="AT989" s="227" t="s">
        <v>292</v>
      </c>
      <c r="AU989" s="227" t="s">
        <v>88</v>
      </c>
      <c r="AV989" s="13" t="s">
        <v>88</v>
      </c>
      <c r="AW989" s="13" t="s">
        <v>40</v>
      </c>
      <c r="AX989" s="13" t="s">
        <v>86</v>
      </c>
      <c r="AY989" s="227" t="s">
        <v>282</v>
      </c>
    </row>
    <row r="990" s="1" customFormat="1" ht="16.5" customHeight="1">
      <c r="B990" s="33"/>
      <c r="C990" s="198" t="s">
        <v>3776</v>
      </c>
      <c r="D990" s="198" t="s">
        <v>285</v>
      </c>
      <c r="E990" s="199" t="s">
        <v>4611</v>
      </c>
      <c r="F990" s="200" t="s">
        <v>4612</v>
      </c>
      <c r="G990" s="201" t="s">
        <v>392</v>
      </c>
      <c r="H990" s="202">
        <v>14</v>
      </c>
      <c r="I990" s="203">
        <v>657</v>
      </c>
      <c r="J990" s="203">
        <f>ROUND(I990*H990,2)</f>
        <v>9198</v>
      </c>
      <c r="K990" s="200" t="s">
        <v>289</v>
      </c>
      <c r="L990" s="38"/>
      <c r="M990" s="72" t="s">
        <v>1</v>
      </c>
      <c r="N990" s="204" t="s">
        <v>50</v>
      </c>
      <c r="O990" s="205">
        <v>2.4039999999999999</v>
      </c>
      <c r="P990" s="205">
        <f>O990*H990</f>
        <v>33.655999999999999</v>
      </c>
      <c r="Q990" s="205">
        <v>0</v>
      </c>
      <c r="R990" s="205">
        <f>Q990*H990</f>
        <v>0</v>
      </c>
      <c r="S990" s="205">
        <v>0</v>
      </c>
      <c r="T990" s="206">
        <f>S990*H990</f>
        <v>0</v>
      </c>
      <c r="AR990" s="17" t="s">
        <v>659</v>
      </c>
      <c r="AT990" s="17" t="s">
        <v>285</v>
      </c>
      <c r="AU990" s="17" t="s">
        <v>88</v>
      </c>
      <c r="AY990" s="17" t="s">
        <v>282</v>
      </c>
      <c r="BE990" s="207">
        <f>IF(N990="základní",J990,0)</f>
        <v>9198</v>
      </c>
      <c r="BF990" s="207">
        <f>IF(N990="snížená",J990,0)</f>
        <v>0</v>
      </c>
      <c r="BG990" s="207">
        <f>IF(N990="zákl. přenesená",J990,0)</f>
        <v>0</v>
      </c>
      <c r="BH990" s="207">
        <f>IF(N990="sníž. přenesená",J990,0)</f>
        <v>0</v>
      </c>
      <c r="BI990" s="207">
        <f>IF(N990="nulová",J990,0)</f>
        <v>0</v>
      </c>
      <c r="BJ990" s="17" t="s">
        <v>86</v>
      </c>
      <c r="BK990" s="207">
        <f>ROUND(I990*H990,2)</f>
        <v>9198</v>
      </c>
      <c r="BL990" s="17" t="s">
        <v>659</v>
      </c>
      <c r="BM990" s="17" t="s">
        <v>4613</v>
      </c>
    </row>
    <row r="991" s="12" customFormat="1">
      <c r="B991" s="208"/>
      <c r="C991" s="209"/>
      <c r="D991" s="210" t="s">
        <v>292</v>
      </c>
      <c r="E991" s="211" t="s">
        <v>1</v>
      </c>
      <c r="F991" s="212" t="s">
        <v>3945</v>
      </c>
      <c r="G991" s="209"/>
      <c r="H991" s="211" t="s">
        <v>1</v>
      </c>
      <c r="I991" s="209"/>
      <c r="J991" s="209"/>
      <c r="K991" s="209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292</v>
      </c>
      <c r="AU991" s="217" t="s">
        <v>88</v>
      </c>
      <c r="AV991" s="12" t="s">
        <v>86</v>
      </c>
      <c r="AW991" s="12" t="s">
        <v>40</v>
      </c>
      <c r="AX991" s="12" t="s">
        <v>79</v>
      </c>
      <c r="AY991" s="217" t="s">
        <v>282</v>
      </c>
    </row>
    <row r="992" s="12" customFormat="1">
      <c r="B992" s="208"/>
      <c r="C992" s="209"/>
      <c r="D992" s="210" t="s">
        <v>292</v>
      </c>
      <c r="E992" s="211" t="s">
        <v>1</v>
      </c>
      <c r="F992" s="212" t="s">
        <v>4538</v>
      </c>
      <c r="G992" s="209"/>
      <c r="H992" s="211" t="s">
        <v>1</v>
      </c>
      <c r="I992" s="209"/>
      <c r="J992" s="209"/>
      <c r="K992" s="209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292</v>
      </c>
      <c r="AU992" s="217" t="s">
        <v>88</v>
      </c>
      <c r="AV992" s="12" t="s">
        <v>86</v>
      </c>
      <c r="AW992" s="12" t="s">
        <v>40</v>
      </c>
      <c r="AX992" s="12" t="s">
        <v>79</v>
      </c>
      <c r="AY992" s="217" t="s">
        <v>282</v>
      </c>
    </row>
    <row r="993" s="13" customFormat="1">
      <c r="B993" s="218"/>
      <c r="C993" s="219"/>
      <c r="D993" s="210" t="s">
        <v>292</v>
      </c>
      <c r="E993" s="220" t="s">
        <v>1</v>
      </c>
      <c r="F993" s="221" t="s">
        <v>370</v>
      </c>
      <c r="G993" s="219"/>
      <c r="H993" s="222">
        <v>14</v>
      </c>
      <c r="I993" s="219"/>
      <c r="J993" s="219"/>
      <c r="K993" s="219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292</v>
      </c>
      <c r="AU993" s="227" t="s">
        <v>88</v>
      </c>
      <c r="AV993" s="13" t="s">
        <v>88</v>
      </c>
      <c r="AW993" s="13" t="s">
        <v>40</v>
      </c>
      <c r="AX993" s="13" t="s">
        <v>86</v>
      </c>
      <c r="AY993" s="227" t="s">
        <v>282</v>
      </c>
    </row>
    <row r="994" s="1" customFormat="1" ht="16.5" customHeight="1">
      <c r="B994" s="33"/>
      <c r="C994" s="198" t="s">
        <v>3780</v>
      </c>
      <c r="D994" s="198" t="s">
        <v>285</v>
      </c>
      <c r="E994" s="199" t="s">
        <v>4614</v>
      </c>
      <c r="F994" s="200" t="s">
        <v>4615</v>
      </c>
      <c r="G994" s="201" t="s">
        <v>392</v>
      </c>
      <c r="H994" s="202">
        <v>59</v>
      </c>
      <c r="I994" s="203">
        <v>24.899999999999999</v>
      </c>
      <c r="J994" s="203">
        <f>ROUND(I994*H994,2)</f>
        <v>1469.0999999999999</v>
      </c>
      <c r="K994" s="200" t="s">
        <v>289</v>
      </c>
      <c r="L994" s="38"/>
      <c r="M994" s="72" t="s">
        <v>1</v>
      </c>
      <c r="N994" s="204" t="s">
        <v>50</v>
      </c>
      <c r="O994" s="205">
        <v>0.090999999999999998</v>
      </c>
      <c r="P994" s="205">
        <f>O994*H994</f>
        <v>5.3689999999999998</v>
      </c>
      <c r="Q994" s="205">
        <v>0</v>
      </c>
      <c r="R994" s="205">
        <f>Q994*H994</f>
        <v>0</v>
      </c>
      <c r="S994" s="205">
        <v>0</v>
      </c>
      <c r="T994" s="206">
        <f>S994*H994</f>
        <v>0</v>
      </c>
      <c r="AR994" s="17" t="s">
        <v>659</v>
      </c>
      <c r="AT994" s="17" t="s">
        <v>285</v>
      </c>
      <c r="AU994" s="17" t="s">
        <v>88</v>
      </c>
      <c r="AY994" s="17" t="s">
        <v>282</v>
      </c>
      <c r="BE994" s="207">
        <f>IF(N994="základní",J994,0)</f>
        <v>1469.0999999999999</v>
      </c>
      <c r="BF994" s="207">
        <f>IF(N994="snížená",J994,0)</f>
        <v>0</v>
      </c>
      <c r="BG994" s="207">
        <f>IF(N994="zákl. přenesená",J994,0)</f>
        <v>0</v>
      </c>
      <c r="BH994" s="207">
        <f>IF(N994="sníž. přenesená",J994,0)</f>
        <v>0</v>
      </c>
      <c r="BI994" s="207">
        <f>IF(N994="nulová",J994,0)</f>
        <v>0</v>
      </c>
      <c r="BJ994" s="17" t="s">
        <v>86</v>
      </c>
      <c r="BK994" s="207">
        <f>ROUND(I994*H994,2)</f>
        <v>1469.0999999999999</v>
      </c>
      <c r="BL994" s="17" t="s">
        <v>659</v>
      </c>
      <c r="BM994" s="17" t="s">
        <v>4616</v>
      </c>
    </row>
    <row r="995" s="12" customFormat="1">
      <c r="B995" s="208"/>
      <c r="C995" s="209"/>
      <c r="D995" s="210" t="s">
        <v>292</v>
      </c>
      <c r="E995" s="211" t="s">
        <v>1</v>
      </c>
      <c r="F995" s="212" t="s">
        <v>3945</v>
      </c>
      <c r="G995" s="209"/>
      <c r="H995" s="211" t="s">
        <v>1</v>
      </c>
      <c r="I995" s="209"/>
      <c r="J995" s="209"/>
      <c r="K995" s="209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292</v>
      </c>
      <c r="AU995" s="217" t="s">
        <v>88</v>
      </c>
      <c r="AV995" s="12" t="s">
        <v>86</v>
      </c>
      <c r="AW995" s="12" t="s">
        <v>40</v>
      </c>
      <c r="AX995" s="12" t="s">
        <v>79</v>
      </c>
      <c r="AY995" s="217" t="s">
        <v>282</v>
      </c>
    </row>
    <row r="996" s="12" customFormat="1">
      <c r="B996" s="208"/>
      <c r="C996" s="209"/>
      <c r="D996" s="210" t="s">
        <v>292</v>
      </c>
      <c r="E996" s="211" t="s">
        <v>1</v>
      </c>
      <c r="F996" s="212" t="s">
        <v>4617</v>
      </c>
      <c r="G996" s="209"/>
      <c r="H996" s="211" t="s">
        <v>1</v>
      </c>
      <c r="I996" s="209"/>
      <c r="J996" s="209"/>
      <c r="K996" s="209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292</v>
      </c>
      <c r="AU996" s="217" t="s">
        <v>88</v>
      </c>
      <c r="AV996" s="12" t="s">
        <v>86</v>
      </c>
      <c r="AW996" s="12" t="s">
        <v>40</v>
      </c>
      <c r="AX996" s="12" t="s">
        <v>79</v>
      </c>
      <c r="AY996" s="217" t="s">
        <v>282</v>
      </c>
    </row>
    <row r="997" s="13" customFormat="1">
      <c r="B997" s="218"/>
      <c r="C997" s="219"/>
      <c r="D997" s="210" t="s">
        <v>292</v>
      </c>
      <c r="E997" s="220" t="s">
        <v>1</v>
      </c>
      <c r="F997" s="221" t="s">
        <v>4618</v>
      </c>
      <c r="G997" s="219"/>
      <c r="H997" s="222">
        <v>31</v>
      </c>
      <c r="I997" s="219"/>
      <c r="J997" s="219"/>
      <c r="K997" s="219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292</v>
      </c>
      <c r="AU997" s="227" t="s">
        <v>88</v>
      </c>
      <c r="AV997" s="13" t="s">
        <v>88</v>
      </c>
      <c r="AW997" s="13" t="s">
        <v>40</v>
      </c>
      <c r="AX997" s="13" t="s">
        <v>79</v>
      </c>
      <c r="AY997" s="227" t="s">
        <v>282</v>
      </c>
    </row>
    <row r="998" s="12" customFormat="1">
      <c r="B998" s="208"/>
      <c r="C998" s="209"/>
      <c r="D998" s="210" t="s">
        <v>292</v>
      </c>
      <c r="E998" s="211" t="s">
        <v>1</v>
      </c>
      <c r="F998" s="212" t="s">
        <v>4619</v>
      </c>
      <c r="G998" s="209"/>
      <c r="H998" s="211" t="s">
        <v>1</v>
      </c>
      <c r="I998" s="209"/>
      <c r="J998" s="209"/>
      <c r="K998" s="209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292</v>
      </c>
      <c r="AU998" s="217" t="s">
        <v>88</v>
      </c>
      <c r="AV998" s="12" t="s">
        <v>86</v>
      </c>
      <c r="AW998" s="12" t="s">
        <v>40</v>
      </c>
      <c r="AX998" s="12" t="s">
        <v>79</v>
      </c>
      <c r="AY998" s="217" t="s">
        <v>282</v>
      </c>
    </row>
    <row r="999" s="13" customFormat="1">
      <c r="B999" s="218"/>
      <c r="C999" s="219"/>
      <c r="D999" s="210" t="s">
        <v>292</v>
      </c>
      <c r="E999" s="220" t="s">
        <v>1</v>
      </c>
      <c r="F999" s="221" t="s">
        <v>4620</v>
      </c>
      <c r="G999" s="219"/>
      <c r="H999" s="222">
        <v>28</v>
      </c>
      <c r="I999" s="219"/>
      <c r="J999" s="219"/>
      <c r="K999" s="219"/>
      <c r="L999" s="223"/>
      <c r="M999" s="224"/>
      <c r="N999" s="225"/>
      <c r="O999" s="225"/>
      <c r="P999" s="225"/>
      <c r="Q999" s="225"/>
      <c r="R999" s="225"/>
      <c r="S999" s="225"/>
      <c r="T999" s="226"/>
      <c r="AT999" s="227" t="s">
        <v>292</v>
      </c>
      <c r="AU999" s="227" t="s">
        <v>88</v>
      </c>
      <c r="AV999" s="13" t="s">
        <v>88</v>
      </c>
      <c r="AW999" s="13" t="s">
        <v>40</v>
      </c>
      <c r="AX999" s="13" t="s">
        <v>79</v>
      </c>
      <c r="AY999" s="227" t="s">
        <v>282</v>
      </c>
    </row>
    <row r="1000" s="15" customFormat="1">
      <c r="B1000" s="238"/>
      <c r="C1000" s="239"/>
      <c r="D1000" s="210" t="s">
        <v>292</v>
      </c>
      <c r="E1000" s="240" t="s">
        <v>1</v>
      </c>
      <c r="F1000" s="241" t="s">
        <v>306</v>
      </c>
      <c r="G1000" s="239"/>
      <c r="H1000" s="242">
        <v>59</v>
      </c>
      <c r="I1000" s="239"/>
      <c r="J1000" s="239"/>
      <c r="K1000" s="239"/>
      <c r="L1000" s="243"/>
      <c r="M1000" s="244"/>
      <c r="N1000" s="245"/>
      <c r="O1000" s="245"/>
      <c r="P1000" s="245"/>
      <c r="Q1000" s="245"/>
      <c r="R1000" s="245"/>
      <c r="S1000" s="245"/>
      <c r="T1000" s="246"/>
      <c r="AT1000" s="247" t="s">
        <v>292</v>
      </c>
      <c r="AU1000" s="247" t="s">
        <v>88</v>
      </c>
      <c r="AV1000" s="15" t="s">
        <v>290</v>
      </c>
      <c r="AW1000" s="15" t="s">
        <v>40</v>
      </c>
      <c r="AX1000" s="15" t="s">
        <v>86</v>
      </c>
      <c r="AY1000" s="247" t="s">
        <v>282</v>
      </c>
    </row>
    <row r="1001" s="1" customFormat="1" ht="16.5" customHeight="1">
      <c r="B1001" s="33"/>
      <c r="C1001" s="198" t="s">
        <v>3784</v>
      </c>
      <c r="D1001" s="198" t="s">
        <v>285</v>
      </c>
      <c r="E1001" s="199" t="s">
        <v>4621</v>
      </c>
      <c r="F1001" s="200" t="s">
        <v>4622</v>
      </c>
      <c r="G1001" s="201" t="s">
        <v>392</v>
      </c>
      <c r="H1001" s="202">
        <v>18</v>
      </c>
      <c r="I1001" s="203">
        <v>1020</v>
      </c>
      <c r="J1001" s="203">
        <f>ROUND(I1001*H1001,2)</f>
        <v>18360</v>
      </c>
      <c r="K1001" s="200" t="s">
        <v>289</v>
      </c>
      <c r="L1001" s="38"/>
      <c r="M1001" s="72" t="s">
        <v>1</v>
      </c>
      <c r="N1001" s="204" t="s">
        <v>50</v>
      </c>
      <c r="O1001" s="205">
        <v>0.76300000000000001</v>
      </c>
      <c r="P1001" s="205">
        <f>O1001*H1001</f>
        <v>13.734</v>
      </c>
      <c r="Q1001" s="205">
        <v>0</v>
      </c>
      <c r="R1001" s="205">
        <f>Q1001*H1001</f>
        <v>0</v>
      </c>
      <c r="S1001" s="205">
        <v>0</v>
      </c>
      <c r="T1001" s="206">
        <f>S1001*H1001</f>
        <v>0</v>
      </c>
      <c r="AR1001" s="17" t="s">
        <v>659</v>
      </c>
      <c r="AT1001" s="17" t="s">
        <v>285</v>
      </c>
      <c r="AU1001" s="17" t="s">
        <v>88</v>
      </c>
      <c r="AY1001" s="17" t="s">
        <v>282</v>
      </c>
      <c r="BE1001" s="207">
        <f>IF(N1001="základní",J1001,0)</f>
        <v>18360</v>
      </c>
      <c r="BF1001" s="207">
        <f>IF(N1001="snížená",J1001,0)</f>
        <v>0</v>
      </c>
      <c r="BG1001" s="207">
        <f>IF(N1001="zákl. přenesená",J1001,0)</f>
        <v>0</v>
      </c>
      <c r="BH1001" s="207">
        <f>IF(N1001="sníž. přenesená",J1001,0)</f>
        <v>0</v>
      </c>
      <c r="BI1001" s="207">
        <f>IF(N1001="nulová",J1001,0)</f>
        <v>0</v>
      </c>
      <c r="BJ1001" s="17" t="s">
        <v>86</v>
      </c>
      <c r="BK1001" s="207">
        <f>ROUND(I1001*H1001,2)</f>
        <v>18360</v>
      </c>
      <c r="BL1001" s="17" t="s">
        <v>659</v>
      </c>
      <c r="BM1001" s="17" t="s">
        <v>4623</v>
      </c>
    </row>
    <row r="1002" s="12" customFormat="1">
      <c r="B1002" s="208"/>
      <c r="C1002" s="209"/>
      <c r="D1002" s="210" t="s">
        <v>292</v>
      </c>
      <c r="E1002" s="211" t="s">
        <v>1</v>
      </c>
      <c r="F1002" s="212" t="s">
        <v>4546</v>
      </c>
      <c r="G1002" s="209"/>
      <c r="H1002" s="211" t="s">
        <v>1</v>
      </c>
      <c r="I1002" s="209"/>
      <c r="J1002" s="209"/>
      <c r="K1002" s="209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292</v>
      </c>
      <c r="AU1002" s="217" t="s">
        <v>88</v>
      </c>
      <c r="AV1002" s="12" t="s">
        <v>86</v>
      </c>
      <c r="AW1002" s="12" t="s">
        <v>40</v>
      </c>
      <c r="AX1002" s="12" t="s">
        <v>79</v>
      </c>
      <c r="AY1002" s="217" t="s">
        <v>282</v>
      </c>
    </row>
    <row r="1003" s="12" customFormat="1">
      <c r="B1003" s="208"/>
      <c r="C1003" s="209"/>
      <c r="D1003" s="210" t="s">
        <v>292</v>
      </c>
      <c r="E1003" s="211" t="s">
        <v>1</v>
      </c>
      <c r="F1003" s="212" t="s">
        <v>4624</v>
      </c>
      <c r="G1003" s="209"/>
      <c r="H1003" s="211" t="s">
        <v>1</v>
      </c>
      <c r="I1003" s="209"/>
      <c r="J1003" s="209"/>
      <c r="K1003" s="209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292</v>
      </c>
      <c r="AU1003" s="217" t="s">
        <v>88</v>
      </c>
      <c r="AV1003" s="12" t="s">
        <v>86</v>
      </c>
      <c r="AW1003" s="12" t="s">
        <v>40</v>
      </c>
      <c r="AX1003" s="12" t="s">
        <v>79</v>
      </c>
      <c r="AY1003" s="217" t="s">
        <v>282</v>
      </c>
    </row>
    <row r="1004" s="13" customFormat="1">
      <c r="B1004" s="218"/>
      <c r="C1004" s="219"/>
      <c r="D1004" s="210" t="s">
        <v>292</v>
      </c>
      <c r="E1004" s="220" t="s">
        <v>1</v>
      </c>
      <c r="F1004" s="221" t="s">
        <v>389</v>
      </c>
      <c r="G1004" s="219"/>
      <c r="H1004" s="222">
        <v>18</v>
      </c>
      <c r="I1004" s="219"/>
      <c r="J1004" s="219"/>
      <c r="K1004" s="219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292</v>
      </c>
      <c r="AU1004" s="227" t="s">
        <v>88</v>
      </c>
      <c r="AV1004" s="13" t="s">
        <v>88</v>
      </c>
      <c r="AW1004" s="13" t="s">
        <v>40</v>
      </c>
      <c r="AX1004" s="13" t="s">
        <v>86</v>
      </c>
      <c r="AY1004" s="227" t="s">
        <v>282</v>
      </c>
    </row>
    <row r="1005" s="1" customFormat="1" ht="16.5" customHeight="1">
      <c r="B1005" s="33"/>
      <c r="C1005" s="248" t="s">
        <v>1979</v>
      </c>
      <c r="D1005" s="248" t="s">
        <v>328</v>
      </c>
      <c r="E1005" s="249" t="s">
        <v>4625</v>
      </c>
      <c r="F1005" s="250" t="s">
        <v>4626</v>
      </c>
      <c r="G1005" s="251" t="s">
        <v>392</v>
      </c>
      <c r="H1005" s="252">
        <v>18</v>
      </c>
      <c r="I1005" s="253">
        <v>237</v>
      </c>
      <c r="J1005" s="253">
        <f>ROUND(I1005*H1005,2)</f>
        <v>4266</v>
      </c>
      <c r="K1005" s="250" t="s">
        <v>289</v>
      </c>
      <c r="L1005" s="254"/>
      <c r="M1005" s="255" t="s">
        <v>1</v>
      </c>
      <c r="N1005" s="256" t="s">
        <v>50</v>
      </c>
      <c r="O1005" s="205">
        <v>0</v>
      </c>
      <c r="P1005" s="205">
        <f>O1005*H1005</f>
        <v>0</v>
      </c>
      <c r="Q1005" s="205">
        <v>0.0021900000000000001</v>
      </c>
      <c r="R1005" s="205">
        <f>Q1005*H1005</f>
        <v>0.039420000000000004</v>
      </c>
      <c r="S1005" s="205">
        <v>0</v>
      </c>
      <c r="T1005" s="206">
        <f>S1005*H1005</f>
        <v>0</v>
      </c>
      <c r="AR1005" s="17" t="s">
        <v>4097</v>
      </c>
      <c r="AT1005" s="17" t="s">
        <v>328</v>
      </c>
      <c r="AU1005" s="17" t="s">
        <v>88</v>
      </c>
      <c r="AY1005" s="17" t="s">
        <v>282</v>
      </c>
      <c r="BE1005" s="207">
        <f>IF(N1005="základní",J1005,0)</f>
        <v>4266</v>
      </c>
      <c r="BF1005" s="207">
        <f>IF(N1005="snížená",J1005,0)</f>
        <v>0</v>
      </c>
      <c r="BG1005" s="207">
        <f>IF(N1005="zákl. přenesená",J1005,0)</f>
        <v>0</v>
      </c>
      <c r="BH1005" s="207">
        <f>IF(N1005="sníž. přenesená",J1005,0)</f>
        <v>0</v>
      </c>
      <c r="BI1005" s="207">
        <f>IF(N1005="nulová",J1005,0)</f>
        <v>0</v>
      </c>
      <c r="BJ1005" s="17" t="s">
        <v>86</v>
      </c>
      <c r="BK1005" s="207">
        <f>ROUND(I1005*H1005,2)</f>
        <v>4266</v>
      </c>
      <c r="BL1005" s="17" t="s">
        <v>659</v>
      </c>
      <c r="BM1005" s="17" t="s">
        <v>4627</v>
      </c>
    </row>
    <row r="1006" s="12" customFormat="1">
      <c r="B1006" s="208"/>
      <c r="C1006" s="209"/>
      <c r="D1006" s="210" t="s">
        <v>292</v>
      </c>
      <c r="E1006" s="211" t="s">
        <v>1</v>
      </c>
      <c r="F1006" s="212" t="s">
        <v>4546</v>
      </c>
      <c r="G1006" s="209"/>
      <c r="H1006" s="211" t="s">
        <v>1</v>
      </c>
      <c r="I1006" s="209"/>
      <c r="J1006" s="209"/>
      <c r="K1006" s="209"/>
      <c r="L1006" s="213"/>
      <c r="M1006" s="214"/>
      <c r="N1006" s="215"/>
      <c r="O1006" s="215"/>
      <c r="P1006" s="215"/>
      <c r="Q1006" s="215"/>
      <c r="R1006" s="215"/>
      <c r="S1006" s="215"/>
      <c r="T1006" s="216"/>
      <c r="AT1006" s="217" t="s">
        <v>292</v>
      </c>
      <c r="AU1006" s="217" t="s">
        <v>88</v>
      </c>
      <c r="AV1006" s="12" t="s">
        <v>86</v>
      </c>
      <c r="AW1006" s="12" t="s">
        <v>40</v>
      </c>
      <c r="AX1006" s="12" t="s">
        <v>79</v>
      </c>
      <c r="AY1006" s="217" t="s">
        <v>282</v>
      </c>
    </row>
    <row r="1007" s="12" customFormat="1">
      <c r="B1007" s="208"/>
      <c r="C1007" s="209"/>
      <c r="D1007" s="210" t="s">
        <v>292</v>
      </c>
      <c r="E1007" s="211" t="s">
        <v>1</v>
      </c>
      <c r="F1007" s="212" t="s">
        <v>4624</v>
      </c>
      <c r="G1007" s="209"/>
      <c r="H1007" s="211" t="s">
        <v>1</v>
      </c>
      <c r="I1007" s="209"/>
      <c r="J1007" s="209"/>
      <c r="K1007" s="209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292</v>
      </c>
      <c r="AU1007" s="217" t="s">
        <v>88</v>
      </c>
      <c r="AV1007" s="12" t="s">
        <v>86</v>
      </c>
      <c r="AW1007" s="12" t="s">
        <v>40</v>
      </c>
      <c r="AX1007" s="12" t="s">
        <v>79</v>
      </c>
      <c r="AY1007" s="217" t="s">
        <v>282</v>
      </c>
    </row>
    <row r="1008" s="13" customFormat="1">
      <c r="B1008" s="218"/>
      <c r="C1008" s="219"/>
      <c r="D1008" s="210" t="s">
        <v>292</v>
      </c>
      <c r="E1008" s="220" t="s">
        <v>1</v>
      </c>
      <c r="F1008" s="221" t="s">
        <v>389</v>
      </c>
      <c r="G1008" s="219"/>
      <c r="H1008" s="222">
        <v>18</v>
      </c>
      <c r="I1008" s="219"/>
      <c r="J1008" s="219"/>
      <c r="K1008" s="219"/>
      <c r="L1008" s="223"/>
      <c r="M1008" s="224"/>
      <c r="N1008" s="225"/>
      <c r="O1008" s="225"/>
      <c r="P1008" s="225"/>
      <c r="Q1008" s="225"/>
      <c r="R1008" s="225"/>
      <c r="S1008" s="225"/>
      <c r="T1008" s="226"/>
      <c r="AT1008" s="227" t="s">
        <v>292</v>
      </c>
      <c r="AU1008" s="227" t="s">
        <v>88</v>
      </c>
      <c r="AV1008" s="13" t="s">
        <v>88</v>
      </c>
      <c r="AW1008" s="13" t="s">
        <v>40</v>
      </c>
      <c r="AX1008" s="13" t="s">
        <v>86</v>
      </c>
      <c r="AY1008" s="227" t="s">
        <v>282</v>
      </c>
    </row>
    <row r="1009" s="1" customFormat="1" ht="16.5" customHeight="1">
      <c r="B1009" s="33"/>
      <c r="C1009" s="198" t="s">
        <v>3791</v>
      </c>
      <c r="D1009" s="198" t="s">
        <v>285</v>
      </c>
      <c r="E1009" s="199" t="s">
        <v>4628</v>
      </c>
      <c r="F1009" s="200" t="s">
        <v>4629</v>
      </c>
      <c r="G1009" s="201" t="s">
        <v>392</v>
      </c>
      <c r="H1009" s="202">
        <v>13</v>
      </c>
      <c r="I1009" s="203">
        <v>1520</v>
      </c>
      <c r="J1009" s="203">
        <f>ROUND(I1009*H1009,2)</f>
        <v>19760</v>
      </c>
      <c r="K1009" s="200" t="s">
        <v>289</v>
      </c>
      <c r="L1009" s="38"/>
      <c r="M1009" s="72" t="s">
        <v>1</v>
      </c>
      <c r="N1009" s="204" t="s">
        <v>50</v>
      </c>
      <c r="O1009" s="205">
        <v>1.0760000000000001</v>
      </c>
      <c r="P1009" s="205">
        <f>O1009*H1009</f>
        <v>13.988000000000001</v>
      </c>
      <c r="Q1009" s="205">
        <v>0</v>
      </c>
      <c r="R1009" s="205">
        <f>Q1009*H1009</f>
        <v>0</v>
      </c>
      <c r="S1009" s="205">
        <v>0</v>
      </c>
      <c r="T1009" s="206">
        <f>S1009*H1009</f>
        <v>0</v>
      </c>
      <c r="AR1009" s="17" t="s">
        <v>659</v>
      </c>
      <c r="AT1009" s="17" t="s">
        <v>285</v>
      </c>
      <c r="AU1009" s="17" t="s">
        <v>88</v>
      </c>
      <c r="AY1009" s="17" t="s">
        <v>282</v>
      </c>
      <c r="BE1009" s="207">
        <f>IF(N1009="základní",J1009,0)</f>
        <v>19760</v>
      </c>
      <c r="BF1009" s="207">
        <f>IF(N1009="snížená",J1009,0)</f>
        <v>0</v>
      </c>
      <c r="BG1009" s="207">
        <f>IF(N1009="zákl. přenesená",J1009,0)</f>
        <v>0</v>
      </c>
      <c r="BH1009" s="207">
        <f>IF(N1009="sníž. přenesená",J1009,0)</f>
        <v>0</v>
      </c>
      <c r="BI1009" s="207">
        <f>IF(N1009="nulová",J1009,0)</f>
        <v>0</v>
      </c>
      <c r="BJ1009" s="17" t="s">
        <v>86</v>
      </c>
      <c r="BK1009" s="207">
        <f>ROUND(I1009*H1009,2)</f>
        <v>19760</v>
      </c>
      <c r="BL1009" s="17" t="s">
        <v>659</v>
      </c>
      <c r="BM1009" s="17" t="s">
        <v>4630</v>
      </c>
    </row>
    <row r="1010" s="12" customFormat="1">
      <c r="B1010" s="208"/>
      <c r="C1010" s="209"/>
      <c r="D1010" s="210" t="s">
        <v>292</v>
      </c>
      <c r="E1010" s="211" t="s">
        <v>1</v>
      </c>
      <c r="F1010" s="212" t="s">
        <v>4546</v>
      </c>
      <c r="G1010" s="209"/>
      <c r="H1010" s="211" t="s">
        <v>1</v>
      </c>
      <c r="I1010" s="209"/>
      <c r="J1010" s="209"/>
      <c r="K1010" s="209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292</v>
      </c>
      <c r="AU1010" s="217" t="s">
        <v>88</v>
      </c>
      <c r="AV1010" s="12" t="s">
        <v>86</v>
      </c>
      <c r="AW1010" s="12" t="s">
        <v>40</v>
      </c>
      <c r="AX1010" s="12" t="s">
        <v>79</v>
      </c>
      <c r="AY1010" s="217" t="s">
        <v>282</v>
      </c>
    </row>
    <row r="1011" s="12" customFormat="1">
      <c r="B1011" s="208"/>
      <c r="C1011" s="209"/>
      <c r="D1011" s="210" t="s">
        <v>292</v>
      </c>
      <c r="E1011" s="211" t="s">
        <v>1</v>
      </c>
      <c r="F1011" s="212" t="s">
        <v>4631</v>
      </c>
      <c r="G1011" s="209"/>
      <c r="H1011" s="211" t="s">
        <v>1</v>
      </c>
      <c r="I1011" s="209"/>
      <c r="J1011" s="209"/>
      <c r="K1011" s="209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292</v>
      </c>
      <c r="AU1011" s="217" t="s">
        <v>88</v>
      </c>
      <c r="AV1011" s="12" t="s">
        <v>86</v>
      </c>
      <c r="AW1011" s="12" t="s">
        <v>40</v>
      </c>
      <c r="AX1011" s="12" t="s">
        <v>79</v>
      </c>
      <c r="AY1011" s="217" t="s">
        <v>282</v>
      </c>
    </row>
    <row r="1012" s="13" customFormat="1">
      <c r="B1012" s="218"/>
      <c r="C1012" s="219"/>
      <c r="D1012" s="210" t="s">
        <v>292</v>
      </c>
      <c r="E1012" s="220" t="s">
        <v>1</v>
      </c>
      <c r="F1012" s="221" t="s">
        <v>365</v>
      </c>
      <c r="G1012" s="219"/>
      <c r="H1012" s="222">
        <v>13</v>
      </c>
      <c r="I1012" s="219"/>
      <c r="J1012" s="219"/>
      <c r="K1012" s="219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292</v>
      </c>
      <c r="AU1012" s="227" t="s">
        <v>88</v>
      </c>
      <c r="AV1012" s="13" t="s">
        <v>88</v>
      </c>
      <c r="AW1012" s="13" t="s">
        <v>40</v>
      </c>
      <c r="AX1012" s="13" t="s">
        <v>86</v>
      </c>
      <c r="AY1012" s="227" t="s">
        <v>282</v>
      </c>
    </row>
    <row r="1013" s="1" customFormat="1" ht="16.5" customHeight="1">
      <c r="B1013" s="33"/>
      <c r="C1013" s="248" t="s">
        <v>1060</v>
      </c>
      <c r="D1013" s="248" t="s">
        <v>328</v>
      </c>
      <c r="E1013" s="249" t="s">
        <v>4632</v>
      </c>
      <c r="F1013" s="250" t="s">
        <v>4633</v>
      </c>
      <c r="G1013" s="251" t="s">
        <v>392</v>
      </c>
      <c r="H1013" s="252">
        <v>13</v>
      </c>
      <c r="I1013" s="253">
        <v>488</v>
      </c>
      <c r="J1013" s="253">
        <f>ROUND(I1013*H1013,2)</f>
        <v>6344</v>
      </c>
      <c r="K1013" s="250" t="s">
        <v>289</v>
      </c>
      <c r="L1013" s="254"/>
      <c r="M1013" s="255" t="s">
        <v>1</v>
      </c>
      <c r="N1013" s="256" t="s">
        <v>50</v>
      </c>
      <c r="O1013" s="205">
        <v>0</v>
      </c>
      <c r="P1013" s="205">
        <f>O1013*H1013</f>
        <v>0</v>
      </c>
      <c r="Q1013" s="205">
        <v>0.0058100000000000001</v>
      </c>
      <c r="R1013" s="205">
        <f>Q1013*H1013</f>
        <v>0.07553</v>
      </c>
      <c r="S1013" s="205">
        <v>0</v>
      </c>
      <c r="T1013" s="206">
        <f>S1013*H1013</f>
        <v>0</v>
      </c>
      <c r="AR1013" s="17" t="s">
        <v>4097</v>
      </c>
      <c r="AT1013" s="17" t="s">
        <v>328</v>
      </c>
      <c r="AU1013" s="17" t="s">
        <v>88</v>
      </c>
      <c r="AY1013" s="17" t="s">
        <v>282</v>
      </c>
      <c r="BE1013" s="207">
        <f>IF(N1013="základní",J1013,0)</f>
        <v>6344</v>
      </c>
      <c r="BF1013" s="207">
        <f>IF(N1013="snížená",J1013,0)</f>
        <v>0</v>
      </c>
      <c r="BG1013" s="207">
        <f>IF(N1013="zákl. přenesená",J1013,0)</f>
        <v>0</v>
      </c>
      <c r="BH1013" s="207">
        <f>IF(N1013="sníž. přenesená",J1013,0)</f>
        <v>0</v>
      </c>
      <c r="BI1013" s="207">
        <f>IF(N1013="nulová",J1013,0)</f>
        <v>0</v>
      </c>
      <c r="BJ1013" s="17" t="s">
        <v>86</v>
      </c>
      <c r="BK1013" s="207">
        <f>ROUND(I1013*H1013,2)</f>
        <v>6344</v>
      </c>
      <c r="BL1013" s="17" t="s">
        <v>659</v>
      </c>
      <c r="BM1013" s="17" t="s">
        <v>4634</v>
      </c>
    </row>
    <row r="1014" s="12" customFormat="1">
      <c r="B1014" s="208"/>
      <c r="C1014" s="209"/>
      <c r="D1014" s="210" t="s">
        <v>292</v>
      </c>
      <c r="E1014" s="211" t="s">
        <v>1</v>
      </c>
      <c r="F1014" s="212" t="s">
        <v>4546</v>
      </c>
      <c r="G1014" s="209"/>
      <c r="H1014" s="211" t="s">
        <v>1</v>
      </c>
      <c r="I1014" s="209"/>
      <c r="J1014" s="209"/>
      <c r="K1014" s="209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292</v>
      </c>
      <c r="AU1014" s="217" t="s">
        <v>88</v>
      </c>
      <c r="AV1014" s="12" t="s">
        <v>86</v>
      </c>
      <c r="AW1014" s="12" t="s">
        <v>40</v>
      </c>
      <c r="AX1014" s="12" t="s">
        <v>79</v>
      </c>
      <c r="AY1014" s="217" t="s">
        <v>282</v>
      </c>
    </row>
    <row r="1015" s="12" customFormat="1">
      <c r="B1015" s="208"/>
      <c r="C1015" s="209"/>
      <c r="D1015" s="210" t="s">
        <v>292</v>
      </c>
      <c r="E1015" s="211" t="s">
        <v>1</v>
      </c>
      <c r="F1015" s="212" t="s">
        <v>4631</v>
      </c>
      <c r="G1015" s="209"/>
      <c r="H1015" s="211" t="s">
        <v>1</v>
      </c>
      <c r="I1015" s="209"/>
      <c r="J1015" s="209"/>
      <c r="K1015" s="209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292</v>
      </c>
      <c r="AU1015" s="217" t="s">
        <v>88</v>
      </c>
      <c r="AV1015" s="12" t="s">
        <v>86</v>
      </c>
      <c r="AW1015" s="12" t="s">
        <v>40</v>
      </c>
      <c r="AX1015" s="12" t="s">
        <v>79</v>
      </c>
      <c r="AY1015" s="217" t="s">
        <v>282</v>
      </c>
    </row>
    <row r="1016" s="13" customFormat="1">
      <c r="B1016" s="218"/>
      <c r="C1016" s="219"/>
      <c r="D1016" s="210" t="s">
        <v>292</v>
      </c>
      <c r="E1016" s="220" t="s">
        <v>1</v>
      </c>
      <c r="F1016" s="221" t="s">
        <v>365</v>
      </c>
      <c r="G1016" s="219"/>
      <c r="H1016" s="222">
        <v>13</v>
      </c>
      <c r="I1016" s="219"/>
      <c r="J1016" s="219"/>
      <c r="K1016" s="219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292</v>
      </c>
      <c r="AU1016" s="227" t="s">
        <v>88</v>
      </c>
      <c r="AV1016" s="13" t="s">
        <v>88</v>
      </c>
      <c r="AW1016" s="13" t="s">
        <v>40</v>
      </c>
      <c r="AX1016" s="13" t="s">
        <v>86</v>
      </c>
      <c r="AY1016" s="227" t="s">
        <v>282</v>
      </c>
    </row>
    <row r="1017" s="1" customFormat="1" ht="16.5" customHeight="1">
      <c r="B1017" s="33"/>
      <c r="C1017" s="198" t="s">
        <v>3798</v>
      </c>
      <c r="D1017" s="198" t="s">
        <v>285</v>
      </c>
      <c r="E1017" s="199" t="s">
        <v>4635</v>
      </c>
      <c r="F1017" s="200" t="s">
        <v>4636</v>
      </c>
      <c r="G1017" s="201" t="s">
        <v>343</v>
      </c>
      <c r="H1017" s="202">
        <v>21.600000000000001</v>
      </c>
      <c r="I1017" s="203">
        <v>87.200000000000003</v>
      </c>
      <c r="J1017" s="203">
        <f>ROUND(I1017*H1017,2)</f>
        <v>1883.52</v>
      </c>
      <c r="K1017" s="200" t="s">
        <v>289</v>
      </c>
      <c r="L1017" s="38"/>
      <c r="M1017" s="72" t="s">
        <v>1</v>
      </c>
      <c r="N1017" s="204" t="s">
        <v>50</v>
      </c>
      <c r="O1017" s="205">
        <v>0.156</v>
      </c>
      <c r="P1017" s="205">
        <f>O1017*H1017</f>
        <v>3.3696000000000002</v>
      </c>
      <c r="Q1017" s="205">
        <v>0.00069999999999999999</v>
      </c>
      <c r="R1017" s="205">
        <f>Q1017*H1017</f>
        <v>0.015120000000000002</v>
      </c>
      <c r="S1017" s="205">
        <v>0</v>
      </c>
      <c r="T1017" s="206">
        <f>S1017*H1017</f>
        <v>0</v>
      </c>
      <c r="AR1017" s="17" t="s">
        <v>659</v>
      </c>
      <c r="AT1017" s="17" t="s">
        <v>285</v>
      </c>
      <c r="AU1017" s="17" t="s">
        <v>88</v>
      </c>
      <c r="AY1017" s="17" t="s">
        <v>282</v>
      </c>
      <c r="BE1017" s="207">
        <f>IF(N1017="základní",J1017,0)</f>
        <v>1883.52</v>
      </c>
      <c r="BF1017" s="207">
        <f>IF(N1017="snížená",J1017,0)</f>
        <v>0</v>
      </c>
      <c r="BG1017" s="207">
        <f>IF(N1017="zákl. přenesená",J1017,0)</f>
        <v>0</v>
      </c>
      <c r="BH1017" s="207">
        <f>IF(N1017="sníž. přenesená",J1017,0)</f>
        <v>0</v>
      </c>
      <c r="BI1017" s="207">
        <f>IF(N1017="nulová",J1017,0)</f>
        <v>0</v>
      </c>
      <c r="BJ1017" s="17" t="s">
        <v>86</v>
      </c>
      <c r="BK1017" s="207">
        <f>ROUND(I1017*H1017,2)</f>
        <v>1883.52</v>
      </c>
      <c r="BL1017" s="17" t="s">
        <v>659</v>
      </c>
      <c r="BM1017" s="17" t="s">
        <v>4637</v>
      </c>
    </row>
    <row r="1018" s="12" customFormat="1">
      <c r="B1018" s="208"/>
      <c r="C1018" s="209"/>
      <c r="D1018" s="210" t="s">
        <v>292</v>
      </c>
      <c r="E1018" s="211" t="s">
        <v>1</v>
      </c>
      <c r="F1018" s="212" t="s">
        <v>4546</v>
      </c>
      <c r="G1018" s="209"/>
      <c r="H1018" s="211" t="s">
        <v>1</v>
      </c>
      <c r="I1018" s="209"/>
      <c r="J1018" s="209"/>
      <c r="K1018" s="209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292</v>
      </c>
      <c r="AU1018" s="217" t="s">
        <v>88</v>
      </c>
      <c r="AV1018" s="12" t="s">
        <v>86</v>
      </c>
      <c r="AW1018" s="12" t="s">
        <v>40</v>
      </c>
      <c r="AX1018" s="12" t="s">
        <v>79</v>
      </c>
      <c r="AY1018" s="217" t="s">
        <v>282</v>
      </c>
    </row>
    <row r="1019" s="12" customFormat="1">
      <c r="B1019" s="208"/>
      <c r="C1019" s="209"/>
      <c r="D1019" s="210" t="s">
        <v>292</v>
      </c>
      <c r="E1019" s="211" t="s">
        <v>1</v>
      </c>
      <c r="F1019" s="212" t="s">
        <v>4638</v>
      </c>
      <c r="G1019" s="209"/>
      <c r="H1019" s="211" t="s">
        <v>1</v>
      </c>
      <c r="I1019" s="209"/>
      <c r="J1019" s="209"/>
      <c r="K1019" s="209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292</v>
      </c>
      <c r="AU1019" s="217" t="s">
        <v>88</v>
      </c>
      <c r="AV1019" s="12" t="s">
        <v>86</v>
      </c>
      <c r="AW1019" s="12" t="s">
        <v>40</v>
      </c>
      <c r="AX1019" s="12" t="s">
        <v>79</v>
      </c>
      <c r="AY1019" s="217" t="s">
        <v>282</v>
      </c>
    </row>
    <row r="1020" s="13" customFormat="1">
      <c r="B1020" s="218"/>
      <c r="C1020" s="219"/>
      <c r="D1020" s="210" t="s">
        <v>292</v>
      </c>
      <c r="E1020" s="220" t="s">
        <v>1</v>
      </c>
      <c r="F1020" s="221" t="s">
        <v>4639</v>
      </c>
      <c r="G1020" s="219"/>
      <c r="H1020" s="222">
        <v>21.600000000000001</v>
      </c>
      <c r="I1020" s="219"/>
      <c r="J1020" s="219"/>
      <c r="K1020" s="219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292</v>
      </c>
      <c r="AU1020" s="227" t="s">
        <v>88</v>
      </c>
      <c r="AV1020" s="13" t="s">
        <v>88</v>
      </c>
      <c r="AW1020" s="13" t="s">
        <v>40</v>
      </c>
      <c r="AX1020" s="13" t="s">
        <v>86</v>
      </c>
      <c r="AY1020" s="227" t="s">
        <v>282</v>
      </c>
    </row>
    <row r="1021" s="1" customFormat="1" ht="16.5" customHeight="1">
      <c r="B1021" s="33"/>
      <c r="C1021" s="198" t="s">
        <v>3802</v>
      </c>
      <c r="D1021" s="198" t="s">
        <v>285</v>
      </c>
      <c r="E1021" s="199" t="s">
        <v>4640</v>
      </c>
      <c r="F1021" s="200" t="s">
        <v>4641</v>
      </c>
      <c r="G1021" s="201" t="s">
        <v>343</v>
      </c>
      <c r="H1021" s="202">
        <v>21.600000000000001</v>
      </c>
      <c r="I1021" s="203">
        <v>28.600000000000001</v>
      </c>
      <c r="J1021" s="203">
        <f>ROUND(I1021*H1021,2)</f>
        <v>617.75999999999999</v>
      </c>
      <c r="K1021" s="200" t="s">
        <v>289</v>
      </c>
      <c r="L1021" s="38"/>
      <c r="M1021" s="72" t="s">
        <v>1</v>
      </c>
      <c r="N1021" s="204" t="s">
        <v>50</v>
      </c>
      <c r="O1021" s="205">
        <v>0.095000000000000001</v>
      </c>
      <c r="P1021" s="205">
        <f>O1021*H1021</f>
        <v>2.052</v>
      </c>
      <c r="Q1021" s="205">
        <v>0</v>
      </c>
      <c r="R1021" s="205">
        <f>Q1021*H1021</f>
        <v>0</v>
      </c>
      <c r="S1021" s="205">
        <v>0</v>
      </c>
      <c r="T1021" s="206">
        <f>S1021*H1021</f>
        <v>0</v>
      </c>
      <c r="AR1021" s="17" t="s">
        <v>659</v>
      </c>
      <c r="AT1021" s="17" t="s">
        <v>285</v>
      </c>
      <c r="AU1021" s="17" t="s">
        <v>88</v>
      </c>
      <c r="AY1021" s="17" t="s">
        <v>282</v>
      </c>
      <c r="BE1021" s="207">
        <f>IF(N1021="základní",J1021,0)</f>
        <v>617.75999999999999</v>
      </c>
      <c r="BF1021" s="207">
        <f>IF(N1021="snížená",J1021,0)</f>
        <v>0</v>
      </c>
      <c r="BG1021" s="207">
        <f>IF(N1021="zákl. přenesená",J1021,0)</f>
        <v>0</v>
      </c>
      <c r="BH1021" s="207">
        <f>IF(N1021="sníž. přenesená",J1021,0)</f>
        <v>0</v>
      </c>
      <c r="BI1021" s="207">
        <f>IF(N1021="nulová",J1021,0)</f>
        <v>0</v>
      </c>
      <c r="BJ1021" s="17" t="s">
        <v>86</v>
      </c>
      <c r="BK1021" s="207">
        <f>ROUND(I1021*H1021,2)</f>
        <v>617.75999999999999</v>
      </c>
      <c r="BL1021" s="17" t="s">
        <v>659</v>
      </c>
      <c r="BM1021" s="17" t="s">
        <v>4642</v>
      </c>
    </row>
    <row r="1022" s="12" customFormat="1">
      <c r="B1022" s="208"/>
      <c r="C1022" s="209"/>
      <c r="D1022" s="210" t="s">
        <v>292</v>
      </c>
      <c r="E1022" s="211" t="s">
        <v>1</v>
      </c>
      <c r="F1022" s="212" t="s">
        <v>4546</v>
      </c>
      <c r="G1022" s="209"/>
      <c r="H1022" s="211" t="s">
        <v>1</v>
      </c>
      <c r="I1022" s="209"/>
      <c r="J1022" s="209"/>
      <c r="K1022" s="209"/>
      <c r="L1022" s="213"/>
      <c r="M1022" s="214"/>
      <c r="N1022" s="215"/>
      <c r="O1022" s="215"/>
      <c r="P1022" s="215"/>
      <c r="Q1022" s="215"/>
      <c r="R1022" s="215"/>
      <c r="S1022" s="215"/>
      <c r="T1022" s="216"/>
      <c r="AT1022" s="217" t="s">
        <v>292</v>
      </c>
      <c r="AU1022" s="217" t="s">
        <v>88</v>
      </c>
      <c r="AV1022" s="12" t="s">
        <v>86</v>
      </c>
      <c r="AW1022" s="12" t="s">
        <v>40</v>
      </c>
      <c r="AX1022" s="12" t="s">
        <v>79</v>
      </c>
      <c r="AY1022" s="217" t="s">
        <v>282</v>
      </c>
    </row>
    <row r="1023" s="12" customFormat="1">
      <c r="B1023" s="208"/>
      <c r="C1023" s="209"/>
      <c r="D1023" s="210" t="s">
        <v>292</v>
      </c>
      <c r="E1023" s="211" t="s">
        <v>1</v>
      </c>
      <c r="F1023" s="212" t="s">
        <v>4638</v>
      </c>
      <c r="G1023" s="209"/>
      <c r="H1023" s="211" t="s">
        <v>1</v>
      </c>
      <c r="I1023" s="209"/>
      <c r="J1023" s="209"/>
      <c r="K1023" s="209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292</v>
      </c>
      <c r="AU1023" s="217" t="s">
        <v>88</v>
      </c>
      <c r="AV1023" s="12" t="s">
        <v>86</v>
      </c>
      <c r="AW1023" s="12" t="s">
        <v>40</v>
      </c>
      <c r="AX1023" s="12" t="s">
        <v>79</v>
      </c>
      <c r="AY1023" s="217" t="s">
        <v>282</v>
      </c>
    </row>
    <row r="1024" s="13" customFormat="1">
      <c r="B1024" s="218"/>
      <c r="C1024" s="219"/>
      <c r="D1024" s="210" t="s">
        <v>292</v>
      </c>
      <c r="E1024" s="220" t="s">
        <v>1</v>
      </c>
      <c r="F1024" s="221" t="s">
        <v>4639</v>
      </c>
      <c r="G1024" s="219"/>
      <c r="H1024" s="222">
        <v>21.600000000000001</v>
      </c>
      <c r="I1024" s="219"/>
      <c r="J1024" s="219"/>
      <c r="K1024" s="219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292</v>
      </c>
      <c r="AU1024" s="227" t="s">
        <v>88</v>
      </c>
      <c r="AV1024" s="13" t="s">
        <v>88</v>
      </c>
      <c r="AW1024" s="13" t="s">
        <v>40</v>
      </c>
      <c r="AX1024" s="13" t="s">
        <v>86</v>
      </c>
      <c r="AY1024" s="227" t="s">
        <v>282</v>
      </c>
    </row>
    <row r="1025" s="1" customFormat="1" ht="16.5" customHeight="1">
      <c r="B1025" s="33"/>
      <c r="C1025" s="198" t="s">
        <v>3807</v>
      </c>
      <c r="D1025" s="198" t="s">
        <v>285</v>
      </c>
      <c r="E1025" s="199" t="s">
        <v>4643</v>
      </c>
      <c r="F1025" s="200" t="s">
        <v>4644</v>
      </c>
      <c r="G1025" s="201" t="s">
        <v>392</v>
      </c>
      <c r="H1025" s="202">
        <v>470</v>
      </c>
      <c r="I1025" s="203">
        <v>43.399999999999999</v>
      </c>
      <c r="J1025" s="203">
        <f>ROUND(I1025*H1025,2)</f>
        <v>20398</v>
      </c>
      <c r="K1025" s="200" t="s">
        <v>289</v>
      </c>
      <c r="L1025" s="38"/>
      <c r="M1025" s="72" t="s">
        <v>1</v>
      </c>
      <c r="N1025" s="204" t="s">
        <v>50</v>
      </c>
      <c r="O1025" s="205">
        <v>0.124</v>
      </c>
      <c r="P1025" s="205">
        <f>O1025*H1025</f>
        <v>58.280000000000001</v>
      </c>
      <c r="Q1025" s="205">
        <v>0.00013999999999999999</v>
      </c>
      <c r="R1025" s="205">
        <f>Q1025*H1025</f>
        <v>0.065799999999999997</v>
      </c>
      <c r="S1025" s="205">
        <v>0</v>
      </c>
      <c r="T1025" s="206">
        <f>S1025*H1025</f>
        <v>0</v>
      </c>
      <c r="AR1025" s="17" t="s">
        <v>659</v>
      </c>
      <c r="AT1025" s="17" t="s">
        <v>285</v>
      </c>
      <c r="AU1025" s="17" t="s">
        <v>88</v>
      </c>
      <c r="AY1025" s="17" t="s">
        <v>282</v>
      </c>
      <c r="BE1025" s="207">
        <f>IF(N1025="základní",J1025,0)</f>
        <v>20398</v>
      </c>
      <c r="BF1025" s="207">
        <f>IF(N1025="snížená",J1025,0)</f>
        <v>0</v>
      </c>
      <c r="BG1025" s="207">
        <f>IF(N1025="zákl. přenesená",J1025,0)</f>
        <v>0</v>
      </c>
      <c r="BH1025" s="207">
        <f>IF(N1025="sníž. přenesená",J1025,0)</f>
        <v>0</v>
      </c>
      <c r="BI1025" s="207">
        <f>IF(N1025="nulová",J1025,0)</f>
        <v>0</v>
      </c>
      <c r="BJ1025" s="17" t="s">
        <v>86</v>
      </c>
      <c r="BK1025" s="207">
        <f>ROUND(I1025*H1025,2)</f>
        <v>20398</v>
      </c>
      <c r="BL1025" s="17" t="s">
        <v>659</v>
      </c>
      <c r="BM1025" s="17" t="s">
        <v>4645</v>
      </c>
    </row>
    <row r="1026" s="12" customFormat="1">
      <c r="B1026" s="208"/>
      <c r="C1026" s="209"/>
      <c r="D1026" s="210" t="s">
        <v>292</v>
      </c>
      <c r="E1026" s="211" t="s">
        <v>1</v>
      </c>
      <c r="F1026" s="212" t="s">
        <v>4546</v>
      </c>
      <c r="G1026" s="209"/>
      <c r="H1026" s="211" t="s">
        <v>1</v>
      </c>
      <c r="I1026" s="209"/>
      <c r="J1026" s="209"/>
      <c r="K1026" s="209"/>
      <c r="L1026" s="213"/>
      <c r="M1026" s="214"/>
      <c r="N1026" s="215"/>
      <c r="O1026" s="215"/>
      <c r="P1026" s="215"/>
      <c r="Q1026" s="215"/>
      <c r="R1026" s="215"/>
      <c r="S1026" s="215"/>
      <c r="T1026" s="216"/>
      <c r="AT1026" s="217" t="s">
        <v>292</v>
      </c>
      <c r="AU1026" s="217" t="s">
        <v>88</v>
      </c>
      <c r="AV1026" s="12" t="s">
        <v>86</v>
      </c>
      <c r="AW1026" s="12" t="s">
        <v>40</v>
      </c>
      <c r="AX1026" s="12" t="s">
        <v>79</v>
      </c>
      <c r="AY1026" s="217" t="s">
        <v>282</v>
      </c>
    </row>
    <row r="1027" s="12" customFormat="1">
      <c r="B1027" s="208"/>
      <c r="C1027" s="209"/>
      <c r="D1027" s="210" t="s">
        <v>292</v>
      </c>
      <c r="E1027" s="211" t="s">
        <v>1</v>
      </c>
      <c r="F1027" s="212" t="s">
        <v>4534</v>
      </c>
      <c r="G1027" s="209"/>
      <c r="H1027" s="211" t="s">
        <v>1</v>
      </c>
      <c r="I1027" s="209"/>
      <c r="J1027" s="209"/>
      <c r="K1027" s="209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292</v>
      </c>
      <c r="AU1027" s="217" t="s">
        <v>88</v>
      </c>
      <c r="AV1027" s="12" t="s">
        <v>86</v>
      </c>
      <c r="AW1027" s="12" t="s">
        <v>40</v>
      </c>
      <c r="AX1027" s="12" t="s">
        <v>79</v>
      </c>
      <c r="AY1027" s="217" t="s">
        <v>282</v>
      </c>
    </row>
    <row r="1028" s="13" customFormat="1">
      <c r="B1028" s="218"/>
      <c r="C1028" s="219"/>
      <c r="D1028" s="210" t="s">
        <v>292</v>
      </c>
      <c r="E1028" s="220" t="s">
        <v>1</v>
      </c>
      <c r="F1028" s="221" t="s">
        <v>4646</v>
      </c>
      <c r="G1028" s="219"/>
      <c r="H1028" s="222">
        <v>405</v>
      </c>
      <c r="I1028" s="219"/>
      <c r="J1028" s="219"/>
      <c r="K1028" s="219"/>
      <c r="L1028" s="223"/>
      <c r="M1028" s="224"/>
      <c r="N1028" s="225"/>
      <c r="O1028" s="225"/>
      <c r="P1028" s="225"/>
      <c r="Q1028" s="225"/>
      <c r="R1028" s="225"/>
      <c r="S1028" s="225"/>
      <c r="T1028" s="226"/>
      <c r="AT1028" s="227" t="s">
        <v>292</v>
      </c>
      <c r="AU1028" s="227" t="s">
        <v>88</v>
      </c>
      <c r="AV1028" s="13" t="s">
        <v>88</v>
      </c>
      <c r="AW1028" s="13" t="s">
        <v>40</v>
      </c>
      <c r="AX1028" s="13" t="s">
        <v>79</v>
      </c>
      <c r="AY1028" s="227" t="s">
        <v>282</v>
      </c>
    </row>
    <row r="1029" s="12" customFormat="1">
      <c r="B1029" s="208"/>
      <c r="C1029" s="209"/>
      <c r="D1029" s="210" t="s">
        <v>292</v>
      </c>
      <c r="E1029" s="211" t="s">
        <v>1</v>
      </c>
      <c r="F1029" s="212" t="s">
        <v>4536</v>
      </c>
      <c r="G1029" s="209"/>
      <c r="H1029" s="211" t="s">
        <v>1</v>
      </c>
      <c r="I1029" s="209"/>
      <c r="J1029" s="209"/>
      <c r="K1029" s="209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292</v>
      </c>
      <c r="AU1029" s="217" t="s">
        <v>88</v>
      </c>
      <c r="AV1029" s="12" t="s">
        <v>86</v>
      </c>
      <c r="AW1029" s="12" t="s">
        <v>40</v>
      </c>
      <c r="AX1029" s="12" t="s">
        <v>79</v>
      </c>
      <c r="AY1029" s="217" t="s">
        <v>282</v>
      </c>
    </row>
    <row r="1030" s="13" customFormat="1">
      <c r="B1030" s="218"/>
      <c r="C1030" s="219"/>
      <c r="D1030" s="210" t="s">
        <v>292</v>
      </c>
      <c r="E1030" s="220" t="s">
        <v>1</v>
      </c>
      <c r="F1030" s="221" t="s">
        <v>663</v>
      </c>
      <c r="G1030" s="219"/>
      <c r="H1030" s="222">
        <v>65</v>
      </c>
      <c r="I1030" s="219"/>
      <c r="J1030" s="219"/>
      <c r="K1030" s="219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292</v>
      </c>
      <c r="AU1030" s="227" t="s">
        <v>88</v>
      </c>
      <c r="AV1030" s="13" t="s">
        <v>88</v>
      </c>
      <c r="AW1030" s="13" t="s">
        <v>40</v>
      </c>
      <c r="AX1030" s="13" t="s">
        <v>79</v>
      </c>
      <c r="AY1030" s="227" t="s">
        <v>282</v>
      </c>
    </row>
    <row r="1031" s="15" customFormat="1">
      <c r="B1031" s="238"/>
      <c r="C1031" s="239"/>
      <c r="D1031" s="210" t="s">
        <v>292</v>
      </c>
      <c r="E1031" s="240" t="s">
        <v>1</v>
      </c>
      <c r="F1031" s="241" t="s">
        <v>306</v>
      </c>
      <c r="G1031" s="239"/>
      <c r="H1031" s="242">
        <v>470</v>
      </c>
      <c r="I1031" s="239"/>
      <c r="J1031" s="239"/>
      <c r="K1031" s="239"/>
      <c r="L1031" s="243"/>
      <c r="M1031" s="244"/>
      <c r="N1031" s="245"/>
      <c r="O1031" s="245"/>
      <c r="P1031" s="245"/>
      <c r="Q1031" s="245"/>
      <c r="R1031" s="245"/>
      <c r="S1031" s="245"/>
      <c r="T1031" s="246"/>
      <c r="AT1031" s="247" t="s">
        <v>292</v>
      </c>
      <c r="AU1031" s="247" t="s">
        <v>88</v>
      </c>
      <c r="AV1031" s="15" t="s">
        <v>290</v>
      </c>
      <c r="AW1031" s="15" t="s">
        <v>40</v>
      </c>
      <c r="AX1031" s="15" t="s">
        <v>86</v>
      </c>
      <c r="AY1031" s="247" t="s">
        <v>282</v>
      </c>
    </row>
    <row r="1032" s="1" customFormat="1" ht="16.5" customHeight="1">
      <c r="B1032" s="33"/>
      <c r="C1032" s="248" t="s">
        <v>3812</v>
      </c>
      <c r="D1032" s="248" t="s">
        <v>328</v>
      </c>
      <c r="E1032" s="249" t="s">
        <v>4647</v>
      </c>
      <c r="F1032" s="250" t="s">
        <v>4648</v>
      </c>
      <c r="G1032" s="251" t="s">
        <v>392</v>
      </c>
      <c r="H1032" s="252">
        <v>470</v>
      </c>
      <c r="I1032" s="253">
        <v>4.75</v>
      </c>
      <c r="J1032" s="253">
        <f>ROUND(I1032*H1032,2)</f>
        <v>2232.5</v>
      </c>
      <c r="K1032" s="250" t="s">
        <v>289</v>
      </c>
      <c r="L1032" s="254"/>
      <c r="M1032" s="255" t="s">
        <v>1</v>
      </c>
      <c r="N1032" s="256" t="s">
        <v>50</v>
      </c>
      <c r="O1032" s="205">
        <v>0</v>
      </c>
      <c r="P1032" s="205">
        <f>O1032*H1032</f>
        <v>0</v>
      </c>
      <c r="Q1032" s="205">
        <v>2.0000000000000002E-05</v>
      </c>
      <c r="R1032" s="205">
        <f>Q1032*H1032</f>
        <v>0.0094000000000000004</v>
      </c>
      <c r="S1032" s="205">
        <v>0</v>
      </c>
      <c r="T1032" s="206">
        <f>S1032*H1032</f>
        <v>0</v>
      </c>
      <c r="AR1032" s="17" t="s">
        <v>4097</v>
      </c>
      <c r="AT1032" s="17" t="s">
        <v>328</v>
      </c>
      <c r="AU1032" s="17" t="s">
        <v>88</v>
      </c>
      <c r="AY1032" s="17" t="s">
        <v>282</v>
      </c>
      <c r="BE1032" s="207">
        <f>IF(N1032="základní",J1032,0)</f>
        <v>2232.5</v>
      </c>
      <c r="BF1032" s="207">
        <f>IF(N1032="snížená",J1032,0)</f>
        <v>0</v>
      </c>
      <c r="BG1032" s="207">
        <f>IF(N1032="zákl. přenesená",J1032,0)</f>
        <v>0</v>
      </c>
      <c r="BH1032" s="207">
        <f>IF(N1032="sníž. přenesená",J1032,0)</f>
        <v>0</v>
      </c>
      <c r="BI1032" s="207">
        <f>IF(N1032="nulová",J1032,0)</f>
        <v>0</v>
      </c>
      <c r="BJ1032" s="17" t="s">
        <v>86</v>
      </c>
      <c r="BK1032" s="207">
        <f>ROUND(I1032*H1032,2)</f>
        <v>2232.5</v>
      </c>
      <c r="BL1032" s="17" t="s">
        <v>659</v>
      </c>
      <c r="BM1032" s="17" t="s">
        <v>4649</v>
      </c>
    </row>
    <row r="1033" s="12" customFormat="1">
      <c r="B1033" s="208"/>
      <c r="C1033" s="209"/>
      <c r="D1033" s="210" t="s">
        <v>292</v>
      </c>
      <c r="E1033" s="211" t="s">
        <v>1</v>
      </c>
      <c r="F1033" s="212" t="s">
        <v>4546</v>
      </c>
      <c r="G1033" s="209"/>
      <c r="H1033" s="211" t="s">
        <v>1</v>
      </c>
      <c r="I1033" s="209"/>
      <c r="J1033" s="209"/>
      <c r="K1033" s="209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292</v>
      </c>
      <c r="AU1033" s="217" t="s">
        <v>88</v>
      </c>
      <c r="AV1033" s="12" t="s">
        <v>86</v>
      </c>
      <c r="AW1033" s="12" t="s">
        <v>40</v>
      </c>
      <c r="AX1033" s="12" t="s">
        <v>79</v>
      </c>
      <c r="AY1033" s="217" t="s">
        <v>282</v>
      </c>
    </row>
    <row r="1034" s="12" customFormat="1">
      <c r="B1034" s="208"/>
      <c r="C1034" s="209"/>
      <c r="D1034" s="210" t="s">
        <v>292</v>
      </c>
      <c r="E1034" s="211" t="s">
        <v>1</v>
      </c>
      <c r="F1034" s="212" t="s">
        <v>4534</v>
      </c>
      <c r="G1034" s="209"/>
      <c r="H1034" s="211" t="s">
        <v>1</v>
      </c>
      <c r="I1034" s="209"/>
      <c r="J1034" s="209"/>
      <c r="K1034" s="209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292</v>
      </c>
      <c r="AU1034" s="217" t="s">
        <v>88</v>
      </c>
      <c r="AV1034" s="12" t="s">
        <v>86</v>
      </c>
      <c r="AW1034" s="12" t="s">
        <v>40</v>
      </c>
      <c r="AX1034" s="12" t="s">
        <v>79</v>
      </c>
      <c r="AY1034" s="217" t="s">
        <v>282</v>
      </c>
    </row>
    <row r="1035" s="13" customFormat="1">
      <c r="B1035" s="218"/>
      <c r="C1035" s="219"/>
      <c r="D1035" s="210" t="s">
        <v>292</v>
      </c>
      <c r="E1035" s="220" t="s">
        <v>1</v>
      </c>
      <c r="F1035" s="221" t="s">
        <v>4646</v>
      </c>
      <c r="G1035" s="219"/>
      <c r="H1035" s="222">
        <v>405</v>
      </c>
      <c r="I1035" s="219"/>
      <c r="J1035" s="219"/>
      <c r="K1035" s="219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292</v>
      </c>
      <c r="AU1035" s="227" t="s">
        <v>88</v>
      </c>
      <c r="AV1035" s="13" t="s">
        <v>88</v>
      </c>
      <c r="AW1035" s="13" t="s">
        <v>40</v>
      </c>
      <c r="AX1035" s="13" t="s">
        <v>79</v>
      </c>
      <c r="AY1035" s="227" t="s">
        <v>282</v>
      </c>
    </row>
    <row r="1036" s="12" customFormat="1">
      <c r="B1036" s="208"/>
      <c r="C1036" s="209"/>
      <c r="D1036" s="210" t="s">
        <v>292</v>
      </c>
      <c r="E1036" s="211" t="s">
        <v>1</v>
      </c>
      <c r="F1036" s="212" t="s">
        <v>4536</v>
      </c>
      <c r="G1036" s="209"/>
      <c r="H1036" s="211" t="s">
        <v>1</v>
      </c>
      <c r="I1036" s="209"/>
      <c r="J1036" s="209"/>
      <c r="K1036" s="209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292</v>
      </c>
      <c r="AU1036" s="217" t="s">
        <v>88</v>
      </c>
      <c r="AV1036" s="12" t="s">
        <v>86</v>
      </c>
      <c r="AW1036" s="12" t="s">
        <v>40</v>
      </c>
      <c r="AX1036" s="12" t="s">
        <v>79</v>
      </c>
      <c r="AY1036" s="217" t="s">
        <v>282</v>
      </c>
    </row>
    <row r="1037" s="13" customFormat="1">
      <c r="B1037" s="218"/>
      <c r="C1037" s="219"/>
      <c r="D1037" s="210" t="s">
        <v>292</v>
      </c>
      <c r="E1037" s="220" t="s">
        <v>1</v>
      </c>
      <c r="F1037" s="221" t="s">
        <v>663</v>
      </c>
      <c r="G1037" s="219"/>
      <c r="H1037" s="222">
        <v>65</v>
      </c>
      <c r="I1037" s="219"/>
      <c r="J1037" s="219"/>
      <c r="K1037" s="219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292</v>
      </c>
      <c r="AU1037" s="227" t="s">
        <v>88</v>
      </c>
      <c r="AV1037" s="13" t="s">
        <v>88</v>
      </c>
      <c r="AW1037" s="13" t="s">
        <v>40</v>
      </c>
      <c r="AX1037" s="13" t="s">
        <v>79</v>
      </c>
      <c r="AY1037" s="227" t="s">
        <v>282</v>
      </c>
    </row>
    <row r="1038" s="15" customFormat="1">
      <c r="B1038" s="238"/>
      <c r="C1038" s="239"/>
      <c r="D1038" s="210" t="s">
        <v>292</v>
      </c>
      <c r="E1038" s="240" t="s">
        <v>1</v>
      </c>
      <c r="F1038" s="241" t="s">
        <v>306</v>
      </c>
      <c r="G1038" s="239"/>
      <c r="H1038" s="242">
        <v>470</v>
      </c>
      <c r="I1038" s="239"/>
      <c r="J1038" s="239"/>
      <c r="K1038" s="239"/>
      <c r="L1038" s="243"/>
      <c r="M1038" s="244"/>
      <c r="N1038" s="245"/>
      <c r="O1038" s="245"/>
      <c r="P1038" s="245"/>
      <c r="Q1038" s="245"/>
      <c r="R1038" s="245"/>
      <c r="S1038" s="245"/>
      <c r="T1038" s="246"/>
      <c r="AT1038" s="247" t="s">
        <v>292</v>
      </c>
      <c r="AU1038" s="247" t="s">
        <v>88</v>
      </c>
      <c r="AV1038" s="15" t="s">
        <v>290</v>
      </c>
      <c r="AW1038" s="15" t="s">
        <v>40</v>
      </c>
      <c r="AX1038" s="15" t="s">
        <v>86</v>
      </c>
      <c r="AY1038" s="247" t="s">
        <v>282</v>
      </c>
    </row>
    <row r="1039" s="1" customFormat="1" ht="16.5" customHeight="1">
      <c r="B1039" s="33"/>
      <c r="C1039" s="248" t="s">
        <v>3816</v>
      </c>
      <c r="D1039" s="248" t="s">
        <v>328</v>
      </c>
      <c r="E1039" s="249" t="s">
        <v>4650</v>
      </c>
      <c r="F1039" s="250" t="s">
        <v>4651</v>
      </c>
      <c r="G1039" s="251" t="s">
        <v>392</v>
      </c>
      <c r="H1039" s="252">
        <v>460</v>
      </c>
      <c r="I1039" s="253">
        <v>39.5</v>
      </c>
      <c r="J1039" s="253">
        <f>ROUND(I1039*H1039,2)</f>
        <v>18170</v>
      </c>
      <c r="K1039" s="250" t="s">
        <v>289</v>
      </c>
      <c r="L1039" s="254"/>
      <c r="M1039" s="255" t="s">
        <v>1</v>
      </c>
      <c r="N1039" s="256" t="s">
        <v>50</v>
      </c>
      <c r="O1039" s="205">
        <v>0</v>
      </c>
      <c r="P1039" s="205">
        <f>O1039*H1039</f>
        <v>0</v>
      </c>
      <c r="Q1039" s="205">
        <v>0.00035</v>
      </c>
      <c r="R1039" s="205">
        <f>Q1039*H1039</f>
        <v>0.161</v>
      </c>
      <c r="S1039" s="205">
        <v>0</v>
      </c>
      <c r="T1039" s="206">
        <f>S1039*H1039</f>
        <v>0</v>
      </c>
      <c r="AR1039" s="17" t="s">
        <v>4097</v>
      </c>
      <c r="AT1039" s="17" t="s">
        <v>328</v>
      </c>
      <c r="AU1039" s="17" t="s">
        <v>88</v>
      </c>
      <c r="AY1039" s="17" t="s">
        <v>282</v>
      </c>
      <c r="BE1039" s="207">
        <f>IF(N1039="základní",J1039,0)</f>
        <v>18170</v>
      </c>
      <c r="BF1039" s="207">
        <f>IF(N1039="snížená",J1039,0)</f>
        <v>0</v>
      </c>
      <c r="BG1039" s="207">
        <f>IF(N1039="zákl. přenesená",J1039,0)</f>
        <v>0</v>
      </c>
      <c r="BH1039" s="207">
        <f>IF(N1039="sníž. přenesená",J1039,0)</f>
        <v>0</v>
      </c>
      <c r="BI1039" s="207">
        <f>IF(N1039="nulová",J1039,0)</f>
        <v>0</v>
      </c>
      <c r="BJ1039" s="17" t="s">
        <v>86</v>
      </c>
      <c r="BK1039" s="207">
        <f>ROUND(I1039*H1039,2)</f>
        <v>18170</v>
      </c>
      <c r="BL1039" s="17" t="s">
        <v>659</v>
      </c>
      <c r="BM1039" s="17" t="s">
        <v>4652</v>
      </c>
    </row>
    <row r="1040" s="12" customFormat="1">
      <c r="B1040" s="208"/>
      <c r="C1040" s="209"/>
      <c r="D1040" s="210" t="s">
        <v>292</v>
      </c>
      <c r="E1040" s="211" t="s">
        <v>1</v>
      </c>
      <c r="F1040" s="212" t="s">
        <v>4546</v>
      </c>
      <c r="G1040" s="209"/>
      <c r="H1040" s="211" t="s">
        <v>1</v>
      </c>
      <c r="I1040" s="209"/>
      <c r="J1040" s="209"/>
      <c r="K1040" s="209"/>
      <c r="L1040" s="213"/>
      <c r="M1040" s="214"/>
      <c r="N1040" s="215"/>
      <c r="O1040" s="215"/>
      <c r="P1040" s="215"/>
      <c r="Q1040" s="215"/>
      <c r="R1040" s="215"/>
      <c r="S1040" s="215"/>
      <c r="T1040" s="216"/>
      <c r="AT1040" s="217" t="s">
        <v>292</v>
      </c>
      <c r="AU1040" s="217" t="s">
        <v>88</v>
      </c>
      <c r="AV1040" s="12" t="s">
        <v>86</v>
      </c>
      <c r="AW1040" s="12" t="s">
        <v>40</v>
      </c>
      <c r="AX1040" s="12" t="s">
        <v>79</v>
      </c>
      <c r="AY1040" s="217" t="s">
        <v>282</v>
      </c>
    </row>
    <row r="1041" s="12" customFormat="1">
      <c r="B1041" s="208"/>
      <c r="C1041" s="209"/>
      <c r="D1041" s="210" t="s">
        <v>292</v>
      </c>
      <c r="E1041" s="211" t="s">
        <v>1</v>
      </c>
      <c r="F1041" s="212" t="s">
        <v>4653</v>
      </c>
      <c r="G1041" s="209"/>
      <c r="H1041" s="211" t="s">
        <v>1</v>
      </c>
      <c r="I1041" s="209"/>
      <c r="J1041" s="209"/>
      <c r="K1041" s="209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292</v>
      </c>
      <c r="AU1041" s="217" t="s">
        <v>88</v>
      </c>
      <c r="AV1041" s="12" t="s">
        <v>86</v>
      </c>
      <c r="AW1041" s="12" t="s">
        <v>40</v>
      </c>
      <c r="AX1041" s="12" t="s">
        <v>79</v>
      </c>
      <c r="AY1041" s="217" t="s">
        <v>282</v>
      </c>
    </row>
    <row r="1042" s="13" customFormat="1">
      <c r="B1042" s="218"/>
      <c r="C1042" s="219"/>
      <c r="D1042" s="210" t="s">
        <v>292</v>
      </c>
      <c r="E1042" s="220" t="s">
        <v>1</v>
      </c>
      <c r="F1042" s="221" t="s">
        <v>4654</v>
      </c>
      <c r="G1042" s="219"/>
      <c r="H1042" s="222">
        <v>460</v>
      </c>
      <c r="I1042" s="219"/>
      <c r="J1042" s="219"/>
      <c r="K1042" s="219"/>
      <c r="L1042" s="223"/>
      <c r="M1042" s="224"/>
      <c r="N1042" s="225"/>
      <c r="O1042" s="225"/>
      <c r="P1042" s="225"/>
      <c r="Q1042" s="225"/>
      <c r="R1042" s="225"/>
      <c r="S1042" s="225"/>
      <c r="T1042" s="226"/>
      <c r="AT1042" s="227" t="s">
        <v>292</v>
      </c>
      <c r="AU1042" s="227" t="s">
        <v>88</v>
      </c>
      <c r="AV1042" s="13" t="s">
        <v>88</v>
      </c>
      <c r="AW1042" s="13" t="s">
        <v>40</v>
      </c>
      <c r="AX1042" s="13" t="s">
        <v>86</v>
      </c>
      <c r="AY1042" s="227" t="s">
        <v>282</v>
      </c>
    </row>
    <row r="1043" s="1" customFormat="1" ht="16.5" customHeight="1">
      <c r="B1043" s="33"/>
      <c r="C1043" s="248" t="s">
        <v>3820</v>
      </c>
      <c r="D1043" s="248" t="s">
        <v>328</v>
      </c>
      <c r="E1043" s="249" t="s">
        <v>4655</v>
      </c>
      <c r="F1043" s="250" t="s">
        <v>4656</v>
      </c>
      <c r="G1043" s="251" t="s">
        <v>392</v>
      </c>
      <c r="H1043" s="252">
        <v>620</v>
      </c>
      <c r="I1043" s="253">
        <v>45.100000000000001</v>
      </c>
      <c r="J1043" s="253">
        <f>ROUND(I1043*H1043,2)</f>
        <v>27962</v>
      </c>
      <c r="K1043" s="250" t="s">
        <v>289</v>
      </c>
      <c r="L1043" s="254"/>
      <c r="M1043" s="255" t="s">
        <v>1</v>
      </c>
      <c r="N1043" s="256" t="s">
        <v>50</v>
      </c>
      <c r="O1043" s="205">
        <v>0</v>
      </c>
      <c r="P1043" s="205">
        <f>O1043*H1043</f>
        <v>0</v>
      </c>
      <c r="Q1043" s="205">
        <v>0.00042999999999999999</v>
      </c>
      <c r="R1043" s="205">
        <f>Q1043*H1043</f>
        <v>0.2666</v>
      </c>
      <c r="S1043" s="205">
        <v>0</v>
      </c>
      <c r="T1043" s="206">
        <f>S1043*H1043</f>
        <v>0</v>
      </c>
      <c r="AR1043" s="17" t="s">
        <v>4097</v>
      </c>
      <c r="AT1043" s="17" t="s">
        <v>328</v>
      </c>
      <c r="AU1043" s="17" t="s">
        <v>88</v>
      </c>
      <c r="AY1043" s="17" t="s">
        <v>282</v>
      </c>
      <c r="BE1043" s="207">
        <f>IF(N1043="základní",J1043,0)</f>
        <v>27962</v>
      </c>
      <c r="BF1043" s="207">
        <f>IF(N1043="snížená",J1043,0)</f>
        <v>0</v>
      </c>
      <c r="BG1043" s="207">
        <f>IF(N1043="zákl. přenesená",J1043,0)</f>
        <v>0</v>
      </c>
      <c r="BH1043" s="207">
        <f>IF(N1043="sníž. přenesená",J1043,0)</f>
        <v>0</v>
      </c>
      <c r="BI1043" s="207">
        <f>IF(N1043="nulová",J1043,0)</f>
        <v>0</v>
      </c>
      <c r="BJ1043" s="17" t="s">
        <v>86</v>
      </c>
      <c r="BK1043" s="207">
        <f>ROUND(I1043*H1043,2)</f>
        <v>27962</v>
      </c>
      <c r="BL1043" s="17" t="s">
        <v>659</v>
      </c>
      <c r="BM1043" s="17" t="s">
        <v>4657</v>
      </c>
    </row>
    <row r="1044" s="12" customFormat="1">
      <c r="B1044" s="208"/>
      <c r="C1044" s="209"/>
      <c r="D1044" s="210" t="s">
        <v>292</v>
      </c>
      <c r="E1044" s="211" t="s">
        <v>1</v>
      </c>
      <c r="F1044" s="212" t="s">
        <v>4546</v>
      </c>
      <c r="G1044" s="209"/>
      <c r="H1044" s="211" t="s">
        <v>1</v>
      </c>
      <c r="I1044" s="209"/>
      <c r="J1044" s="209"/>
      <c r="K1044" s="209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292</v>
      </c>
      <c r="AU1044" s="217" t="s">
        <v>88</v>
      </c>
      <c r="AV1044" s="12" t="s">
        <v>86</v>
      </c>
      <c r="AW1044" s="12" t="s">
        <v>40</v>
      </c>
      <c r="AX1044" s="12" t="s">
        <v>79</v>
      </c>
      <c r="AY1044" s="217" t="s">
        <v>282</v>
      </c>
    </row>
    <row r="1045" s="12" customFormat="1">
      <c r="B1045" s="208"/>
      <c r="C1045" s="209"/>
      <c r="D1045" s="210" t="s">
        <v>292</v>
      </c>
      <c r="E1045" s="211" t="s">
        <v>1</v>
      </c>
      <c r="F1045" s="212" t="s">
        <v>4653</v>
      </c>
      <c r="G1045" s="209"/>
      <c r="H1045" s="211" t="s">
        <v>1</v>
      </c>
      <c r="I1045" s="209"/>
      <c r="J1045" s="209"/>
      <c r="K1045" s="209"/>
      <c r="L1045" s="213"/>
      <c r="M1045" s="214"/>
      <c r="N1045" s="215"/>
      <c r="O1045" s="215"/>
      <c r="P1045" s="215"/>
      <c r="Q1045" s="215"/>
      <c r="R1045" s="215"/>
      <c r="S1045" s="215"/>
      <c r="T1045" s="216"/>
      <c r="AT1045" s="217" t="s">
        <v>292</v>
      </c>
      <c r="AU1045" s="217" t="s">
        <v>88</v>
      </c>
      <c r="AV1045" s="12" t="s">
        <v>86</v>
      </c>
      <c r="AW1045" s="12" t="s">
        <v>40</v>
      </c>
      <c r="AX1045" s="12" t="s">
        <v>79</v>
      </c>
      <c r="AY1045" s="217" t="s">
        <v>282</v>
      </c>
    </row>
    <row r="1046" s="13" customFormat="1">
      <c r="B1046" s="218"/>
      <c r="C1046" s="219"/>
      <c r="D1046" s="210" t="s">
        <v>292</v>
      </c>
      <c r="E1046" s="220" t="s">
        <v>1</v>
      </c>
      <c r="F1046" s="221" t="s">
        <v>4658</v>
      </c>
      <c r="G1046" s="219"/>
      <c r="H1046" s="222">
        <v>620</v>
      </c>
      <c r="I1046" s="219"/>
      <c r="J1046" s="219"/>
      <c r="K1046" s="219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292</v>
      </c>
      <c r="AU1046" s="227" t="s">
        <v>88</v>
      </c>
      <c r="AV1046" s="13" t="s">
        <v>88</v>
      </c>
      <c r="AW1046" s="13" t="s">
        <v>40</v>
      </c>
      <c r="AX1046" s="13" t="s">
        <v>86</v>
      </c>
      <c r="AY1046" s="227" t="s">
        <v>282</v>
      </c>
    </row>
    <row r="1047" s="1" customFormat="1" ht="16.5" customHeight="1">
      <c r="B1047" s="33"/>
      <c r="C1047" s="248" t="s">
        <v>3825</v>
      </c>
      <c r="D1047" s="248" t="s">
        <v>328</v>
      </c>
      <c r="E1047" s="249" t="s">
        <v>4659</v>
      </c>
      <c r="F1047" s="250" t="s">
        <v>4660</v>
      </c>
      <c r="G1047" s="251" t="s">
        <v>392</v>
      </c>
      <c r="H1047" s="252">
        <v>350</v>
      </c>
      <c r="I1047" s="253">
        <v>63.700000000000003</v>
      </c>
      <c r="J1047" s="253">
        <f>ROUND(I1047*H1047,2)</f>
        <v>22295</v>
      </c>
      <c r="K1047" s="250" t="s">
        <v>289</v>
      </c>
      <c r="L1047" s="254"/>
      <c r="M1047" s="255" t="s">
        <v>1</v>
      </c>
      <c r="N1047" s="256" t="s">
        <v>50</v>
      </c>
      <c r="O1047" s="205">
        <v>0</v>
      </c>
      <c r="P1047" s="205">
        <f>O1047*H1047</f>
        <v>0</v>
      </c>
      <c r="Q1047" s="205">
        <v>0.00068999999999999997</v>
      </c>
      <c r="R1047" s="205">
        <f>Q1047*H1047</f>
        <v>0.24149999999999999</v>
      </c>
      <c r="S1047" s="205">
        <v>0</v>
      </c>
      <c r="T1047" s="206">
        <f>S1047*H1047</f>
        <v>0</v>
      </c>
      <c r="AR1047" s="17" t="s">
        <v>4097</v>
      </c>
      <c r="AT1047" s="17" t="s">
        <v>328</v>
      </c>
      <c r="AU1047" s="17" t="s">
        <v>88</v>
      </c>
      <c r="AY1047" s="17" t="s">
        <v>282</v>
      </c>
      <c r="BE1047" s="207">
        <f>IF(N1047="základní",J1047,0)</f>
        <v>22295</v>
      </c>
      <c r="BF1047" s="207">
        <f>IF(N1047="snížená",J1047,0)</f>
        <v>0</v>
      </c>
      <c r="BG1047" s="207">
        <f>IF(N1047="zákl. přenesená",J1047,0)</f>
        <v>0</v>
      </c>
      <c r="BH1047" s="207">
        <f>IF(N1047="sníž. přenesená",J1047,0)</f>
        <v>0</v>
      </c>
      <c r="BI1047" s="207">
        <f>IF(N1047="nulová",J1047,0)</f>
        <v>0</v>
      </c>
      <c r="BJ1047" s="17" t="s">
        <v>86</v>
      </c>
      <c r="BK1047" s="207">
        <f>ROUND(I1047*H1047,2)</f>
        <v>22295</v>
      </c>
      <c r="BL1047" s="17" t="s">
        <v>659</v>
      </c>
      <c r="BM1047" s="17" t="s">
        <v>4661</v>
      </c>
    </row>
    <row r="1048" s="12" customFormat="1">
      <c r="B1048" s="208"/>
      <c r="C1048" s="209"/>
      <c r="D1048" s="210" t="s">
        <v>292</v>
      </c>
      <c r="E1048" s="211" t="s">
        <v>1</v>
      </c>
      <c r="F1048" s="212" t="s">
        <v>4546</v>
      </c>
      <c r="G1048" s="209"/>
      <c r="H1048" s="211" t="s">
        <v>1</v>
      </c>
      <c r="I1048" s="209"/>
      <c r="J1048" s="209"/>
      <c r="K1048" s="209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292</v>
      </c>
      <c r="AU1048" s="217" t="s">
        <v>88</v>
      </c>
      <c r="AV1048" s="12" t="s">
        <v>86</v>
      </c>
      <c r="AW1048" s="12" t="s">
        <v>40</v>
      </c>
      <c r="AX1048" s="12" t="s">
        <v>79</v>
      </c>
      <c r="AY1048" s="217" t="s">
        <v>282</v>
      </c>
    </row>
    <row r="1049" s="12" customFormat="1">
      <c r="B1049" s="208"/>
      <c r="C1049" s="209"/>
      <c r="D1049" s="210" t="s">
        <v>292</v>
      </c>
      <c r="E1049" s="211" t="s">
        <v>1</v>
      </c>
      <c r="F1049" s="212" t="s">
        <v>4653</v>
      </c>
      <c r="G1049" s="209"/>
      <c r="H1049" s="211" t="s">
        <v>1</v>
      </c>
      <c r="I1049" s="209"/>
      <c r="J1049" s="209"/>
      <c r="K1049" s="209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292</v>
      </c>
      <c r="AU1049" s="217" t="s">
        <v>88</v>
      </c>
      <c r="AV1049" s="12" t="s">
        <v>86</v>
      </c>
      <c r="AW1049" s="12" t="s">
        <v>40</v>
      </c>
      <c r="AX1049" s="12" t="s">
        <v>79</v>
      </c>
      <c r="AY1049" s="217" t="s">
        <v>282</v>
      </c>
    </row>
    <row r="1050" s="13" customFormat="1">
      <c r="B1050" s="218"/>
      <c r="C1050" s="219"/>
      <c r="D1050" s="210" t="s">
        <v>292</v>
      </c>
      <c r="E1050" s="220" t="s">
        <v>1</v>
      </c>
      <c r="F1050" s="221" t="s">
        <v>4662</v>
      </c>
      <c r="G1050" s="219"/>
      <c r="H1050" s="222">
        <v>350</v>
      </c>
      <c r="I1050" s="219"/>
      <c r="J1050" s="219"/>
      <c r="K1050" s="219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292</v>
      </c>
      <c r="AU1050" s="227" t="s">
        <v>88</v>
      </c>
      <c r="AV1050" s="13" t="s">
        <v>88</v>
      </c>
      <c r="AW1050" s="13" t="s">
        <v>40</v>
      </c>
      <c r="AX1050" s="13" t="s">
        <v>86</v>
      </c>
      <c r="AY1050" s="227" t="s">
        <v>282</v>
      </c>
    </row>
    <row r="1051" s="1" customFormat="1" ht="16.5" customHeight="1">
      <c r="B1051" s="33"/>
      <c r="C1051" s="198" t="s">
        <v>3829</v>
      </c>
      <c r="D1051" s="198" t="s">
        <v>285</v>
      </c>
      <c r="E1051" s="199" t="s">
        <v>4663</v>
      </c>
      <c r="F1051" s="200" t="s">
        <v>4664</v>
      </c>
      <c r="G1051" s="201" t="s">
        <v>392</v>
      </c>
      <c r="H1051" s="202">
        <v>28</v>
      </c>
      <c r="I1051" s="203">
        <v>271</v>
      </c>
      <c r="J1051" s="203">
        <f>ROUND(I1051*H1051,2)</f>
        <v>7588</v>
      </c>
      <c r="K1051" s="200" t="s">
        <v>289</v>
      </c>
      <c r="L1051" s="38"/>
      <c r="M1051" s="72" t="s">
        <v>1</v>
      </c>
      <c r="N1051" s="204" t="s">
        <v>50</v>
      </c>
      <c r="O1051" s="205">
        <v>0.22400000000000001</v>
      </c>
      <c r="P1051" s="205">
        <f>O1051*H1051</f>
        <v>6.2720000000000002</v>
      </c>
      <c r="Q1051" s="205">
        <v>0.22563</v>
      </c>
      <c r="R1051" s="205">
        <f>Q1051*H1051</f>
        <v>6.3176399999999999</v>
      </c>
      <c r="S1051" s="205">
        <v>0</v>
      </c>
      <c r="T1051" s="206">
        <f>S1051*H1051</f>
        <v>0</v>
      </c>
      <c r="AR1051" s="17" t="s">
        <v>659</v>
      </c>
      <c r="AT1051" s="17" t="s">
        <v>285</v>
      </c>
      <c r="AU1051" s="17" t="s">
        <v>88</v>
      </c>
      <c r="AY1051" s="17" t="s">
        <v>282</v>
      </c>
      <c r="BE1051" s="207">
        <f>IF(N1051="základní",J1051,0)</f>
        <v>7588</v>
      </c>
      <c r="BF1051" s="207">
        <f>IF(N1051="snížená",J1051,0)</f>
        <v>0</v>
      </c>
      <c r="BG1051" s="207">
        <f>IF(N1051="zákl. přenesená",J1051,0)</f>
        <v>0</v>
      </c>
      <c r="BH1051" s="207">
        <f>IF(N1051="sníž. přenesená",J1051,0)</f>
        <v>0</v>
      </c>
      <c r="BI1051" s="207">
        <f>IF(N1051="nulová",J1051,0)</f>
        <v>0</v>
      </c>
      <c r="BJ1051" s="17" t="s">
        <v>86</v>
      </c>
      <c r="BK1051" s="207">
        <f>ROUND(I1051*H1051,2)</f>
        <v>7588</v>
      </c>
      <c r="BL1051" s="17" t="s">
        <v>659</v>
      </c>
      <c r="BM1051" s="17" t="s">
        <v>4665</v>
      </c>
    </row>
    <row r="1052" s="12" customFormat="1">
      <c r="B1052" s="208"/>
      <c r="C1052" s="209"/>
      <c r="D1052" s="210" t="s">
        <v>292</v>
      </c>
      <c r="E1052" s="211" t="s">
        <v>1</v>
      </c>
      <c r="F1052" s="212" t="s">
        <v>4546</v>
      </c>
      <c r="G1052" s="209"/>
      <c r="H1052" s="211" t="s">
        <v>1</v>
      </c>
      <c r="I1052" s="209"/>
      <c r="J1052" s="209"/>
      <c r="K1052" s="209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292</v>
      </c>
      <c r="AU1052" s="217" t="s">
        <v>88</v>
      </c>
      <c r="AV1052" s="12" t="s">
        <v>86</v>
      </c>
      <c r="AW1052" s="12" t="s">
        <v>40</v>
      </c>
      <c r="AX1052" s="12" t="s">
        <v>79</v>
      </c>
      <c r="AY1052" s="217" t="s">
        <v>282</v>
      </c>
    </row>
    <row r="1053" s="12" customFormat="1">
      <c r="B1053" s="208"/>
      <c r="C1053" s="209"/>
      <c r="D1053" s="210" t="s">
        <v>292</v>
      </c>
      <c r="E1053" s="211" t="s">
        <v>1</v>
      </c>
      <c r="F1053" s="212" t="s">
        <v>4666</v>
      </c>
      <c r="G1053" s="209"/>
      <c r="H1053" s="211" t="s">
        <v>1</v>
      </c>
      <c r="I1053" s="209"/>
      <c r="J1053" s="209"/>
      <c r="K1053" s="209"/>
      <c r="L1053" s="213"/>
      <c r="M1053" s="214"/>
      <c r="N1053" s="215"/>
      <c r="O1053" s="215"/>
      <c r="P1053" s="215"/>
      <c r="Q1053" s="215"/>
      <c r="R1053" s="215"/>
      <c r="S1053" s="215"/>
      <c r="T1053" s="216"/>
      <c r="AT1053" s="217" t="s">
        <v>292</v>
      </c>
      <c r="AU1053" s="217" t="s">
        <v>88</v>
      </c>
      <c r="AV1053" s="12" t="s">
        <v>86</v>
      </c>
      <c r="AW1053" s="12" t="s">
        <v>40</v>
      </c>
      <c r="AX1053" s="12" t="s">
        <v>79</v>
      </c>
      <c r="AY1053" s="217" t="s">
        <v>282</v>
      </c>
    </row>
    <row r="1054" s="13" customFormat="1">
      <c r="B1054" s="218"/>
      <c r="C1054" s="219"/>
      <c r="D1054" s="210" t="s">
        <v>292</v>
      </c>
      <c r="E1054" s="220" t="s">
        <v>1</v>
      </c>
      <c r="F1054" s="221" t="s">
        <v>4620</v>
      </c>
      <c r="G1054" s="219"/>
      <c r="H1054" s="222">
        <v>28</v>
      </c>
      <c r="I1054" s="219"/>
      <c r="J1054" s="219"/>
      <c r="K1054" s="219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292</v>
      </c>
      <c r="AU1054" s="227" t="s">
        <v>88</v>
      </c>
      <c r="AV1054" s="13" t="s">
        <v>88</v>
      </c>
      <c r="AW1054" s="13" t="s">
        <v>40</v>
      </c>
      <c r="AX1054" s="13" t="s">
        <v>86</v>
      </c>
      <c r="AY1054" s="227" t="s">
        <v>282</v>
      </c>
    </row>
    <row r="1055" s="1" customFormat="1" ht="16.5" customHeight="1">
      <c r="B1055" s="33"/>
      <c r="C1055" s="248" t="s">
        <v>3833</v>
      </c>
      <c r="D1055" s="248" t="s">
        <v>328</v>
      </c>
      <c r="E1055" s="249" t="s">
        <v>4625</v>
      </c>
      <c r="F1055" s="250" t="s">
        <v>4626</v>
      </c>
      <c r="G1055" s="251" t="s">
        <v>392</v>
      </c>
      <c r="H1055" s="252">
        <v>28</v>
      </c>
      <c r="I1055" s="253">
        <v>237</v>
      </c>
      <c r="J1055" s="253">
        <f>ROUND(I1055*H1055,2)</f>
        <v>6636</v>
      </c>
      <c r="K1055" s="250" t="s">
        <v>289</v>
      </c>
      <c r="L1055" s="254"/>
      <c r="M1055" s="255" t="s">
        <v>1</v>
      </c>
      <c r="N1055" s="256" t="s">
        <v>50</v>
      </c>
      <c r="O1055" s="205">
        <v>0</v>
      </c>
      <c r="P1055" s="205">
        <f>O1055*H1055</f>
        <v>0</v>
      </c>
      <c r="Q1055" s="205">
        <v>0.0021900000000000001</v>
      </c>
      <c r="R1055" s="205">
        <f>Q1055*H1055</f>
        <v>0.06132</v>
      </c>
      <c r="S1055" s="205">
        <v>0</v>
      </c>
      <c r="T1055" s="206">
        <f>S1055*H1055</f>
        <v>0</v>
      </c>
      <c r="AR1055" s="17" t="s">
        <v>4097</v>
      </c>
      <c r="AT1055" s="17" t="s">
        <v>328</v>
      </c>
      <c r="AU1055" s="17" t="s">
        <v>88</v>
      </c>
      <c r="AY1055" s="17" t="s">
        <v>282</v>
      </c>
      <c r="BE1055" s="207">
        <f>IF(N1055="základní",J1055,0)</f>
        <v>6636</v>
      </c>
      <c r="BF1055" s="207">
        <f>IF(N1055="snížená",J1055,0)</f>
        <v>0</v>
      </c>
      <c r="BG1055" s="207">
        <f>IF(N1055="zákl. přenesená",J1055,0)</f>
        <v>0</v>
      </c>
      <c r="BH1055" s="207">
        <f>IF(N1055="sníž. přenesená",J1055,0)</f>
        <v>0</v>
      </c>
      <c r="BI1055" s="207">
        <f>IF(N1055="nulová",J1055,0)</f>
        <v>0</v>
      </c>
      <c r="BJ1055" s="17" t="s">
        <v>86</v>
      </c>
      <c r="BK1055" s="207">
        <f>ROUND(I1055*H1055,2)</f>
        <v>6636</v>
      </c>
      <c r="BL1055" s="17" t="s">
        <v>659</v>
      </c>
      <c r="BM1055" s="17" t="s">
        <v>4667</v>
      </c>
    </row>
    <row r="1056" s="12" customFormat="1">
      <c r="B1056" s="208"/>
      <c r="C1056" s="209"/>
      <c r="D1056" s="210" t="s">
        <v>292</v>
      </c>
      <c r="E1056" s="211" t="s">
        <v>1</v>
      </c>
      <c r="F1056" s="212" t="s">
        <v>4546</v>
      </c>
      <c r="G1056" s="209"/>
      <c r="H1056" s="211" t="s">
        <v>1</v>
      </c>
      <c r="I1056" s="209"/>
      <c r="J1056" s="209"/>
      <c r="K1056" s="209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292</v>
      </c>
      <c r="AU1056" s="217" t="s">
        <v>88</v>
      </c>
      <c r="AV1056" s="12" t="s">
        <v>86</v>
      </c>
      <c r="AW1056" s="12" t="s">
        <v>40</v>
      </c>
      <c r="AX1056" s="12" t="s">
        <v>79</v>
      </c>
      <c r="AY1056" s="217" t="s">
        <v>282</v>
      </c>
    </row>
    <row r="1057" s="12" customFormat="1">
      <c r="B1057" s="208"/>
      <c r="C1057" s="209"/>
      <c r="D1057" s="210" t="s">
        <v>292</v>
      </c>
      <c r="E1057" s="211" t="s">
        <v>1</v>
      </c>
      <c r="F1057" s="212" t="s">
        <v>4666</v>
      </c>
      <c r="G1057" s="209"/>
      <c r="H1057" s="211" t="s">
        <v>1</v>
      </c>
      <c r="I1057" s="209"/>
      <c r="J1057" s="209"/>
      <c r="K1057" s="209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292</v>
      </c>
      <c r="AU1057" s="217" t="s">
        <v>88</v>
      </c>
      <c r="AV1057" s="12" t="s">
        <v>86</v>
      </c>
      <c r="AW1057" s="12" t="s">
        <v>40</v>
      </c>
      <c r="AX1057" s="12" t="s">
        <v>79</v>
      </c>
      <c r="AY1057" s="217" t="s">
        <v>282</v>
      </c>
    </row>
    <row r="1058" s="13" customFormat="1">
      <c r="B1058" s="218"/>
      <c r="C1058" s="219"/>
      <c r="D1058" s="210" t="s">
        <v>292</v>
      </c>
      <c r="E1058" s="220" t="s">
        <v>1</v>
      </c>
      <c r="F1058" s="221" t="s">
        <v>4620</v>
      </c>
      <c r="G1058" s="219"/>
      <c r="H1058" s="222">
        <v>28</v>
      </c>
      <c r="I1058" s="219"/>
      <c r="J1058" s="219"/>
      <c r="K1058" s="219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292</v>
      </c>
      <c r="AU1058" s="227" t="s">
        <v>88</v>
      </c>
      <c r="AV1058" s="13" t="s">
        <v>88</v>
      </c>
      <c r="AW1058" s="13" t="s">
        <v>40</v>
      </c>
      <c r="AX1058" s="13" t="s">
        <v>86</v>
      </c>
      <c r="AY1058" s="227" t="s">
        <v>282</v>
      </c>
    </row>
    <row r="1059" s="1" customFormat="1" ht="16.5" customHeight="1">
      <c r="B1059" s="33"/>
      <c r="C1059" s="198" t="s">
        <v>3838</v>
      </c>
      <c r="D1059" s="198" t="s">
        <v>285</v>
      </c>
      <c r="E1059" s="199" t="s">
        <v>4668</v>
      </c>
      <c r="F1059" s="200" t="s">
        <v>4669</v>
      </c>
      <c r="G1059" s="201" t="s">
        <v>392</v>
      </c>
      <c r="H1059" s="202">
        <v>405</v>
      </c>
      <c r="I1059" s="203">
        <v>48.399999999999999</v>
      </c>
      <c r="J1059" s="203">
        <f>ROUND(I1059*H1059,2)</f>
        <v>19602</v>
      </c>
      <c r="K1059" s="200" t="s">
        <v>289</v>
      </c>
      <c r="L1059" s="38"/>
      <c r="M1059" s="72" t="s">
        <v>1</v>
      </c>
      <c r="N1059" s="204" t="s">
        <v>50</v>
      </c>
      <c r="O1059" s="205">
        <v>0.17699999999999999</v>
      </c>
      <c r="P1059" s="205">
        <f>O1059*H1059</f>
        <v>71.685000000000002</v>
      </c>
      <c r="Q1059" s="205">
        <v>0</v>
      </c>
      <c r="R1059" s="205">
        <f>Q1059*H1059</f>
        <v>0</v>
      </c>
      <c r="S1059" s="205">
        <v>0</v>
      </c>
      <c r="T1059" s="206">
        <f>S1059*H1059</f>
        <v>0</v>
      </c>
      <c r="AR1059" s="17" t="s">
        <v>659</v>
      </c>
      <c r="AT1059" s="17" t="s">
        <v>285</v>
      </c>
      <c r="AU1059" s="17" t="s">
        <v>88</v>
      </c>
      <c r="AY1059" s="17" t="s">
        <v>282</v>
      </c>
      <c r="BE1059" s="207">
        <f>IF(N1059="základní",J1059,0)</f>
        <v>19602</v>
      </c>
      <c r="BF1059" s="207">
        <f>IF(N1059="snížená",J1059,0)</f>
        <v>0</v>
      </c>
      <c r="BG1059" s="207">
        <f>IF(N1059="zákl. přenesená",J1059,0)</f>
        <v>0</v>
      </c>
      <c r="BH1059" s="207">
        <f>IF(N1059="sníž. přenesená",J1059,0)</f>
        <v>0</v>
      </c>
      <c r="BI1059" s="207">
        <f>IF(N1059="nulová",J1059,0)</f>
        <v>0</v>
      </c>
      <c r="BJ1059" s="17" t="s">
        <v>86</v>
      </c>
      <c r="BK1059" s="207">
        <f>ROUND(I1059*H1059,2)</f>
        <v>19602</v>
      </c>
      <c r="BL1059" s="17" t="s">
        <v>659</v>
      </c>
      <c r="BM1059" s="17" t="s">
        <v>4670</v>
      </c>
    </row>
    <row r="1060" s="12" customFormat="1">
      <c r="B1060" s="208"/>
      <c r="C1060" s="209"/>
      <c r="D1060" s="210" t="s">
        <v>292</v>
      </c>
      <c r="E1060" s="211" t="s">
        <v>1</v>
      </c>
      <c r="F1060" s="212" t="s">
        <v>3945</v>
      </c>
      <c r="G1060" s="209"/>
      <c r="H1060" s="211" t="s">
        <v>1</v>
      </c>
      <c r="I1060" s="209"/>
      <c r="J1060" s="209"/>
      <c r="K1060" s="209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292</v>
      </c>
      <c r="AU1060" s="217" t="s">
        <v>88</v>
      </c>
      <c r="AV1060" s="12" t="s">
        <v>86</v>
      </c>
      <c r="AW1060" s="12" t="s">
        <v>40</v>
      </c>
      <c r="AX1060" s="12" t="s">
        <v>79</v>
      </c>
      <c r="AY1060" s="217" t="s">
        <v>282</v>
      </c>
    </row>
    <row r="1061" s="12" customFormat="1">
      <c r="B1061" s="208"/>
      <c r="C1061" s="209"/>
      <c r="D1061" s="210" t="s">
        <v>292</v>
      </c>
      <c r="E1061" s="211" t="s">
        <v>1</v>
      </c>
      <c r="F1061" s="212" t="s">
        <v>4534</v>
      </c>
      <c r="G1061" s="209"/>
      <c r="H1061" s="211" t="s">
        <v>1</v>
      </c>
      <c r="I1061" s="209"/>
      <c r="J1061" s="209"/>
      <c r="K1061" s="209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292</v>
      </c>
      <c r="AU1061" s="217" t="s">
        <v>88</v>
      </c>
      <c r="AV1061" s="12" t="s">
        <v>86</v>
      </c>
      <c r="AW1061" s="12" t="s">
        <v>40</v>
      </c>
      <c r="AX1061" s="12" t="s">
        <v>79</v>
      </c>
      <c r="AY1061" s="217" t="s">
        <v>282</v>
      </c>
    </row>
    <row r="1062" s="13" customFormat="1">
      <c r="B1062" s="218"/>
      <c r="C1062" s="219"/>
      <c r="D1062" s="210" t="s">
        <v>292</v>
      </c>
      <c r="E1062" s="220" t="s">
        <v>1</v>
      </c>
      <c r="F1062" s="221" t="s">
        <v>4607</v>
      </c>
      <c r="G1062" s="219"/>
      <c r="H1062" s="222">
        <v>405</v>
      </c>
      <c r="I1062" s="219"/>
      <c r="J1062" s="219"/>
      <c r="K1062" s="219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292</v>
      </c>
      <c r="AU1062" s="227" t="s">
        <v>88</v>
      </c>
      <c r="AV1062" s="13" t="s">
        <v>88</v>
      </c>
      <c r="AW1062" s="13" t="s">
        <v>40</v>
      </c>
      <c r="AX1062" s="13" t="s">
        <v>86</v>
      </c>
      <c r="AY1062" s="227" t="s">
        <v>282</v>
      </c>
    </row>
    <row r="1063" s="1" customFormat="1" ht="16.5" customHeight="1">
      <c r="B1063" s="33"/>
      <c r="C1063" s="198" t="s">
        <v>3843</v>
      </c>
      <c r="D1063" s="198" t="s">
        <v>285</v>
      </c>
      <c r="E1063" s="199" t="s">
        <v>4671</v>
      </c>
      <c r="F1063" s="200" t="s">
        <v>4672</v>
      </c>
      <c r="G1063" s="201" t="s">
        <v>392</v>
      </c>
      <c r="H1063" s="202">
        <v>65</v>
      </c>
      <c r="I1063" s="203">
        <v>92.099999999999994</v>
      </c>
      <c r="J1063" s="203">
        <f>ROUND(I1063*H1063,2)</f>
        <v>5986.5</v>
      </c>
      <c r="K1063" s="200" t="s">
        <v>289</v>
      </c>
      <c r="L1063" s="38"/>
      <c r="M1063" s="72" t="s">
        <v>1</v>
      </c>
      <c r="N1063" s="204" t="s">
        <v>50</v>
      </c>
      <c r="O1063" s="205">
        <v>0.33700000000000002</v>
      </c>
      <c r="P1063" s="205">
        <f>O1063*H1063</f>
        <v>21.905000000000001</v>
      </c>
      <c r="Q1063" s="205">
        <v>0</v>
      </c>
      <c r="R1063" s="205">
        <f>Q1063*H1063</f>
        <v>0</v>
      </c>
      <c r="S1063" s="205">
        <v>0</v>
      </c>
      <c r="T1063" s="206">
        <f>S1063*H1063</f>
        <v>0</v>
      </c>
      <c r="AR1063" s="17" t="s">
        <v>659</v>
      </c>
      <c r="AT1063" s="17" t="s">
        <v>285</v>
      </c>
      <c r="AU1063" s="17" t="s">
        <v>88</v>
      </c>
      <c r="AY1063" s="17" t="s">
        <v>282</v>
      </c>
      <c r="BE1063" s="207">
        <f>IF(N1063="základní",J1063,0)</f>
        <v>5986.5</v>
      </c>
      <c r="BF1063" s="207">
        <f>IF(N1063="snížená",J1063,0)</f>
        <v>0</v>
      </c>
      <c r="BG1063" s="207">
        <f>IF(N1063="zákl. přenesená",J1063,0)</f>
        <v>0</v>
      </c>
      <c r="BH1063" s="207">
        <f>IF(N1063="sníž. přenesená",J1063,0)</f>
        <v>0</v>
      </c>
      <c r="BI1063" s="207">
        <f>IF(N1063="nulová",J1063,0)</f>
        <v>0</v>
      </c>
      <c r="BJ1063" s="17" t="s">
        <v>86</v>
      </c>
      <c r="BK1063" s="207">
        <f>ROUND(I1063*H1063,2)</f>
        <v>5986.5</v>
      </c>
      <c r="BL1063" s="17" t="s">
        <v>659</v>
      </c>
      <c r="BM1063" s="17" t="s">
        <v>4673</v>
      </c>
    </row>
    <row r="1064" s="12" customFormat="1">
      <c r="B1064" s="208"/>
      <c r="C1064" s="209"/>
      <c r="D1064" s="210" t="s">
        <v>292</v>
      </c>
      <c r="E1064" s="211" t="s">
        <v>1</v>
      </c>
      <c r="F1064" s="212" t="s">
        <v>3945</v>
      </c>
      <c r="G1064" s="209"/>
      <c r="H1064" s="211" t="s">
        <v>1</v>
      </c>
      <c r="I1064" s="209"/>
      <c r="J1064" s="209"/>
      <c r="K1064" s="209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292</v>
      </c>
      <c r="AU1064" s="217" t="s">
        <v>88</v>
      </c>
      <c r="AV1064" s="12" t="s">
        <v>86</v>
      </c>
      <c r="AW1064" s="12" t="s">
        <v>40</v>
      </c>
      <c r="AX1064" s="12" t="s">
        <v>79</v>
      </c>
      <c r="AY1064" s="217" t="s">
        <v>282</v>
      </c>
    </row>
    <row r="1065" s="12" customFormat="1">
      <c r="B1065" s="208"/>
      <c r="C1065" s="209"/>
      <c r="D1065" s="210" t="s">
        <v>292</v>
      </c>
      <c r="E1065" s="211" t="s">
        <v>1</v>
      </c>
      <c r="F1065" s="212" t="s">
        <v>4536</v>
      </c>
      <c r="G1065" s="209"/>
      <c r="H1065" s="211" t="s">
        <v>1</v>
      </c>
      <c r="I1065" s="209"/>
      <c r="J1065" s="209"/>
      <c r="K1065" s="209"/>
      <c r="L1065" s="213"/>
      <c r="M1065" s="214"/>
      <c r="N1065" s="215"/>
      <c r="O1065" s="215"/>
      <c r="P1065" s="215"/>
      <c r="Q1065" s="215"/>
      <c r="R1065" s="215"/>
      <c r="S1065" s="215"/>
      <c r="T1065" s="216"/>
      <c r="AT1065" s="217" t="s">
        <v>292</v>
      </c>
      <c r="AU1065" s="217" t="s">
        <v>88</v>
      </c>
      <c r="AV1065" s="12" t="s">
        <v>86</v>
      </c>
      <c r="AW1065" s="12" t="s">
        <v>40</v>
      </c>
      <c r="AX1065" s="12" t="s">
        <v>79</v>
      </c>
      <c r="AY1065" s="217" t="s">
        <v>282</v>
      </c>
    </row>
    <row r="1066" s="13" customFormat="1">
      <c r="B1066" s="218"/>
      <c r="C1066" s="219"/>
      <c r="D1066" s="210" t="s">
        <v>292</v>
      </c>
      <c r="E1066" s="220" t="s">
        <v>1</v>
      </c>
      <c r="F1066" s="221" t="s">
        <v>663</v>
      </c>
      <c r="G1066" s="219"/>
      <c r="H1066" s="222">
        <v>65</v>
      </c>
      <c r="I1066" s="219"/>
      <c r="J1066" s="219"/>
      <c r="K1066" s="219"/>
      <c r="L1066" s="223"/>
      <c r="M1066" s="224"/>
      <c r="N1066" s="225"/>
      <c r="O1066" s="225"/>
      <c r="P1066" s="225"/>
      <c r="Q1066" s="225"/>
      <c r="R1066" s="225"/>
      <c r="S1066" s="225"/>
      <c r="T1066" s="226"/>
      <c r="AT1066" s="227" t="s">
        <v>292</v>
      </c>
      <c r="AU1066" s="227" t="s">
        <v>88</v>
      </c>
      <c r="AV1066" s="13" t="s">
        <v>88</v>
      </c>
      <c r="AW1066" s="13" t="s">
        <v>40</v>
      </c>
      <c r="AX1066" s="13" t="s">
        <v>86</v>
      </c>
      <c r="AY1066" s="227" t="s">
        <v>282</v>
      </c>
    </row>
    <row r="1067" s="1" customFormat="1" ht="16.5" customHeight="1">
      <c r="B1067" s="33"/>
      <c r="C1067" s="198" t="s">
        <v>3847</v>
      </c>
      <c r="D1067" s="198" t="s">
        <v>285</v>
      </c>
      <c r="E1067" s="199" t="s">
        <v>4674</v>
      </c>
      <c r="F1067" s="200" t="s">
        <v>4675</v>
      </c>
      <c r="G1067" s="201" t="s">
        <v>392</v>
      </c>
      <c r="H1067" s="202">
        <v>14</v>
      </c>
      <c r="I1067" s="203">
        <v>180</v>
      </c>
      <c r="J1067" s="203">
        <f>ROUND(I1067*H1067,2)</f>
        <v>2520</v>
      </c>
      <c r="K1067" s="200" t="s">
        <v>289</v>
      </c>
      <c r="L1067" s="38"/>
      <c r="M1067" s="72" t="s">
        <v>1</v>
      </c>
      <c r="N1067" s="204" t="s">
        <v>50</v>
      </c>
      <c r="O1067" s="205">
        <v>0.65700000000000003</v>
      </c>
      <c r="P1067" s="205">
        <f>O1067*H1067</f>
        <v>9.1980000000000004</v>
      </c>
      <c r="Q1067" s="205">
        <v>0</v>
      </c>
      <c r="R1067" s="205">
        <f>Q1067*H1067</f>
        <v>0</v>
      </c>
      <c r="S1067" s="205">
        <v>0</v>
      </c>
      <c r="T1067" s="206">
        <f>S1067*H1067</f>
        <v>0</v>
      </c>
      <c r="AR1067" s="17" t="s">
        <v>659</v>
      </c>
      <c r="AT1067" s="17" t="s">
        <v>285</v>
      </c>
      <c r="AU1067" s="17" t="s">
        <v>88</v>
      </c>
      <c r="AY1067" s="17" t="s">
        <v>282</v>
      </c>
      <c r="BE1067" s="207">
        <f>IF(N1067="základní",J1067,0)</f>
        <v>2520</v>
      </c>
      <c r="BF1067" s="207">
        <f>IF(N1067="snížená",J1067,0)</f>
        <v>0</v>
      </c>
      <c r="BG1067" s="207">
        <f>IF(N1067="zákl. přenesená",J1067,0)</f>
        <v>0</v>
      </c>
      <c r="BH1067" s="207">
        <f>IF(N1067="sníž. přenesená",J1067,0)</f>
        <v>0</v>
      </c>
      <c r="BI1067" s="207">
        <f>IF(N1067="nulová",J1067,0)</f>
        <v>0</v>
      </c>
      <c r="BJ1067" s="17" t="s">
        <v>86</v>
      </c>
      <c r="BK1067" s="207">
        <f>ROUND(I1067*H1067,2)</f>
        <v>2520</v>
      </c>
      <c r="BL1067" s="17" t="s">
        <v>659</v>
      </c>
      <c r="BM1067" s="17" t="s">
        <v>4676</v>
      </c>
    </row>
    <row r="1068" s="12" customFormat="1">
      <c r="B1068" s="208"/>
      <c r="C1068" s="209"/>
      <c r="D1068" s="210" t="s">
        <v>292</v>
      </c>
      <c r="E1068" s="211" t="s">
        <v>1</v>
      </c>
      <c r="F1068" s="212" t="s">
        <v>3945</v>
      </c>
      <c r="G1068" s="209"/>
      <c r="H1068" s="211" t="s">
        <v>1</v>
      </c>
      <c r="I1068" s="209"/>
      <c r="J1068" s="209"/>
      <c r="K1068" s="209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292</v>
      </c>
      <c r="AU1068" s="217" t="s">
        <v>88</v>
      </c>
      <c r="AV1068" s="12" t="s">
        <v>86</v>
      </c>
      <c r="AW1068" s="12" t="s">
        <v>40</v>
      </c>
      <c r="AX1068" s="12" t="s">
        <v>79</v>
      </c>
      <c r="AY1068" s="217" t="s">
        <v>282</v>
      </c>
    </row>
    <row r="1069" s="12" customFormat="1">
      <c r="B1069" s="208"/>
      <c r="C1069" s="209"/>
      <c r="D1069" s="210" t="s">
        <v>292</v>
      </c>
      <c r="E1069" s="211" t="s">
        <v>1</v>
      </c>
      <c r="F1069" s="212" t="s">
        <v>4538</v>
      </c>
      <c r="G1069" s="209"/>
      <c r="H1069" s="211" t="s">
        <v>1</v>
      </c>
      <c r="I1069" s="209"/>
      <c r="J1069" s="209"/>
      <c r="K1069" s="209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292</v>
      </c>
      <c r="AU1069" s="217" t="s">
        <v>88</v>
      </c>
      <c r="AV1069" s="12" t="s">
        <v>86</v>
      </c>
      <c r="AW1069" s="12" t="s">
        <v>40</v>
      </c>
      <c r="AX1069" s="12" t="s">
        <v>79</v>
      </c>
      <c r="AY1069" s="217" t="s">
        <v>282</v>
      </c>
    </row>
    <row r="1070" s="13" customFormat="1">
      <c r="B1070" s="218"/>
      <c r="C1070" s="219"/>
      <c r="D1070" s="210" t="s">
        <v>292</v>
      </c>
      <c r="E1070" s="220" t="s">
        <v>1</v>
      </c>
      <c r="F1070" s="221" t="s">
        <v>370</v>
      </c>
      <c r="G1070" s="219"/>
      <c r="H1070" s="222">
        <v>14</v>
      </c>
      <c r="I1070" s="219"/>
      <c r="J1070" s="219"/>
      <c r="K1070" s="219"/>
      <c r="L1070" s="223"/>
      <c r="M1070" s="224"/>
      <c r="N1070" s="225"/>
      <c r="O1070" s="225"/>
      <c r="P1070" s="225"/>
      <c r="Q1070" s="225"/>
      <c r="R1070" s="225"/>
      <c r="S1070" s="225"/>
      <c r="T1070" s="226"/>
      <c r="AT1070" s="227" t="s">
        <v>292</v>
      </c>
      <c r="AU1070" s="227" t="s">
        <v>88</v>
      </c>
      <c r="AV1070" s="13" t="s">
        <v>88</v>
      </c>
      <c r="AW1070" s="13" t="s">
        <v>40</v>
      </c>
      <c r="AX1070" s="13" t="s">
        <v>86</v>
      </c>
      <c r="AY1070" s="227" t="s">
        <v>282</v>
      </c>
    </row>
    <row r="1071" s="11" customFormat="1" ht="25.92" customHeight="1">
      <c r="B1071" s="183"/>
      <c r="C1071" s="184"/>
      <c r="D1071" s="185" t="s">
        <v>78</v>
      </c>
      <c r="E1071" s="186" t="s">
        <v>4677</v>
      </c>
      <c r="F1071" s="186" t="s">
        <v>216</v>
      </c>
      <c r="G1071" s="184"/>
      <c r="H1071" s="184"/>
      <c r="I1071" s="184"/>
      <c r="J1071" s="187">
        <f>BK1071</f>
        <v>67600</v>
      </c>
      <c r="K1071" s="184"/>
      <c r="L1071" s="188"/>
      <c r="M1071" s="189"/>
      <c r="N1071" s="190"/>
      <c r="O1071" s="190"/>
      <c r="P1071" s="191">
        <f>P1072+P1083</f>
        <v>0</v>
      </c>
      <c r="Q1071" s="190"/>
      <c r="R1071" s="191">
        <f>R1072+R1083</f>
        <v>0</v>
      </c>
      <c r="S1071" s="190"/>
      <c r="T1071" s="192">
        <f>T1072+T1083</f>
        <v>0</v>
      </c>
      <c r="AR1071" s="193" t="s">
        <v>319</v>
      </c>
      <c r="AT1071" s="194" t="s">
        <v>78</v>
      </c>
      <c r="AU1071" s="194" t="s">
        <v>79</v>
      </c>
      <c r="AY1071" s="193" t="s">
        <v>282</v>
      </c>
      <c r="BK1071" s="195">
        <f>BK1072+BK1083</f>
        <v>67600</v>
      </c>
    </row>
    <row r="1072" s="11" customFormat="1" ht="22.8" customHeight="1">
      <c r="B1072" s="183"/>
      <c r="C1072" s="184"/>
      <c r="D1072" s="185" t="s">
        <v>78</v>
      </c>
      <c r="E1072" s="196" t="s">
        <v>4678</v>
      </c>
      <c r="F1072" s="196" t="s">
        <v>4679</v>
      </c>
      <c r="G1072" s="184"/>
      <c r="H1072" s="184"/>
      <c r="I1072" s="184"/>
      <c r="J1072" s="197">
        <f>BK1072</f>
        <v>61800</v>
      </c>
      <c r="K1072" s="184"/>
      <c r="L1072" s="188"/>
      <c r="M1072" s="189"/>
      <c r="N1072" s="190"/>
      <c r="O1072" s="190"/>
      <c r="P1072" s="191">
        <f>SUM(P1073:P1082)</f>
        <v>0</v>
      </c>
      <c r="Q1072" s="190"/>
      <c r="R1072" s="191">
        <f>SUM(R1073:R1082)</f>
        <v>0</v>
      </c>
      <c r="S1072" s="190"/>
      <c r="T1072" s="192">
        <f>SUM(T1073:T1082)</f>
        <v>0</v>
      </c>
      <c r="AR1072" s="193" t="s">
        <v>319</v>
      </c>
      <c r="AT1072" s="194" t="s">
        <v>78</v>
      </c>
      <c r="AU1072" s="194" t="s">
        <v>86</v>
      </c>
      <c r="AY1072" s="193" t="s">
        <v>282</v>
      </c>
      <c r="BK1072" s="195">
        <f>SUM(BK1073:BK1082)</f>
        <v>61800</v>
      </c>
    </row>
    <row r="1073" s="1" customFormat="1" ht="16.5" customHeight="1">
      <c r="B1073" s="33"/>
      <c r="C1073" s="198" t="s">
        <v>3852</v>
      </c>
      <c r="D1073" s="198" t="s">
        <v>285</v>
      </c>
      <c r="E1073" s="199" t="s">
        <v>4680</v>
      </c>
      <c r="F1073" s="200" t="s">
        <v>4681</v>
      </c>
      <c r="G1073" s="201" t="s">
        <v>533</v>
      </c>
      <c r="H1073" s="202">
        <v>1</v>
      </c>
      <c r="I1073" s="203">
        <v>15500</v>
      </c>
      <c r="J1073" s="203">
        <f>ROUND(I1073*H1073,2)</f>
        <v>15500</v>
      </c>
      <c r="K1073" s="200" t="s">
        <v>289</v>
      </c>
      <c r="L1073" s="38"/>
      <c r="M1073" s="72" t="s">
        <v>1</v>
      </c>
      <c r="N1073" s="204" t="s">
        <v>50</v>
      </c>
      <c r="O1073" s="205">
        <v>0</v>
      </c>
      <c r="P1073" s="205">
        <f>O1073*H1073</f>
        <v>0</v>
      </c>
      <c r="Q1073" s="205">
        <v>0</v>
      </c>
      <c r="R1073" s="205">
        <f>Q1073*H1073</f>
        <v>0</v>
      </c>
      <c r="S1073" s="205">
        <v>0</v>
      </c>
      <c r="T1073" s="206">
        <f>S1073*H1073</f>
        <v>0</v>
      </c>
      <c r="AR1073" s="17" t="s">
        <v>4682</v>
      </c>
      <c r="AT1073" s="17" t="s">
        <v>285</v>
      </c>
      <c r="AU1073" s="17" t="s">
        <v>88</v>
      </c>
      <c r="AY1073" s="17" t="s">
        <v>282</v>
      </c>
      <c r="BE1073" s="207">
        <f>IF(N1073="základní",J1073,0)</f>
        <v>15500</v>
      </c>
      <c r="BF1073" s="207">
        <f>IF(N1073="snížená",J1073,0)</f>
        <v>0</v>
      </c>
      <c r="BG1073" s="207">
        <f>IF(N1073="zákl. přenesená",J1073,0)</f>
        <v>0</v>
      </c>
      <c r="BH1073" s="207">
        <f>IF(N1073="sníž. přenesená",J1073,0)</f>
        <v>0</v>
      </c>
      <c r="BI1073" s="207">
        <f>IF(N1073="nulová",J1073,0)</f>
        <v>0</v>
      </c>
      <c r="BJ1073" s="17" t="s">
        <v>86</v>
      </c>
      <c r="BK1073" s="207">
        <f>ROUND(I1073*H1073,2)</f>
        <v>15500</v>
      </c>
      <c r="BL1073" s="17" t="s">
        <v>4682</v>
      </c>
      <c r="BM1073" s="17" t="s">
        <v>4683</v>
      </c>
    </row>
    <row r="1074" s="12" customFormat="1">
      <c r="B1074" s="208"/>
      <c r="C1074" s="209"/>
      <c r="D1074" s="210" t="s">
        <v>292</v>
      </c>
      <c r="E1074" s="211" t="s">
        <v>1</v>
      </c>
      <c r="F1074" s="212" t="s">
        <v>4499</v>
      </c>
      <c r="G1074" s="209"/>
      <c r="H1074" s="211" t="s">
        <v>1</v>
      </c>
      <c r="I1074" s="209"/>
      <c r="J1074" s="209"/>
      <c r="K1074" s="209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292</v>
      </c>
      <c r="AU1074" s="217" t="s">
        <v>88</v>
      </c>
      <c r="AV1074" s="12" t="s">
        <v>86</v>
      </c>
      <c r="AW1074" s="12" t="s">
        <v>40</v>
      </c>
      <c r="AX1074" s="12" t="s">
        <v>79</v>
      </c>
      <c r="AY1074" s="217" t="s">
        <v>282</v>
      </c>
    </row>
    <row r="1075" s="13" customFormat="1">
      <c r="B1075" s="218"/>
      <c r="C1075" s="219"/>
      <c r="D1075" s="210" t="s">
        <v>292</v>
      </c>
      <c r="E1075" s="220" t="s">
        <v>1</v>
      </c>
      <c r="F1075" s="221" t="s">
        <v>86</v>
      </c>
      <c r="G1075" s="219"/>
      <c r="H1075" s="222">
        <v>1</v>
      </c>
      <c r="I1075" s="219"/>
      <c r="J1075" s="219"/>
      <c r="K1075" s="219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292</v>
      </c>
      <c r="AU1075" s="227" t="s">
        <v>88</v>
      </c>
      <c r="AV1075" s="13" t="s">
        <v>88</v>
      </c>
      <c r="AW1075" s="13" t="s">
        <v>40</v>
      </c>
      <c r="AX1075" s="13" t="s">
        <v>86</v>
      </c>
      <c r="AY1075" s="227" t="s">
        <v>282</v>
      </c>
    </row>
    <row r="1076" s="1" customFormat="1" ht="16.5" customHeight="1">
      <c r="B1076" s="33"/>
      <c r="C1076" s="198" t="s">
        <v>3856</v>
      </c>
      <c r="D1076" s="198" t="s">
        <v>285</v>
      </c>
      <c r="E1076" s="199" t="s">
        <v>4684</v>
      </c>
      <c r="F1076" s="200" t="s">
        <v>4685</v>
      </c>
      <c r="G1076" s="201" t="s">
        <v>533</v>
      </c>
      <c r="H1076" s="202">
        <v>1</v>
      </c>
      <c r="I1076" s="203">
        <v>29500</v>
      </c>
      <c r="J1076" s="203">
        <f>ROUND(I1076*H1076,2)</f>
        <v>29500</v>
      </c>
      <c r="K1076" s="200" t="s">
        <v>289</v>
      </c>
      <c r="L1076" s="38"/>
      <c r="M1076" s="72" t="s">
        <v>1</v>
      </c>
      <c r="N1076" s="204" t="s">
        <v>50</v>
      </c>
      <c r="O1076" s="205">
        <v>0</v>
      </c>
      <c r="P1076" s="205">
        <f>O1076*H1076</f>
        <v>0</v>
      </c>
      <c r="Q1076" s="205">
        <v>0</v>
      </c>
      <c r="R1076" s="205">
        <f>Q1076*H1076</f>
        <v>0</v>
      </c>
      <c r="S1076" s="205">
        <v>0</v>
      </c>
      <c r="T1076" s="206">
        <f>S1076*H1076</f>
        <v>0</v>
      </c>
      <c r="AR1076" s="17" t="s">
        <v>4682</v>
      </c>
      <c r="AT1076" s="17" t="s">
        <v>285</v>
      </c>
      <c r="AU1076" s="17" t="s">
        <v>88</v>
      </c>
      <c r="AY1076" s="17" t="s">
        <v>282</v>
      </c>
      <c r="BE1076" s="207">
        <f>IF(N1076="základní",J1076,0)</f>
        <v>29500</v>
      </c>
      <c r="BF1076" s="207">
        <f>IF(N1076="snížená",J1076,0)</f>
        <v>0</v>
      </c>
      <c r="BG1076" s="207">
        <f>IF(N1076="zákl. přenesená",J1076,0)</f>
        <v>0</v>
      </c>
      <c r="BH1076" s="207">
        <f>IF(N1076="sníž. přenesená",J1076,0)</f>
        <v>0</v>
      </c>
      <c r="BI1076" s="207">
        <f>IF(N1076="nulová",J1076,0)</f>
        <v>0</v>
      </c>
      <c r="BJ1076" s="17" t="s">
        <v>86</v>
      </c>
      <c r="BK1076" s="207">
        <f>ROUND(I1076*H1076,2)</f>
        <v>29500</v>
      </c>
      <c r="BL1076" s="17" t="s">
        <v>4682</v>
      </c>
      <c r="BM1076" s="17" t="s">
        <v>4686</v>
      </c>
    </row>
    <row r="1077" s="12" customFormat="1">
      <c r="B1077" s="208"/>
      <c r="C1077" s="209"/>
      <c r="D1077" s="210" t="s">
        <v>292</v>
      </c>
      <c r="E1077" s="211" t="s">
        <v>1</v>
      </c>
      <c r="F1077" s="212" t="s">
        <v>4499</v>
      </c>
      <c r="G1077" s="209"/>
      <c r="H1077" s="211" t="s">
        <v>1</v>
      </c>
      <c r="I1077" s="209"/>
      <c r="J1077" s="209"/>
      <c r="K1077" s="209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292</v>
      </c>
      <c r="AU1077" s="217" t="s">
        <v>88</v>
      </c>
      <c r="AV1077" s="12" t="s">
        <v>86</v>
      </c>
      <c r="AW1077" s="12" t="s">
        <v>40</v>
      </c>
      <c r="AX1077" s="12" t="s">
        <v>79</v>
      </c>
      <c r="AY1077" s="217" t="s">
        <v>282</v>
      </c>
    </row>
    <row r="1078" s="12" customFormat="1">
      <c r="B1078" s="208"/>
      <c r="C1078" s="209"/>
      <c r="D1078" s="210" t="s">
        <v>292</v>
      </c>
      <c r="E1078" s="211" t="s">
        <v>1</v>
      </c>
      <c r="F1078" s="212" t="s">
        <v>4687</v>
      </c>
      <c r="G1078" s="209"/>
      <c r="H1078" s="211" t="s">
        <v>1</v>
      </c>
      <c r="I1078" s="209"/>
      <c r="J1078" s="209"/>
      <c r="K1078" s="209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292</v>
      </c>
      <c r="AU1078" s="217" t="s">
        <v>88</v>
      </c>
      <c r="AV1078" s="12" t="s">
        <v>86</v>
      </c>
      <c r="AW1078" s="12" t="s">
        <v>40</v>
      </c>
      <c r="AX1078" s="12" t="s">
        <v>79</v>
      </c>
      <c r="AY1078" s="217" t="s">
        <v>282</v>
      </c>
    </row>
    <row r="1079" s="13" customFormat="1">
      <c r="B1079" s="218"/>
      <c r="C1079" s="219"/>
      <c r="D1079" s="210" t="s">
        <v>292</v>
      </c>
      <c r="E1079" s="220" t="s">
        <v>1</v>
      </c>
      <c r="F1079" s="221" t="s">
        <v>86</v>
      </c>
      <c r="G1079" s="219"/>
      <c r="H1079" s="222">
        <v>1</v>
      </c>
      <c r="I1079" s="219"/>
      <c r="J1079" s="219"/>
      <c r="K1079" s="219"/>
      <c r="L1079" s="223"/>
      <c r="M1079" s="224"/>
      <c r="N1079" s="225"/>
      <c r="O1079" s="225"/>
      <c r="P1079" s="225"/>
      <c r="Q1079" s="225"/>
      <c r="R1079" s="225"/>
      <c r="S1079" s="225"/>
      <c r="T1079" s="226"/>
      <c r="AT1079" s="227" t="s">
        <v>292</v>
      </c>
      <c r="AU1079" s="227" t="s">
        <v>88</v>
      </c>
      <c r="AV1079" s="13" t="s">
        <v>88</v>
      </c>
      <c r="AW1079" s="13" t="s">
        <v>40</v>
      </c>
      <c r="AX1079" s="13" t="s">
        <v>86</v>
      </c>
      <c r="AY1079" s="227" t="s">
        <v>282</v>
      </c>
    </row>
    <row r="1080" s="1" customFormat="1" ht="16.5" customHeight="1">
      <c r="B1080" s="33"/>
      <c r="C1080" s="198" t="s">
        <v>3860</v>
      </c>
      <c r="D1080" s="198" t="s">
        <v>285</v>
      </c>
      <c r="E1080" s="199" t="s">
        <v>4688</v>
      </c>
      <c r="F1080" s="200" t="s">
        <v>4689</v>
      </c>
      <c r="G1080" s="201" t="s">
        <v>533</v>
      </c>
      <c r="H1080" s="202">
        <v>1</v>
      </c>
      <c r="I1080" s="203">
        <v>16800</v>
      </c>
      <c r="J1080" s="203">
        <f>ROUND(I1080*H1080,2)</f>
        <v>16800</v>
      </c>
      <c r="K1080" s="200" t="s">
        <v>289</v>
      </c>
      <c r="L1080" s="38"/>
      <c r="M1080" s="72" t="s">
        <v>1</v>
      </c>
      <c r="N1080" s="204" t="s">
        <v>50</v>
      </c>
      <c r="O1080" s="205">
        <v>0</v>
      </c>
      <c r="P1080" s="205">
        <f>O1080*H1080</f>
        <v>0</v>
      </c>
      <c r="Q1080" s="205">
        <v>0</v>
      </c>
      <c r="R1080" s="205">
        <f>Q1080*H1080</f>
        <v>0</v>
      </c>
      <c r="S1080" s="205">
        <v>0</v>
      </c>
      <c r="T1080" s="206">
        <f>S1080*H1080</f>
        <v>0</v>
      </c>
      <c r="AR1080" s="17" t="s">
        <v>4682</v>
      </c>
      <c r="AT1080" s="17" t="s">
        <v>285</v>
      </c>
      <c r="AU1080" s="17" t="s">
        <v>88</v>
      </c>
      <c r="AY1080" s="17" t="s">
        <v>282</v>
      </c>
      <c r="BE1080" s="207">
        <f>IF(N1080="základní",J1080,0)</f>
        <v>16800</v>
      </c>
      <c r="BF1080" s="207">
        <f>IF(N1080="snížená",J1080,0)</f>
        <v>0</v>
      </c>
      <c r="BG1080" s="207">
        <f>IF(N1080="zákl. přenesená",J1080,0)</f>
        <v>0</v>
      </c>
      <c r="BH1080" s="207">
        <f>IF(N1080="sníž. přenesená",J1080,0)</f>
        <v>0</v>
      </c>
      <c r="BI1080" s="207">
        <f>IF(N1080="nulová",J1080,0)</f>
        <v>0</v>
      </c>
      <c r="BJ1080" s="17" t="s">
        <v>86</v>
      </c>
      <c r="BK1080" s="207">
        <f>ROUND(I1080*H1080,2)</f>
        <v>16800</v>
      </c>
      <c r="BL1080" s="17" t="s">
        <v>4682</v>
      </c>
      <c r="BM1080" s="17" t="s">
        <v>4690</v>
      </c>
    </row>
    <row r="1081" s="12" customFormat="1">
      <c r="B1081" s="208"/>
      <c r="C1081" s="209"/>
      <c r="D1081" s="210" t="s">
        <v>292</v>
      </c>
      <c r="E1081" s="211" t="s">
        <v>1</v>
      </c>
      <c r="F1081" s="212" t="s">
        <v>4499</v>
      </c>
      <c r="G1081" s="209"/>
      <c r="H1081" s="211" t="s">
        <v>1</v>
      </c>
      <c r="I1081" s="209"/>
      <c r="J1081" s="209"/>
      <c r="K1081" s="209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292</v>
      </c>
      <c r="AU1081" s="217" t="s">
        <v>88</v>
      </c>
      <c r="AV1081" s="12" t="s">
        <v>86</v>
      </c>
      <c r="AW1081" s="12" t="s">
        <v>40</v>
      </c>
      <c r="AX1081" s="12" t="s">
        <v>79</v>
      </c>
      <c r="AY1081" s="217" t="s">
        <v>282</v>
      </c>
    </row>
    <row r="1082" s="13" customFormat="1">
      <c r="B1082" s="218"/>
      <c r="C1082" s="219"/>
      <c r="D1082" s="210" t="s">
        <v>292</v>
      </c>
      <c r="E1082" s="220" t="s">
        <v>1</v>
      </c>
      <c r="F1082" s="221" t="s">
        <v>86</v>
      </c>
      <c r="G1082" s="219"/>
      <c r="H1082" s="222">
        <v>1</v>
      </c>
      <c r="I1082" s="219"/>
      <c r="J1082" s="219"/>
      <c r="K1082" s="219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292</v>
      </c>
      <c r="AU1082" s="227" t="s">
        <v>88</v>
      </c>
      <c r="AV1082" s="13" t="s">
        <v>88</v>
      </c>
      <c r="AW1082" s="13" t="s">
        <v>40</v>
      </c>
      <c r="AX1082" s="13" t="s">
        <v>86</v>
      </c>
      <c r="AY1082" s="227" t="s">
        <v>282</v>
      </c>
    </row>
    <row r="1083" s="11" customFormat="1" ht="22.8" customHeight="1">
      <c r="B1083" s="183"/>
      <c r="C1083" s="184"/>
      <c r="D1083" s="185" t="s">
        <v>78</v>
      </c>
      <c r="E1083" s="196" t="s">
        <v>4691</v>
      </c>
      <c r="F1083" s="196" t="s">
        <v>4692</v>
      </c>
      <c r="G1083" s="184"/>
      <c r="H1083" s="184"/>
      <c r="I1083" s="184"/>
      <c r="J1083" s="197">
        <f>BK1083</f>
        <v>5800</v>
      </c>
      <c r="K1083" s="184"/>
      <c r="L1083" s="188"/>
      <c r="M1083" s="189"/>
      <c r="N1083" s="190"/>
      <c r="O1083" s="190"/>
      <c r="P1083" s="191">
        <f>SUM(P1084:P1087)</f>
        <v>0</v>
      </c>
      <c r="Q1083" s="190"/>
      <c r="R1083" s="191">
        <f>SUM(R1084:R1087)</f>
        <v>0</v>
      </c>
      <c r="S1083" s="190"/>
      <c r="T1083" s="192">
        <f>SUM(T1084:T1087)</f>
        <v>0</v>
      </c>
      <c r="AR1083" s="193" t="s">
        <v>319</v>
      </c>
      <c r="AT1083" s="194" t="s">
        <v>78</v>
      </c>
      <c r="AU1083" s="194" t="s">
        <v>86</v>
      </c>
      <c r="AY1083" s="193" t="s">
        <v>282</v>
      </c>
      <c r="BK1083" s="195">
        <f>SUM(BK1084:BK1087)</f>
        <v>5800</v>
      </c>
    </row>
    <row r="1084" s="1" customFormat="1" ht="16.5" customHeight="1">
      <c r="B1084" s="33"/>
      <c r="C1084" s="198" t="s">
        <v>3864</v>
      </c>
      <c r="D1084" s="198" t="s">
        <v>285</v>
      </c>
      <c r="E1084" s="199" t="s">
        <v>4693</v>
      </c>
      <c r="F1084" s="200" t="s">
        <v>4694</v>
      </c>
      <c r="G1084" s="201" t="s">
        <v>533</v>
      </c>
      <c r="H1084" s="202">
        <v>1</v>
      </c>
      <c r="I1084" s="203">
        <v>5800</v>
      </c>
      <c r="J1084" s="203">
        <f>ROUND(I1084*H1084,2)</f>
        <v>5800</v>
      </c>
      <c r="K1084" s="200" t="s">
        <v>289</v>
      </c>
      <c r="L1084" s="38"/>
      <c r="M1084" s="72" t="s">
        <v>1</v>
      </c>
      <c r="N1084" s="204" t="s">
        <v>50</v>
      </c>
      <c r="O1084" s="205">
        <v>0</v>
      </c>
      <c r="P1084" s="205">
        <f>O1084*H1084</f>
        <v>0</v>
      </c>
      <c r="Q1084" s="205">
        <v>0</v>
      </c>
      <c r="R1084" s="205">
        <f>Q1084*H1084</f>
        <v>0</v>
      </c>
      <c r="S1084" s="205">
        <v>0</v>
      </c>
      <c r="T1084" s="206">
        <f>S1084*H1084</f>
        <v>0</v>
      </c>
      <c r="AR1084" s="17" t="s">
        <v>4682</v>
      </c>
      <c r="AT1084" s="17" t="s">
        <v>285</v>
      </c>
      <c r="AU1084" s="17" t="s">
        <v>88</v>
      </c>
      <c r="AY1084" s="17" t="s">
        <v>282</v>
      </c>
      <c r="BE1084" s="207">
        <f>IF(N1084="základní",J1084,0)</f>
        <v>5800</v>
      </c>
      <c r="BF1084" s="207">
        <f>IF(N1084="snížená",J1084,0)</f>
        <v>0</v>
      </c>
      <c r="BG1084" s="207">
        <f>IF(N1084="zákl. přenesená",J1084,0)</f>
        <v>0</v>
      </c>
      <c r="BH1084" s="207">
        <f>IF(N1084="sníž. přenesená",J1084,0)</f>
        <v>0</v>
      </c>
      <c r="BI1084" s="207">
        <f>IF(N1084="nulová",J1084,0)</f>
        <v>0</v>
      </c>
      <c r="BJ1084" s="17" t="s">
        <v>86</v>
      </c>
      <c r="BK1084" s="207">
        <f>ROUND(I1084*H1084,2)</f>
        <v>5800</v>
      </c>
      <c r="BL1084" s="17" t="s">
        <v>4682</v>
      </c>
      <c r="BM1084" s="17" t="s">
        <v>4695</v>
      </c>
    </row>
    <row r="1085" s="12" customFormat="1">
      <c r="B1085" s="208"/>
      <c r="C1085" s="209"/>
      <c r="D1085" s="210" t="s">
        <v>292</v>
      </c>
      <c r="E1085" s="211" t="s">
        <v>1</v>
      </c>
      <c r="F1085" s="212" t="s">
        <v>4499</v>
      </c>
      <c r="G1085" s="209"/>
      <c r="H1085" s="211" t="s">
        <v>1</v>
      </c>
      <c r="I1085" s="209"/>
      <c r="J1085" s="209"/>
      <c r="K1085" s="209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292</v>
      </c>
      <c r="AU1085" s="217" t="s">
        <v>88</v>
      </c>
      <c r="AV1085" s="12" t="s">
        <v>86</v>
      </c>
      <c r="AW1085" s="12" t="s">
        <v>40</v>
      </c>
      <c r="AX1085" s="12" t="s">
        <v>79</v>
      </c>
      <c r="AY1085" s="217" t="s">
        <v>282</v>
      </c>
    </row>
    <row r="1086" s="12" customFormat="1">
      <c r="B1086" s="208"/>
      <c r="C1086" s="209"/>
      <c r="D1086" s="210" t="s">
        <v>292</v>
      </c>
      <c r="E1086" s="211" t="s">
        <v>1</v>
      </c>
      <c r="F1086" s="212" t="s">
        <v>4696</v>
      </c>
      <c r="G1086" s="209"/>
      <c r="H1086" s="211" t="s">
        <v>1</v>
      </c>
      <c r="I1086" s="209"/>
      <c r="J1086" s="209"/>
      <c r="K1086" s="209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292</v>
      </c>
      <c r="AU1086" s="217" t="s">
        <v>88</v>
      </c>
      <c r="AV1086" s="12" t="s">
        <v>86</v>
      </c>
      <c r="AW1086" s="12" t="s">
        <v>40</v>
      </c>
      <c r="AX1086" s="12" t="s">
        <v>79</v>
      </c>
      <c r="AY1086" s="217" t="s">
        <v>282</v>
      </c>
    </row>
    <row r="1087" s="13" customFormat="1">
      <c r="B1087" s="218"/>
      <c r="C1087" s="219"/>
      <c r="D1087" s="210" t="s">
        <v>292</v>
      </c>
      <c r="E1087" s="220" t="s">
        <v>1</v>
      </c>
      <c r="F1087" s="221" t="s">
        <v>86</v>
      </c>
      <c r="G1087" s="219"/>
      <c r="H1087" s="222">
        <v>1</v>
      </c>
      <c r="I1087" s="219"/>
      <c r="J1087" s="219"/>
      <c r="K1087" s="219"/>
      <c r="L1087" s="223"/>
      <c r="M1087" s="266"/>
      <c r="N1087" s="267"/>
      <c r="O1087" s="267"/>
      <c r="P1087" s="267"/>
      <c r="Q1087" s="267"/>
      <c r="R1087" s="267"/>
      <c r="S1087" s="267"/>
      <c r="T1087" s="268"/>
      <c r="AT1087" s="227" t="s">
        <v>292</v>
      </c>
      <c r="AU1087" s="227" t="s">
        <v>88</v>
      </c>
      <c r="AV1087" s="13" t="s">
        <v>88</v>
      </c>
      <c r="AW1087" s="13" t="s">
        <v>40</v>
      </c>
      <c r="AX1087" s="13" t="s">
        <v>86</v>
      </c>
      <c r="AY1087" s="227" t="s">
        <v>282</v>
      </c>
    </row>
    <row r="1088" s="1" customFormat="1" ht="6.96" customHeight="1">
      <c r="B1088" s="52"/>
      <c r="C1088" s="53"/>
      <c r="D1088" s="53"/>
      <c r="E1088" s="53"/>
      <c r="F1088" s="53"/>
      <c r="G1088" s="53"/>
      <c r="H1088" s="53"/>
      <c r="I1088" s="53"/>
      <c r="J1088" s="53"/>
      <c r="K1088" s="53"/>
      <c r="L1088" s="38"/>
    </row>
  </sheetData>
  <sheetProtection sheet="1" autoFilter="0" formatColumns="0" formatRows="0" objects="1" scenarios="1" spinCount="100000" saltValue="S6ypWeQaQtYz7XUnRuWCYNgUFTlwKDN8skNR7cR+/fmrBD2+NzkUJs9zc1ONIfUik273RWHR0J667r1zOU3vVA==" hashValue="MOgifdaRjB7z4/gbnqCyaEHrfWlN+0bOqmMMerQnlKBSlbVrXpItywX1IW7wEkLWW+J+hBxiqXnNQG/oYRXwDw==" algorithmName="SHA-512" password="CC35"/>
  <autoFilter ref="C97:K1087"/>
  <mergeCells count="11">
    <mergeCell ref="E7:H7"/>
    <mergeCell ref="E9:H9"/>
    <mergeCell ref="E11:H11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178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3207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4697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ROUND(J89, 2)</f>
        <v>2567339.0499999998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ROUND((SUM(BE89:BE409)),  2)</f>
        <v>2567339.0499999998</v>
      </c>
      <c r="I35" s="145">
        <v>0.20999999999999999</v>
      </c>
      <c r="J35" s="144">
        <f>ROUND(((SUM(BE89:BE409))*I35),  2)</f>
        <v>539141.19999999995</v>
      </c>
      <c r="L35" s="38"/>
    </row>
    <row r="36" s="1" customFormat="1" ht="14.4" customHeight="1">
      <c r="B36" s="38"/>
      <c r="E36" s="135" t="s">
        <v>51</v>
      </c>
      <c r="F36" s="144">
        <f>ROUND((SUM(BF89:BF409)),  2)</f>
        <v>0</v>
      </c>
      <c r="I36" s="145">
        <v>0.14999999999999999</v>
      </c>
      <c r="J36" s="144">
        <f>ROUND(((SUM(BF89:BF409))*I36),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ROUND((SUM(BG89:BG409)),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ROUND((SUM(BH89:BH409)),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ROUND((SUM(BI89:BI409)),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3106480.25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3207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403 - Přívody a rozvody NN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J89</f>
        <v>2567339.0499999998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3209</v>
      </c>
      <c r="E64" s="165"/>
      <c r="F64" s="165"/>
      <c r="G64" s="165"/>
      <c r="H64" s="165"/>
      <c r="I64" s="165"/>
      <c r="J64" s="166">
        <f>J90</f>
        <v>200739.13999999996</v>
      </c>
      <c r="K64" s="163"/>
      <c r="L64" s="167"/>
    </row>
    <row r="65" s="8" customFormat="1" ht="24.96" customHeight="1">
      <c r="B65" s="162"/>
      <c r="C65" s="163"/>
      <c r="D65" s="164" t="s">
        <v>3210</v>
      </c>
      <c r="E65" s="165"/>
      <c r="F65" s="165"/>
      <c r="G65" s="165"/>
      <c r="H65" s="165"/>
      <c r="I65" s="165"/>
      <c r="J65" s="166">
        <f>J226</f>
        <v>629876.08000000007</v>
      </c>
      <c r="K65" s="163"/>
      <c r="L65" s="167"/>
    </row>
    <row r="66" s="8" customFormat="1" ht="24.96" customHeight="1">
      <c r="B66" s="162"/>
      <c r="C66" s="163"/>
      <c r="D66" s="164" t="s">
        <v>3211</v>
      </c>
      <c r="E66" s="165"/>
      <c r="F66" s="165"/>
      <c r="G66" s="165"/>
      <c r="H66" s="165"/>
      <c r="I66" s="165"/>
      <c r="J66" s="166">
        <f>J333</f>
        <v>378821.27000000002</v>
      </c>
      <c r="K66" s="163"/>
      <c r="L66" s="167"/>
    </row>
    <row r="67" s="8" customFormat="1" ht="24.96" customHeight="1">
      <c r="B67" s="162"/>
      <c r="C67" s="163"/>
      <c r="D67" s="164" t="s">
        <v>3212</v>
      </c>
      <c r="E67" s="165"/>
      <c r="F67" s="165"/>
      <c r="G67" s="165"/>
      <c r="H67" s="165"/>
      <c r="I67" s="165"/>
      <c r="J67" s="166">
        <f>J350</f>
        <v>1357902.5599999998</v>
      </c>
      <c r="K67" s="163"/>
      <c r="L67" s="167"/>
    </row>
    <row r="68" s="1" customFormat="1" ht="21.84" customHeight="1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8"/>
    </row>
    <row r="69" s="1" customFormat="1" ht="6.96" customHeight="1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38"/>
    </row>
    <row r="73" s="1" customFormat="1" ht="6.96" customHeight="1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38"/>
    </row>
    <row r="74" s="1" customFormat="1" ht="24.96" customHeight="1">
      <c r="B74" s="33"/>
      <c r="C74" s="23" t="s">
        <v>268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12" customHeight="1">
      <c r="B76" s="33"/>
      <c r="C76" s="29" t="s">
        <v>14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6.5" customHeight="1">
      <c r="B77" s="33"/>
      <c r="C77" s="34"/>
      <c r="D77" s="34"/>
      <c r="E77" s="157" t="str">
        <f>E7</f>
        <v>Přestupní terminál Šumperk</v>
      </c>
      <c r="F77" s="29"/>
      <c r="G77" s="29"/>
      <c r="H77" s="29"/>
      <c r="I77" s="34"/>
      <c r="J77" s="34"/>
      <c r="K77" s="34"/>
      <c r="L77" s="38"/>
    </row>
    <row r="78" ht="12" customHeight="1">
      <c r="B78" s="21"/>
      <c r="C78" s="29" t="s">
        <v>244</v>
      </c>
      <c r="D78" s="22"/>
      <c r="E78" s="22"/>
      <c r="F78" s="22"/>
      <c r="G78" s="22"/>
      <c r="H78" s="22"/>
      <c r="I78" s="22"/>
      <c r="J78" s="22"/>
      <c r="K78" s="22"/>
      <c r="L78" s="20"/>
    </row>
    <row r="79" s="1" customFormat="1" ht="16.5" customHeight="1">
      <c r="B79" s="33"/>
      <c r="C79" s="34"/>
      <c r="D79" s="34"/>
      <c r="E79" s="157" t="s">
        <v>3207</v>
      </c>
      <c r="F79" s="34"/>
      <c r="G79" s="34"/>
      <c r="H79" s="34"/>
      <c r="I79" s="34"/>
      <c r="J79" s="34"/>
      <c r="K79" s="34"/>
      <c r="L79" s="38"/>
    </row>
    <row r="80" s="1" customFormat="1" ht="12" customHeight="1">
      <c r="B80" s="33"/>
      <c r="C80" s="29" t="s">
        <v>246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6.5" customHeight="1">
      <c r="B81" s="33"/>
      <c r="C81" s="34"/>
      <c r="D81" s="34"/>
      <c r="E81" s="59" t="str">
        <f>E11</f>
        <v>SO 403 - Přívody a rozvody NN</v>
      </c>
      <c r="F81" s="34"/>
      <c r="G81" s="34"/>
      <c r="H81" s="34"/>
      <c r="I81" s="34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20</v>
      </c>
      <c r="D83" s="34"/>
      <c r="E83" s="34"/>
      <c r="F83" s="26" t="str">
        <f>F14</f>
        <v>Šumperk</v>
      </c>
      <c r="G83" s="34"/>
      <c r="H83" s="34"/>
      <c r="I83" s="29" t="s">
        <v>22</v>
      </c>
      <c r="J83" s="62" t="str">
        <f>IF(J14="","",J14)</f>
        <v>20. 11. 2018</v>
      </c>
      <c r="K83" s="34"/>
      <c r="L83" s="38"/>
    </row>
    <row r="84" s="1" customFormat="1" ht="6.96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3.65" customHeight="1">
      <c r="B85" s="33"/>
      <c r="C85" s="29" t="s">
        <v>28</v>
      </c>
      <c r="D85" s="34"/>
      <c r="E85" s="34"/>
      <c r="F85" s="26" t="str">
        <f>E17</f>
        <v>Město Šumperk</v>
      </c>
      <c r="G85" s="34"/>
      <c r="H85" s="34"/>
      <c r="I85" s="29" t="s">
        <v>36</v>
      </c>
      <c r="J85" s="31" t="str">
        <f>E23</f>
        <v>Cekr CZ s.r.o.</v>
      </c>
      <c r="K85" s="34"/>
      <c r="L85" s="38"/>
    </row>
    <row r="86" s="1" customFormat="1" ht="24.9" customHeight="1">
      <c r="B86" s="33"/>
      <c r="C86" s="29" t="s">
        <v>34</v>
      </c>
      <c r="D86" s="34"/>
      <c r="E86" s="34"/>
      <c r="F86" s="26" t="str">
        <f>IF(E20="","",E20)</f>
        <v>Na základě VŘ</v>
      </c>
      <c r="G86" s="34"/>
      <c r="H86" s="34"/>
      <c r="I86" s="29" t="s">
        <v>41</v>
      </c>
      <c r="J86" s="31" t="str">
        <f>E26</f>
        <v>Jan Zamykal, CS ÚRS 2018 02</v>
      </c>
      <c r="K86" s="34"/>
      <c r="L86" s="38"/>
    </row>
    <row r="87" s="1" customFormat="1" ht="10.32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0" customFormat="1" ht="29.28" customHeight="1">
      <c r="B88" s="173"/>
      <c r="C88" s="174" t="s">
        <v>269</v>
      </c>
      <c r="D88" s="175" t="s">
        <v>64</v>
      </c>
      <c r="E88" s="175" t="s">
        <v>60</v>
      </c>
      <c r="F88" s="175" t="s">
        <v>61</v>
      </c>
      <c r="G88" s="175" t="s">
        <v>270</v>
      </c>
      <c r="H88" s="175" t="s">
        <v>271</v>
      </c>
      <c r="I88" s="175" t="s">
        <v>272</v>
      </c>
      <c r="J88" s="176" t="s">
        <v>250</v>
      </c>
      <c r="K88" s="177" t="s">
        <v>273</v>
      </c>
      <c r="L88" s="178"/>
      <c r="M88" s="83" t="s">
        <v>1</v>
      </c>
      <c r="N88" s="84" t="s">
        <v>49</v>
      </c>
      <c r="O88" s="84" t="s">
        <v>274</v>
      </c>
      <c r="P88" s="84" t="s">
        <v>275</v>
      </c>
      <c r="Q88" s="84" t="s">
        <v>276</v>
      </c>
      <c r="R88" s="84" t="s">
        <v>277</v>
      </c>
      <c r="S88" s="84" t="s">
        <v>278</v>
      </c>
      <c r="T88" s="85" t="s">
        <v>279</v>
      </c>
    </row>
    <row r="89" s="1" customFormat="1" ht="22.8" customHeight="1">
      <c r="B89" s="33"/>
      <c r="C89" s="90" t="s">
        <v>280</v>
      </c>
      <c r="D89" s="34"/>
      <c r="E89" s="34"/>
      <c r="F89" s="34"/>
      <c r="G89" s="34"/>
      <c r="H89" s="34"/>
      <c r="I89" s="34"/>
      <c r="J89" s="179">
        <f>BK89</f>
        <v>2567339.0499999998</v>
      </c>
      <c r="K89" s="34"/>
      <c r="L89" s="38"/>
      <c r="M89" s="86"/>
      <c r="N89" s="87"/>
      <c r="O89" s="87"/>
      <c r="P89" s="180">
        <f>P90+P226+P333+P350</f>
        <v>0</v>
      </c>
      <c r="Q89" s="87"/>
      <c r="R89" s="180">
        <f>R90+R226+R333+R350</f>
        <v>0</v>
      </c>
      <c r="S89" s="87"/>
      <c r="T89" s="181">
        <f>T90+T226+T333+T350</f>
        <v>0</v>
      </c>
      <c r="AT89" s="17" t="s">
        <v>78</v>
      </c>
      <c r="AU89" s="17" t="s">
        <v>252</v>
      </c>
      <c r="BK89" s="182">
        <f>BK90+BK226+BK333+BK350</f>
        <v>2567339.0499999998</v>
      </c>
    </row>
    <row r="90" s="11" customFormat="1" ht="25.92" customHeight="1">
      <c r="B90" s="183"/>
      <c r="C90" s="184"/>
      <c r="D90" s="185" t="s">
        <v>78</v>
      </c>
      <c r="E90" s="186" t="s">
        <v>3213</v>
      </c>
      <c r="F90" s="186" t="s">
        <v>3214</v>
      </c>
      <c r="G90" s="184"/>
      <c r="H90" s="184"/>
      <c r="I90" s="184"/>
      <c r="J90" s="187">
        <f>BK90</f>
        <v>200739.13999999996</v>
      </c>
      <c r="K90" s="184"/>
      <c r="L90" s="188"/>
      <c r="M90" s="189"/>
      <c r="N90" s="190"/>
      <c r="O90" s="190"/>
      <c r="P90" s="191">
        <f>SUM(P91:P225)</f>
        <v>0</v>
      </c>
      <c r="Q90" s="190"/>
      <c r="R90" s="191">
        <f>SUM(R91:R225)</f>
        <v>0</v>
      </c>
      <c r="S90" s="190"/>
      <c r="T90" s="192">
        <f>SUM(T91:T225)</f>
        <v>0</v>
      </c>
      <c r="AR90" s="193" t="s">
        <v>86</v>
      </c>
      <c r="AT90" s="194" t="s">
        <v>78</v>
      </c>
      <c r="AU90" s="194" t="s">
        <v>79</v>
      </c>
      <c r="AY90" s="193" t="s">
        <v>282</v>
      </c>
      <c r="BK90" s="195">
        <f>SUM(BK91:BK225)</f>
        <v>200739.13999999996</v>
      </c>
    </row>
    <row r="91" s="1" customFormat="1" ht="16.5" customHeight="1">
      <c r="B91" s="33"/>
      <c r="C91" s="198" t="s">
        <v>86</v>
      </c>
      <c r="D91" s="198" t="s">
        <v>285</v>
      </c>
      <c r="E91" s="199" t="s">
        <v>4698</v>
      </c>
      <c r="F91" s="200" t="s">
        <v>4699</v>
      </c>
      <c r="G91" s="201" t="s">
        <v>392</v>
      </c>
      <c r="H91" s="202">
        <v>96</v>
      </c>
      <c r="I91" s="203">
        <v>43.93</v>
      </c>
      <c r="J91" s="203">
        <f>ROUND(I91*H91,2)</f>
        <v>4217.2799999999997</v>
      </c>
      <c r="K91" s="200" t="s">
        <v>377</v>
      </c>
      <c r="L91" s="38"/>
      <c r="M91" s="72" t="s">
        <v>1</v>
      </c>
      <c r="N91" s="204" t="s">
        <v>50</v>
      </c>
      <c r="O91" s="205">
        <v>0</v>
      </c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7" t="s">
        <v>290</v>
      </c>
      <c r="AT91" s="17" t="s">
        <v>285</v>
      </c>
      <c r="AU91" s="17" t="s">
        <v>86</v>
      </c>
      <c r="AY91" s="17" t="s">
        <v>282</v>
      </c>
      <c r="BE91" s="207">
        <f>IF(N91="základní",J91,0)</f>
        <v>4217.2799999999997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86</v>
      </c>
      <c r="BK91" s="207">
        <f>ROUND(I91*H91,2)</f>
        <v>4217.2799999999997</v>
      </c>
      <c r="BL91" s="17" t="s">
        <v>290</v>
      </c>
      <c r="BM91" s="17" t="s">
        <v>4700</v>
      </c>
    </row>
    <row r="92" s="13" customFormat="1">
      <c r="B92" s="218"/>
      <c r="C92" s="219"/>
      <c r="D92" s="210" t="s">
        <v>292</v>
      </c>
      <c r="E92" s="220" t="s">
        <v>1</v>
      </c>
      <c r="F92" s="221" t="s">
        <v>4701</v>
      </c>
      <c r="G92" s="219"/>
      <c r="H92" s="222">
        <v>96</v>
      </c>
      <c r="I92" s="219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292</v>
      </c>
      <c r="AU92" s="227" t="s">
        <v>86</v>
      </c>
      <c r="AV92" s="13" t="s">
        <v>88</v>
      </c>
      <c r="AW92" s="13" t="s">
        <v>40</v>
      </c>
      <c r="AX92" s="13" t="s">
        <v>79</v>
      </c>
      <c r="AY92" s="227" t="s">
        <v>282</v>
      </c>
    </row>
    <row r="93" s="15" customFormat="1">
      <c r="B93" s="238"/>
      <c r="C93" s="239"/>
      <c r="D93" s="210" t="s">
        <v>292</v>
      </c>
      <c r="E93" s="240" t="s">
        <v>1</v>
      </c>
      <c r="F93" s="241" t="s">
        <v>306</v>
      </c>
      <c r="G93" s="239"/>
      <c r="H93" s="242">
        <v>96</v>
      </c>
      <c r="I93" s="239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292</v>
      </c>
      <c r="AU93" s="247" t="s">
        <v>86</v>
      </c>
      <c r="AV93" s="15" t="s">
        <v>290</v>
      </c>
      <c r="AW93" s="15" t="s">
        <v>40</v>
      </c>
      <c r="AX93" s="15" t="s">
        <v>86</v>
      </c>
      <c r="AY93" s="247" t="s">
        <v>282</v>
      </c>
    </row>
    <row r="94" s="1" customFormat="1" ht="16.5" customHeight="1">
      <c r="B94" s="33"/>
      <c r="C94" s="198" t="s">
        <v>88</v>
      </c>
      <c r="D94" s="198" t="s">
        <v>285</v>
      </c>
      <c r="E94" s="199" t="s">
        <v>4702</v>
      </c>
      <c r="F94" s="200" t="s">
        <v>4703</v>
      </c>
      <c r="G94" s="201" t="s">
        <v>392</v>
      </c>
      <c r="H94" s="202">
        <v>3</v>
      </c>
      <c r="I94" s="203">
        <v>55.18</v>
      </c>
      <c r="J94" s="203">
        <f>ROUND(I94*H94,2)</f>
        <v>165.53999999999999</v>
      </c>
      <c r="K94" s="200" t="s">
        <v>377</v>
      </c>
      <c r="L94" s="38"/>
      <c r="M94" s="72" t="s">
        <v>1</v>
      </c>
      <c r="N94" s="204" t="s">
        <v>50</v>
      </c>
      <c r="O94" s="205">
        <v>0</v>
      </c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86</v>
      </c>
      <c r="AY94" s="17" t="s">
        <v>282</v>
      </c>
      <c r="BE94" s="207">
        <f>IF(N94="základní",J94,0)</f>
        <v>165.53999999999999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165.53999999999999</v>
      </c>
      <c r="BL94" s="17" t="s">
        <v>290</v>
      </c>
      <c r="BM94" s="17" t="s">
        <v>4704</v>
      </c>
    </row>
    <row r="95" s="1" customFormat="1" ht="16.5" customHeight="1">
      <c r="B95" s="33"/>
      <c r="C95" s="198" t="s">
        <v>129</v>
      </c>
      <c r="D95" s="198" t="s">
        <v>285</v>
      </c>
      <c r="E95" s="199" t="s">
        <v>4705</v>
      </c>
      <c r="F95" s="200" t="s">
        <v>4706</v>
      </c>
      <c r="G95" s="201" t="s">
        <v>392</v>
      </c>
      <c r="H95" s="202">
        <v>70</v>
      </c>
      <c r="I95" s="203">
        <v>36.5</v>
      </c>
      <c r="J95" s="203">
        <f>ROUND(I95*H95,2)</f>
        <v>2555</v>
      </c>
      <c r="K95" s="200" t="s">
        <v>377</v>
      </c>
      <c r="L95" s="38"/>
      <c r="M95" s="72" t="s">
        <v>1</v>
      </c>
      <c r="N95" s="204" t="s">
        <v>50</v>
      </c>
      <c r="O95" s="205">
        <v>0</v>
      </c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86</v>
      </c>
      <c r="AY95" s="17" t="s">
        <v>282</v>
      </c>
      <c r="BE95" s="207">
        <f>IF(N95="základní",J95,0)</f>
        <v>2555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2555</v>
      </c>
      <c r="BL95" s="17" t="s">
        <v>290</v>
      </c>
      <c r="BM95" s="17" t="s">
        <v>4707</v>
      </c>
    </row>
    <row r="96" s="1" customFormat="1" ht="16.5" customHeight="1">
      <c r="B96" s="33"/>
      <c r="C96" s="198" t="s">
        <v>290</v>
      </c>
      <c r="D96" s="198" t="s">
        <v>285</v>
      </c>
      <c r="E96" s="199" t="s">
        <v>3224</v>
      </c>
      <c r="F96" s="200" t="s">
        <v>4708</v>
      </c>
      <c r="G96" s="201" t="s">
        <v>392</v>
      </c>
      <c r="H96" s="202">
        <v>30</v>
      </c>
      <c r="I96" s="203">
        <v>57.600000000000001</v>
      </c>
      <c r="J96" s="203">
        <f>ROUND(I96*H96,2)</f>
        <v>1728</v>
      </c>
      <c r="K96" s="200" t="s">
        <v>377</v>
      </c>
      <c r="L96" s="38"/>
      <c r="M96" s="72" t="s">
        <v>1</v>
      </c>
      <c r="N96" s="204" t="s">
        <v>50</v>
      </c>
      <c r="O96" s="205">
        <v>0</v>
      </c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AR96" s="17" t="s">
        <v>290</v>
      </c>
      <c r="AT96" s="17" t="s">
        <v>285</v>
      </c>
      <c r="AU96" s="17" t="s">
        <v>86</v>
      </c>
      <c r="AY96" s="17" t="s">
        <v>282</v>
      </c>
      <c r="BE96" s="207">
        <f>IF(N96="základní",J96,0)</f>
        <v>1728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1728</v>
      </c>
      <c r="BL96" s="17" t="s">
        <v>290</v>
      </c>
      <c r="BM96" s="17" t="s">
        <v>4709</v>
      </c>
    </row>
    <row r="97" s="1" customFormat="1" ht="16.5" customHeight="1">
      <c r="B97" s="33"/>
      <c r="C97" s="198" t="s">
        <v>319</v>
      </c>
      <c r="D97" s="198" t="s">
        <v>285</v>
      </c>
      <c r="E97" s="199" t="s">
        <v>3228</v>
      </c>
      <c r="F97" s="200" t="s">
        <v>3229</v>
      </c>
      <c r="G97" s="201" t="s">
        <v>376</v>
      </c>
      <c r="H97" s="202">
        <v>9</v>
      </c>
      <c r="I97" s="203">
        <v>314.17000000000002</v>
      </c>
      <c r="J97" s="203">
        <f>ROUND(I97*H97,2)</f>
        <v>2827.5300000000002</v>
      </c>
      <c r="K97" s="200" t="s">
        <v>377</v>
      </c>
      <c r="L97" s="38"/>
      <c r="M97" s="72" t="s">
        <v>1</v>
      </c>
      <c r="N97" s="204" t="s">
        <v>50</v>
      </c>
      <c r="O97" s="205">
        <v>0</v>
      </c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290</v>
      </c>
      <c r="AT97" s="17" t="s">
        <v>285</v>
      </c>
      <c r="AU97" s="17" t="s">
        <v>86</v>
      </c>
      <c r="AY97" s="17" t="s">
        <v>282</v>
      </c>
      <c r="BE97" s="207">
        <f>IF(N97="základní",J97,0)</f>
        <v>2827.5300000000002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2827.5300000000002</v>
      </c>
      <c r="BL97" s="17" t="s">
        <v>290</v>
      </c>
      <c r="BM97" s="17" t="s">
        <v>4710</v>
      </c>
    </row>
    <row r="98" s="1" customFormat="1" ht="16.5" customHeight="1">
      <c r="B98" s="33"/>
      <c r="C98" s="198" t="s">
        <v>327</v>
      </c>
      <c r="D98" s="198" t="s">
        <v>285</v>
      </c>
      <c r="E98" s="199" t="s">
        <v>4711</v>
      </c>
      <c r="F98" s="200" t="s">
        <v>4712</v>
      </c>
      <c r="G98" s="201" t="s">
        <v>376</v>
      </c>
      <c r="H98" s="202">
        <v>9</v>
      </c>
      <c r="I98" s="203">
        <v>5.5</v>
      </c>
      <c r="J98" s="203">
        <f>ROUND(I98*H98,2)</f>
        <v>49.5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49.5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49.5</v>
      </c>
      <c r="BL98" s="17" t="s">
        <v>290</v>
      </c>
      <c r="BM98" s="17" t="s">
        <v>4713</v>
      </c>
    </row>
    <row r="99" s="1" customFormat="1" ht="16.5" customHeight="1">
      <c r="B99" s="33"/>
      <c r="C99" s="198" t="s">
        <v>334</v>
      </c>
      <c r="D99" s="198" t="s">
        <v>285</v>
      </c>
      <c r="E99" s="199" t="s">
        <v>4714</v>
      </c>
      <c r="F99" s="200" t="s">
        <v>4715</v>
      </c>
      <c r="G99" s="201" t="s">
        <v>376</v>
      </c>
      <c r="H99" s="202">
        <v>1</v>
      </c>
      <c r="I99" s="203">
        <v>270</v>
      </c>
      <c r="J99" s="203">
        <f>ROUND(I99*H99,2)</f>
        <v>270</v>
      </c>
      <c r="K99" s="200" t="s">
        <v>377</v>
      </c>
      <c r="L99" s="38"/>
      <c r="M99" s="72" t="s">
        <v>1</v>
      </c>
      <c r="N99" s="204" t="s">
        <v>50</v>
      </c>
      <c r="O99" s="205">
        <v>0</v>
      </c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86</v>
      </c>
      <c r="AY99" s="17" t="s">
        <v>282</v>
      </c>
      <c r="BE99" s="207">
        <f>IF(N99="základní",J99,0)</f>
        <v>270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270</v>
      </c>
      <c r="BL99" s="17" t="s">
        <v>290</v>
      </c>
      <c r="BM99" s="17" t="s">
        <v>4716</v>
      </c>
    </row>
    <row r="100" s="1" customFormat="1" ht="16.5" customHeight="1">
      <c r="B100" s="33"/>
      <c r="C100" s="198" t="s">
        <v>331</v>
      </c>
      <c r="D100" s="198" t="s">
        <v>285</v>
      </c>
      <c r="E100" s="199" t="s">
        <v>3232</v>
      </c>
      <c r="F100" s="200" t="s">
        <v>4717</v>
      </c>
      <c r="G100" s="201" t="s">
        <v>376</v>
      </c>
      <c r="H100" s="202">
        <v>29</v>
      </c>
      <c r="I100" s="203">
        <v>47.700000000000003</v>
      </c>
      <c r="J100" s="203">
        <f>ROUND(I100*H100,2)</f>
        <v>1383.3</v>
      </c>
      <c r="K100" s="200" t="s">
        <v>377</v>
      </c>
      <c r="L100" s="38"/>
      <c r="M100" s="72" t="s">
        <v>1</v>
      </c>
      <c r="N100" s="204" t="s">
        <v>50</v>
      </c>
      <c r="O100" s="205">
        <v>0</v>
      </c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86</v>
      </c>
      <c r="AY100" s="17" t="s">
        <v>282</v>
      </c>
      <c r="BE100" s="207">
        <f>IF(N100="základní",J100,0)</f>
        <v>1383.3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1383.3</v>
      </c>
      <c r="BL100" s="17" t="s">
        <v>290</v>
      </c>
      <c r="BM100" s="17" t="s">
        <v>4718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4719</v>
      </c>
      <c r="G101" s="219"/>
      <c r="H101" s="222">
        <v>29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86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29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86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346</v>
      </c>
      <c r="D103" s="198" t="s">
        <v>285</v>
      </c>
      <c r="E103" s="199" t="s">
        <v>4720</v>
      </c>
      <c r="F103" s="200" t="s">
        <v>4721</v>
      </c>
      <c r="G103" s="201" t="s">
        <v>376</v>
      </c>
      <c r="H103" s="202">
        <v>134</v>
      </c>
      <c r="I103" s="203">
        <v>50.799999999999997</v>
      </c>
      <c r="J103" s="203">
        <f>ROUND(I103*H103,2)</f>
        <v>6807.1999999999998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86</v>
      </c>
      <c r="AY103" s="17" t="s">
        <v>282</v>
      </c>
      <c r="BE103" s="207">
        <f>IF(N103="základní",J103,0)</f>
        <v>6807.1999999999998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6807.1999999999998</v>
      </c>
      <c r="BL103" s="17" t="s">
        <v>290</v>
      </c>
      <c r="BM103" s="17" t="s">
        <v>4722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4723</v>
      </c>
      <c r="G104" s="219"/>
      <c r="H104" s="222">
        <v>134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86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134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86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352</v>
      </c>
      <c r="D106" s="198" t="s">
        <v>285</v>
      </c>
      <c r="E106" s="199" t="s">
        <v>3236</v>
      </c>
      <c r="F106" s="200" t="s">
        <v>3237</v>
      </c>
      <c r="G106" s="201" t="s">
        <v>376</v>
      </c>
      <c r="H106" s="202">
        <v>21</v>
      </c>
      <c r="I106" s="203">
        <v>129</v>
      </c>
      <c r="J106" s="203">
        <f>ROUND(I106*H106,2)</f>
        <v>2709</v>
      </c>
      <c r="K106" s="200" t="s">
        <v>377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86</v>
      </c>
      <c r="AY106" s="17" t="s">
        <v>282</v>
      </c>
      <c r="BE106" s="207">
        <f>IF(N106="základní",J106,0)</f>
        <v>2709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2709</v>
      </c>
      <c r="BL106" s="17" t="s">
        <v>290</v>
      </c>
      <c r="BM106" s="17" t="s">
        <v>4724</v>
      </c>
    </row>
    <row r="107" s="1" customFormat="1" ht="16.5" customHeight="1">
      <c r="B107" s="33"/>
      <c r="C107" s="198" t="s">
        <v>356</v>
      </c>
      <c r="D107" s="198" t="s">
        <v>285</v>
      </c>
      <c r="E107" s="199" t="s">
        <v>3240</v>
      </c>
      <c r="F107" s="200" t="s">
        <v>3241</v>
      </c>
      <c r="G107" s="201" t="s">
        <v>343</v>
      </c>
      <c r="H107" s="202">
        <v>1.9199999999999999</v>
      </c>
      <c r="I107" s="203">
        <v>30.100000000000001</v>
      </c>
      <c r="J107" s="203">
        <f>ROUND(I107*H107,2)</f>
        <v>57.789999999999999</v>
      </c>
      <c r="K107" s="200" t="s">
        <v>377</v>
      </c>
      <c r="L107" s="38"/>
      <c r="M107" s="72" t="s">
        <v>1</v>
      </c>
      <c r="N107" s="204" t="s">
        <v>50</v>
      </c>
      <c r="O107" s="205">
        <v>0</v>
      </c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86</v>
      </c>
      <c r="AY107" s="17" t="s">
        <v>282</v>
      </c>
      <c r="BE107" s="207">
        <f>IF(N107="základní",J107,0)</f>
        <v>57.789999999999999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57.789999999999999</v>
      </c>
      <c r="BL107" s="17" t="s">
        <v>290</v>
      </c>
      <c r="BM107" s="17" t="s">
        <v>4725</v>
      </c>
    </row>
    <row r="108" s="1" customFormat="1" ht="16.5" customHeight="1">
      <c r="B108" s="33"/>
      <c r="C108" s="198" t="s">
        <v>360</v>
      </c>
      <c r="D108" s="198" t="s">
        <v>285</v>
      </c>
      <c r="E108" s="199" t="s">
        <v>3243</v>
      </c>
      <c r="F108" s="200" t="s">
        <v>3244</v>
      </c>
      <c r="G108" s="201" t="s">
        <v>343</v>
      </c>
      <c r="H108" s="202">
        <v>7.1299999999999999</v>
      </c>
      <c r="I108" s="203">
        <v>78.700000000000003</v>
      </c>
      <c r="J108" s="203">
        <f>ROUND(I108*H108,2)</f>
        <v>561.13</v>
      </c>
      <c r="K108" s="200" t="s">
        <v>377</v>
      </c>
      <c r="L108" s="38"/>
      <c r="M108" s="72" t="s">
        <v>1</v>
      </c>
      <c r="N108" s="204" t="s">
        <v>50</v>
      </c>
      <c r="O108" s="205">
        <v>0</v>
      </c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86</v>
      </c>
      <c r="AY108" s="17" t="s">
        <v>282</v>
      </c>
      <c r="BE108" s="207">
        <f>IF(N108="základní",J108,0)</f>
        <v>561.13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561.13</v>
      </c>
      <c r="BL108" s="17" t="s">
        <v>290</v>
      </c>
      <c r="BM108" s="17" t="s">
        <v>4726</v>
      </c>
    </row>
    <row r="109" s="1" customFormat="1" ht="16.5" customHeight="1">
      <c r="B109" s="33"/>
      <c r="C109" s="198" t="s">
        <v>365</v>
      </c>
      <c r="D109" s="198" t="s">
        <v>285</v>
      </c>
      <c r="E109" s="199" t="s">
        <v>3246</v>
      </c>
      <c r="F109" s="200" t="s">
        <v>3247</v>
      </c>
      <c r="G109" s="201" t="s">
        <v>343</v>
      </c>
      <c r="H109" s="202">
        <v>1.9199999999999999</v>
      </c>
      <c r="I109" s="203">
        <v>60.200000000000003</v>
      </c>
      <c r="J109" s="203">
        <f>ROUND(I109*H109,2)</f>
        <v>115.58</v>
      </c>
      <c r="K109" s="200" t="s">
        <v>377</v>
      </c>
      <c r="L109" s="38"/>
      <c r="M109" s="72" t="s">
        <v>1</v>
      </c>
      <c r="N109" s="204" t="s">
        <v>50</v>
      </c>
      <c r="O109" s="205">
        <v>0</v>
      </c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86</v>
      </c>
      <c r="AY109" s="17" t="s">
        <v>282</v>
      </c>
      <c r="BE109" s="207">
        <f>IF(N109="základní",J109,0)</f>
        <v>115.58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115.58</v>
      </c>
      <c r="BL109" s="17" t="s">
        <v>290</v>
      </c>
      <c r="BM109" s="17" t="s">
        <v>4727</v>
      </c>
    </row>
    <row r="110" s="1" customFormat="1" ht="16.5" customHeight="1">
      <c r="B110" s="33"/>
      <c r="C110" s="198" t="s">
        <v>370</v>
      </c>
      <c r="D110" s="198" t="s">
        <v>285</v>
      </c>
      <c r="E110" s="199" t="s">
        <v>3249</v>
      </c>
      <c r="F110" s="200" t="s">
        <v>3250</v>
      </c>
      <c r="G110" s="201" t="s">
        <v>343</v>
      </c>
      <c r="H110" s="202">
        <v>7.1299999999999999</v>
      </c>
      <c r="I110" s="203">
        <v>128</v>
      </c>
      <c r="J110" s="203">
        <f>ROUND(I110*H110,2)</f>
        <v>912.63999999999999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912.63999999999999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912.63999999999999</v>
      </c>
      <c r="BL110" s="17" t="s">
        <v>290</v>
      </c>
      <c r="BM110" s="17" t="s">
        <v>4728</v>
      </c>
    </row>
    <row r="111" s="1" customFormat="1" ht="16.5" customHeight="1">
      <c r="B111" s="33"/>
      <c r="C111" s="198" t="s">
        <v>8</v>
      </c>
      <c r="D111" s="198" t="s">
        <v>285</v>
      </c>
      <c r="E111" s="199" t="s">
        <v>3252</v>
      </c>
      <c r="F111" s="200" t="s">
        <v>3253</v>
      </c>
      <c r="G111" s="201" t="s">
        <v>343</v>
      </c>
      <c r="H111" s="202">
        <v>1.9199999999999999</v>
      </c>
      <c r="I111" s="203">
        <v>56.799999999999997</v>
      </c>
      <c r="J111" s="203">
        <f>ROUND(I111*H111,2)</f>
        <v>109.06</v>
      </c>
      <c r="K111" s="200" t="s">
        <v>377</v>
      </c>
      <c r="L111" s="38"/>
      <c r="M111" s="72" t="s">
        <v>1</v>
      </c>
      <c r="N111" s="204" t="s">
        <v>50</v>
      </c>
      <c r="O111" s="205">
        <v>0</v>
      </c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7" t="s">
        <v>290</v>
      </c>
      <c r="AT111" s="17" t="s">
        <v>285</v>
      </c>
      <c r="AU111" s="17" t="s">
        <v>86</v>
      </c>
      <c r="AY111" s="17" t="s">
        <v>282</v>
      </c>
      <c r="BE111" s="207">
        <f>IF(N111="základní",J111,0)</f>
        <v>109.06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86</v>
      </c>
      <c r="BK111" s="207">
        <f>ROUND(I111*H111,2)</f>
        <v>109.06</v>
      </c>
      <c r="BL111" s="17" t="s">
        <v>290</v>
      </c>
      <c r="BM111" s="17" t="s">
        <v>4729</v>
      </c>
    </row>
    <row r="112" s="1" customFormat="1" ht="16.5" customHeight="1">
      <c r="B112" s="33"/>
      <c r="C112" s="198" t="s">
        <v>381</v>
      </c>
      <c r="D112" s="198" t="s">
        <v>285</v>
      </c>
      <c r="E112" s="199" t="s">
        <v>3255</v>
      </c>
      <c r="F112" s="200" t="s">
        <v>3256</v>
      </c>
      <c r="G112" s="201" t="s">
        <v>343</v>
      </c>
      <c r="H112" s="202">
        <v>7.1299999999999999</v>
      </c>
      <c r="I112" s="203">
        <v>102</v>
      </c>
      <c r="J112" s="203">
        <f>ROUND(I112*H112,2)</f>
        <v>727.25999999999999</v>
      </c>
      <c r="K112" s="200" t="s">
        <v>377</v>
      </c>
      <c r="L112" s="38"/>
      <c r="M112" s="72" t="s">
        <v>1</v>
      </c>
      <c r="N112" s="204" t="s">
        <v>50</v>
      </c>
      <c r="O112" s="205">
        <v>0</v>
      </c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86</v>
      </c>
      <c r="AY112" s="17" t="s">
        <v>282</v>
      </c>
      <c r="BE112" s="207">
        <f>IF(N112="základní",J112,0)</f>
        <v>727.25999999999999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727.25999999999999</v>
      </c>
      <c r="BL112" s="17" t="s">
        <v>290</v>
      </c>
      <c r="BM112" s="17" t="s">
        <v>4730</v>
      </c>
    </row>
    <row r="113" s="1" customFormat="1" ht="16.5" customHeight="1">
      <c r="B113" s="33"/>
      <c r="C113" s="198" t="s">
        <v>385</v>
      </c>
      <c r="D113" s="198" t="s">
        <v>285</v>
      </c>
      <c r="E113" s="199" t="s">
        <v>3258</v>
      </c>
      <c r="F113" s="200" t="s">
        <v>3259</v>
      </c>
      <c r="G113" s="201" t="s">
        <v>343</v>
      </c>
      <c r="H113" s="202">
        <v>1.9199999999999999</v>
      </c>
      <c r="I113" s="203">
        <v>30.100000000000001</v>
      </c>
      <c r="J113" s="203">
        <f>ROUND(I113*H113,2)</f>
        <v>57.789999999999999</v>
      </c>
      <c r="K113" s="200" t="s">
        <v>377</v>
      </c>
      <c r="L113" s="38"/>
      <c r="M113" s="72" t="s">
        <v>1</v>
      </c>
      <c r="N113" s="204" t="s">
        <v>50</v>
      </c>
      <c r="O113" s="205">
        <v>0</v>
      </c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86</v>
      </c>
      <c r="AY113" s="17" t="s">
        <v>282</v>
      </c>
      <c r="BE113" s="207">
        <f>IF(N113="základní",J113,0)</f>
        <v>57.789999999999999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57.789999999999999</v>
      </c>
      <c r="BL113" s="17" t="s">
        <v>290</v>
      </c>
      <c r="BM113" s="17" t="s">
        <v>4731</v>
      </c>
    </row>
    <row r="114" s="1" customFormat="1" ht="16.5" customHeight="1">
      <c r="B114" s="33"/>
      <c r="C114" s="198" t="s">
        <v>389</v>
      </c>
      <c r="D114" s="198" t="s">
        <v>285</v>
      </c>
      <c r="E114" s="199" t="s">
        <v>3261</v>
      </c>
      <c r="F114" s="200" t="s">
        <v>3262</v>
      </c>
      <c r="G114" s="201" t="s">
        <v>343</v>
      </c>
      <c r="H114" s="202">
        <v>7.1299999999999999</v>
      </c>
      <c r="I114" s="203">
        <v>59.600000000000001</v>
      </c>
      <c r="J114" s="203">
        <f>ROUND(I114*H114,2)</f>
        <v>424.94999999999999</v>
      </c>
      <c r="K114" s="200" t="s">
        <v>377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86</v>
      </c>
      <c r="AY114" s="17" t="s">
        <v>282</v>
      </c>
      <c r="BE114" s="207">
        <f>IF(N114="základní",J114,0)</f>
        <v>424.94999999999999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424.94999999999999</v>
      </c>
      <c r="BL114" s="17" t="s">
        <v>290</v>
      </c>
      <c r="BM114" s="17" t="s">
        <v>4732</v>
      </c>
    </row>
    <row r="115" s="1" customFormat="1" ht="16.5" customHeight="1">
      <c r="B115" s="33"/>
      <c r="C115" s="198" t="s">
        <v>395</v>
      </c>
      <c r="D115" s="198" t="s">
        <v>285</v>
      </c>
      <c r="E115" s="199" t="s">
        <v>3264</v>
      </c>
      <c r="F115" s="200" t="s">
        <v>3265</v>
      </c>
      <c r="G115" s="201" t="s">
        <v>533</v>
      </c>
      <c r="H115" s="202">
        <v>1</v>
      </c>
      <c r="I115" s="203">
        <v>47</v>
      </c>
      <c r="J115" s="203">
        <f>ROUND(I115*H115,2)</f>
        <v>47</v>
      </c>
      <c r="K115" s="200" t="s">
        <v>377</v>
      </c>
      <c r="L115" s="38"/>
      <c r="M115" s="72" t="s">
        <v>1</v>
      </c>
      <c r="N115" s="204" t="s">
        <v>50</v>
      </c>
      <c r="O115" s="205">
        <v>0</v>
      </c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AR115" s="17" t="s">
        <v>290</v>
      </c>
      <c r="AT115" s="17" t="s">
        <v>285</v>
      </c>
      <c r="AU115" s="17" t="s">
        <v>86</v>
      </c>
      <c r="AY115" s="17" t="s">
        <v>282</v>
      </c>
      <c r="BE115" s="207">
        <f>IF(N115="základní",J115,0)</f>
        <v>47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7" t="s">
        <v>86</v>
      </c>
      <c r="BK115" s="207">
        <f>ROUND(I115*H115,2)</f>
        <v>47</v>
      </c>
      <c r="BL115" s="17" t="s">
        <v>290</v>
      </c>
      <c r="BM115" s="17" t="s">
        <v>4733</v>
      </c>
    </row>
    <row r="116" s="1" customFormat="1" ht="16.5" customHeight="1">
      <c r="B116" s="33"/>
      <c r="C116" s="198" t="s">
        <v>399</v>
      </c>
      <c r="D116" s="198" t="s">
        <v>285</v>
      </c>
      <c r="E116" s="199" t="s">
        <v>3267</v>
      </c>
      <c r="F116" s="200" t="s">
        <v>3268</v>
      </c>
      <c r="G116" s="201" t="s">
        <v>376</v>
      </c>
      <c r="H116" s="202">
        <v>113</v>
      </c>
      <c r="I116" s="203">
        <v>15</v>
      </c>
      <c r="J116" s="203">
        <f>ROUND(I116*H116,2)</f>
        <v>1695</v>
      </c>
      <c r="K116" s="200" t="s">
        <v>377</v>
      </c>
      <c r="L116" s="38"/>
      <c r="M116" s="72" t="s">
        <v>1</v>
      </c>
      <c r="N116" s="204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86</v>
      </c>
      <c r="AY116" s="17" t="s">
        <v>282</v>
      </c>
      <c r="BE116" s="207">
        <f>IF(N116="základní",J116,0)</f>
        <v>1695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1695</v>
      </c>
      <c r="BL116" s="17" t="s">
        <v>290</v>
      </c>
      <c r="BM116" s="17" t="s">
        <v>4734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4735</v>
      </c>
      <c r="G117" s="219"/>
      <c r="H117" s="222">
        <v>113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86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113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86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198" t="s">
        <v>7</v>
      </c>
      <c r="D119" s="198" t="s">
        <v>285</v>
      </c>
      <c r="E119" s="199" t="s">
        <v>3271</v>
      </c>
      <c r="F119" s="200" t="s">
        <v>3272</v>
      </c>
      <c r="G119" s="201" t="s">
        <v>376</v>
      </c>
      <c r="H119" s="202">
        <v>18</v>
      </c>
      <c r="I119" s="203">
        <v>20</v>
      </c>
      <c r="J119" s="203">
        <f>ROUND(I119*H119,2)</f>
        <v>360</v>
      </c>
      <c r="K119" s="200" t="s">
        <v>377</v>
      </c>
      <c r="L119" s="38"/>
      <c r="M119" s="72" t="s">
        <v>1</v>
      </c>
      <c r="N119" s="204" t="s">
        <v>50</v>
      </c>
      <c r="O119" s="205">
        <v>0</v>
      </c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360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360</v>
      </c>
      <c r="BL119" s="17" t="s">
        <v>290</v>
      </c>
      <c r="BM119" s="17" t="s">
        <v>4736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4737</v>
      </c>
      <c r="G120" s="219"/>
      <c r="H120" s="222">
        <v>18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86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18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86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410</v>
      </c>
      <c r="D122" s="198" t="s">
        <v>285</v>
      </c>
      <c r="E122" s="199" t="s">
        <v>4738</v>
      </c>
      <c r="F122" s="200" t="s">
        <v>4739</v>
      </c>
      <c r="G122" s="201" t="s">
        <v>376</v>
      </c>
      <c r="H122" s="202">
        <v>48</v>
      </c>
      <c r="I122" s="203">
        <v>37.299999999999997</v>
      </c>
      <c r="J122" s="203">
        <f>ROUND(I122*H122,2)</f>
        <v>1790.4000000000001</v>
      </c>
      <c r="K122" s="200" t="s">
        <v>377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1790.4000000000001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1790.4000000000001</v>
      </c>
      <c r="BL122" s="17" t="s">
        <v>290</v>
      </c>
      <c r="BM122" s="17" t="s">
        <v>4740</v>
      </c>
    </row>
    <row r="123" s="13" customFormat="1">
      <c r="B123" s="218"/>
      <c r="C123" s="219"/>
      <c r="D123" s="210" t="s">
        <v>292</v>
      </c>
      <c r="E123" s="220" t="s">
        <v>1</v>
      </c>
      <c r="F123" s="221" t="s">
        <v>4741</v>
      </c>
      <c r="G123" s="219"/>
      <c r="H123" s="222">
        <v>48</v>
      </c>
      <c r="I123" s="219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292</v>
      </c>
      <c r="AU123" s="227" t="s">
        <v>86</v>
      </c>
      <c r="AV123" s="13" t="s">
        <v>88</v>
      </c>
      <c r="AW123" s="13" t="s">
        <v>40</v>
      </c>
      <c r="AX123" s="13" t="s">
        <v>79</v>
      </c>
      <c r="AY123" s="227" t="s">
        <v>282</v>
      </c>
    </row>
    <row r="124" s="15" customFormat="1">
      <c r="B124" s="238"/>
      <c r="C124" s="239"/>
      <c r="D124" s="210" t="s">
        <v>292</v>
      </c>
      <c r="E124" s="240" t="s">
        <v>1</v>
      </c>
      <c r="F124" s="241" t="s">
        <v>306</v>
      </c>
      <c r="G124" s="239"/>
      <c r="H124" s="242">
        <v>48</v>
      </c>
      <c r="I124" s="239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292</v>
      </c>
      <c r="AU124" s="247" t="s">
        <v>86</v>
      </c>
      <c r="AV124" s="15" t="s">
        <v>290</v>
      </c>
      <c r="AW124" s="15" t="s">
        <v>40</v>
      </c>
      <c r="AX124" s="15" t="s">
        <v>86</v>
      </c>
      <c r="AY124" s="247" t="s">
        <v>282</v>
      </c>
    </row>
    <row r="125" s="1" customFormat="1" ht="16.5" customHeight="1">
      <c r="B125" s="33"/>
      <c r="C125" s="198" t="s">
        <v>415</v>
      </c>
      <c r="D125" s="198" t="s">
        <v>285</v>
      </c>
      <c r="E125" s="199" t="s">
        <v>4742</v>
      </c>
      <c r="F125" s="200" t="s">
        <v>4743</v>
      </c>
      <c r="G125" s="201" t="s">
        <v>376</v>
      </c>
      <c r="H125" s="202">
        <v>16</v>
      </c>
      <c r="I125" s="203">
        <v>52.600000000000001</v>
      </c>
      <c r="J125" s="203">
        <f>ROUND(I125*H125,2)</f>
        <v>841.60000000000002</v>
      </c>
      <c r="K125" s="200" t="s">
        <v>377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841.60000000000002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841.60000000000002</v>
      </c>
      <c r="BL125" s="17" t="s">
        <v>290</v>
      </c>
      <c r="BM125" s="17" t="s">
        <v>4744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4745</v>
      </c>
      <c r="G126" s="219"/>
      <c r="H126" s="222">
        <v>16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86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16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86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420</v>
      </c>
      <c r="D128" s="198" t="s">
        <v>285</v>
      </c>
      <c r="E128" s="199" t="s">
        <v>4746</v>
      </c>
      <c r="F128" s="200" t="s">
        <v>4747</v>
      </c>
      <c r="G128" s="201" t="s">
        <v>376</v>
      </c>
      <c r="H128" s="202">
        <v>24</v>
      </c>
      <c r="I128" s="203">
        <v>68.099999999999994</v>
      </c>
      <c r="J128" s="203">
        <f>ROUND(I128*H128,2)</f>
        <v>1634.4000000000001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1634.4000000000001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1634.4000000000001</v>
      </c>
      <c r="BL128" s="17" t="s">
        <v>290</v>
      </c>
      <c r="BM128" s="17" t="s">
        <v>4748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4749</v>
      </c>
      <c r="G129" s="219"/>
      <c r="H129" s="222">
        <v>24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86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5" customFormat="1">
      <c r="B130" s="238"/>
      <c r="C130" s="239"/>
      <c r="D130" s="210" t="s">
        <v>292</v>
      </c>
      <c r="E130" s="240" t="s">
        <v>1</v>
      </c>
      <c r="F130" s="241" t="s">
        <v>306</v>
      </c>
      <c r="G130" s="239"/>
      <c r="H130" s="242">
        <v>24</v>
      </c>
      <c r="I130" s="239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292</v>
      </c>
      <c r="AU130" s="247" t="s">
        <v>86</v>
      </c>
      <c r="AV130" s="15" t="s">
        <v>290</v>
      </c>
      <c r="AW130" s="15" t="s">
        <v>40</v>
      </c>
      <c r="AX130" s="15" t="s">
        <v>86</v>
      </c>
      <c r="AY130" s="247" t="s">
        <v>282</v>
      </c>
    </row>
    <row r="131" s="1" customFormat="1" ht="16.5" customHeight="1">
      <c r="B131" s="33"/>
      <c r="C131" s="198" t="s">
        <v>425</v>
      </c>
      <c r="D131" s="198" t="s">
        <v>285</v>
      </c>
      <c r="E131" s="199" t="s">
        <v>4750</v>
      </c>
      <c r="F131" s="200" t="s">
        <v>4751</v>
      </c>
      <c r="G131" s="201" t="s">
        <v>376</v>
      </c>
      <c r="H131" s="202">
        <v>36</v>
      </c>
      <c r="I131" s="203">
        <v>77.5</v>
      </c>
      <c r="J131" s="203">
        <f>ROUND(I131*H131,2)</f>
        <v>2790</v>
      </c>
      <c r="K131" s="200" t="s">
        <v>377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86</v>
      </c>
      <c r="AY131" s="17" t="s">
        <v>282</v>
      </c>
      <c r="BE131" s="207">
        <f>IF(N131="základní",J131,0)</f>
        <v>2790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2790</v>
      </c>
      <c r="BL131" s="17" t="s">
        <v>290</v>
      </c>
      <c r="BM131" s="17" t="s">
        <v>4752</v>
      </c>
    </row>
    <row r="132" s="13" customFormat="1">
      <c r="B132" s="218"/>
      <c r="C132" s="219"/>
      <c r="D132" s="210" t="s">
        <v>292</v>
      </c>
      <c r="E132" s="220" t="s">
        <v>1</v>
      </c>
      <c r="F132" s="221" t="s">
        <v>4753</v>
      </c>
      <c r="G132" s="219"/>
      <c r="H132" s="222">
        <v>36</v>
      </c>
      <c r="I132" s="219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292</v>
      </c>
      <c r="AU132" s="227" t="s">
        <v>86</v>
      </c>
      <c r="AV132" s="13" t="s">
        <v>88</v>
      </c>
      <c r="AW132" s="13" t="s">
        <v>40</v>
      </c>
      <c r="AX132" s="13" t="s">
        <v>79</v>
      </c>
      <c r="AY132" s="227" t="s">
        <v>282</v>
      </c>
    </row>
    <row r="133" s="15" customFormat="1">
      <c r="B133" s="238"/>
      <c r="C133" s="239"/>
      <c r="D133" s="210" t="s">
        <v>292</v>
      </c>
      <c r="E133" s="240" t="s">
        <v>1</v>
      </c>
      <c r="F133" s="241" t="s">
        <v>306</v>
      </c>
      <c r="G133" s="239"/>
      <c r="H133" s="242">
        <v>36</v>
      </c>
      <c r="I133" s="239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292</v>
      </c>
      <c r="AU133" s="247" t="s">
        <v>86</v>
      </c>
      <c r="AV133" s="15" t="s">
        <v>290</v>
      </c>
      <c r="AW133" s="15" t="s">
        <v>40</v>
      </c>
      <c r="AX133" s="15" t="s">
        <v>86</v>
      </c>
      <c r="AY133" s="247" t="s">
        <v>282</v>
      </c>
    </row>
    <row r="134" s="1" customFormat="1" ht="16.5" customHeight="1">
      <c r="B134" s="33"/>
      <c r="C134" s="198" t="s">
        <v>429</v>
      </c>
      <c r="D134" s="198" t="s">
        <v>285</v>
      </c>
      <c r="E134" s="199" t="s">
        <v>4754</v>
      </c>
      <c r="F134" s="200" t="s">
        <v>4755</v>
      </c>
      <c r="G134" s="201" t="s">
        <v>376</v>
      </c>
      <c r="H134" s="202">
        <v>1</v>
      </c>
      <c r="I134" s="203">
        <v>98.900000000000006</v>
      </c>
      <c r="J134" s="203">
        <f>ROUND(I134*H134,2)</f>
        <v>98.900000000000006</v>
      </c>
      <c r="K134" s="200" t="s">
        <v>377</v>
      </c>
      <c r="L134" s="38"/>
      <c r="M134" s="72" t="s">
        <v>1</v>
      </c>
      <c r="N134" s="204" t="s">
        <v>50</v>
      </c>
      <c r="O134" s="205">
        <v>0</v>
      </c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86</v>
      </c>
      <c r="AY134" s="17" t="s">
        <v>282</v>
      </c>
      <c r="BE134" s="207">
        <f>IF(N134="základní",J134,0)</f>
        <v>98.900000000000006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98.900000000000006</v>
      </c>
      <c r="BL134" s="17" t="s">
        <v>290</v>
      </c>
      <c r="BM134" s="17" t="s">
        <v>4756</v>
      </c>
    </row>
    <row r="135" s="1" customFormat="1" ht="16.5" customHeight="1">
      <c r="B135" s="33"/>
      <c r="C135" s="198" t="s">
        <v>436</v>
      </c>
      <c r="D135" s="198" t="s">
        <v>285</v>
      </c>
      <c r="E135" s="199" t="s">
        <v>4757</v>
      </c>
      <c r="F135" s="200" t="s">
        <v>4758</v>
      </c>
      <c r="G135" s="201" t="s">
        <v>376</v>
      </c>
      <c r="H135" s="202">
        <v>3</v>
      </c>
      <c r="I135" s="203">
        <v>149</v>
      </c>
      <c r="J135" s="203">
        <f>ROUND(I135*H135,2)</f>
        <v>447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447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447</v>
      </c>
      <c r="BL135" s="17" t="s">
        <v>290</v>
      </c>
      <c r="BM135" s="17" t="s">
        <v>4759</v>
      </c>
    </row>
    <row r="136" s="1" customFormat="1" ht="16.5" customHeight="1">
      <c r="B136" s="33"/>
      <c r="C136" s="198" t="s">
        <v>462</v>
      </c>
      <c r="D136" s="198" t="s">
        <v>285</v>
      </c>
      <c r="E136" s="199" t="s">
        <v>3275</v>
      </c>
      <c r="F136" s="200" t="s">
        <v>3276</v>
      </c>
      <c r="G136" s="201" t="s">
        <v>376</v>
      </c>
      <c r="H136" s="202">
        <v>2</v>
      </c>
      <c r="I136" s="203">
        <v>112</v>
      </c>
      <c r="J136" s="203">
        <f>ROUND(I136*H136,2)</f>
        <v>224</v>
      </c>
      <c r="K136" s="200" t="s">
        <v>377</v>
      </c>
      <c r="L136" s="38"/>
      <c r="M136" s="72" t="s">
        <v>1</v>
      </c>
      <c r="N136" s="204" t="s">
        <v>50</v>
      </c>
      <c r="O136" s="205">
        <v>0</v>
      </c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86</v>
      </c>
      <c r="AY136" s="17" t="s">
        <v>282</v>
      </c>
      <c r="BE136" s="207">
        <f>IF(N136="základní",J136,0)</f>
        <v>224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224</v>
      </c>
      <c r="BL136" s="17" t="s">
        <v>290</v>
      </c>
      <c r="BM136" s="17" t="s">
        <v>4760</v>
      </c>
    </row>
    <row r="137" s="1" customFormat="1" ht="16.5" customHeight="1">
      <c r="B137" s="33"/>
      <c r="C137" s="198" t="s">
        <v>476</v>
      </c>
      <c r="D137" s="198" t="s">
        <v>285</v>
      </c>
      <c r="E137" s="199" t="s">
        <v>3279</v>
      </c>
      <c r="F137" s="200" t="s">
        <v>3280</v>
      </c>
      <c r="G137" s="201" t="s">
        <v>376</v>
      </c>
      <c r="H137" s="202">
        <v>8</v>
      </c>
      <c r="I137" s="203">
        <v>209</v>
      </c>
      <c r="J137" s="203">
        <f>ROUND(I137*H137,2)</f>
        <v>1672</v>
      </c>
      <c r="K137" s="200" t="s">
        <v>377</v>
      </c>
      <c r="L137" s="38"/>
      <c r="M137" s="72" t="s">
        <v>1</v>
      </c>
      <c r="N137" s="204" t="s">
        <v>50</v>
      </c>
      <c r="O137" s="205">
        <v>0</v>
      </c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86</v>
      </c>
      <c r="AY137" s="17" t="s">
        <v>282</v>
      </c>
      <c r="BE137" s="207">
        <f>IF(N137="základní",J137,0)</f>
        <v>1672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1672</v>
      </c>
      <c r="BL137" s="17" t="s">
        <v>290</v>
      </c>
      <c r="BM137" s="17" t="s">
        <v>4761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4762</v>
      </c>
      <c r="G138" s="219"/>
      <c r="H138" s="222">
        <v>8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86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8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86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" customFormat="1" ht="16.5" customHeight="1">
      <c r="B140" s="33"/>
      <c r="C140" s="198" t="s">
        <v>492</v>
      </c>
      <c r="D140" s="198" t="s">
        <v>285</v>
      </c>
      <c r="E140" s="199" t="s">
        <v>4763</v>
      </c>
      <c r="F140" s="200" t="s">
        <v>4764</v>
      </c>
      <c r="G140" s="201" t="s">
        <v>376</v>
      </c>
      <c r="H140" s="202">
        <v>12</v>
      </c>
      <c r="I140" s="203">
        <v>274</v>
      </c>
      <c r="J140" s="203">
        <f>ROUND(I140*H140,2)</f>
        <v>3288</v>
      </c>
      <c r="K140" s="200" t="s">
        <v>377</v>
      </c>
      <c r="L140" s="38"/>
      <c r="M140" s="72" t="s">
        <v>1</v>
      </c>
      <c r="N140" s="204" t="s">
        <v>50</v>
      </c>
      <c r="O140" s="205">
        <v>0</v>
      </c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7" t="s">
        <v>290</v>
      </c>
      <c r="AT140" s="17" t="s">
        <v>285</v>
      </c>
      <c r="AU140" s="17" t="s">
        <v>86</v>
      </c>
      <c r="AY140" s="17" t="s">
        <v>282</v>
      </c>
      <c r="BE140" s="207">
        <f>IF(N140="základní",J140,0)</f>
        <v>3288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3288</v>
      </c>
      <c r="BL140" s="17" t="s">
        <v>290</v>
      </c>
      <c r="BM140" s="17" t="s">
        <v>4765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4766</v>
      </c>
      <c r="G141" s="219"/>
      <c r="H141" s="222">
        <v>12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86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12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86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" customFormat="1" ht="16.5" customHeight="1">
      <c r="B143" s="33"/>
      <c r="C143" s="198" t="s">
        <v>510</v>
      </c>
      <c r="D143" s="198" t="s">
        <v>285</v>
      </c>
      <c r="E143" s="199" t="s">
        <v>4767</v>
      </c>
      <c r="F143" s="200" t="s">
        <v>4768</v>
      </c>
      <c r="G143" s="201" t="s">
        <v>376</v>
      </c>
      <c r="H143" s="202">
        <v>42</v>
      </c>
      <c r="I143" s="203">
        <v>110</v>
      </c>
      <c r="J143" s="203">
        <f>ROUND(I143*H143,2)</f>
        <v>4620</v>
      </c>
      <c r="K143" s="200" t="s">
        <v>377</v>
      </c>
      <c r="L143" s="38"/>
      <c r="M143" s="72" t="s">
        <v>1</v>
      </c>
      <c r="N143" s="204" t="s">
        <v>50</v>
      </c>
      <c r="O143" s="205">
        <v>0</v>
      </c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86</v>
      </c>
      <c r="AY143" s="17" t="s">
        <v>282</v>
      </c>
      <c r="BE143" s="207">
        <f>IF(N143="základní",J143,0)</f>
        <v>4620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4620</v>
      </c>
      <c r="BL143" s="17" t="s">
        <v>290</v>
      </c>
      <c r="BM143" s="17" t="s">
        <v>4769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4770</v>
      </c>
      <c r="G144" s="219"/>
      <c r="H144" s="222">
        <v>42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86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42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86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198" t="s">
        <v>517</v>
      </c>
      <c r="D146" s="198" t="s">
        <v>285</v>
      </c>
      <c r="E146" s="199" t="s">
        <v>4771</v>
      </c>
      <c r="F146" s="200" t="s">
        <v>4772</v>
      </c>
      <c r="G146" s="201" t="s">
        <v>376</v>
      </c>
      <c r="H146" s="202">
        <v>2</v>
      </c>
      <c r="I146" s="203">
        <v>351</v>
      </c>
      <c r="J146" s="203">
        <f>ROUND(I146*H146,2)</f>
        <v>702</v>
      </c>
      <c r="K146" s="200" t="s">
        <v>377</v>
      </c>
      <c r="L146" s="38"/>
      <c r="M146" s="72" t="s">
        <v>1</v>
      </c>
      <c r="N146" s="204" t="s">
        <v>50</v>
      </c>
      <c r="O146" s="205">
        <v>0</v>
      </c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86</v>
      </c>
      <c r="AY146" s="17" t="s">
        <v>282</v>
      </c>
      <c r="BE146" s="207">
        <f>IF(N146="základní",J146,0)</f>
        <v>702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702</v>
      </c>
      <c r="BL146" s="17" t="s">
        <v>290</v>
      </c>
      <c r="BM146" s="17" t="s">
        <v>4773</v>
      </c>
    </row>
    <row r="147" s="1" customFormat="1" ht="16.5" customHeight="1">
      <c r="B147" s="33"/>
      <c r="C147" s="198" t="s">
        <v>522</v>
      </c>
      <c r="D147" s="198" t="s">
        <v>285</v>
      </c>
      <c r="E147" s="199" t="s">
        <v>4774</v>
      </c>
      <c r="F147" s="200" t="s">
        <v>4775</v>
      </c>
      <c r="G147" s="201" t="s">
        <v>376</v>
      </c>
      <c r="H147" s="202">
        <v>1</v>
      </c>
      <c r="I147" s="203">
        <v>203</v>
      </c>
      <c r="J147" s="203">
        <f>ROUND(I147*H147,2)</f>
        <v>203</v>
      </c>
      <c r="K147" s="200" t="s">
        <v>377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203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203</v>
      </c>
      <c r="BL147" s="17" t="s">
        <v>290</v>
      </c>
      <c r="BM147" s="17" t="s">
        <v>4776</v>
      </c>
    </row>
    <row r="148" s="1" customFormat="1" ht="16.5" customHeight="1">
      <c r="B148" s="33"/>
      <c r="C148" s="198" t="s">
        <v>526</v>
      </c>
      <c r="D148" s="198" t="s">
        <v>285</v>
      </c>
      <c r="E148" s="199" t="s">
        <v>4777</v>
      </c>
      <c r="F148" s="200" t="s">
        <v>4778</v>
      </c>
      <c r="G148" s="201" t="s">
        <v>376</v>
      </c>
      <c r="H148" s="202">
        <v>3</v>
      </c>
      <c r="I148" s="203">
        <v>267</v>
      </c>
      <c r="J148" s="203">
        <f>ROUND(I148*H148,2)</f>
        <v>801</v>
      </c>
      <c r="K148" s="200" t="s">
        <v>377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86</v>
      </c>
      <c r="AY148" s="17" t="s">
        <v>282</v>
      </c>
      <c r="BE148" s="207">
        <f>IF(N148="základní",J148,0)</f>
        <v>801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801</v>
      </c>
      <c r="BL148" s="17" t="s">
        <v>290</v>
      </c>
      <c r="BM148" s="17" t="s">
        <v>4779</v>
      </c>
    </row>
    <row r="149" s="1" customFormat="1" ht="16.5" customHeight="1">
      <c r="B149" s="33"/>
      <c r="C149" s="198" t="s">
        <v>530</v>
      </c>
      <c r="D149" s="198" t="s">
        <v>285</v>
      </c>
      <c r="E149" s="199" t="s">
        <v>3290</v>
      </c>
      <c r="F149" s="200" t="s">
        <v>3291</v>
      </c>
      <c r="G149" s="201" t="s">
        <v>376</v>
      </c>
      <c r="H149" s="202">
        <v>32</v>
      </c>
      <c r="I149" s="203">
        <v>4.1900000000000004</v>
      </c>
      <c r="J149" s="203">
        <f>ROUND(I149*H149,2)</f>
        <v>134.08000000000001</v>
      </c>
      <c r="K149" s="200" t="s">
        <v>377</v>
      </c>
      <c r="L149" s="38"/>
      <c r="M149" s="72" t="s">
        <v>1</v>
      </c>
      <c r="N149" s="204" t="s">
        <v>50</v>
      </c>
      <c r="O149" s="205">
        <v>0</v>
      </c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134.08000000000001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134.08000000000001</v>
      </c>
      <c r="BL149" s="17" t="s">
        <v>290</v>
      </c>
      <c r="BM149" s="17" t="s">
        <v>4780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4781</v>
      </c>
      <c r="G150" s="219"/>
      <c r="H150" s="222">
        <v>32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86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32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86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198" t="s">
        <v>537</v>
      </c>
      <c r="D152" s="198" t="s">
        <v>285</v>
      </c>
      <c r="E152" s="199" t="s">
        <v>4782</v>
      </c>
      <c r="F152" s="200" t="s">
        <v>4783</v>
      </c>
      <c r="G152" s="201" t="s">
        <v>376</v>
      </c>
      <c r="H152" s="202">
        <v>21</v>
      </c>
      <c r="I152" s="203">
        <v>69.099999999999994</v>
      </c>
      <c r="J152" s="203">
        <f>ROUND(I152*H152,2)</f>
        <v>1451.0999999999999</v>
      </c>
      <c r="K152" s="200" t="s">
        <v>377</v>
      </c>
      <c r="L152" s="38"/>
      <c r="M152" s="72" t="s">
        <v>1</v>
      </c>
      <c r="N152" s="204" t="s">
        <v>50</v>
      </c>
      <c r="O152" s="205">
        <v>0</v>
      </c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290</v>
      </c>
      <c r="AT152" s="17" t="s">
        <v>285</v>
      </c>
      <c r="AU152" s="17" t="s">
        <v>86</v>
      </c>
      <c r="AY152" s="17" t="s">
        <v>282</v>
      </c>
      <c r="BE152" s="207">
        <f>IF(N152="základní",J152,0)</f>
        <v>1451.0999999999999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1451.0999999999999</v>
      </c>
      <c r="BL152" s="17" t="s">
        <v>290</v>
      </c>
      <c r="BM152" s="17" t="s">
        <v>4784</v>
      </c>
    </row>
    <row r="153" s="1" customFormat="1" ht="16.5" customHeight="1">
      <c r="B153" s="33"/>
      <c r="C153" s="198" t="s">
        <v>541</v>
      </c>
      <c r="D153" s="198" t="s">
        <v>285</v>
      </c>
      <c r="E153" s="199" t="s">
        <v>4785</v>
      </c>
      <c r="F153" s="200" t="s">
        <v>4786</v>
      </c>
      <c r="G153" s="201" t="s">
        <v>376</v>
      </c>
      <c r="H153" s="202">
        <v>1</v>
      </c>
      <c r="I153" s="203">
        <v>126</v>
      </c>
      <c r="J153" s="203">
        <f>ROUND(I153*H153,2)</f>
        <v>126</v>
      </c>
      <c r="K153" s="200" t="s">
        <v>377</v>
      </c>
      <c r="L153" s="38"/>
      <c r="M153" s="72" t="s">
        <v>1</v>
      </c>
      <c r="N153" s="204" t="s">
        <v>50</v>
      </c>
      <c r="O153" s="205">
        <v>0</v>
      </c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17" t="s">
        <v>290</v>
      </c>
      <c r="AT153" s="17" t="s">
        <v>285</v>
      </c>
      <c r="AU153" s="17" t="s">
        <v>86</v>
      </c>
      <c r="AY153" s="17" t="s">
        <v>282</v>
      </c>
      <c r="BE153" s="207">
        <f>IF(N153="základní",J153,0)</f>
        <v>126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126</v>
      </c>
      <c r="BL153" s="17" t="s">
        <v>290</v>
      </c>
      <c r="BM153" s="17" t="s">
        <v>4787</v>
      </c>
    </row>
    <row r="154" s="1" customFormat="1" ht="16.5" customHeight="1">
      <c r="B154" s="33"/>
      <c r="C154" s="198" t="s">
        <v>545</v>
      </c>
      <c r="D154" s="198" t="s">
        <v>285</v>
      </c>
      <c r="E154" s="199" t="s">
        <v>4788</v>
      </c>
      <c r="F154" s="200" t="s">
        <v>4089</v>
      </c>
      <c r="G154" s="201" t="s">
        <v>376</v>
      </c>
      <c r="H154" s="202">
        <v>14</v>
      </c>
      <c r="I154" s="203">
        <v>1190</v>
      </c>
      <c r="J154" s="203">
        <f>ROUND(I154*H154,2)</f>
        <v>16660</v>
      </c>
      <c r="K154" s="200" t="s">
        <v>377</v>
      </c>
      <c r="L154" s="38"/>
      <c r="M154" s="72" t="s">
        <v>1</v>
      </c>
      <c r="N154" s="204" t="s">
        <v>50</v>
      </c>
      <c r="O154" s="205">
        <v>0</v>
      </c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AR154" s="17" t="s">
        <v>290</v>
      </c>
      <c r="AT154" s="17" t="s">
        <v>285</v>
      </c>
      <c r="AU154" s="17" t="s">
        <v>86</v>
      </c>
      <c r="AY154" s="17" t="s">
        <v>282</v>
      </c>
      <c r="BE154" s="207">
        <f>IF(N154="základní",J154,0)</f>
        <v>16660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86</v>
      </c>
      <c r="BK154" s="207">
        <f>ROUND(I154*H154,2)</f>
        <v>16660</v>
      </c>
      <c r="BL154" s="17" t="s">
        <v>290</v>
      </c>
      <c r="BM154" s="17" t="s">
        <v>4789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4790</v>
      </c>
      <c r="G155" s="219"/>
      <c r="H155" s="222">
        <v>14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86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5" customFormat="1">
      <c r="B156" s="238"/>
      <c r="C156" s="239"/>
      <c r="D156" s="210" t="s">
        <v>292</v>
      </c>
      <c r="E156" s="240" t="s">
        <v>1</v>
      </c>
      <c r="F156" s="241" t="s">
        <v>306</v>
      </c>
      <c r="G156" s="239"/>
      <c r="H156" s="242">
        <v>14</v>
      </c>
      <c r="I156" s="239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292</v>
      </c>
      <c r="AU156" s="247" t="s">
        <v>86</v>
      </c>
      <c r="AV156" s="15" t="s">
        <v>290</v>
      </c>
      <c r="AW156" s="15" t="s">
        <v>40</v>
      </c>
      <c r="AX156" s="15" t="s">
        <v>86</v>
      </c>
      <c r="AY156" s="247" t="s">
        <v>282</v>
      </c>
    </row>
    <row r="157" s="1" customFormat="1" ht="16.5" customHeight="1">
      <c r="B157" s="33"/>
      <c r="C157" s="198" t="s">
        <v>549</v>
      </c>
      <c r="D157" s="198" t="s">
        <v>285</v>
      </c>
      <c r="E157" s="199" t="s">
        <v>4791</v>
      </c>
      <c r="F157" s="200" t="s">
        <v>4792</v>
      </c>
      <c r="G157" s="201" t="s">
        <v>376</v>
      </c>
      <c r="H157" s="202">
        <v>2</v>
      </c>
      <c r="I157" s="203">
        <v>1550</v>
      </c>
      <c r="J157" s="203">
        <f>ROUND(I157*H157,2)</f>
        <v>3100</v>
      </c>
      <c r="K157" s="200" t="s">
        <v>377</v>
      </c>
      <c r="L157" s="38"/>
      <c r="M157" s="72" t="s">
        <v>1</v>
      </c>
      <c r="N157" s="204" t="s">
        <v>50</v>
      </c>
      <c r="O157" s="205">
        <v>0</v>
      </c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86</v>
      </c>
      <c r="AY157" s="17" t="s">
        <v>282</v>
      </c>
      <c r="BE157" s="207">
        <f>IF(N157="základní",J157,0)</f>
        <v>3100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3100</v>
      </c>
      <c r="BL157" s="17" t="s">
        <v>290</v>
      </c>
      <c r="BM157" s="17" t="s">
        <v>4793</v>
      </c>
    </row>
    <row r="158" s="1" customFormat="1" ht="16.5" customHeight="1">
      <c r="B158" s="33"/>
      <c r="C158" s="198" t="s">
        <v>553</v>
      </c>
      <c r="D158" s="198" t="s">
        <v>285</v>
      </c>
      <c r="E158" s="199" t="s">
        <v>4794</v>
      </c>
      <c r="F158" s="200" t="s">
        <v>4795</v>
      </c>
      <c r="G158" s="201" t="s">
        <v>376</v>
      </c>
      <c r="H158" s="202">
        <v>16</v>
      </c>
      <c r="I158" s="203">
        <v>92.200000000000003</v>
      </c>
      <c r="J158" s="203">
        <f>ROUND(I158*H158,2)</f>
        <v>1475.2000000000001</v>
      </c>
      <c r="K158" s="200" t="s">
        <v>377</v>
      </c>
      <c r="L158" s="38"/>
      <c r="M158" s="72" t="s">
        <v>1</v>
      </c>
      <c r="N158" s="204" t="s">
        <v>50</v>
      </c>
      <c r="O158" s="205">
        <v>0</v>
      </c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86</v>
      </c>
      <c r="AY158" s="17" t="s">
        <v>282</v>
      </c>
      <c r="BE158" s="207">
        <f>IF(N158="základní",J158,0)</f>
        <v>1475.2000000000001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1475.2000000000001</v>
      </c>
      <c r="BL158" s="17" t="s">
        <v>290</v>
      </c>
      <c r="BM158" s="17" t="s">
        <v>4796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4797</v>
      </c>
      <c r="G159" s="219"/>
      <c r="H159" s="222">
        <v>16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86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5" customFormat="1">
      <c r="B160" s="238"/>
      <c r="C160" s="239"/>
      <c r="D160" s="210" t="s">
        <v>292</v>
      </c>
      <c r="E160" s="240" t="s">
        <v>1</v>
      </c>
      <c r="F160" s="241" t="s">
        <v>306</v>
      </c>
      <c r="G160" s="239"/>
      <c r="H160" s="242">
        <v>16</v>
      </c>
      <c r="I160" s="239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292</v>
      </c>
      <c r="AU160" s="247" t="s">
        <v>86</v>
      </c>
      <c r="AV160" s="15" t="s">
        <v>290</v>
      </c>
      <c r="AW160" s="15" t="s">
        <v>40</v>
      </c>
      <c r="AX160" s="15" t="s">
        <v>86</v>
      </c>
      <c r="AY160" s="247" t="s">
        <v>282</v>
      </c>
    </row>
    <row r="161" s="1" customFormat="1" ht="16.5" customHeight="1">
      <c r="B161" s="33"/>
      <c r="C161" s="198" t="s">
        <v>557</v>
      </c>
      <c r="D161" s="198" t="s">
        <v>285</v>
      </c>
      <c r="E161" s="199" t="s">
        <v>3300</v>
      </c>
      <c r="F161" s="200" t="s">
        <v>4798</v>
      </c>
      <c r="G161" s="201" t="s">
        <v>376</v>
      </c>
      <c r="H161" s="202">
        <v>1</v>
      </c>
      <c r="I161" s="203">
        <v>785.41999999999996</v>
      </c>
      <c r="J161" s="203">
        <f>ROUND(I161*H161,2)</f>
        <v>785.41999999999996</v>
      </c>
      <c r="K161" s="200" t="s">
        <v>377</v>
      </c>
      <c r="L161" s="38"/>
      <c r="M161" s="72" t="s">
        <v>1</v>
      </c>
      <c r="N161" s="204" t="s">
        <v>50</v>
      </c>
      <c r="O161" s="205">
        <v>0</v>
      </c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86</v>
      </c>
      <c r="AY161" s="17" t="s">
        <v>282</v>
      </c>
      <c r="BE161" s="207">
        <f>IF(N161="základní",J161,0)</f>
        <v>785.41999999999996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785.41999999999996</v>
      </c>
      <c r="BL161" s="17" t="s">
        <v>290</v>
      </c>
      <c r="BM161" s="17" t="s">
        <v>4799</v>
      </c>
    </row>
    <row r="162" s="1" customFormat="1" ht="16.5" customHeight="1">
      <c r="B162" s="33"/>
      <c r="C162" s="198" t="s">
        <v>561</v>
      </c>
      <c r="D162" s="198" t="s">
        <v>285</v>
      </c>
      <c r="E162" s="199" t="s">
        <v>3334</v>
      </c>
      <c r="F162" s="200" t="s">
        <v>3335</v>
      </c>
      <c r="G162" s="201" t="s">
        <v>392</v>
      </c>
      <c r="H162" s="202">
        <v>16.199999999999999</v>
      </c>
      <c r="I162" s="203">
        <v>46.899999999999999</v>
      </c>
      <c r="J162" s="203">
        <f>ROUND(I162*H162,2)</f>
        <v>759.77999999999997</v>
      </c>
      <c r="K162" s="200" t="s">
        <v>377</v>
      </c>
      <c r="L162" s="38"/>
      <c r="M162" s="72" t="s">
        <v>1</v>
      </c>
      <c r="N162" s="204" t="s">
        <v>50</v>
      </c>
      <c r="O162" s="205">
        <v>0</v>
      </c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7" t="s">
        <v>290</v>
      </c>
      <c r="AT162" s="17" t="s">
        <v>285</v>
      </c>
      <c r="AU162" s="17" t="s">
        <v>86</v>
      </c>
      <c r="AY162" s="17" t="s">
        <v>282</v>
      </c>
      <c r="BE162" s="207">
        <f>IF(N162="základní",J162,0)</f>
        <v>759.77999999999997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759.77999999999997</v>
      </c>
      <c r="BL162" s="17" t="s">
        <v>290</v>
      </c>
      <c r="BM162" s="17" t="s">
        <v>4800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4801</v>
      </c>
      <c r="G163" s="219"/>
      <c r="H163" s="222">
        <v>16.199999999999999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86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16.199999999999999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86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565</v>
      </c>
      <c r="D165" s="198" t="s">
        <v>285</v>
      </c>
      <c r="E165" s="199" t="s">
        <v>3338</v>
      </c>
      <c r="F165" s="200" t="s">
        <v>3339</v>
      </c>
      <c r="G165" s="201" t="s">
        <v>392</v>
      </c>
      <c r="H165" s="202">
        <v>128.34999999999999</v>
      </c>
      <c r="I165" s="203">
        <v>36.700000000000003</v>
      </c>
      <c r="J165" s="203">
        <f>ROUND(I165*H165,2)</f>
        <v>4710.4499999999998</v>
      </c>
      <c r="K165" s="200" t="s">
        <v>377</v>
      </c>
      <c r="L165" s="38"/>
      <c r="M165" s="72" t="s">
        <v>1</v>
      </c>
      <c r="N165" s="204" t="s">
        <v>50</v>
      </c>
      <c r="O165" s="205">
        <v>0</v>
      </c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290</v>
      </c>
      <c r="AT165" s="17" t="s">
        <v>285</v>
      </c>
      <c r="AU165" s="17" t="s">
        <v>86</v>
      </c>
      <c r="AY165" s="17" t="s">
        <v>282</v>
      </c>
      <c r="BE165" s="207">
        <f>IF(N165="základní",J165,0)</f>
        <v>4710.4499999999998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4710.4499999999998</v>
      </c>
      <c r="BL165" s="17" t="s">
        <v>290</v>
      </c>
      <c r="BM165" s="17" t="s">
        <v>4802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4803</v>
      </c>
      <c r="G166" s="219"/>
      <c r="H166" s="222">
        <v>128.34999999999999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86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128.34999999999999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86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198" t="s">
        <v>569</v>
      </c>
      <c r="D168" s="198" t="s">
        <v>285</v>
      </c>
      <c r="E168" s="199" t="s">
        <v>3342</v>
      </c>
      <c r="F168" s="200" t="s">
        <v>3343</v>
      </c>
      <c r="G168" s="201" t="s">
        <v>392</v>
      </c>
      <c r="H168" s="202">
        <v>51.299999999999997</v>
      </c>
      <c r="I168" s="203">
        <v>32.200000000000003</v>
      </c>
      <c r="J168" s="203">
        <f>ROUND(I168*H168,2)</f>
        <v>1651.8599999999999</v>
      </c>
      <c r="K168" s="200" t="s">
        <v>377</v>
      </c>
      <c r="L168" s="38"/>
      <c r="M168" s="72" t="s">
        <v>1</v>
      </c>
      <c r="N168" s="204" t="s">
        <v>50</v>
      </c>
      <c r="O168" s="205">
        <v>0</v>
      </c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86</v>
      </c>
      <c r="AY168" s="17" t="s">
        <v>282</v>
      </c>
      <c r="BE168" s="207">
        <f>IF(N168="základní",J168,0)</f>
        <v>1651.8599999999999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1651.8599999999999</v>
      </c>
      <c r="BL168" s="17" t="s">
        <v>290</v>
      </c>
      <c r="BM168" s="17" t="s">
        <v>4804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4805</v>
      </c>
      <c r="G169" s="219"/>
      <c r="H169" s="222">
        <v>51.299999999999997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86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51.299999999999997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86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573</v>
      </c>
      <c r="D171" s="198" t="s">
        <v>285</v>
      </c>
      <c r="E171" s="199" t="s">
        <v>3346</v>
      </c>
      <c r="F171" s="200" t="s">
        <v>3347</v>
      </c>
      <c r="G171" s="201" t="s">
        <v>376</v>
      </c>
      <c r="H171" s="202">
        <v>58</v>
      </c>
      <c r="I171" s="203">
        <v>66</v>
      </c>
      <c r="J171" s="203">
        <f>ROUND(I171*H171,2)</f>
        <v>3828</v>
      </c>
      <c r="K171" s="200" t="s">
        <v>377</v>
      </c>
      <c r="L171" s="38"/>
      <c r="M171" s="72" t="s">
        <v>1</v>
      </c>
      <c r="N171" s="204" t="s">
        <v>50</v>
      </c>
      <c r="O171" s="205">
        <v>0</v>
      </c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86</v>
      </c>
      <c r="AY171" s="17" t="s">
        <v>282</v>
      </c>
      <c r="BE171" s="207">
        <f>IF(N171="základní",J171,0)</f>
        <v>3828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3828</v>
      </c>
      <c r="BL171" s="17" t="s">
        <v>290</v>
      </c>
      <c r="BM171" s="17" t="s">
        <v>4806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4807</v>
      </c>
      <c r="G172" s="219"/>
      <c r="H172" s="222">
        <v>58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86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5" customFormat="1">
      <c r="B173" s="238"/>
      <c r="C173" s="239"/>
      <c r="D173" s="210" t="s">
        <v>292</v>
      </c>
      <c r="E173" s="240" t="s">
        <v>1</v>
      </c>
      <c r="F173" s="241" t="s">
        <v>306</v>
      </c>
      <c r="G173" s="239"/>
      <c r="H173" s="242">
        <v>58</v>
      </c>
      <c r="I173" s="239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292</v>
      </c>
      <c r="AU173" s="247" t="s">
        <v>86</v>
      </c>
      <c r="AV173" s="15" t="s">
        <v>290</v>
      </c>
      <c r="AW173" s="15" t="s">
        <v>40</v>
      </c>
      <c r="AX173" s="15" t="s">
        <v>86</v>
      </c>
      <c r="AY173" s="247" t="s">
        <v>282</v>
      </c>
    </row>
    <row r="174" s="1" customFormat="1" ht="16.5" customHeight="1">
      <c r="B174" s="33"/>
      <c r="C174" s="198" t="s">
        <v>577</v>
      </c>
      <c r="D174" s="198" t="s">
        <v>285</v>
      </c>
      <c r="E174" s="199" t="s">
        <v>3350</v>
      </c>
      <c r="F174" s="200" t="s">
        <v>3351</v>
      </c>
      <c r="G174" s="201" t="s">
        <v>376</v>
      </c>
      <c r="H174" s="202">
        <v>41</v>
      </c>
      <c r="I174" s="203">
        <v>92.200000000000003</v>
      </c>
      <c r="J174" s="203">
        <f>ROUND(I174*H174,2)</f>
        <v>3780.1999999999998</v>
      </c>
      <c r="K174" s="200" t="s">
        <v>377</v>
      </c>
      <c r="L174" s="38"/>
      <c r="M174" s="72" t="s">
        <v>1</v>
      </c>
      <c r="N174" s="204" t="s">
        <v>50</v>
      </c>
      <c r="O174" s="205">
        <v>0</v>
      </c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17" t="s">
        <v>290</v>
      </c>
      <c r="AT174" s="17" t="s">
        <v>285</v>
      </c>
      <c r="AU174" s="17" t="s">
        <v>86</v>
      </c>
      <c r="AY174" s="17" t="s">
        <v>282</v>
      </c>
      <c r="BE174" s="207">
        <f>IF(N174="základní",J174,0)</f>
        <v>3780.1999999999998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3780.1999999999998</v>
      </c>
      <c r="BL174" s="17" t="s">
        <v>290</v>
      </c>
      <c r="BM174" s="17" t="s">
        <v>4808</v>
      </c>
    </row>
    <row r="175" s="13" customFormat="1">
      <c r="B175" s="218"/>
      <c r="C175" s="219"/>
      <c r="D175" s="210" t="s">
        <v>292</v>
      </c>
      <c r="E175" s="220" t="s">
        <v>1</v>
      </c>
      <c r="F175" s="221" t="s">
        <v>4809</v>
      </c>
      <c r="G175" s="219"/>
      <c r="H175" s="222">
        <v>41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292</v>
      </c>
      <c r="AU175" s="227" t="s">
        <v>86</v>
      </c>
      <c r="AV175" s="13" t="s">
        <v>88</v>
      </c>
      <c r="AW175" s="13" t="s">
        <v>40</v>
      </c>
      <c r="AX175" s="13" t="s">
        <v>79</v>
      </c>
      <c r="AY175" s="227" t="s">
        <v>282</v>
      </c>
    </row>
    <row r="176" s="15" customFormat="1">
      <c r="B176" s="238"/>
      <c r="C176" s="239"/>
      <c r="D176" s="210" t="s">
        <v>292</v>
      </c>
      <c r="E176" s="240" t="s">
        <v>1</v>
      </c>
      <c r="F176" s="241" t="s">
        <v>306</v>
      </c>
      <c r="G176" s="239"/>
      <c r="H176" s="242">
        <v>41</v>
      </c>
      <c r="I176" s="239"/>
      <c r="J176" s="239"/>
      <c r="K176" s="239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292</v>
      </c>
      <c r="AU176" s="247" t="s">
        <v>86</v>
      </c>
      <c r="AV176" s="15" t="s">
        <v>290</v>
      </c>
      <c r="AW176" s="15" t="s">
        <v>40</v>
      </c>
      <c r="AX176" s="15" t="s">
        <v>86</v>
      </c>
      <c r="AY176" s="247" t="s">
        <v>282</v>
      </c>
    </row>
    <row r="177" s="1" customFormat="1" ht="16.5" customHeight="1">
      <c r="B177" s="33"/>
      <c r="C177" s="198" t="s">
        <v>581</v>
      </c>
      <c r="D177" s="198" t="s">
        <v>285</v>
      </c>
      <c r="E177" s="199" t="s">
        <v>3354</v>
      </c>
      <c r="F177" s="200" t="s">
        <v>3355</v>
      </c>
      <c r="G177" s="201" t="s">
        <v>376</v>
      </c>
      <c r="H177" s="202">
        <v>1</v>
      </c>
      <c r="I177" s="203">
        <v>10500</v>
      </c>
      <c r="J177" s="203">
        <f>ROUND(I177*H177,2)</f>
        <v>10500</v>
      </c>
      <c r="K177" s="200" t="s">
        <v>377</v>
      </c>
      <c r="L177" s="38"/>
      <c r="M177" s="72" t="s">
        <v>1</v>
      </c>
      <c r="N177" s="204" t="s">
        <v>50</v>
      </c>
      <c r="O177" s="205">
        <v>0</v>
      </c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AR177" s="17" t="s">
        <v>290</v>
      </c>
      <c r="AT177" s="17" t="s">
        <v>285</v>
      </c>
      <c r="AU177" s="17" t="s">
        <v>86</v>
      </c>
      <c r="AY177" s="17" t="s">
        <v>282</v>
      </c>
      <c r="BE177" s="207">
        <f>IF(N177="základní",J177,0)</f>
        <v>10500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7" t="s">
        <v>86</v>
      </c>
      <c r="BK177" s="207">
        <f>ROUND(I177*H177,2)</f>
        <v>10500</v>
      </c>
      <c r="BL177" s="17" t="s">
        <v>290</v>
      </c>
      <c r="BM177" s="17" t="s">
        <v>4810</v>
      </c>
    </row>
    <row r="178" s="1" customFormat="1" ht="16.5" customHeight="1">
      <c r="B178" s="33"/>
      <c r="C178" s="198" t="s">
        <v>585</v>
      </c>
      <c r="D178" s="198" t="s">
        <v>285</v>
      </c>
      <c r="E178" s="199" t="s">
        <v>4811</v>
      </c>
      <c r="F178" s="200" t="s">
        <v>4812</v>
      </c>
      <c r="G178" s="201" t="s">
        <v>376</v>
      </c>
      <c r="H178" s="202">
        <v>9</v>
      </c>
      <c r="I178" s="203">
        <v>25.699999999999999</v>
      </c>
      <c r="J178" s="203">
        <f>ROUND(I178*H178,2)</f>
        <v>231.30000000000001</v>
      </c>
      <c r="K178" s="200" t="s">
        <v>377</v>
      </c>
      <c r="L178" s="38"/>
      <c r="M178" s="72" t="s">
        <v>1</v>
      </c>
      <c r="N178" s="204" t="s">
        <v>50</v>
      </c>
      <c r="O178" s="205">
        <v>0</v>
      </c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AR178" s="17" t="s">
        <v>290</v>
      </c>
      <c r="AT178" s="17" t="s">
        <v>285</v>
      </c>
      <c r="AU178" s="17" t="s">
        <v>86</v>
      </c>
      <c r="AY178" s="17" t="s">
        <v>282</v>
      </c>
      <c r="BE178" s="207">
        <f>IF(N178="základní",J178,0)</f>
        <v>231.30000000000001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86</v>
      </c>
      <c r="BK178" s="207">
        <f>ROUND(I178*H178,2)</f>
        <v>231.30000000000001</v>
      </c>
      <c r="BL178" s="17" t="s">
        <v>290</v>
      </c>
      <c r="BM178" s="17" t="s">
        <v>4813</v>
      </c>
    </row>
    <row r="179" s="1" customFormat="1" ht="16.5" customHeight="1">
      <c r="B179" s="33"/>
      <c r="C179" s="198" t="s">
        <v>590</v>
      </c>
      <c r="D179" s="198" t="s">
        <v>285</v>
      </c>
      <c r="E179" s="199" t="s">
        <v>3357</v>
      </c>
      <c r="F179" s="200" t="s">
        <v>3358</v>
      </c>
      <c r="G179" s="201" t="s">
        <v>376</v>
      </c>
      <c r="H179" s="202">
        <v>9</v>
      </c>
      <c r="I179" s="203">
        <v>139</v>
      </c>
      <c r="J179" s="203">
        <f>ROUND(I179*H179,2)</f>
        <v>1251</v>
      </c>
      <c r="K179" s="200" t="s">
        <v>377</v>
      </c>
      <c r="L179" s="38"/>
      <c r="M179" s="72" t="s">
        <v>1</v>
      </c>
      <c r="N179" s="204" t="s">
        <v>50</v>
      </c>
      <c r="O179" s="205">
        <v>0</v>
      </c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AR179" s="17" t="s">
        <v>290</v>
      </c>
      <c r="AT179" s="17" t="s">
        <v>285</v>
      </c>
      <c r="AU179" s="17" t="s">
        <v>86</v>
      </c>
      <c r="AY179" s="17" t="s">
        <v>282</v>
      </c>
      <c r="BE179" s="207">
        <f>IF(N179="základní",J179,0)</f>
        <v>1251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7" t="s">
        <v>86</v>
      </c>
      <c r="BK179" s="207">
        <f>ROUND(I179*H179,2)</f>
        <v>1251</v>
      </c>
      <c r="BL179" s="17" t="s">
        <v>290</v>
      </c>
      <c r="BM179" s="17" t="s">
        <v>4814</v>
      </c>
    </row>
    <row r="180" s="1" customFormat="1" ht="16.5" customHeight="1">
      <c r="B180" s="33"/>
      <c r="C180" s="198" t="s">
        <v>594</v>
      </c>
      <c r="D180" s="198" t="s">
        <v>285</v>
      </c>
      <c r="E180" s="199" t="s">
        <v>3360</v>
      </c>
      <c r="F180" s="200" t="s">
        <v>3361</v>
      </c>
      <c r="G180" s="201" t="s">
        <v>376</v>
      </c>
      <c r="H180" s="202">
        <v>29</v>
      </c>
      <c r="I180" s="203">
        <v>25.899999999999999</v>
      </c>
      <c r="J180" s="203">
        <f>ROUND(I180*H180,2)</f>
        <v>751.10000000000002</v>
      </c>
      <c r="K180" s="200" t="s">
        <v>377</v>
      </c>
      <c r="L180" s="38"/>
      <c r="M180" s="72" t="s">
        <v>1</v>
      </c>
      <c r="N180" s="204" t="s">
        <v>50</v>
      </c>
      <c r="O180" s="205">
        <v>0</v>
      </c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AR180" s="17" t="s">
        <v>290</v>
      </c>
      <c r="AT180" s="17" t="s">
        <v>285</v>
      </c>
      <c r="AU180" s="17" t="s">
        <v>86</v>
      </c>
      <c r="AY180" s="17" t="s">
        <v>282</v>
      </c>
      <c r="BE180" s="207">
        <f>IF(N180="základní",J180,0)</f>
        <v>751.10000000000002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751.10000000000002</v>
      </c>
      <c r="BL180" s="17" t="s">
        <v>290</v>
      </c>
      <c r="BM180" s="17" t="s">
        <v>4815</v>
      </c>
    </row>
    <row r="181" s="1" customFormat="1" ht="16.5" customHeight="1">
      <c r="B181" s="33"/>
      <c r="C181" s="198" t="s">
        <v>599</v>
      </c>
      <c r="D181" s="198" t="s">
        <v>285</v>
      </c>
      <c r="E181" s="199" t="s">
        <v>3364</v>
      </c>
      <c r="F181" s="200" t="s">
        <v>3365</v>
      </c>
      <c r="G181" s="201" t="s">
        <v>376</v>
      </c>
      <c r="H181" s="202">
        <v>1</v>
      </c>
      <c r="I181" s="203">
        <v>79.900000000000006</v>
      </c>
      <c r="J181" s="203">
        <f>ROUND(I181*H181,2)</f>
        <v>79.900000000000006</v>
      </c>
      <c r="K181" s="200" t="s">
        <v>377</v>
      </c>
      <c r="L181" s="38"/>
      <c r="M181" s="72" t="s">
        <v>1</v>
      </c>
      <c r="N181" s="204" t="s">
        <v>50</v>
      </c>
      <c r="O181" s="205">
        <v>0</v>
      </c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86</v>
      </c>
      <c r="AY181" s="17" t="s">
        <v>282</v>
      </c>
      <c r="BE181" s="207">
        <f>IF(N181="základní",J181,0)</f>
        <v>79.900000000000006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79.900000000000006</v>
      </c>
      <c r="BL181" s="17" t="s">
        <v>290</v>
      </c>
      <c r="BM181" s="17" t="s">
        <v>4816</v>
      </c>
    </row>
    <row r="182" s="1" customFormat="1" ht="16.5" customHeight="1">
      <c r="B182" s="33"/>
      <c r="C182" s="198" t="s">
        <v>604</v>
      </c>
      <c r="D182" s="198" t="s">
        <v>285</v>
      </c>
      <c r="E182" s="199" t="s">
        <v>3367</v>
      </c>
      <c r="F182" s="200" t="s">
        <v>3368</v>
      </c>
      <c r="G182" s="201" t="s">
        <v>376</v>
      </c>
      <c r="H182" s="202">
        <v>1</v>
      </c>
      <c r="I182" s="203">
        <v>49.799999999999997</v>
      </c>
      <c r="J182" s="203">
        <f>ROUND(I182*H182,2)</f>
        <v>49.799999999999997</v>
      </c>
      <c r="K182" s="200" t="s">
        <v>377</v>
      </c>
      <c r="L182" s="38"/>
      <c r="M182" s="72" t="s">
        <v>1</v>
      </c>
      <c r="N182" s="204" t="s">
        <v>50</v>
      </c>
      <c r="O182" s="205">
        <v>0</v>
      </c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7" t="s">
        <v>290</v>
      </c>
      <c r="AT182" s="17" t="s">
        <v>285</v>
      </c>
      <c r="AU182" s="17" t="s">
        <v>86</v>
      </c>
      <c r="AY182" s="17" t="s">
        <v>282</v>
      </c>
      <c r="BE182" s="207">
        <f>IF(N182="základní",J182,0)</f>
        <v>49.799999999999997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49.799999999999997</v>
      </c>
      <c r="BL182" s="17" t="s">
        <v>290</v>
      </c>
      <c r="BM182" s="17" t="s">
        <v>4817</v>
      </c>
    </row>
    <row r="183" s="1" customFormat="1" ht="16.5" customHeight="1">
      <c r="B183" s="33"/>
      <c r="C183" s="198" t="s">
        <v>608</v>
      </c>
      <c r="D183" s="198" t="s">
        <v>285</v>
      </c>
      <c r="E183" s="199" t="s">
        <v>4818</v>
      </c>
      <c r="F183" s="200" t="s">
        <v>4819</v>
      </c>
      <c r="G183" s="201" t="s">
        <v>392</v>
      </c>
      <c r="H183" s="202">
        <v>38</v>
      </c>
      <c r="I183" s="203">
        <v>37.399999999999999</v>
      </c>
      <c r="J183" s="203">
        <f>ROUND(I183*H183,2)</f>
        <v>1421.2000000000001</v>
      </c>
      <c r="K183" s="200" t="s">
        <v>377</v>
      </c>
      <c r="L183" s="38"/>
      <c r="M183" s="72" t="s">
        <v>1</v>
      </c>
      <c r="N183" s="204" t="s">
        <v>50</v>
      </c>
      <c r="O183" s="205">
        <v>0</v>
      </c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AR183" s="17" t="s">
        <v>290</v>
      </c>
      <c r="AT183" s="17" t="s">
        <v>285</v>
      </c>
      <c r="AU183" s="17" t="s">
        <v>86</v>
      </c>
      <c r="AY183" s="17" t="s">
        <v>282</v>
      </c>
      <c r="BE183" s="207">
        <f>IF(N183="základní",J183,0)</f>
        <v>1421.2000000000001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86</v>
      </c>
      <c r="BK183" s="207">
        <f>ROUND(I183*H183,2)</f>
        <v>1421.2000000000001</v>
      </c>
      <c r="BL183" s="17" t="s">
        <v>290</v>
      </c>
      <c r="BM183" s="17" t="s">
        <v>4820</v>
      </c>
    </row>
    <row r="184" s="1" customFormat="1" ht="16.5" customHeight="1">
      <c r="B184" s="33"/>
      <c r="C184" s="198" t="s">
        <v>612</v>
      </c>
      <c r="D184" s="198" t="s">
        <v>285</v>
      </c>
      <c r="E184" s="199" t="s">
        <v>4821</v>
      </c>
      <c r="F184" s="200" t="s">
        <v>4822</v>
      </c>
      <c r="G184" s="201" t="s">
        <v>392</v>
      </c>
      <c r="H184" s="202">
        <v>128.09999999999999</v>
      </c>
      <c r="I184" s="203">
        <v>19.07</v>
      </c>
      <c r="J184" s="203">
        <f>ROUND(I184*H184,2)</f>
        <v>2442.8699999999999</v>
      </c>
      <c r="K184" s="200" t="s">
        <v>377</v>
      </c>
      <c r="L184" s="38"/>
      <c r="M184" s="72" t="s">
        <v>1</v>
      </c>
      <c r="N184" s="204" t="s">
        <v>50</v>
      </c>
      <c r="O184" s="205">
        <v>0</v>
      </c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AR184" s="17" t="s">
        <v>290</v>
      </c>
      <c r="AT184" s="17" t="s">
        <v>285</v>
      </c>
      <c r="AU184" s="17" t="s">
        <v>86</v>
      </c>
      <c r="AY184" s="17" t="s">
        <v>282</v>
      </c>
      <c r="BE184" s="207">
        <f>IF(N184="základní",J184,0)</f>
        <v>2442.8699999999999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7" t="s">
        <v>86</v>
      </c>
      <c r="BK184" s="207">
        <f>ROUND(I184*H184,2)</f>
        <v>2442.8699999999999</v>
      </c>
      <c r="BL184" s="17" t="s">
        <v>290</v>
      </c>
      <c r="BM184" s="17" t="s">
        <v>4823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4824</v>
      </c>
      <c r="G185" s="219"/>
      <c r="H185" s="222">
        <v>128.09999999999999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86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5" customFormat="1">
      <c r="B186" s="238"/>
      <c r="C186" s="239"/>
      <c r="D186" s="210" t="s">
        <v>292</v>
      </c>
      <c r="E186" s="240" t="s">
        <v>1</v>
      </c>
      <c r="F186" s="241" t="s">
        <v>306</v>
      </c>
      <c r="G186" s="239"/>
      <c r="H186" s="242">
        <v>128.09999999999999</v>
      </c>
      <c r="I186" s="239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292</v>
      </c>
      <c r="AU186" s="247" t="s">
        <v>86</v>
      </c>
      <c r="AV186" s="15" t="s">
        <v>290</v>
      </c>
      <c r="AW186" s="15" t="s">
        <v>40</v>
      </c>
      <c r="AX186" s="15" t="s">
        <v>86</v>
      </c>
      <c r="AY186" s="247" t="s">
        <v>282</v>
      </c>
    </row>
    <row r="187" s="1" customFormat="1" ht="16.5" customHeight="1">
      <c r="B187" s="33"/>
      <c r="C187" s="198" t="s">
        <v>616</v>
      </c>
      <c r="D187" s="198" t="s">
        <v>285</v>
      </c>
      <c r="E187" s="199" t="s">
        <v>4825</v>
      </c>
      <c r="F187" s="200" t="s">
        <v>4826</v>
      </c>
      <c r="G187" s="201" t="s">
        <v>392</v>
      </c>
      <c r="H187" s="202">
        <v>277.19999999999999</v>
      </c>
      <c r="I187" s="203">
        <v>19.07</v>
      </c>
      <c r="J187" s="203">
        <f>ROUND(I187*H187,2)</f>
        <v>5286.1999999999998</v>
      </c>
      <c r="K187" s="200" t="s">
        <v>377</v>
      </c>
      <c r="L187" s="38"/>
      <c r="M187" s="72" t="s">
        <v>1</v>
      </c>
      <c r="N187" s="204" t="s">
        <v>50</v>
      </c>
      <c r="O187" s="205">
        <v>0</v>
      </c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AR187" s="17" t="s">
        <v>290</v>
      </c>
      <c r="AT187" s="17" t="s">
        <v>285</v>
      </c>
      <c r="AU187" s="17" t="s">
        <v>86</v>
      </c>
      <c r="AY187" s="17" t="s">
        <v>282</v>
      </c>
      <c r="BE187" s="207">
        <f>IF(N187="základní",J187,0)</f>
        <v>5286.1999999999998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7" t="s">
        <v>86</v>
      </c>
      <c r="BK187" s="207">
        <f>ROUND(I187*H187,2)</f>
        <v>5286.1999999999998</v>
      </c>
      <c r="BL187" s="17" t="s">
        <v>290</v>
      </c>
      <c r="BM187" s="17" t="s">
        <v>4827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4828</v>
      </c>
      <c r="G188" s="219"/>
      <c r="H188" s="222">
        <v>277.19999999999999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86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5" customFormat="1">
      <c r="B189" s="238"/>
      <c r="C189" s="239"/>
      <c r="D189" s="210" t="s">
        <v>292</v>
      </c>
      <c r="E189" s="240" t="s">
        <v>1</v>
      </c>
      <c r="F189" s="241" t="s">
        <v>306</v>
      </c>
      <c r="G189" s="239"/>
      <c r="H189" s="242">
        <v>277.19999999999999</v>
      </c>
      <c r="I189" s="239"/>
      <c r="J189" s="239"/>
      <c r="K189" s="239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292</v>
      </c>
      <c r="AU189" s="247" t="s">
        <v>86</v>
      </c>
      <c r="AV189" s="15" t="s">
        <v>290</v>
      </c>
      <c r="AW189" s="15" t="s">
        <v>40</v>
      </c>
      <c r="AX189" s="15" t="s">
        <v>86</v>
      </c>
      <c r="AY189" s="247" t="s">
        <v>282</v>
      </c>
    </row>
    <row r="190" s="1" customFormat="1" ht="16.5" customHeight="1">
      <c r="B190" s="33"/>
      <c r="C190" s="198" t="s">
        <v>620</v>
      </c>
      <c r="D190" s="198" t="s">
        <v>285</v>
      </c>
      <c r="E190" s="199" t="s">
        <v>4829</v>
      </c>
      <c r="F190" s="200" t="s">
        <v>4830</v>
      </c>
      <c r="G190" s="201" t="s">
        <v>392</v>
      </c>
      <c r="H190" s="202">
        <v>116.55</v>
      </c>
      <c r="I190" s="203">
        <v>19.07</v>
      </c>
      <c r="J190" s="203">
        <f>ROUND(I190*H190,2)</f>
        <v>2222.6100000000001</v>
      </c>
      <c r="K190" s="200" t="s">
        <v>377</v>
      </c>
      <c r="L190" s="38"/>
      <c r="M190" s="72" t="s">
        <v>1</v>
      </c>
      <c r="N190" s="204" t="s">
        <v>50</v>
      </c>
      <c r="O190" s="205">
        <v>0</v>
      </c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AR190" s="17" t="s">
        <v>290</v>
      </c>
      <c r="AT190" s="17" t="s">
        <v>285</v>
      </c>
      <c r="AU190" s="17" t="s">
        <v>86</v>
      </c>
      <c r="AY190" s="17" t="s">
        <v>282</v>
      </c>
      <c r="BE190" s="207">
        <f>IF(N190="základní",J190,0)</f>
        <v>2222.6100000000001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7" t="s">
        <v>86</v>
      </c>
      <c r="BK190" s="207">
        <f>ROUND(I190*H190,2)</f>
        <v>2222.6100000000001</v>
      </c>
      <c r="BL190" s="17" t="s">
        <v>290</v>
      </c>
      <c r="BM190" s="17" t="s">
        <v>4831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4832</v>
      </c>
      <c r="G191" s="219"/>
      <c r="H191" s="222">
        <v>116.55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86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5" customFormat="1">
      <c r="B192" s="238"/>
      <c r="C192" s="239"/>
      <c r="D192" s="210" t="s">
        <v>292</v>
      </c>
      <c r="E192" s="240" t="s">
        <v>1</v>
      </c>
      <c r="F192" s="241" t="s">
        <v>306</v>
      </c>
      <c r="G192" s="239"/>
      <c r="H192" s="242">
        <v>116.55</v>
      </c>
      <c r="I192" s="239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292</v>
      </c>
      <c r="AU192" s="247" t="s">
        <v>86</v>
      </c>
      <c r="AV192" s="15" t="s">
        <v>290</v>
      </c>
      <c r="AW192" s="15" t="s">
        <v>40</v>
      </c>
      <c r="AX192" s="15" t="s">
        <v>86</v>
      </c>
      <c r="AY192" s="247" t="s">
        <v>282</v>
      </c>
    </row>
    <row r="193" s="1" customFormat="1" ht="16.5" customHeight="1">
      <c r="B193" s="33"/>
      <c r="C193" s="198" t="s">
        <v>624</v>
      </c>
      <c r="D193" s="198" t="s">
        <v>285</v>
      </c>
      <c r="E193" s="199" t="s">
        <v>3370</v>
      </c>
      <c r="F193" s="200" t="s">
        <v>3371</v>
      </c>
      <c r="G193" s="201" t="s">
        <v>392</v>
      </c>
      <c r="H193" s="202">
        <v>15.75</v>
      </c>
      <c r="I193" s="203">
        <v>18.100000000000001</v>
      </c>
      <c r="J193" s="203">
        <f>ROUND(I193*H193,2)</f>
        <v>285.07999999999998</v>
      </c>
      <c r="K193" s="200" t="s">
        <v>377</v>
      </c>
      <c r="L193" s="38"/>
      <c r="M193" s="72" t="s">
        <v>1</v>
      </c>
      <c r="N193" s="204" t="s">
        <v>50</v>
      </c>
      <c r="O193" s="205">
        <v>0</v>
      </c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17" t="s">
        <v>290</v>
      </c>
      <c r="AT193" s="17" t="s">
        <v>285</v>
      </c>
      <c r="AU193" s="17" t="s">
        <v>86</v>
      </c>
      <c r="AY193" s="17" t="s">
        <v>282</v>
      </c>
      <c r="BE193" s="207">
        <f>IF(N193="základní",J193,0)</f>
        <v>285.07999999999998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86</v>
      </c>
      <c r="BK193" s="207">
        <f>ROUND(I193*H193,2)</f>
        <v>285.07999999999998</v>
      </c>
      <c r="BL193" s="17" t="s">
        <v>290</v>
      </c>
      <c r="BM193" s="17" t="s">
        <v>4833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4834</v>
      </c>
      <c r="G194" s="219"/>
      <c r="H194" s="222">
        <v>15.75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86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5" customFormat="1">
      <c r="B195" s="238"/>
      <c r="C195" s="239"/>
      <c r="D195" s="210" t="s">
        <v>292</v>
      </c>
      <c r="E195" s="240" t="s">
        <v>1</v>
      </c>
      <c r="F195" s="241" t="s">
        <v>306</v>
      </c>
      <c r="G195" s="239"/>
      <c r="H195" s="242">
        <v>15.75</v>
      </c>
      <c r="I195" s="239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292</v>
      </c>
      <c r="AU195" s="247" t="s">
        <v>86</v>
      </c>
      <c r="AV195" s="15" t="s">
        <v>290</v>
      </c>
      <c r="AW195" s="15" t="s">
        <v>40</v>
      </c>
      <c r="AX195" s="15" t="s">
        <v>86</v>
      </c>
      <c r="AY195" s="247" t="s">
        <v>282</v>
      </c>
    </row>
    <row r="196" s="1" customFormat="1" ht="16.5" customHeight="1">
      <c r="B196" s="33"/>
      <c r="C196" s="198" t="s">
        <v>629</v>
      </c>
      <c r="D196" s="198" t="s">
        <v>285</v>
      </c>
      <c r="E196" s="199" t="s">
        <v>4835</v>
      </c>
      <c r="F196" s="200" t="s">
        <v>4836</v>
      </c>
      <c r="G196" s="201" t="s">
        <v>392</v>
      </c>
      <c r="H196" s="202">
        <v>273</v>
      </c>
      <c r="I196" s="203">
        <v>21.199999999999999</v>
      </c>
      <c r="J196" s="203">
        <f>ROUND(I196*H196,2)</f>
        <v>5787.6000000000004</v>
      </c>
      <c r="K196" s="200" t="s">
        <v>377</v>
      </c>
      <c r="L196" s="38"/>
      <c r="M196" s="72" t="s">
        <v>1</v>
      </c>
      <c r="N196" s="204" t="s">
        <v>50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86</v>
      </c>
      <c r="AY196" s="17" t="s">
        <v>282</v>
      </c>
      <c r="BE196" s="207">
        <f>IF(N196="základní",J196,0)</f>
        <v>5787.6000000000004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5787.6000000000004</v>
      </c>
      <c r="BL196" s="17" t="s">
        <v>290</v>
      </c>
      <c r="BM196" s="17" t="s">
        <v>4837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4838</v>
      </c>
      <c r="G197" s="219"/>
      <c r="H197" s="222">
        <v>273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86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5" customFormat="1">
      <c r="B198" s="238"/>
      <c r="C198" s="239"/>
      <c r="D198" s="210" t="s">
        <v>292</v>
      </c>
      <c r="E198" s="240" t="s">
        <v>1</v>
      </c>
      <c r="F198" s="241" t="s">
        <v>306</v>
      </c>
      <c r="G198" s="239"/>
      <c r="H198" s="242">
        <v>273</v>
      </c>
      <c r="I198" s="239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292</v>
      </c>
      <c r="AU198" s="247" t="s">
        <v>86</v>
      </c>
      <c r="AV198" s="15" t="s">
        <v>290</v>
      </c>
      <c r="AW198" s="15" t="s">
        <v>40</v>
      </c>
      <c r="AX198" s="15" t="s">
        <v>86</v>
      </c>
      <c r="AY198" s="247" t="s">
        <v>282</v>
      </c>
    </row>
    <row r="199" s="1" customFormat="1" ht="16.5" customHeight="1">
      <c r="B199" s="33"/>
      <c r="C199" s="198" t="s">
        <v>635</v>
      </c>
      <c r="D199" s="198" t="s">
        <v>285</v>
      </c>
      <c r="E199" s="199" t="s">
        <v>4839</v>
      </c>
      <c r="F199" s="200" t="s">
        <v>4840</v>
      </c>
      <c r="G199" s="201" t="s">
        <v>392</v>
      </c>
      <c r="H199" s="202">
        <v>15.75</v>
      </c>
      <c r="I199" s="203">
        <v>19.07</v>
      </c>
      <c r="J199" s="203">
        <f>ROUND(I199*H199,2)</f>
        <v>300.35000000000002</v>
      </c>
      <c r="K199" s="200" t="s">
        <v>377</v>
      </c>
      <c r="L199" s="38"/>
      <c r="M199" s="72" t="s">
        <v>1</v>
      </c>
      <c r="N199" s="204" t="s">
        <v>50</v>
      </c>
      <c r="O199" s="205">
        <v>0</v>
      </c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86</v>
      </c>
      <c r="AY199" s="17" t="s">
        <v>282</v>
      </c>
      <c r="BE199" s="207">
        <f>IF(N199="základní",J199,0)</f>
        <v>300.35000000000002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300.35000000000002</v>
      </c>
      <c r="BL199" s="17" t="s">
        <v>290</v>
      </c>
      <c r="BM199" s="17" t="s">
        <v>4841</v>
      </c>
    </row>
    <row r="200" s="13" customFormat="1">
      <c r="B200" s="218"/>
      <c r="C200" s="219"/>
      <c r="D200" s="210" t="s">
        <v>292</v>
      </c>
      <c r="E200" s="220" t="s">
        <v>1</v>
      </c>
      <c r="F200" s="221" t="s">
        <v>4834</v>
      </c>
      <c r="G200" s="219"/>
      <c r="H200" s="222">
        <v>15.75</v>
      </c>
      <c r="I200" s="219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292</v>
      </c>
      <c r="AU200" s="227" t="s">
        <v>86</v>
      </c>
      <c r="AV200" s="13" t="s">
        <v>88</v>
      </c>
      <c r="AW200" s="13" t="s">
        <v>40</v>
      </c>
      <c r="AX200" s="13" t="s">
        <v>79</v>
      </c>
      <c r="AY200" s="227" t="s">
        <v>282</v>
      </c>
    </row>
    <row r="201" s="15" customFormat="1">
      <c r="B201" s="238"/>
      <c r="C201" s="239"/>
      <c r="D201" s="210" t="s">
        <v>292</v>
      </c>
      <c r="E201" s="240" t="s">
        <v>1</v>
      </c>
      <c r="F201" s="241" t="s">
        <v>306</v>
      </c>
      <c r="G201" s="239"/>
      <c r="H201" s="242">
        <v>15.75</v>
      </c>
      <c r="I201" s="239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292</v>
      </c>
      <c r="AU201" s="247" t="s">
        <v>86</v>
      </c>
      <c r="AV201" s="15" t="s">
        <v>290</v>
      </c>
      <c r="AW201" s="15" t="s">
        <v>40</v>
      </c>
      <c r="AX201" s="15" t="s">
        <v>86</v>
      </c>
      <c r="AY201" s="247" t="s">
        <v>282</v>
      </c>
    </row>
    <row r="202" s="1" customFormat="1" ht="16.5" customHeight="1">
      <c r="B202" s="33"/>
      <c r="C202" s="198" t="s">
        <v>641</v>
      </c>
      <c r="D202" s="198" t="s">
        <v>285</v>
      </c>
      <c r="E202" s="199" t="s">
        <v>3384</v>
      </c>
      <c r="F202" s="200" t="s">
        <v>3385</v>
      </c>
      <c r="G202" s="201" t="s">
        <v>392</v>
      </c>
      <c r="H202" s="202">
        <v>10</v>
      </c>
      <c r="I202" s="203">
        <v>21.199999999999999</v>
      </c>
      <c r="J202" s="203">
        <f>ROUND(I202*H202,2)</f>
        <v>212</v>
      </c>
      <c r="K202" s="200" t="s">
        <v>377</v>
      </c>
      <c r="L202" s="38"/>
      <c r="M202" s="72" t="s">
        <v>1</v>
      </c>
      <c r="N202" s="204" t="s">
        <v>50</v>
      </c>
      <c r="O202" s="205">
        <v>0</v>
      </c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7" t="s">
        <v>290</v>
      </c>
      <c r="AT202" s="17" t="s">
        <v>285</v>
      </c>
      <c r="AU202" s="17" t="s">
        <v>86</v>
      </c>
      <c r="AY202" s="17" t="s">
        <v>282</v>
      </c>
      <c r="BE202" s="207">
        <f>IF(N202="základní",J202,0)</f>
        <v>212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212</v>
      </c>
      <c r="BL202" s="17" t="s">
        <v>290</v>
      </c>
      <c r="BM202" s="17" t="s">
        <v>4842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4843</v>
      </c>
      <c r="G203" s="219"/>
      <c r="H203" s="222">
        <v>10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86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5" customFormat="1">
      <c r="B204" s="238"/>
      <c r="C204" s="239"/>
      <c r="D204" s="210" t="s">
        <v>292</v>
      </c>
      <c r="E204" s="240" t="s">
        <v>1</v>
      </c>
      <c r="F204" s="241" t="s">
        <v>306</v>
      </c>
      <c r="G204" s="239"/>
      <c r="H204" s="242">
        <v>10</v>
      </c>
      <c r="I204" s="239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292</v>
      </c>
      <c r="AU204" s="247" t="s">
        <v>86</v>
      </c>
      <c r="AV204" s="15" t="s">
        <v>290</v>
      </c>
      <c r="AW204" s="15" t="s">
        <v>40</v>
      </c>
      <c r="AX204" s="15" t="s">
        <v>86</v>
      </c>
      <c r="AY204" s="247" t="s">
        <v>282</v>
      </c>
    </row>
    <row r="205" s="1" customFormat="1" ht="16.5" customHeight="1">
      <c r="B205" s="33"/>
      <c r="C205" s="198" t="s">
        <v>645</v>
      </c>
      <c r="D205" s="198" t="s">
        <v>285</v>
      </c>
      <c r="E205" s="199" t="s">
        <v>4844</v>
      </c>
      <c r="F205" s="200" t="s">
        <v>4845</v>
      </c>
      <c r="G205" s="201" t="s">
        <v>392</v>
      </c>
      <c r="H205" s="202">
        <v>684.60000000000002</v>
      </c>
      <c r="I205" s="203">
        <v>61.719999999999999</v>
      </c>
      <c r="J205" s="203">
        <f>ROUND(I205*H205,2)</f>
        <v>42253.510000000002</v>
      </c>
      <c r="K205" s="200" t="s">
        <v>377</v>
      </c>
      <c r="L205" s="38"/>
      <c r="M205" s="72" t="s">
        <v>1</v>
      </c>
      <c r="N205" s="204" t="s">
        <v>50</v>
      </c>
      <c r="O205" s="205">
        <v>0</v>
      </c>
      <c r="P205" s="205">
        <f>O205*H205</f>
        <v>0</v>
      </c>
      <c r="Q205" s="205">
        <v>0</v>
      </c>
      <c r="R205" s="205">
        <f>Q205*H205</f>
        <v>0</v>
      </c>
      <c r="S205" s="205">
        <v>0</v>
      </c>
      <c r="T205" s="206">
        <f>S205*H205</f>
        <v>0</v>
      </c>
      <c r="AR205" s="17" t="s">
        <v>290</v>
      </c>
      <c r="AT205" s="17" t="s">
        <v>285</v>
      </c>
      <c r="AU205" s="17" t="s">
        <v>86</v>
      </c>
      <c r="AY205" s="17" t="s">
        <v>282</v>
      </c>
      <c r="BE205" s="207">
        <f>IF(N205="základní",J205,0)</f>
        <v>42253.510000000002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7" t="s">
        <v>86</v>
      </c>
      <c r="BK205" s="207">
        <f>ROUND(I205*H205,2)</f>
        <v>42253.510000000002</v>
      </c>
      <c r="BL205" s="17" t="s">
        <v>290</v>
      </c>
      <c r="BM205" s="17" t="s">
        <v>4846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4847</v>
      </c>
      <c r="G206" s="219"/>
      <c r="H206" s="222">
        <v>684.60000000000002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86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5" customFormat="1">
      <c r="B207" s="238"/>
      <c r="C207" s="239"/>
      <c r="D207" s="210" t="s">
        <v>292</v>
      </c>
      <c r="E207" s="240" t="s">
        <v>1</v>
      </c>
      <c r="F207" s="241" t="s">
        <v>306</v>
      </c>
      <c r="G207" s="239"/>
      <c r="H207" s="242">
        <v>684.60000000000002</v>
      </c>
      <c r="I207" s="239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292</v>
      </c>
      <c r="AU207" s="247" t="s">
        <v>86</v>
      </c>
      <c r="AV207" s="15" t="s">
        <v>290</v>
      </c>
      <c r="AW207" s="15" t="s">
        <v>40</v>
      </c>
      <c r="AX207" s="15" t="s">
        <v>86</v>
      </c>
      <c r="AY207" s="247" t="s">
        <v>282</v>
      </c>
    </row>
    <row r="208" s="1" customFormat="1" ht="16.5" customHeight="1">
      <c r="B208" s="33"/>
      <c r="C208" s="198" t="s">
        <v>649</v>
      </c>
      <c r="D208" s="198" t="s">
        <v>285</v>
      </c>
      <c r="E208" s="199" t="s">
        <v>4848</v>
      </c>
      <c r="F208" s="200" t="s">
        <v>4849</v>
      </c>
      <c r="G208" s="201" t="s">
        <v>392</v>
      </c>
      <c r="H208" s="202">
        <v>5</v>
      </c>
      <c r="I208" s="203">
        <v>78.549999999999997</v>
      </c>
      <c r="J208" s="203">
        <f>ROUND(I208*H208,2)</f>
        <v>392.75</v>
      </c>
      <c r="K208" s="200" t="s">
        <v>377</v>
      </c>
      <c r="L208" s="38"/>
      <c r="M208" s="72" t="s">
        <v>1</v>
      </c>
      <c r="N208" s="204" t="s">
        <v>50</v>
      </c>
      <c r="O208" s="205">
        <v>0</v>
      </c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AR208" s="17" t="s">
        <v>290</v>
      </c>
      <c r="AT208" s="17" t="s">
        <v>285</v>
      </c>
      <c r="AU208" s="17" t="s">
        <v>86</v>
      </c>
      <c r="AY208" s="17" t="s">
        <v>282</v>
      </c>
      <c r="BE208" s="207">
        <f>IF(N208="základní",J208,0)</f>
        <v>392.75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392.75</v>
      </c>
      <c r="BL208" s="17" t="s">
        <v>290</v>
      </c>
      <c r="BM208" s="17" t="s">
        <v>4850</v>
      </c>
    </row>
    <row r="209" s="1" customFormat="1" ht="16.5" customHeight="1">
      <c r="B209" s="33"/>
      <c r="C209" s="198" t="s">
        <v>655</v>
      </c>
      <c r="D209" s="198" t="s">
        <v>285</v>
      </c>
      <c r="E209" s="199" t="s">
        <v>3387</v>
      </c>
      <c r="F209" s="200" t="s">
        <v>3388</v>
      </c>
      <c r="G209" s="201" t="s">
        <v>376</v>
      </c>
      <c r="H209" s="202">
        <v>61</v>
      </c>
      <c r="I209" s="203">
        <v>7.2300000000000004</v>
      </c>
      <c r="J209" s="203">
        <f>ROUND(I209*H209,2)</f>
        <v>441.02999999999997</v>
      </c>
      <c r="K209" s="200" t="s">
        <v>377</v>
      </c>
      <c r="L209" s="38"/>
      <c r="M209" s="72" t="s">
        <v>1</v>
      </c>
      <c r="N209" s="204" t="s">
        <v>50</v>
      </c>
      <c r="O209" s="205">
        <v>0</v>
      </c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AR209" s="17" t="s">
        <v>290</v>
      </c>
      <c r="AT209" s="17" t="s">
        <v>285</v>
      </c>
      <c r="AU209" s="17" t="s">
        <v>86</v>
      </c>
      <c r="AY209" s="17" t="s">
        <v>282</v>
      </c>
      <c r="BE209" s="207">
        <f>IF(N209="základní",J209,0)</f>
        <v>441.02999999999997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7" t="s">
        <v>86</v>
      </c>
      <c r="BK209" s="207">
        <f>ROUND(I209*H209,2)</f>
        <v>441.02999999999997</v>
      </c>
      <c r="BL209" s="17" t="s">
        <v>290</v>
      </c>
      <c r="BM209" s="17" t="s">
        <v>4851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4852</v>
      </c>
      <c r="G210" s="219"/>
      <c r="H210" s="222">
        <v>61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86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5" customFormat="1">
      <c r="B211" s="238"/>
      <c r="C211" s="239"/>
      <c r="D211" s="210" t="s">
        <v>292</v>
      </c>
      <c r="E211" s="240" t="s">
        <v>1</v>
      </c>
      <c r="F211" s="241" t="s">
        <v>306</v>
      </c>
      <c r="G211" s="239"/>
      <c r="H211" s="242">
        <v>61</v>
      </c>
      <c r="I211" s="239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292</v>
      </c>
      <c r="AU211" s="247" t="s">
        <v>86</v>
      </c>
      <c r="AV211" s="15" t="s">
        <v>290</v>
      </c>
      <c r="AW211" s="15" t="s">
        <v>40</v>
      </c>
      <c r="AX211" s="15" t="s">
        <v>86</v>
      </c>
      <c r="AY211" s="247" t="s">
        <v>282</v>
      </c>
    </row>
    <row r="212" s="1" customFormat="1" ht="16.5" customHeight="1">
      <c r="B212" s="33"/>
      <c r="C212" s="198" t="s">
        <v>659</v>
      </c>
      <c r="D212" s="198" t="s">
        <v>285</v>
      </c>
      <c r="E212" s="199" t="s">
        <v>3391</v>
      </c>
      <c r="F212" s="200" t="s">
        <v>3392</v>
      </c>
      <c r="G212" s="201" t="s">
        <v>392</v>
      </c>
      <c r="H212" s="202">
        <v>537.60000000000002</v>
      </c>
      <c r="I212" s="203">
        <v>6.1100000000000003</v>
      </c>
      <c r="J212" s="203">
        <f>ROUND(I212*H212,2)</f>
        <v>3284.7399999999998</v>
      </c>
      <c r="K212" s="200" t="s">
        <v>377</v>
      </c>
      <c r="L212" s="38"/>
      <c r="M212" s="72" t="s">
        <v>1</v>
      </c>
      <c r="N212" s="204" t="s">
        <v>50</v>
      </c>
      <c r="O212" s="205">
        <v>0</v>
      </c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AR212" s="17" t="s">
        <v>290</v>
      </c>
      <c r="AT212" s="17" t="s">
        <v>285</v>
      </c>
      <c r="AU212" s="17" t="s">
        <v>86</v>
      </c>
      <c r="AY212" s="17" t="s">
        <v>282</v>
      </c>
      <c r="BE212" s="207">
        <f>IF(N212="základní",J212,0)</f>
        <v>3284.7399999999998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86</v>
      </c>
      <c r="BK212" s="207">
        <f>ROUND(I212*H212,2)</f>
        <v>3284.7399999999998</v>
      </c>
      <c r="BL212" s="17" t="s">
        <v>290</v>
      </c>
      <c r="BM212" s="17" t="s">
        <v>4853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4854</v>
      </c>
      <c r="G213" s="219"/>
      <c r="H213" s="222">
        <v>537.60000000000002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86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5" customFormat="1">
      <c r="B214" s="238"/>
      <c r="C214" s="239"/>
      <c r="D214" s="210" t="s">
        <v>292</v>
      </c>
      <c r="E214" s="240" t="s">
        <v>1</v>
      </c>
      <c r="F214" s="241" t="s">
        <v>306</v>
      </c>
      <c r="G214" s="239"/>
      <c r="H214" s="242">
        <v>537.60000000000002</v>
      </c>
      <c r="I214" s="239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292</v>
      </c>
      <c r="AU214" s="247" t="s">
        <v>86</v>
      </c>
      <c r="AV214" s="15" t="s">
        <v>290</v>
      </c>
      <c r="AW214" s="15" t="s">
        <v>40</v>
      </c>
      <c r="AX214" s="15" t="s">
        <v>86</v>
      </c>
      <c r="AY214" s="247" t="s">
        <v>282</v>
      </c>
    </row>
    <row r="215" s="1" customFormat="1" ht="16.5" customHeight="1">
      <c r="B215" s="33"/>
      <c r="C215" s="198" t="s">
        <v>663</v>
      </c>
      <c r="D215" s="198" t="s">
        <v>285</v>
      </c>
      <c r="E215" s="199" t="s">
        <v>3395</v>
      </c>
      <c r="F215" s="200" t="s">
        <v>3396</v>
      </c>
      <c r="G215" s="201" t="s">
        <v>392</v>
      </c>
      <c r="H215" s="202">
        <v>298.75</v>
      </c>
      <c r="I215" s="203">
        <v>19.5</v>
      </c>
      <c r="J215" s="203">
        <f>ROUND(I215*H215,2)</f>
        <v>5825.6300000000001</v>
      </c>
      <c r="K215" s="200" t="s">
        <v>377</v>
      </c>
      <c r="L215" s="38"/>
      <c r="M215" s="72" t="s">
        <v>1</v>
      </c>
      <c r="N215" s="204" t="s">
        <v>50</v>
      </c>
      <c r="O215" s="205">
        <v>0</v>
      </c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6">
        <f>S215*H215</f>
        <v>0</v>
      </c>
      <c r="AR215" s="17" t="s">
        <v>290</v>
      </c>
      <c r="AT215" s="17" t="s">
        <v>285</v>
      </c>
      <c r="AU215" s="17" t="s">
        <v>86</v>
      </c>
      <c r="AY215" s="17" t="s">
        <v>282</v>
      </c>
      <c r="BE215" s="207">
        <f>IF(N215="základní",J215,0)</f>
        <v>5825.6300000000001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7" t="s">
        <v>86</v>
      </c>
      <c r="BK215" s="207">
        <f>ROUND(I215*H215,2)</f>
        <v>5825.6300000000001</v>
      </c>
      <c r="BL215" s="17" t="s">
        <v>290</v>
      </c>
      <c r="BM215" s="17" t="s">
        <v>4855</v>
      </c>
    </row>
    <row r="216" s="13" customFormat="1">
      <c r="B216" s="218"/>
      <c r="C216" s="219"/>
      <c r="D216" s="210" t="s">
        <v>292</v>
      </c>
      <c r="E216" s="220" t="s">
        <v>1</v>
      </c>
      <c r="F216" s="221" t="s">
        <v>4856</v>
      </c>
      <c r="G216" s="219"/>
      <c r="H216" s="222">
        <v>298.75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292</v>
      </c>
      <c r="AU216" s="227" t="s">
        <v>86</v>
      </c>
      <c r="AV216" s="13" t="s">
        <v>88</v>
      </c>
      <c r="AW216" s="13" t="s">
        <v>40</v>
      </c>
      <c r="AX216" s="13" t="s">
        <v>79</v>
      </c>
      <c r="AY216" s="227" t="s">
        <v>282</v>
      </c>
    </row>
    <row r="217" s="15" customFormat="1">
      <c r="B217" s="238"/>
      <c r="C217" s="239"/>
      <c r="D217" s="210" t="s">
        <v>292</v>
      </c>
      <c r="E217" s="240" t="s">
        <v>1</v>
      </c>
      <c r="F217" s="241" t="s">
        <v>306</v>
      </c>
      <c r="G217" s="239"/>
      <c r="H217" s="242">
        <v>298.75</v>
      </c>
      <c r="I217" s="239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292</v>
      </c>
      <c r="AU217" s="247" t="s">
        <v>86</v>
      </c>
      <c r="AV217" s="15" t="s">
        <v>290</v>
      </c>
      <c r="AW217" s="15" t="s">
        <v>40</v>
      </c>
      <c r="AX217" s="15" t="s">
        <v>86</v>
      </c>
      <c r="AY217" s="247" t="s">
        <v>282</v>
      </c>
    </row>
    <row r="218" s="1" customFormat="1" ht="16.5" customHeight="1">
      <c r="B218" s="33"/>
      <c r="C218" s="198" t="s">
        <v>667</v>
      </c>
      <c r="D218" s="198" t="s">
        <v>285</v>
      </c>
      <c r="E218" s="199" t="s">
        <v>4857</v>
      </c>
      <c r="F218" s="200" t="s">
        <v>4858</v>
      </c>
      <c r="G218" s="201" t="s">
        <v>392</v>
      </c>
      <c r="H218" s="202">
        <v>684.60000000000002</v>
      </c>
      <c r="I218" s="203">
        <v>38.299999999999997</v>
      </c>
      <c r="J218" s="203">
        <f>ROUND(I218*H218,2)</f>
        <v>26220.18</v>
      </c>
      <c r="K218" s="200" t="s">
        <v>377</v>
      </c>
      <c r="L218" s="38"/>
      <c r="M218" s="72" t="s">
        <v>1</v>
      </c>
      <c r="N218" s="204" t="s">
        <v>50</v>
      </c>
      <c r="O218" s="205">
        <v>0</v>
      </c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86</v>
      </c>
      <c r="AY218" s="17" t="s">
        <v>282</v>
      </c>
      <c r="BE218" s="207">
        <f>IF(N218="základní",J218,0)</f>
        <v>26220.18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26220.18</v>
      </c>
      <c r="BL218" s="17" t="s">
        <v>290</v>
      </c>
      <c r="BM218" s="17" t="s">
        <v>4859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4847</v>
      </c>
      <c r="G219" s="219"/>
      <c r="H219" s="222">
        <v>684.60000000000002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86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5" customFormat="1">
      <c r="B220" s="238"/>
      <c r="C220" s="239"/>
      <c r="D220" s="210" t="s">
        <v>292</v>
      </c>
      <c r="E220" s="240" t="s">
        <v>1</v>
      </c>
      <c r="F220" s="241" t="s">
        <v>306</v>
      </c>
      <c r="G220" s="239"/>
      <c r="H220" s="242">
        <v>684.60000000000002</v>
      </c>
      <c r="I220" s="239"/>
      <c r="J220" s="239"/>
      <c r="K220" s="239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292</v>
      </c>
      <c r="AU220" s="247" t="s">
        <v>86</v>
      </c>
      <c r="AV220" s="15" t="s">
        <v>290</v>
      </c>
      <c r="AW220" s="15" t="s">
        <v>40</v>
      </c>
      <c r="AX220" s="15" t="s">
        <v>86</v>
      </c>
      <c r="AY220" s="247" t="s">
        <v>282</v>
      </c>
    </row>
    <row r="221" s="1" customFormat="1" ht="16.5" customHeight="1">
      <c r="B221" s="33"/>
      <c r="C221" s="198" t="s">
        <v>671</v>
      </c>
      <c r="D221" s="198" t="s">
        <v>285</v>
      </c>
      <c r="E221" s="199" t="s">
        <v>3399</v>
      </c>
      <c r="F221" s="200" t="s">
        <v>3400</v>
      </c>
      <c r="G221" s="201" t="s">
        <v>376</v>
      </c>
      <c r="H221" s="202">
        <v>54</v>
      </c>
      <c r="I221" s="203">
        <v>19.600000000000001</v>
      </c>
      <c r="J221" s="203">
        <f>ROUND(I221*H221,2)</f>
        <v>1058.4000000000001</v>
      </c>
      <c r="K221" s="200" t="s">
        <v>377</v>
      </c>
      <c r="L221" s="38"/>
      <c r="M221" s="72" t="s">
        <v>1</v>
      </c>
      <c r="N221" s="204" t="s">
        <v>50</v>
      </c>
      <c r="O221" s="205">
        <v>0</v>
      </c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AR221" s="17" t="s">
        <v>290</v>
      </c>
      <c r="AT221" s="17" t="s">
        <v>285</v>
      </c>
      <c r="AU221" s="17" t="s">
        <v>86</v>
      </c>
      <c r="AY221" s="17" t="s">
        <v>282</v>
      </c>
      <c r="BE221" s="207">
        <f>IF(N221="základní",J221,0)</f>
        <v>1058.4000000000001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1058.4000000000001</v>
      </c>
      <c r="BL221" s="17" t="s">
        <v>290</v>
      </c>
      <c r="BM221" s="17" t="s">
        <v>4860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4861</v>
      </c>
      <c r="G222" s="219"/>
      <c r="H222" s="222">
        <v>54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86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5" customFormat="1">
      <c r="B223" s="238"/>
      <c r="C223" s="239"/>
      <c r="D223" s="210" t="s">
        <v>292</v>
      </c>
      <c r="E223" s="240" t="s">
        <v>1</v>
      </c>
      <c r="F223" s="241" t="s">
        <v>306</v>
      </c>
      <c r="G223" s="239"/>
      <c r="H223" s="242">
        <v>54</v>
      </c>
      <c r="I223" s="239"/>
      <c r="J223" s="239"/>
      <c r="K223" s="239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292</v>
      </c>
      <c r="AU223" s="247" t="s">
        <v>86</v>
      </c>
      <c r="AV223" s="15" t="s">
        <v>290</v>
      </c>
      <c r="AW223" s="15" t="s">
        <v>40</v>
      </c>
      <c r="AX223" s="15" t="s">
        <v>86</v>
      </c>
      <c r="AY223" s="247" t="s">
        <v>282</v>
      </c>
    </row>
    <row r="224" s="1" customFormat="1" ht="16.5" customHeight="1">
      <c r="B224" s="33"/>
      <c r="C224" s="198" t="s">
        <v>675</v>
      </c>
      <c r="D224" s="198" t="s">
        <v>285</v>
      </c>
      <c r="E224" s="199" t="s">
        <v>3438</v>
      </c>
      <c r="F224" s="200" t="s">
        <v>3439</v>
      </c>
      <c r="G224" s="201" t="s">
        <v>627</v>
      </c>
      <c r="H224" s="202">
        <v>1956.52</v>
      </c>
      <c r="I224" s="203">
        <v>1.6000000000000001</v>
      </c>
      <c r="J224" s="203">
        <f>ROUND(I224*H224,2)</f>
        <v>3130.4299999999998</v>
      </c>
      <c r="K224" s="200" t="s">
        <v>377</v>
      </c>
      <c r="L224" s="38"/>
      <c r="M224" s="72" t="s">
        <v>1</v>
      </c>
      <c r="N224" s="204" t="s">
        <v>50</v>
      </c>
      <c r="O224" s="205">
        <v>0</v>
      </c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AR224" s="17" t="s">
        <v>290</v>
      </c>
      <c r="AT224" s="17" t="s">
        <v>285</v>
      </c>
      <c r="AU224" s="17" t="s">
        <v>86</v>
      </c>
      <c r="AY224" s="17" t="s">
        <v>282</v>
      </c>
      <c r="BE224" s="207">
        <f>IF(N224="základní",J224,0)</f>
        <v>3130.4299999999998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7" t="s">
        <v>86</v>
      </c>
      <c r="BK224" s="207">
        <f>ROUND(I224*H224,2)</f>
        <v>3130.4299999999998</v>
      </c>
      <c r="BL224" s="17" t="s">
        <v>290</v>
      </c>
      <c r="BM224" s="17" t="s">
        <v>4862</v>
      </c>
    </row>
    <row r="225" s="1" customFormat="1" ht="16.5" customHeight="1">
      <c r="B225" s="33"/>
      <c r="C225" s="198" t="s">
        <v>679</v>
      </c>
      <c r="D225" s="198" t="s">
        <v>285</v>
      </c>
      <c r="E225" s="199" t="s">
        <v>3441</v>
      </c>
      <c r="F225" s="200" t="s">
        <v>3442</v>
      </c>
      <c r="G225" s="201" t="s">
        <v>627</v>
      </c>
      <c r="H225" s="202">
        <v>1956.52</v>
      </c>
      <c r="I225" s="203">
        <v>1</v>
      </c>
      <c r="J225" s="203">
        <f>ROUND(I225*H225,2)</f>
        <v>1956.52</v>
      </c>
      <c r="K225" s="200" t="s">
        <v>377</v>
      </c>
      <c r="L225" s="38"/>
      <c r="M225" s="72" t="s">
        <v>1</v>
      </c>
      <c r="N225" s="204" t="s">
        <v>50</v>
      </c>
      <c r="O225" s="205">
        <v>0</v>
      </c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86</v>
      </c>
      <c r="AY225" s="17" t="s">
        <v>282</v>
      </c>
      <c r="BE225" s="207">
        <f>IF(N225="základní",J225,0)</f>
        <v>1956.52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1956.52</v>
      </c>
      <c r="BL225" s="17" t="s">
        <v>290</v>
      </c>
      <c r="BM225" s="17" t="s">
        <v>4863</v>
      </c>
    </row>
    <row r="226" s="11" customFormat="1" ht="25.92" customHeight="1">
      <c r="B226" s="183"/>
      <c r="C226" s="184"/>
      <c r="D226" s="185" t="s">
        <v>78</v>
      </c>
      <c r="E226" s="186" t="s">
        <v>3444</v>
      </c>
      <c r="F226" s="186" t="s">
        <v>3445</v>
      </c>
      <c r="G226" s="184"/>
      <c r="H226" s="184"/>
      <c r="I226" s="184"/>
      <c r="J226" s="187">
        <f>BK226</f>
        <v>629876.08000000007</v>
      </c>
      <c r="K226" s="184"/>
      <c r="L226" s="188"/>
      <c r="M226" s="189"/>
      <c r="N226" s="190"/>
      <c r="O226" s="190"/>
      <c r="P226" s="191">
        <f>SUM(P227:P332)</f>
        <v>0</v>
      </c>
      <c r="Q226" s="190"/>
      <c r="R226" s="191">
        <f>SUM(R227:R332)</f>
        <v>0</v>
      </c>
      <c r="S226" s="190"/>
      <c r="T226" s="192">
        <f>SUM(T227:T332)</f>
        <v>0</v>
      </c>
      <c r="AR226" s="193" t="s">
        <v>86</v>
      </c>
      <c r="AT226" s="194" t="s">
        <v>78</v>
      </c>
      <c r="AU226" s="194" t="s">
        <v>79</v>
      </c>
      <c r="AY226" s="193" t="s">
        <v>282</v>
      </c>
      <c r="BK226" s="195">
        <f>SUM(BK227:BK332)</f>
        <v>629876.08000000007</v>
      </c>
    </row>
    <row r="227" s="1" customFormat="1" ht="16.5" customHeight="1">
      <c r="B227" s="33"/>
      <c r="C227" s="198" t="s">
        <v>683</v>
      </c>
      <c r="D227" s="198" t="s">
        <v>285</v>
      </c>
      <c r="E227" s="199" t="s">
        <v>3446</v>
      </c>
      <c r="F227" s="200" t="s">
        <v>3447</v>
      </c>
      <c r="G227" s="201" t="s">
        <v>3448</v>
      </c>
      <c r="H227" s="202">
        <v>41.850000000000001</v>
      </c>
      <c r="I227" s="203">
        <v>29</v>
      </c>
      <c r="J227" s="203">
        <f>ROUND(I227*H227,2)</f>
        <v>1213.6500000000001</v>
      </c>
      <c r="K227" s="200" t="s">
        <v>377</v>
      </c>
      <c r="L227" s="38"/>
      <c r="M227" s="72" t="s">
        <v>1</v>
      </c>
      <c r="N227" s="204" t="s">
        <v>50</v>
      </c>
      <c r="O227" s="205">
        <v>0</v>
      </c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AR227" s="17" t="s">
        <v>290</v>
      </c>
      <c r="AT227" s="17" t="s">
        <v>285</v>
      </c>
      <c r="AU227" s="17" t="s">
        <v>86</v>
      </c>
      <c r="AY227" s="17" t="s">
        <v>282</v>
      </c>
      <c r="BE227" s="207">
        <f>IF(N227="základní",J227,0)</f>
        <v>1213.6500000000001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7" t="s">
        <v>86</v>
      </c>
      <c r="BK227" s="207">
        <f>ROUND(I227*H227,2)</f>
        <v>1213.6500000000001</v>
      </c>
      <c r="BL227" s="17" t="s">
        <v>290</v>
      </c>
      <c r="BM227" s="17" t="s">
        <v>4864</v>
      </c>
    </row>
    <row r="228" s="13" customFormat="1">
      <c r="B228" s="218"/>
      <c r="C228" s="219"/>
      <c r="D228" s="210" t="s">
        <v>292</v>
      </c>
      <c r="E228" s="220" t="s">
        <v>1</v>
      </c>
      <c r="F228" s="221" t="s">
        <v>4865</v>
      </c>
      <c r="G228" s="219"/>
      <c r="H228" s="222">
        <v>41.850000000000001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292</v>
      </c>
      <c r="AU228" s="227" t="s">
        <v>86</v>
      </c>
      <c r="AV228" s="13" t="s">
        <v>88</v>
      </c>
      <c r="AW228" s="13" t="s">
        <v>40</v>
      </c>
      <c r="AX228" s="13" t="s">
        <v>79</v>
      </c>
      <c r="AY228" s="227" t="s">
        <v>282</v>
      </c>
    </row>
    <row r="229" s="15" customFormat="1">
      <c r="B229" s="238"/>
      <c r="C229" s="239"/>
      <c r="D229" s="210" t="s">
        <v>292</v>
      </c>
      <c r="E229" s="240" t="s">
        <v>1</v>
      </c>
      <c r="F229" s="241" t="s">
        <v>306</v>
      </c>
      <c r="G229" s="239"/>
      <c r="H229" s="242">
        <v>41.850000000000001</v>
      </c>
      <c r="I229" s="239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292</v>
      </c>
      <c r="AU229" s="247" t="s">
        <v>86</v>
      </c>
      <c r="AV229" s="15" t="s">
        <v>290</v>
      </c>
      <c r="AW229" s="15" t="s">
        <v>40</v>
      </c>
      <c r="AX229" s="15" t="s">
        <v>86</v>
      </c>
      <c r="AY229" s="247" t="s">
        <v>282</v>
      </c>
    </row>
    <row r="230" s="1" customFormat="1" ht="16.5" customHeight="1">
      <c r="B230" s="33"/>
      <c r="C230" s="198" t="s">
        <v>687</v>
      </c>
      <c r="D230" s="198" t="s">
        <v>285</v>
      </c>
      <c r="E230" s="199" t="s">
        <v>3451</v>
      </c>
      <c r="F230" s="200" t="s">
        <v>3452</v>
      </c>
      <c r="G230" s="201" t="s">
        <v>3448</v>
      </c>
      <c r="H230" s="202">
        <v>1</v>
      </c>
      <c r="I230" s="203">
        <v>87.969999999999999</v>
      </c>
      <c r="J230" s="203">
        <f>ROUND(I230*H230,2)</f>
        <v>87.969999999999999</v>
      </c>
      <c r="K230" s="200" t="s">
        <v>377</v>
      </c>
      <c r="L230" s="38"/>
      <c r="M230" s="72" t="s">
        <v>1</v>
      </c>
      <c r="N230" s="204" t="s">
        <v>50</v>
      </c>
      <c r="O230" s="205">
        <v>0</v>
      </c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AR230" s="17" t="s">
        <v>290</v>
      </c>
      <c r="AT230" s="17" t="s">
        <v>285</v>
      </c>
      <c r="AU230" s="17" t="s">
        <v>86</v>
      </c>
      <c r="AY230" s="17" t="s">
        <v>282</v>
      </c>
      <c r="BE230" s="207">
        <f>IF(N230="základní",J230,0)</f>
        <v>87.969999999999999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7" t="s">
        <v>86</v>
      </c>
      <c r="BK230" s="207">
        <f>ROUND(I230*H230,2)</f>
        <v>87.969999999999999</v>
      </c>
      <c r="BL230" s="17" t="s">
        <v>290</v>
      </c>
      <c r="BM230" s="17" t="s">
        <v>4866</v>
      </c>
    </row>
    <row r="231" s="1" customFormat="1" ht="16.5" customHeight="1">
      <c r="B231" s="33"/>
      <c r="C231" s="198" t="s">
        <v>691</v>
      </c>
      <c r="D231" s="198" t="s">
        <v>285</v>
      </c>
      <c r="E231" s="199" t="s">
        <v>3454</v>
      </c>
      <c r="F231" s="200" t="s">
        <v>3455</v>
      </c>
      <c r="G231" s="201" t="s">
        <v>3456</v>
      </c>
      <c r="H231" s="202">
        <v>1</v>
      </c>
      <c r="I231" s="203">
        <v>97</v>
      </c>
      <c r="J231" s="203">
        <f>ROUND(I231*H231,2)</f>
        <v>97</v>
      </c>
      <c r="K231" s="200" t="s">
        <v>377</v>
      </c>
      <c r="L231" s="38"/>
      <c r="M231" s="72" t="s">
        <v>1</v>
      </c>
      <c r="N231" s="204" t="s">
        <v>50</v>
      </c>
      <c r="O231" s="205">
        <v>0</v>
      </c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AR231" s="17" t="s">
        <v>290</v>
      </c>
      <c r="AT231" s="17" t="s">
        <v>285</v>
      </c>
      <c r="AU231" s="17" t="s">
        <v>86</v>
      </c>
      <c r="AY231" s="17" t="s">
        <v>282</v>
      </c>
      <c r="BE231" s="207">
        <f>IF(N231="základní",J231,0)</f>
        <v>97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7" t="s">
        <v>86</v>
      </c>
      <c r="BK231" s="207">
        <f>ROUND(I231*H231,2)</f>
        <v>97</v>
      </c>
      <c r="BL231" s="17" t="s">
        <v>290</v>
      </c>
      <c r="BM231" s="17" t="s">
        <v>4867</v>
      </c>
    </row>
    <row r="232" s="1" customFormat="1" ht="16.5" customHeight="1">
      <c r="B232" s="33"/>
      <c r="C232" s="198" t="s">
        <v>695</v>
      </c>
      <c r="D232" s="198" t="s">
        <v>285</v>
      </c>
      <c r="E232" s="199" t="s">
        <v>3458</v>
      </c>
      <c r="F232" s="200" t="s">
        <v>3459</v>
      </c>
      <c r="G232" s="201" t="s">
        <v>3456</v>
      </c>
      <c r="H232" s="202">
        <v>1</v>
      </c>
      <c r="I232" s="203">
        <v>111</v>
      </c>
      <c r="J232" s="203">
        <f>ROUND(I232*H232,2)</f>
        <v>111</v>
      </c>
      <c r="K232" s="200" t="s">
        <v>377</v>
      </c>
      <c r="L232" s="38"/>
      <c r="M232" s="72" t="s">
        <v>1</v>
      </c>
      <c r="N232" s="204" t="s">
        <v>50</v>
      </c>
      <c r="O232" s="205">
        <v>0</v>
      </c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AR232" s="17" t="s">
        <v>290</v>
      </c>
      <c r="AT232" s="17" t="s">
        <v>285</v>
      </c>
      <c r="AU232" s="17" t="s">
        <v>86</v>
      </c>
      <c r="AY232" s="17" t="s">
        <v>282</v>
      </c>
      <c r="BE232" s="207">
        <f>IF(N232="základní",J232,0)</f>
        <v>111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86</v>
      </c>
      <c r="BK232" s="207">
        <f>ROUND(I232*H232,2)</f>
        <v>111</v>
      </c>
      <c r="BL232" s="17" t="s">
        <v>290</v>
      </c>
      <c r="BM232" s="17" t="s">
        <v>4868</v>
      </c>
    </row>
    <row r="233" s="1" customFormat="1" ht="16.5" customHeight="1">
      <c r="B233" s="33"/>
      <c r="C233" s="198" t="s">
        <v>699</v>
      </c>
      <c r="D233" s="198" t="s">
        <v>285</v>
      </c>
      <c r="E233" s="199" t="s">
        <v>3461</v>
      </c>
      <c r="F233" s="200" t="s">
        <v>3462</v>
      </c>
      <c r="G233" s="201" t="s">
        <v>3456</v>
      </c>
      <c r="H233" s="202">
        <v>1</v>
      </c>
      <c r="I233" s="203">
        <v>105</v>
      </c>
      <c r="J233" s="203">
        <f>ROUND(I233*H233,2)</f>
        <v>105</v>
      </c>
      <c r="K233" s="200" t="s">
        <v>377</v>
      </c>
      <c r="L233" s="38"/>
      <c r="M233" s="72" t="s">
        <v>1</v>
      </c>
      <c r="N233" s="204" t="s">
        <v>50</v>
      </c>
      <c r="O233" s="205">
        <v>0</v>
      </c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AR233" s="17" t="s">
        <v>290</v>
      </c>
      <c r="AT233" s="17" t="s">
        <v>285</v>
      </c>
      <c r="AU233" s="17" t="s">
        <v>86</v>
      </c>
      <c r="AY233" s="17" t="s">
        <v>282</v>
      </c>
      <c r="BE233" s="207">
        <f>IF(N233="základní",J233,0)</f>
        <v>105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7" t="s">
        <v>86</v>
      </c>
      <c r="BK233" s="207">
        <f>ROUND(I233*H233,2)</f>
        <v>105</v>
      </c>
      <c r="BL233" s="17" t="s">
        <v>290</v>
      </c>
      <c r="BM233" s="17" t="s">
        <v>4869</v>
      </c>
    </row>
    <row r="234" s="1" customFormat="1" ht="16.5" customHeight="1">
      <c r="B234" s="33"/>
      <c r="C234" s="198" t="s">
        <v>703</v>
      </c>
      <c r="D234" s="198" t="s">
        <v>285</v>
      </c>
      <c r="E234" s="199" t="s">
        <v>3464</v>
      </c>
      <c r="F234" s="200" t="s">
        <v>3465</v>
      </c>
      <c r="G234" s="201" t="s">
        <v>3448</v>
      </c>
      <c r="H234" s="202">
        <v>5</v>
      </c>
      <c r="I234" s="203">
        <v>141</v>
      </c>
      <c r="J234" s="203">
        <f>ROUND(I234*H234,2)</f>
        <v>705</v>
      </c>
      <c r="K234" s="200" t="s">
        <v>377</v>
      </c>
      <c r="L234" s="38"/>
      <c r="M234" s="72" t="s">
        <v>1</v>
      </c>
      <c r="N234" s="204" t="s">
        <v>50</v>
      </c>
      <c r="O234" s="205">
        <v>0</v>
      </c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AR234" s="17" t="s">
        <v>290</v>
      </c>
      <c r="AT234" s="17" t="s">
        <v>285</v>
      </c>
      <c r="AU234" s="17" t="s">
        <v>86</v>
      </c>
      <c r="AY234" s="17" t="s">
        <v>282</v>
      </c>
      <c r="BE234" s="207">
        <f>IF(N234="základní",J234,0)</f>
        <v>705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86</v>
      </c>
      <c r="BK234" s="207">
        <f>ROUND(I234*H234,2)</f>
        <v>705</v>
      </c>
      <c r="BL234" s="17" t="s">
        <v>290</v>
      </c>
      <c r="BM234" s="17" t="s">
        <v>4870</v>
      </c>
    </row>
    <row r="235" s="1" customFormat="1" ht="16.5" customHeight="1">
      <c r="B235" s="33"/>
      <c r="C235" s="198" t="s">
        <v>707</v>
      </c>
      <c r="D235" s="198" t="s">
        <v>285</v>
      </c>
      <c r="E235" s="199" t="s">
        <v>3467</v>
      </c>
      <c r="F235" s="200" t="s">
        <v>3468</v>
      </c>
      <c r="G235" s="201" t="s">
        <v>3448</v>
      </c>
      <c r="H235" s="202">
        <v>1</v>
      </c>
      <c r="I235" s="203">
        <v>23.5</v>
      </c>
      <c r="J235" s="203">
        <f>ROUND(I235*H235,2)</f>
        <v>23.5</v>
      </c>
      <c r="K235" s="200" t="s">
        <v>377</v>
      </c>
      <c r="L235" s="38"/>
      <c r="M235" s="72" t="s">
        <v>1</v>
      </c>
      <c r="N235" s="204" t="s">
        <v>50</v>
      </c>
      <c r="O235" s="205">
        <v>0</v>
      </c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AR235" s="17" t="s">
        <v>290</v>
      </c>
      <c r="AT235" s="17" t="s">
        <v>285</v>
      </c>
      <c r="AU235" s="17" t="s">
        <v>86</v>
      </c>
      <c r="AY235" s="17" t="s">
        <v>282</v>
      </c>
      <c r="BE235" s="207">
        <f>IF(N235="základní",J235,0)</f>
        <v>23.5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7" t="s">
        <v>86</v>
      </c>
      <c r="BK235" s="207">
        <f>ROUND(I235*H235,2)</f>
        <v>23.5</v>
      </c>
      <c r="BL235" s="17" t="s">
        <v>290</v>
      </c>
      <c r="BM235" s="17" t="s">
        <v>4871</v>
      </c>
    </row>
    <row r="236" s="1" customFormat="1" ht="16.5" customHeight="1">
      <c r="B236" s="33"/>
      <c r="C236" s="198" t="s">
        <v>711</v>
      </c>
      <c r="D236" s="198" t="s">
        <v>285</v>
      </c>
      <c r="E236" s="199" t="s">
        <v>3476</v>
      </c>
      <c r="F236" s="200" t="s">
        <v>3477</v>
      </c>
      <c r="G236" s="201" t="s">
        <v>392</v>
      </c>
      <c r="H236" s="202">
        <v>128.09999999999999</v>
      </c>
      <c r="I236" s="203">
        <v>13</v>
      </c>
      <c r="J236" s="203">
        <f>ROUND(I236*H236,2)</f>
        <v>1665.3</v>
      </c>
      <c r="K236" s="200" t="s">
        <v>377</v>
      </c>
      <c r="L236" s="38"/>
      <c r="M236" s="72" t="s">
        <v>1</v>
      </c>
      <c r="N236" s="204" t="s">
        <v>50</v>
      </c>
      <c r="O236" s="205">
        <v>0</v>
      </c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AR236" s="17" t="s">
        <v>290</v>
      </c>
      <c r="AT236" s="17" t="s">
        <v>285</v>
      </c>
      <c r="AU236" s="17" t="s">
        <v>86</v>
      </c>
      <c r="AY236" s="17" t="s">
        <v>282</v>
      </c>
      <c r="BE236" s="207">
        <f>IF(N236="základní",J236,0)</f>
        <v>1665.3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1665.3</v>
      </c>
      <c r="BL236" s="17" t="s">
        <v>290</v>
      </c>
      <c r="BM236" s="17" t="s">
        <v>4872</v>
      </c>
    </row>
    <row r="237" s="13" customFormat="1">
      <c r="B237" s="218"/>
      <c r="C237" s="219"/>
      <c r="D237" s="210" t="s">
        <v>292</v>
      </c>
      <c r="E237" s="220" t="s">
        <v>1</v>
      </c>
      <c r="F237" s="221" t="s">
        <v>4824</v>
      </c>
      <c r="G237" s="219"/>
      <c r="H237" s="222">
        <v>128.09999999999999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292</v>
      </c>
      <c r="AU237" s="227" t="s">
        <v>86</v>
      </c>
      <c r="AV237" s="13" t="s">
        <v>88</v>
      </c>
      <c r="AW237" s="13" t="s">
        <v>40</v>
      </c>
      <c r="AX237" s="13" t="s">
        <v>79</v>
      </c>
      <c r="AY237" s="227" t="s">
        <v>282</v>
      </c>
    </row>
    <row r="238" s="15" customFormat="1">
      <c r="B238" s="238"/>
      <c r="C238" s="239"/>
      <c r="D238" s="210" t="s">
        <v>292</v>
      </c>
      <c r="E238" s="240" t="s">
        <v>1</v>
      </c>
      <c r="F238" s="241" t="s">
        <v>306</v>
      </c>
      <c r="G238" s="239"/>
      <c r="H238" s="242">
        <v>128.09999999999999</v>
      </c>
      <c r="I238" s="239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292</v>
      </c>
      <c r="AU238" s="247" t="s">
        <v>86</v>
      </c>
      <c r="AV238" s="15" t="s">
        <v>290</v>
      </c>
      <c r="AW238" s="15" t="s">
        <v>40</v>
      </c>
      <c r="AX238" s="15" t="s">
        <v>86</v>
      </c>
      <c r="AY238" s="247" t="s">
        <v>282</v>
      </c>
    </row>
    <row r="239" s="1" customFormat="1" ht="16.5" customHeight="1">
      <c r="B239" s="33"/>
      <c r="C239" s="198" t="s">
        <v>715</v>
      </c>
      <c r="D239" s="198" t="s">
        <v>285</v>
      </c>
      <c r="E239" s="199" t="s">
        <v>4873</v>
      </c>
      <c r="F239" s="200" t="s">
        <v>4874</v>
      </c>
      <c r="G239" s="201" t="s">
        <v>392</v>
      </c>
      <c r="H239" s="202">
        <v>277.19999999999999</v>
      </c>
      <c r="I239" s="203">
        <v>18.75</v>
      </c>
      <c r="J239" s="203">
        <f>ROUND(I239*H239,2)</f>
        <v>5197.5</v>
      </c>
      <c r="K239" s="200" t="s">
        <v>377</v>
      </c>
      <c r="L239" s="38"/>
      <c r="M239" s="72" t="s">
        <v>1</v>
      </c>
      <c r="N239" s="204" t="s">
        <v>50</v>
      </c>
      <c r="O239" s="205">
        <v>0</v>
      </c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AR239" s="17" t="s">
        <v>290</v>
      </c>
      <c r="AT239" s="17" t="s">
        <v>285</v>
      </c>
      <c r="AU239" s="17" t="s">
        <v>86</v>
      </c>
      <c r="AY239" s="17" t="s">
        <v>282</v>
      </c>
      <c r="BE239" s="207">
        <f>IF(N239="základní",J239,0)</f>
        <v>5197.5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7" t="s">
        <v>86</v>
      </c>
      <c r="BK239" s="207">
        <f>ROUND(I239*H239,2)</f>
        <v>5197.5</v>
      </c>
      <c r="BL239" s="17" t="s">
        <v>290</v>
      </c>
      <c r="BM239" s="17" t="s">
        <v>4875</v>
      </c>
    </row>
    <row r="240" s="13" customFormat="1">
      <c r="B240" s="218"/>
      <c r="C240" s="219"/>
      <c r="D240" s="210" t="s">
        <v>292</v>
      </c>
      <c r="E240" s="220" t="s">
        <v>1</v>
      </c>
      <c r="F240" s="221" t="s">
        <v>4828</v>
      </c>
      <c r="G240" s="219"/>
      <c r="H240" s="222">
        <v>277.19999999999999</v>
      </c>
      <c r="I240" s="219"/>
      <c r="J240" s="219"/>
      <c r="K240" s="219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292</v>
      </c>
      <c r="AU240" s="227" t="s">
        <v>86</v>
      </c>
      <c r="AV240" s="13" t="s">
        <v>88</v>
      </c>
      <c r="AW240" s="13" t="s">
        <v>40</v>
      </c>
      <c r="AX240" s="13" t="s">
        <v>79</v>
      </c>
      <c r="AY240" s="227" t="s">
        <v>282</v>
      </c>
    </row>
    <row r="241" s="15" customFormat="1">
      <c r="B241" s="238"/>
      <c r="C241" s="239"/>
      <c r="D241" s="210" t="s">
        <v>292</v>
      </c>
      <c r="E241" s="240" t="s">
        <v>1</v>
      </c>
      <c r="F241" s="241" t="s">
        <v>306</v>
      </c>
      <c r="G241" s="239"/>
      <c r="H241" s="242">
        <v>277.19999999999999</v>
      </c>
      <c r="I241" s="239"/>
      <c r="J241" s="239"/>
      <c r="K241" s="239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292</v>
      </c>
      <c r="AU241" s="247" t="s">
        <v>86</v>
      </c>
      <c r="AV241" s="15" t="s">
        <v>290</v>
      </c>
      <c r="AW241" s="15" t="s">
        <v>40</v>
      </c>
      <c r="AX241" s="15" t="s">
        <v>86</v>
      </c>
      <c r="AY241" s="247" t="s">
        <v>282</v>
      </c>
    </row>
    <row r="242" s="1" customFormat="1" ht="16.5" customHeight="1">
      <c r="B242" s="33"/>
      <c r="C242" s="198" t="s">
        <v>719</v>
      </c>
      <c r="D242" s="198" t="s">
        <v>285</v>
      </c>
      <c r="E242" s="199" t="s">
        <v>4876</v>
      </c>
      <c r="F242" s="200" t="s">
        <v>4877</v>
      </c>
      <c r="G242" s="201" t="s">
        <v>392</v>
      </c>
      <c r="H242" s="202">
        <v>116.55</v>
      </c>
      <c r="I242" s="203">
        <v>28.75</v>
      </c>
      <c r="J242" s="203">
        <f>ROUND(I242*H242,2)</f>
        <v>3350.8099999999999</v>
      </c>
      <c r="K242" s="200" t="s">
        <v>377</v>
      </c>
      <c r="L242" s="38"/>
      <c r="M242" s="72" t="s">
        <v>1</v>
      </c>
      <c r="N242" s="204" t="s">
        <v>50</v>
      </c>
      <c r="O242" s="205">
        <v>0</v>
      </c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AR242" s="17" t="s">
        <v>290</v>
      </c>
      <c r="AT242" s="17" t="s">
        <v>285</v>
      </c>
      <c r="AU242" s="17" t="s">
        <v>86</v>
      </c>
      <c r="AY242" s="17" t="s">
        <v>282</v>
      </c>
      <c r="BE242" s="207">
        <f>IF(N242="základní",J242,0)</f>
        <v>3350.8099999999999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7" t="s">
        <v>86</v>
      </c>
      <c r="BK242" s="207">
        <f>ROUND(I242*H242,2)</f>
        <v>3350.8099999999999</v>
      </c>
      <c r="BL242" s="17" t="s">
        <v>290</v>
      </c>
      <c r="BM242" s="17" t="s">
        <v>4878</v>
      </c>
    </row>
    <row r="243" s="13" customFormat="1">
      <c r="B243" s="218"/>
      <c r="C243" s="219"/>
      <c r="D243" s="210" t="s">
        <v>292</v>
      </c>
      <c r="E243" s="220" t="s">
        <v>1</v>
      </c>
      <c r="F243" s="221" t="s">
        <v>4832</v>
      </c>
      <c r="G243" s="219"/>
      <c r="H243" s="222">
        <v>116.55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292</v>
      </c>
      <c r="AU243" s="227" t="s">
        <v>86</v>
      </c>
      <c r="AV243" s="13" t="s">
        <v>88</v>
      </c>
      <c r="AW243" s="13" t="s">
        <v>40</v>
      </c>
      <c r="AX243" s="13" t="s">
        <v>79</v>
      </c>
      <c r="AY243" s="227" t="s">
        <v>282</v>
      </c>
    </row>
    <row r="244" s="15" customFormat="1">
      <c r="B244" s="238"/>
      <c r="C244" s="239"/>
      <c r="D244" s="210" t="s">
        <v>292</v>
      </c>
      <c r="E244" s="240" t="s">
        <v>1</v>
      </c>
      <c r="F244" s="241" t="s">
        <v>306</v>
      </c>
      <c r="G244" s="239"/>
      <c r="H244" s="242">
        <v>116.55</v>
      </c>
      <c r="I244" s="239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292</v>
      </c>
      <c r="AU244" s="247" t="s">
        <v>86</v>
      </c>
      <c r="AV244" s="15" t="s">
        <v>290</v>
      </c>
      <c r="AW244" s="15" t="s">
        <v>40</v>
      </c>
      <c r="AX244" s="15" t="s">
        <v>86</v>
      </c>
      <c r="AY244" s="247" t="s">
        <v>282</v>
      </c>
    </row>
    <row r="245" s="1" customFormat="1" ht="16.5" customHeight="1">
      <c r="B245" s="33"/>
      <c r="C245" s="198" t="s">
        <v>723</v>
      </c>
      <c r="D245" s="198" t="s">
        <v>285</v>
      </c>
      <c r="E245" s="199" t="s">
        <v>3485</v>
      </c>
      <c r="F245" s="200" t="s">
        <v>3486</v>
      </c>
      <c r="G245" s="201" t="s">
        <v>392</v>
      </c>
      <c r="H245" s="202">
        <v>15.75</v>
      </c>
      <c r="I245" s="203">
        <v>100.05</v>
      </c>
      <c r="J245" s="203">
        <f>ROUND(I245*H245,2)</f>
        <v>1575.79</v>
      </c>
      <c r="K245" s="200" t="s">
        <v>377</v>
      </c>
      <c r="L245" s="38"/>
      <c r="M245" s="72" t="s">
        <v>1</v>
      </c>
      <c r="N245" s="204" t="s">
        <v>50</v>
      </c>
      <c r="O245" s="205">
        <v>0</v>
      </c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AR245" s="17" t="s">
        <v>290</v>
      </c>
      <c r="AT245" s="17" t="s">
        <v>285</v>
      </c>
      <c r="AU245" s="17" t="s">
        <v>86</v>
      </c>
      <c r="AY245" s="17" t="s">
        <v>282</v>
      </c>
      <c r="BE245" s="207">
        <f>IF(N245="základní",J245,0)</f>
        <v>1575.79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7" t="s">
        <v>86</v>
      </c>
      <c r="BK245" s="207">
        <f>ROUND(I245*H245,2)</f>
        <v>1575.79</v>
      </c>
      <c r="BL245" s="17" t="s">
        <v>290</v>
      </c>
      <c r="BM245" s="17" t="s">
        <v>4879</v>
      </c>
    </row>
    <row r="246" s="13" customFormat="1">
      <c r="B246" s="218"/>
      <c r="C246" s="219"/>
      <c r="D246" s="210" t="s">
        <v>292</v>
      </c>
      <c r="E246" s="220" t="s">
        <v>1</v>
      </c>
      <c r="F246" s="221" t="s">
        <v>4834</v>
      </c>
      <c r="G246" s="219"/>
      <c r="H246" s="222">
        <v>15.75</v>
      </c>
      <c r="I246" s="219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292</v>
      </c>
      <c r="AU246" s="227" t="s">
        <v>86</v>
      </c>
      <c r="AV246" s="13" t="s">
        <v>88</v>
      </c>
      <c r="AW246" s="13" t="s">
        <v>40</v>
      </c>
      <c r="AX246" s="13" t="s">
        <v>79</v>
      </c>
      <c r="AY246" s="227" t="s">
        <v>282</v>
      </c>
    </row>
    <row r="247" s="15" customFormat="1">
      <c r="B247" s="238"/>
      <c r="C247" s="239"/>
      <c r="D247" s="210" t="s">
        <v>292</v>
      </c>
      <c r="E247" s="240" t="s">
        <v>1</v>
      </c>
      <c r="F247" s="241" t="s">
        <v>306</v>
      </c>
      <c r="G247" s="239"/>
      <c r="H247" s="242">
        <v>15.75</v>
      </c>
      <c r="I247" s="239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292</v>
      </c>
      <c r="AU247" s="247" t="s">
        <v>86</v>
      </c>
      <c r="AV247" s="15" t="s">
        <v>290</v>
      </c>
      <c r="AW247" s="15" t="s">
        <v>40</v>
      </c>
      <c r="AX247" s="15" t="s">
        <v>86</v>
      </c>
      <c r="AY247" s="247" t="s">
        <v>282</v>
      </c>
    </row>
    <row r="248" s="1" customFormat="1" ht="16.5" customHeight="1">
      <c r="B248" s="33"/>
      <c r="C248" s="198" t="s">
        <v>729</v>
      </c>
      <c r="D248" s="198" t="s">
        <v>285</v>
      </c>
      <c r="E248" s="199" t="s">
        <v>4880</v>
      </c>
      <c r="F248" s="200" t="s">
        <v>4881</v>
      </c>
      <c r="G248" s="201" t="s">
        <v>392</v>
      </c>
      <c r="H248" s="202">
        <v>273</v>
      </c>
      <c r="I248" s="203">
        <v>163</v>
      </c>
      <c r="J248" s="203">
        <f>ROUND(I248*H248,2)</f>
        <v>44499</v>
      </c>
      <c r="K248" s="200" t="s">
        <v>377</v>
      </c>
      <c r="L248" s="38"/>
      <c r="M248" s="72" t="s">
        <v>1</v>
      </c>
      <c r="N248" s="204" t="s">
        <v>50</v>
      </c>
      <c r="O248" s="205">
        <v>0</v>
      </c>
      <c r="P248" s="205">
        <f>O248*H248</f>
        <v>0</v>
      </c>
      <c r="Q248" s="205">
        <v>0</v>
      </c>
      <c r="R248" s="205">
        <f>Q248*H248</f>
        <v>0</v>
      </c>
      <c r="S248" s="205">
        <v>0</v>
      </c>
      <c r="T248" s="206">
        <f>S248*H248</f>
        <v>0</v>
      </c>
      <c r="AR248" s="17" t="s">
        <v>290</v>
      </c>
      <c r="AT248" s="17" t="s">
        <v>285</v>
      </c>
      <c r="AU248" s="17" t="s">
        <v>86</v>
      </c>
      <c r="AY248" s="17" t="s">
        <v>282</v>
      </c>
      <c r="BE248" s="207">
        <f>IF(N248="základní",J248,0)</f>
        <v>44499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86</v>
      </c>
      <c r="BK248" s="207">
        <f>ROUND(I248*H248,2)</f>
        <v>44499</v>
      </c>
      <c r="BL248" s="17" t="s">
        <v>290</v>
      </c>
      <c r="BM248" s="17" t="s">
        <v>4882</v>
      </c>
    </row>
    <row r="249" s="13" customFormat="1">
      <c r="B249" s="218"/>
      <c r="C249" s="219"/>
      <c r="D249" s="210" t="s">
        <v>292</v>
      </c>
      <c r="E249" s="220" t="s">
        <v>1</v>
      </c>
      <c r="F249" s="221" t="s">
        <v>4838</v>
      </c>
      <c r="G249" s="219"/>
      <c r="H249" s="222">
        <v>273</v>
      </c>
      <c r="I249" s="219"/>
      <c r="J249" s="219"/>
      <c r="K249" s="219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292</v>
      </c>
      <c r="AU249" s="227" t="s">
        <v>86</v>
      </c>
      <c r="AV249" s="13" t="s">
        <v>88</v>
      </c>
      <c r="AW249" s="13" t="s">
        <v>40</v>
      </c>
      <c r="AX249" s="13" t="s">
        <v>79</v>
      </c>
      <c r="AY249" s="227" t="s">
        <v>282</v>
      </c>
    </row>
    <row r="250" s="15" customFormat="1">
      <c r="B250" s="238"/>
      <c r="C250" s="239"/>
      <c r="D250" s="210" t="s">
        <v>292</v>
      </c>
      <c r="E250" s="240" t="s">
        <v>1</v>
      </c>
      <c r="F250" s="241" t="s">
        <v>306</v>
      </c>
      <c r="G250" s="239"/>
      <c r="H250" s="242">
        <v>273</v>
      </c>
      <c r="I250" s="239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292</v>
      </c>
      <c r="AU250" s="247" t="s">
        <v>86</v>
      </c>
      <c r="AV250" s="15" t="s">
        <v>290</v>
      </c>
      <c r="AW250" s="15" t="s">
        <v>40</v>
      </c>
      <c r="AX250" s="15" t="s">
        <v>86</v>
      </c>
      <c r="AY250" s="247" t="s">
        <v>282</v>
      </c>
    </row>
    <row r="251" s="1" customFormat="1" ht="16.5" customHeight="1">
      <c r="B251" s="33"/>
      <c r="C251" s="198" t="s">
        <v>733</v>
      </c>
      <c r="D251" s="198" t="s">
        <v>285</v>
      </c>
      <c r="E251" s="199" t="s">
        <v>4883</v>
      </c>
      <c r="F251" s="200" t="s">
        <v>4884</v>
      </c>
      <c r="G251" s="201" t="s">
        <v>392</v>
      </c>
      <c r="H251" s="202">
        <v>15.75</v>
      </c>
      <c r="I251" s="203">
        <v>33</v>
      </c>
      <c r="J251" s="203">
        <f>ROUND(I251*H251,2)</f>
        <v>519.75</v>
      </c>
      <c r="K251" s="200" t="s">
        <v>377</v>
      </c>
      <c r="L251" s="38"/>
      <c r="M251" s="72" t="s">
        <v>1</v>
      </c>
      <c r="N251" s="204" t="s">
        <v>50</v>
      </c>
      <c r="O251" s="205">
        <v>0</v>
      </c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AR251" s="17" t="s">
        <v>290</v>
      </c>
      <c r="AT251" s="17" t="s">
        <v>285</v>
      </c>
      <c r="AU251" s="17" t="s">
        <v>86</v>
      </c>
      <c r="AY251" s="17" t="s">
        <v>282</v>
      </c>
      <c r="BE251" s="207">
        <f>IF(N251="základní",J251,0)</f>
        <v>519.75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7" t="s">
        <v>86</v>
      </c>
      <c r="BK251" s="207">
        <f>ROUND(I251*H251,2)</f>
        <v>519.75</v>
      </c>
      <c r="BL251" s="17" t="s">
        <v>290</v>
      </c>
      <c r="BM251" s="17" t="s">
        <v>4885</v>
      </c>
    </row>
    <row r="252" s="13" customFormat="1">
      <c r="B252" s="218"/>
      <c r="C252" s="219"/>
      <c r="D252" s="210" t="s">
        <v>292</v>
      </c>
      <c r="E252" s="220" t="s">
        <v>1</v>
      </c>
      <c r="F252" s="221" t="s">
        <v>4834</v>
      </c>
      <c r="G252" s="219"/>
      <c r="H252" s="222">
        <v>15.75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292</v>
      </c>
      <c r="AU252" s="227" t="s">
        <v>86</v>
      </c>
      <c r="AV252" s="13" t="s">
        <v>88</v>
      </c>
      <c r="AW252" s="13" t="s">
        <v>40</v>
      </c>
      <c r="AX252" s="13" t="s">
        <v>79</v>
      </c>
      <c r="AY252" s="227" t="s">
        <v>282</v>
      </c>
    </row>
    <row r="253" s="15" customFormat="1">
      <c r="B253" s="238"/>
      <c r="C253" s="239"/>
      <c r="D253" s="210" t="s">
        <v>292</v>
      </c>
      <c r="E253" s="240" t="s">
        <v>1</v>
      </c>
      <c r="F253" s="241" t="s">
        <v>306</v>
      </c>
      <c r="G253" s="239"/>
      <c r="H253" s="242">
        <v>15.75</v>
      </c>
      <c r="I253" s="239"/>
      <c r="J253" s="239"/>
      <c r="K253" s="239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292</v>
      </c>
      <c r="AU253" s="247" t="s">
        <v>86</v>
      </c>
      <c r="AV253" s="15" t="s">
        <v>290</v>
      </c>
      <c r="AW253" s="15" t="s">
        <v>40</v>
      </c>
      <c r="AX253" s="15" t="s">
        <v>86</v>
      </c>
      <c r="AY253" s="247" t="s">
        <v>282</v>
      </c>
    </row>
    <row r="254" s="1" customFormat="1" ht="16.5" customHeight="1">
      <c r="B254" s="33"/>
      <c r="C254" s="198" t="s">
        <v>737</v>
      </c>
      <c r="D254" s="198" t="s">
        <v>285</v>
      </c>
      <c r="E254" s="199" t="s">
        <v>3488</v>
      </c>
      <c r="F254" s="200" t="s">
        <v>3489</v>
      </c>
      <c r="G254" s="201" t="s">
        <v>392</v>
      </c>
      <c r="H254" s="202">
        <v>10</v>
      </c>
      <c r="I254" s="203">
        <v>241.5</v>
      </c>
      <c r="J254" s="203">
        <f>ROUND(I254*H254,2)</f>
        <v>2415</v>
      </c>
      <c r="K254" s="200" t="s">
        <v>377</v>
      </c>
      <c r="L254" s="38"/>
      <c r="M254" s="72" t="s">
        <v>1</v>
      </c>
      <c r="N254" s="204" t="s">
        <v>50</v>
      </c>
      <c r="O254" s="205">
        <v>0</v>
      </c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AR254" s="17" t="s">
        <v>290</v>
      </c>
      <c r="AT254" s="17" t="s">
        <v>285</v>
      </c>
      <c r="AU254" s="17" t="s">
        <v>86</v>
      </c>
      <c r="AY254" s="17" t="s">
        <v>282</v>
      </c>
      <c r="BE254" s="207">
        <f>IF(N254="základní",J254,0)</f>
        <v>2415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7" t="s">
        <v>86</v>
      </c>
      <c r="BK254" s="207">
        <f>ROUND(I254*H254,2)</f>
        <v>2415</v>
      </c>
      <c r="BL254" s="17" t="s">
        <v>290</v>
      </c>
      <c r="BM254" s="17" t="s">
        <v>4886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4843</v>
      </c>
      <c r="G255" s="219"/>
      <c r="H255" s="222">
        <v>10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86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5" customFormat="1">
      <c r="B256" s="238"/>
      <c r="C256" s="239"/>
      <c r="D256" s="210" t="s">
        <v>292</v>
      </c>
      <c r="E256" s="240" t="s">
        <v>1</v>
      </c>
      <c r="F256" s="241" t="s">
        <v>306</v>
      </c>
      <c r="G256" s="239"/>
      <c r="H256" s="242">
        <v>10</v>
      </c>
      <c r="I256" s="239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292</v>
      </c>
      <c r="AU256" s="247" t="s">
        <v>86</v>
      </c>
      <c r="AV256" s="15" t="s">
        <v>290</v>
      </c>
      <c r="AW256" s="15" t="s">
        <v>40</v>
      </c>
      <c r="AX256" s="15" t="s">
        <v>86</v>
      </c>
      <c r="AY256" s="247" t="s">
        <v>282</v>
      </c>
    </row>
    <row r="257" s="1" customFormat="1" ht="16.5" customHeight="1">
      <c r="B257" s="33"/>
      <c r="C257" s="198" t="s">
        <v>743</v>
      </c>
      <c r="D257" s="198" t="s">
        <v>285</v>
      </c>
      <c r="E257" s="199" t="s">
        <v>4887</v>
      </c>
      <c r="F257" s="200" t="s">
        <v>4888</v>
      </c>
      <c r="G257" s="201" t="s">
        <v>392</v>
      </c>
      <c r="H257" s="202">
        <v>684.60000000000002</v>
      </c>
      <c r="I257" s="203">
        <v>559</v>
      </c>
      <c r="J257" s="203">
        <f>ROUND(I257*H257,2)</f>
        <v>382691.40000000002</v>
      </c>
      <c r="K257" s="200" t="s">
        <v>377</v>
      </c>
      <c r="L257" s="38"/>
      <c r="M257" s="72" t="s">
        <v>1</v>
      </c>
      <c r="N257" s="204" t="s">
        <v>50</v>
      </c>
      <c r="O257" s="205">
        <v>0</v>
      </c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AR257" s="17" t="s">
        <v>290</v>
      </c>
      <c r="AT257" s="17" t="s">
        <v>285</v>
      </c>
      <c r="AU257" s="17" t="s">
        <v>86</v>
      </c>
      <c r="AY257" s="17" t="s">
        <v>282</v>
      </c>
      <c r="BE257" s="207">
        <f>IF(N257="základní",J257,0)</f>
        <v>382691.40000000002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382691.40000000002</v>
      </c>
      <c r="BL257" s="17" t="s">
        <v>290</v>
      </c>
      <c r="BM257" s="17" t="s">
        <v>4889</v>
      </c>
    </row>
    <row r="258" s="13" customFormat="1">
      <c r="B258" s="218"/>
      <c r="C258" s="219"/>
      <c r="D258" s="210" t="s">
        <v>292</v>
      </c>
      <c r="E258" s="220" t="s">
        <v>1</v>
      </c>
      <c r="F258" s="221" t="s">
        <v>4847</v>
      </c>
      <c r="G258" s="219"/>
      <c r="H258" s="222">
        <v>684.60000000000002</v>
      </c>
      <c r="I258" s="219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292</v>
      </c>
      <c r="AU258" s="227" t="s">
        <v>86</v>
      </c>
      <c r="AV258" s="13" t="s">
        <v>88</v>
      </c>
      <c r="AW258" s="13" t="s">
        <v>40</v>
      </c>
      <c r="AX258" s="13" t="s">
        <v>79</v>
      </c>
      <c r="AY258" s="227" t="s">
        <v>282</v>
      </c>
    </row>
    <row r="259" s="15" customFormat="1">
      <c r="B259" s="238"/>
      <c r="C259" s="239"/>
      <c r="D259" s="210" t="s">
        <v>292</v>
      </c>
      <c r="E259" s="240" t="s">
        <v>1</v>
      </c>
      <c r="F259" s="241" t="s">
        <v>306</v>
      </c>
      <c r="G259" s="239"/>
      <c r="H259" s="242">
        <v>684.60000000000002</v>
      </c>
      <c r="I259" s="239"/>
      <c r="J259" s="239"/>
      <c r="K259" s="239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292</v>
      </c>
      <c r="AU259" s="247" t="s">
        <v>86</v>
      </c>
      <c r="AV259" s="15" t="s">
        <v>290</v>
      </c>
      <c r="AW259" s="15" t="s">
        <v>40</v>
      </c>
      <c r="AX259" s="15" t="s">
        <v>86</v>
      </c>
      <c r="AY259" s="247" t="s">
        <v>282</v>
      </c>
    </row>
    <row r="260" s="1" customFormat="1" ht="16.5" customHeight="1">
      <c r="B260" s="33"/>
      <c r="C260" s="198" t="s">
        <v>747</v>
      </c>
      <c r="D260" s="198" t="s">
        <v>285</v>
      </c>
      <c r="E260" s="199" t="s">
        <v>4890</v>
      </c>
      <c r="F260" s="200" t="s">
        <v>4891</v>
      </c>
      <c r="G260" s="201" t="s">
        <v>392</v>
      </c>
      <c r="H260" s="202">
        <v>5</v>
      </c>
      <c r="I260" s="203">
        <v>603.75</v>
      </c>
      <c r="J260" s="203">
        <f>ROUND(I260*H260,2)</f>
        <v>3018.75</v>
      </c>
      <c r="K260" s="200" t="s">
        <v>377</v>
      </c>
      <c r="L260" s="38"/>
      <c r="M260" s="72" t="s">
        <v>1</v>
      </c>
      <c r="N260" s="204" t="s">
        <v>50</v>
      </c>
      <c r="O260" s="205">
        <v>0</v>
      </c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AR260" s="17" t="s">
        <v>290</v>
      </c>
      <c r="AT260" s="17" t="s">
        <v>285</v>
      </c>
      <c r="AU260" s="17" t="s">
        <v>86</v>
      </c>
      <c r="AY260" s="17" t="s">
        <v>282</v>
      </c>
      <c r="BE260" s="207">
        <f>IF(N260="základní",J260,0)</f>
        <v>3018.75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7" t="s">
        <v>86</v>
      </c>
      <c r="BK260" s="207">
        <f>ROUND(I260*H260,2)</f>
        <v>3018.75</v>
      </c>
      <c r="BL260" s="17" t="s">
        <v>290</v>
      </c>
      <c r="BM260" s="17" t="s">
        <v>4892</v>
      </c>
    </row>
    <row r="261" s="1" customFormat="1" ht="16.5" customHeight="1">
      <c r="B261" s="33"/>
      <c r="C261" s="198" t="s">
        <v>751</v>
      </c>
      <c r="D261" s="198" t="s">
        <v>285</v>
      </c>
      <c r="E261" s="199" t="s">
        <v>4893</v>
      </c>
      <c r="F261" s="200" t="s">
        <v>4894</v>
      </c>
      <c r="G261" s="201" t="s">
        <v>392</v>
      </c>
      <c r="H261" s="202">
        <v>38</v>
      </c>
      <c r="I261" s="203">
        <v>30.469999999999999</v>
      </c>
      <c r="J261" s="203">
        <f>ROUND(I261*H261,2)</f>
        <v>1157.8599999999999</v>
      </c>
      <c r="K261" s="200" t="s">
        <v>377</v>
      </c>
      <c r="L261" s="38"/>
      <c r="M261" s="72" t="s">
        <v>1</v>
      </c>
      <c r="N261" s="204" t="s">
        <v>50</v>
      </c>
      <c r="O261" s="205">
        <v>0</v>
      </c>
      <c r="P261" s="205">
        <f>O261*H261</f>
        <v>0</v>
      </c>
      <c r="Q261" s="205">
        <v>0</v>
      </c>
      <c r="R261" s="205">
        <f>Q261*H261</f>
        <v>0</v>
      </c>
      <c r="S261" s="205">
        <v>0</v>
      </c>
      <c r="T261" s="206">
        <f>S261*H261</f>
        <v>0</v>
      </c>
      <c r="AR261" s="17" t="s">
        <v>290</v>
      </c>
      <c r="AT261" s="17" t="s">
        <v>285</v>
      </c>
      <c r="AU261" s="17" t="s">
        <v>86</v>
      </c>
      <c r="AY261" s="17" t="s">
        <v>282</v>
      </c>
      <c r="BE261" s="207">
        <f>IF(N261="základní",J261,0)</f>
        <v>1157.8599999999999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7" t="s">
        <v>86</v>
      </c>
      <c r="BK261" s="207">
        <f>ROUND(I261*H261,2)</f>
        <v>1157.8599999999999</v>
      </c>
      <c r="BL261" s="17" t="s">
        <v>290</v>
      </c>
      <c r="BM261" s="17" t="s">
        <v>4895</v>
      </c>
    </row>
    <row r="262" s="13" customFormat="1">
      <c r="B262" s="218"/>
      <c r="C262" s="219"/>
      <c r="D262" s="210" t="s">
        <v>292</v>
      </c>
      <c r="E262" s="220" t="s">
        <v>1</v>
      </c>
      <c r="F262" s="221" t="s">
        <v>4896</v>
      </c>
      <c r="G262" s="219"/>
      <c r="H262" s="222">
        <v>38</v>
      </c>
      <c r="I262" s="219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292</v>
      </c>
      <c r="AU262" s="227" t="s">
        <v>86</v>
      </c>
      <c r="AV262" s="13" t="s">
        <v>88</v>
      </c>
      <c r="AW262" s="13" t="s">
        <v>40</v>
      </c>
      <c r="AX262" s="13" t="s">
        <v>79</v>
      </c>
      <c r="AY262" s="227" t="s">
        <v>282</v>
      </c>
    </row>
    <row r="263" s="15" customFormat="1">
      <c r="B263" s="238"/>
      <c r="C263" s="239"/>
      <c r="D263" s="210" t="s">
        <v>292</v>
      </c>
      <c r="E263" s="240" t="s">
        <v>1</v>
      </c>
      <c r="F263" s="241" t="s">
        <v>306</v>
      </c>
      <c r="G263" s="239"/>
      <c r="H263" s="242">
        <v>38</v>
      </c>
      <c r="I263" s="239"/>
      <c r="J263" s="239"/>
      <c r="K263" s="239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292</v>
      </c>
      <c r="AU263" s="247" t="s">
        <v>86</v>
      </c>
      <c r="AV263" s="15" t="s">
        <v>290</v>
      </c>
      <c r="AW263" s="15" t="s">
        <v>40</v>
      </c>
      <c r="AX263" s="15" t="s">
        <v>86</v>
      </c>
      <c r="AY263" s="247" t="s">
        <v>282</v>
      </c>
    </row>
    <row r="264" s="1" customFormat="1" ht="16.5" customHeight="1">
      <c r="B264" s="33"/>
      <c r="C264" s="198" t="s">
        <v>755</v>
      </c>
      <c r="D264" s="198" t="s">
        <v>285</v>
      </c>
      <c r="E264" s="199" t="s">
        <v>3494</v>
      </c>
      <c r="F264" s="200" t="s">
        <v>3495</v>
      </c>
      <c r="G264" s="201" t="s">
        <v>392</v>
      </c>
      <c r="H264" s="202">
        <v>96</v>
      </c>
      <c r="I264" s="203">
        <v>54.049999999999997</v>
      </c>
      <c r="J264" s="203">
        <f>ROUND(I264*H264,2)</f>
        <v>5188.8000000000002</v>
      </c>
      <c r="K264" s="200" t="s">
        <v>377</v>
      </c>
      <c r="L264" s="38"/>
      <c r="M264" s="72" t="s">
        <v>1</v>
      </c>
      <c r="N264" s="204" t="s">
        <v>50</v>
      </c>
      <c r="O264" s="205">
        <v>0</v>
      </c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AR264" s="17" t="s">
        <v>290</v>
      </c>
      <c r="AT264" s="17" t="s">
        <v>285</v>
      </c>
      <c r="AU264" s="17" t="s">
        <v>86</v>
      </c>
      <c r="AY264" s="17" t="s">
        <v>282</v>
      </c>
      <c r="BE264" s="207">
        <f>IF(N264="základní",J264,0)</f>
        <v>5188.8000000000002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7" t="s">
        <v>86</v>
      </c>
      <c r="BK264" s="207">
        <f>ROUND(I264*H264,2)</f>
        <v>5188.8000000000002</v>
      </c>
      <c r="BL264" s="17" t="s">
        <v>290</v>
      </c>
      <c r="BM264" s="17" t="s">
        <v>4897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4701</v>
      </c>
      <c r="G265" s="219"/>
      <c r="H265" s="222">
        <v>96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86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5" customFormat="1">
      <c r="B266" s="238"/>
      <c r="C266" s="239"/>
      <c r="D266" s="210" t="s">
        <v>292</v>
      </c>
      <c r="E266" s="240" t="s">
        <v>1</v>
      </c>
      <c r="F266" s="241" t="s">
        <v>306</v>
      </c>
      <c r="G266" s="239"/>
      <c r="H266" s="242">
        <v>96</v>
      </c>
      <c r="I266" s="239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292</v>
      </c>
      <c r="AU266" s="247" t="s">
        <v>86</v>
      </c>
      <c r="AV266" s="15" t="s">
        <v>290</v>
      </c>
      <c r="AW266" s="15" t="s">
        <v>40</v>
      </c>
      <c r="AX266" s="15" t="s">
        <v>86</v>
      </c>
      <c r="AY266" s="247" t="s">
        <v>282</v>
      </c>
    </row>
    <row r="267" s="1" customFormat="1" ht="16.5" customHeight="1">
      <c r="B267" s="33"/>
      <c r="C267" s="198" t="s">
        <v>759</v>
      </c>
      <c r="D267" s="198" t="s">
        <v>285</v>
      </c>
      <c r="E267" s="199" t="s">
        <v>4898</v>
      </c>
      <c r="F267" s="200" t="s">
        <v>4899</v>
      </c>
      <c r="G267" s="201" t="s">
        <v>392</v>
      </c>
      <c r="H267" s="202">
        <v>3</v>
      </c>
      <c r="I267" s="203">
        <v>96.019999999999996</v>
      </c>
      <c r="J267" s="203">
        <f>ROUND(I267*H267,2)</f>
        <v>288.06</v>
      </c>
      <c r="K267" s="200" t="s">
        <v>377</v>
      </c>
      <c r="L267" s="38"/>
      <c r="M267" s="72" t="s">
        <v>1</v>
      </c>
      <c r="N267" s="204" t="s">
        <v>50</v>
      </c>
      <c r="O267" s="205">
        <v>0</v>
      </c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AR267" s="17" t="s">
        <v>290</v>
      </c>
      <c r="AT267" s="17" t="s">
        <v>285</v>
      </c>
      <c r="AU267" s="17" t="s">
        <v>86</v>
      </c>
      <c r="AY267" s="17" t="s">
        <v>282</v>
      </c>
      <c r="BE267" s="207">
        <f>IF(N267="základní",J267,0)</f>
        <v>288.06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7" t="s">
        <v>86</v>
      </c>
      <c r="BK267" s="207">
        <f>ROUND(I267*H267,2)</f>
        <v>288.06</v>
      </c>
      <c r="BL267" s="17" t="s">
        <v>290</v>
      </c>
      <c r="BM267" s="17" t="s">
        <v>4900</v>
      </c>
    </row>
    <row r="268" s="1" customFormat="1" ht="16.5" customHeight="1">
      <c r="B268" s="33"/>
      <c r="C268" s="198" t="s">
        <v>765</v>
      </c>
      <c r="D268" s="198" t="s">
        <v>285</v>
      </c>
      <c r="E268" s="199" t="s">
        <v>3497</v>
      </c>
      <c r="F268" s="200" t="s">
        <v>3498</v>
      </c>
      <c r="G268" s="201" t="s">
        <v>376</v>
      </c>
      <c r="H268" s="202">
        <v>9</v>
      </c>
      <c r="I268" s="203">
        <v>371.44999999999999</v>
      </c>
      <c r="J268" s="203">
        <f>ROUND(I268*H268,2)</f>
        <v>3343.0500000000002</v>
      </c>
      <c r="K268" s="200" t="s">
        <v>377</v>
      </c>
      <c r="L268" s="38"/>
      <c r="M268" s="72" t="s">
        <v>1</v>
      </c>
      <c r="N268" s="204" t="s">
        <v>50</v>
      </c>
      <c r="O268" s="205">
        <v>0</v>
      </c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6">
        <f>S268*H268</f>
        <v>0</v>
      </c>
      <c r="AR268" s="17" t="s">
        <v>290</v>
      </c>
      <c r="AT268" s="17" t="s">
        <v>285</v>
      </c>
      <c r="AU268" s="17" t="s">
        <v>86</v>
      </c>
      <c r="AY268" s="17" t="s">
        <v>282</v>
      </c>
      <c r="BE268" s="207">
        <f>IF(N268="základní",J268,0)</f>
        <v>3343.0500000000002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7" t="s">
        <v>86</v>
      </c>
      <c r="BK268" s="207">
        <f>ROUND(I268*H268,2)</f>
        <v>3343.0500000000002</v>
      </c>
      <c r="BL268" s="17" t="s">
        <v>290</v>
      </c>
      <c r="BM268" s="17" t="s">
        <v>4901</v>
      </c>
    </row>
    <row r="269" s="13" customFormat="1">
      <c r="B269" s="218"/>
      <c r="C269" s="219"/>
      <c r="D269" s="210" t="s">
        <v>292</v>
      </c>
      <c r="E269" s="220" t="s">
        <v>1</v>
      </c>
      <c r="F269" s="221" t="s">
        <v>4902</v>
      </c>
      <c r="G269" s="219"/>
      <c r="H269" s="222">
        <v>9</v>
      </c>
      <c r="I269" s="219"/>
      <c r="J269" s="219"/>
      <c r="K269" s="219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292</v>
      </c>
      <c r="AU269" s="227" t="s">
        <v>86</v>
      </c>
      <c r="AV269" s="13" t="s">
        <v>88</v>
      </c>
      <c r="AW269" s="13" t="s">
        <v>40</v>
      </c>
      <c r="AX269" s="13" t="s">
        <v>79</v>
      </c>
      <c r="AY269" s="227" t="s">
        <v>282</v>
      </c>
    </row>
    <row r="270" s="15" customFormat="1">
      <c r="B270" s="238"/>
      <c r="C270" s="239"/>
      <c r="D270" s="210" t="s">
        <v>292</v>
      </c>
      <c r="E270" s="240" t="s">
        <v>1</v>
      </c>
      <c r="F270" s="241" t="s">
        <v>306</v>
      </c>
      <c r="G270" s="239"/>
      <c r="H270" s="242">
        <v>9</v>
      </c>
      <c r="I270" s="239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292</v>
      </c>
      <c r="AU270" s="247" t="s">
        <v>86</v>
      </c>
      <c r="AV270" s="15" t="s">
        <v>290</v>
      </c>
      <c r="AW270" s="15" t="s">
        <v>40</v>
      </c>
      <c r="AX270" s="15" t="s">
        <v>86</v>
      </c>
      <c r="AY270" s="247" t="s">
        <v>282</v>
      </c>
    </row>
    <row r="271" s="1" customFormat="1" ht="16.5" customHeight="1">
      <c r="B271" s="33"/>
      <c r="C271" s="198" t="s">
        <v>769</v>
      </c>
      <c r="D271" s="198" t="s">
        <v>285</v>
      </c>
      <c r="E271" s="199" t="s">
        <v>3503</v>
      </c>
      <c r="F271" s="200" t="s">
        <v>3504</v>
      </c>
      <c r="G271" s="201" t="s">
        <v>3448</v>
      </c>
      <c r="H271" s="202">
        <v>121.93000000000001</v>
      </c>
      <c r="I271" s="203">
        <v>29.5</v>
      </c>
      <c r="J271" s="203">
        <f>ROUND(I271*H271,2)</f>
        <v>3596.9400000000001</v>
      </c>
      <c r="K271" s="200" t="s">
        <v>377</v>
      </c>
      <c r="L271" s="38"/>
      <c r="M271" s="72" t="s">
        <v>1</v>
      </c>
      <c r="N271" s="204" t="s">
        <v>50</v>
      </c>
      <c r="O271" s="205">
        <v>0</v>
      </c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AR271" s="17" t="s">
        <v>290</v>
      </c>
      <c r="AT271" s="17" t="s">
        <v>285</v>
      </c>
      <c r="AU271" s="17" t="s">
        <v>86</v>
      </c>
      <c r="AY271" s="17" t="s">
        <v>282</v>
      </c>
      <c r="BE271" s="207">
        <f>IF(N271="základní",J271,0)</f>
        <v>3596.9400000000001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7" t="s">
        <v>86</v>
      </c>
      <c r="BK271" s="207">
        <f>ROUND(I271*H271,2)</f>
        <v>3596.9400000000001</v>
      </c>
      <c r="BL271" s="17" t="s">
        <v>290</v>
      </c>
      <c r="BM271" s="17" t="s">
        <v>4903</v>
      </c>
    </row>
    <row r="272" s="1" customFormat="1" ht="16.5" customHeight="1">
      <c r="B272" s="33"/>
      <c r="C272" s="198" t="s">
        <v>773</v>
      </c>
      <c r="D272" s="198" t="s">
        <v>285</v>
      </c>
      <c r="E272" s="199" t="s">
        <v>3507</v>
      </c>
      <c r="F272" s="200" t="s">
        <v>3508</v>
      </c>
      <c r="G272" s="201" t="s">
        <v>376</v>
      </c>
      <c r="H272" s="202">
        <v>19</v>
      </c>
      <c r="I272" s="203">
        <v>9.6999999999999993</v>
      </c>
      <c r="J272" s="203">
        <f>ROUND(I272*H272,2)</f>
        <v>184.30000000000001</v>
      </c>
      <c r="K272" s="200" t="s">
        <v>377</v>
      </c>
      <c r="L272" s="38"/>
      <c r="M272" s="72" t="s">
        <v>1</v>
      </c>
      <c r="N272" s="204" t="s">
        <v>50</v>
      </c>
      <c r="O272" s="205">
        <v>0</v>
      </c>
      <c r="P272" s="205">
        <f>O272*H272</f>
        <v>0</v>
      </c>
      <c r="Q272" s="205">
        <v>0</v>
      </c>
      <c r="R272" s="205">
        <f>Q272*H272</f>
        <v>0</v>
      </c>
      <c r="S272" s="205">
        <v>0</v>
      </c>
      <c r="T272" s="206">
        <f>S272*H272</f>
        <v>0</v>
      </c>
      <c r="AR272" s="17" t="s">
        <v>290</v>
      </c>
      <c r="AT272" s="17" t="s">
        <v>285</v>
      </c>
      <c r="AU272" s="17" t="s">
        <v>86</v>
      </c>
      <c r="AY272" s="17" t="s">
        <v>282</v>
      </c>
      <c r="BE272" s="207">
        <f>IF(N272="základní",J272,0)</f>
        <v>184.30000000000001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7" t="s">
        <v>86</v>
      </c>
      <c r="BK272" s="207">
        <f>ROUND(I272*H272,2)</f>
        <v>184.30000000000001</v>
      </c>
      <c r="BL272" s="17" t="s">
        <v>290</v>
      </c>
      <c r="BM272" s="17" t="s">
        <v>4904</v>
      </c>
    </row>
    <row r="273" s="1" customFormat="1" ht="16.5" customHeight="1">
      <c r="B273" s="33"/>
      <c r="C273" s="198" t="s">
        <v>777</v>
      </c>
      <c r="D273" s="198" t="s">
        <v>285</v>
      </c>
      <c r="E273" s="199" t="s">
        <v>3511</v>
      </c>
      <c r="F273" s="200" t="s">
        <v>3512</v>
      </c>
      <c r="G273" s="201" t="s">
        <v>376</v>
      </c>
      <c r="H273" s="202">
        <v>22</v>
      </c>
      <c r="I273" s="203">
        <v>18</v>
      </c>
      <c r="J273" s="203">
        <f>ROUND(I273*H273,2)</f>
        <v>396</v>
      </c>
      <c r="K273" s="200" t="s">
        <v>377</v>
      </c>
      <c r="L273" s="38"/>
      <c r="M273" s="72" t="s">
        <v>1</v>
      </c>
      <c r="N273" s="204" t="s">
        <v>50</v>
      </c>
      <c r="O273" s="205">
        <v>0</v>
      </c>
      <c r="P273" s="205">
        <f>O273*H273</f>
        <v>0</v>
      </c>
      <c r="Q273" s="205">
        <v>0</v>
      </c>
      <c r="R273" s="205">
        <f>Q273*H273</f>
        <v>0</v>
      </c>
      <c r="S273" s="205">
        <v>0</v>
      </c>
      <c r="T273" s="206">
        <f>S273*H273</f>
        <v>0</v>
      </c>
      <c r="AR273" s="17" t="s">
        <v>290</v>
      </c>
      <c r="AT273" s="17" t="s">
        <v>285</v>
      </c>
      <c r="AU273" s="17" t="s">
        <v>86</v>
      </c>
      <c r="AY273" s="17" t="s">
        <v>282</v>
      </c>
      <c r="BE273" s="207">
        <f>IF(N273="základní",J273,0)</f>
        <v>396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7" t="s">
        <v>86</v>
      </c>
      <c r="BK273" s="207">
        <f>ROUND(I273*H273,2)</f>
        <v>396</v>
      </c>
      <c r="BL273" s="17" t="s">
        <v>290</v>
      </c>
      <c r="BM273" s="17" t="s">
        <v>4905</v>
      </c>
    </row>
    <row r="274" s="13" customFormat="1">
      <c r="B274" s="218"/>
      <c r="C274" s="219"/>
      <c r="D274" s="210" t="s">
        <v>292</v>
      </c>
      <c r="E274" s="220" t="s">
        <v>1</v>
      </c>
      <c r="F274" s="221" t="s">
        <v>4906</v>
      </c>
      <c r="G274" s="219"/>
      <c r="H274" s="222">
        <v>22</v>
      </c>
      <c r="I274" s="219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292</v>
      </c>
      <c r="AU274" s="227" t="s">
        <v>86</v>
      </c>
      <c r="AV274" s="13" t="s">
        <v>88</v>
      </c>
      <c r="AW274" s="13" t="s">
        <v>40</v>
      </c>
      <c r="AX274" s="13" t="s">
        <v>79</v>
      </c>
      <c r="AY274" s="227" t="s">
        <v>282</v>
      </c>
    </row>
    <row r="275" s="15" customFormat="1">
      <c r="B275" s="238"/>
      <c r="C275" s="239"/>
      <c r="D275" s="210" t="s">
        <v>292</v>
      </c>
      <c r="E275" s="240" t="s">
        <v>1</v>
      </c>
      <c r="F275" s="241" t="s">
        <v>306</v>
      </c>
      <c r="G275" s="239"/>
      <c r="H275" s="242">
        <v>22</v>
      </c>
      <c r="I275" s="239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292</v>
      </c>
      <c r="AU275" s="247" t="s">
        <v>86</v>
      </c>
      <c r="AV275" s="15" t="s">
        <v>290</v>
      </c>
      <c r="AW275" s="15" t="s">
        <v>40</v>
      </c>
      <c r="AX275" s="15" t="s">
        <v>86</v>
      </c>
      <c r="AY275" s="247" t="s">
        <v>282</v>
      </c>
    </row>
    <row r="276" s="1" customFormat="1" ht="16.5" customHeight="1">
      <c r="B276" s="33"/>
      <c r="C276" s="198" t="s">
        <v>781</v>
      </c>
      <c r="D276" s="198" t="s">
        <v>285</v>
      </c>
      <c r="E276" s="199" t="s">
        <v>3515</v>
      </c>
      <c r="F276" s="200" t="s">
        <v>3516</v>
      </c>
      <c r="G276" s="201" t="s">
        <v>376</v>
      </c>
      <c r="H276" s="202">
        <v>58</v>
      </c>
      <c r="I276" s="203">
        <v>27</v>
      </c>
      <c r="J276" s="203">
        <f>ROUND(I276*H276,2)</f>
        <v>1566</v>
      </c>
      <c r="K276" s="200" t="s">
        <v>377</v>
      </c>
      <c r="L276" s="38"/>
      <c r="M276" s="72" t="s">
        <v>1</v>
      </c>
      <c r="N276" s="204" t="s">
        <v>50</v>
      </c>
      <c r="O276" s="205">
        <v>0</v>
      </c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AR276" s="17" t="s">
        <v>290</v>
      </c>
      <c r="AT276" s="17" t="s">
        <v>285</v>
      </c>
      <c r="AU276" s="17" t="s">
        <v>86</v>
      </c>
      <c r="AY276" s="17" t="s">
        <v>282</v>
      </c>
      <c r="BE276" s="207">
        <f>IF(N276="základní",J276,0)</f>
        <v>1566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7" t="s">
        <v>86</v>
      </c>
      <c r="BK276" s="207">
        <f>ROUND(I276*H276,2)</f>
        <v>1566</v>
      </c>
      <c r="BL276" s="17" t="s">
        <v>290</v>
      </c>
      <c r="BM276" s="17" t="s">
        <v>4907</v>
      </c>
    </row>
    <row r="277" s="13" customFormat="1">
      <c r="B277" s="218"/>
      <c r="C277" s="219"/>
      <c r="D277" s="210" t="s">
        <v>292</v>
      </c>
      <c r="E277" s="220" t="s">
        <v>1</v>
      </c>
      <c r="F277" s="221" t="s">
        <v>4908</v>
      </c>
      <c r="G277" s="219"/>
      <c r="H277" s="222">
        <v>58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292</v>
      </c>
      <c r="AU277" s="227" t="s">
        <v>86</v>
      </c>
      <c r="AV277" s="13" t="s">
        <v>88</v>
      </c>
      <c r="AW277" s="13" t="s">
        <v>40</v>
      </c>
      <c r="AX277" s="13" t="s">
        <v>79</v>
      </c>
      <c r="AY277" s="227" t="s">
        <v>282</v>
      </c>
    </row>
    <row r="278" s="15" customFormat="1">
      <c r="B278" s="238"/>
      <c r="C278" s="239"/>
      <c r="D278" s="210" t="s">
        <v>292</v>
      </c>
      <c r="E278" s="240" t="s">
        <v>1</v>
      </c>
      <c r="F278" s="241" t="s">
        <v>306</v>
      </c>
      <c r="G278" s="239"/>
      <c r="H278" s="242">
        <v>58</v>
      </c>
      <c r="I278" s="239"/>
      <c r="J278" s="239"/>
      <c r="K278" s="239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292</v>
      </c>
      <c r="AU278" s="247" t="s">
        <v>86</v>
      </c>
      <c r="AV278" s="15" t="s">
        <v>290</v>
      </c>
      <c r="AW278" s="15" t="s">
        <v>40</v>
      </c>
      <c r="AX278" s="15" t="s">
        <v>86</v>
      </c>
      <c r="AY278" s="247" t="s">
        <v>282</v>
      </c>
    </row>
    <row r="279" s="1" customFormat="1" ht="16.5" customHeight="1">
      <c r="B279" s="33"/>
      <c r="C279" s="198" t="s">
        <v>785</v>
      </c>
      <c r="D279" s="198" t="s">
        <v>285</v>
      </c>
      <c r="E279" s="199" t="s">
        <v>4909</v>
      </c>
      <c r="F279" s="200" t="s">
        <v>4910</v>
      </c>
      <c r="G279" s="201" t="s">
        <v>376</v>
      </c>
      <c r="H279" s="202">
        <v>1</v>
      </c>
      <c r="I279" s="203">
        <v>1414.5</v>
      </c>
      <c r="J279" s="203">
        <f>ROUND(I279*H279,2)</f>
        <v>1414.5</v>
      </c>
      <c r="K279" s="200" t="s">
        <v>377</v>
      </c>
      <c r="L279" s="38"/>
      <c r="M279" s="72" t="s">
        <v>1</v>
      </c>
      <c r="N279" s="204" t="s">
        <v>50</v>
      </c>
      <c r="O279" s="205">
        <v>0</v>
      </c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AR279" s="17" t="s">
        <v>290</v>
      </c>
      <c r="AT279" s="17" t="s">
        <v>285</v>
      </c>
      <c r="AU279" s="17" t="s">
        <v>86</v>
      </c>
      <c r="AY279" s="17" t="s">
        <v>282</v>
      </c>
      <c r="BE279" s="207">
        <f>IF(N279="základní",J279,0)</f>
        <v>1414.5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7" t="s">
        <v>86</v>
      </c>
      <c r="BK279" s="207">
        <f>ROUND(I279*H279,2)</f>
        <v>1414.5</v>
      </c>
      <c r="BL279" s="17" t="s">
        <v>290</v>
      </c>
      <c r="BM279" s="17" t="s">
        <v>4911</v>
      </c>
    </row>
    <row r="280" s="1" customFormat="1" ht="16.5" customHeight="1">
      <c r="B280" s="33"/>
      <c r="C280" s="198" t="s">
        <v>789</v>
      </c>
      <c r="D280" s="198" t="s">
        <v>285</v>
      </c>
      <c r="E280" s="199" t="s">
        <v>4912</v>
      </c>
      <c r="F280" s="200" t="s">
        <v>4913</v>
      </c>
      <c r="G280" s="201" t="s">
        <v>376</v>
      </c>
      <c r="H280" s="202">
        <v>5</v>
      </c>
      <c r="I280" s="203">
        <v>94.299999999999997</v>
      </c>
      <c r="J280" s="203">
        <f>ROUND(I280*H280,2)</f>
        <v>471.5</v>
      </c>
      <c r="K280" s="200" t="s">
        <v>377</v>
      </c>
      <c r="L280" s="38"/>
      <c r="M280" s="72" t="s">
        <v>1</v>
      </c>
      <c r="N280" s="204" t="s">
        <v>50</v>
      </c>
      <c r="O280" s="205">
        <v>0</v>
      </c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17" t="s">
        <v>290</v>
      </c>
      <c r="AT280" s="17" t="s">
        <v>285</v>
      </c>
      <c r="AU280" s="17" t="s">
        <v>86</v>
      </c>
      <c r="AY280" s="17" t="s">
        <v>282</v>
      </c>
      <c r="BE280" s="207">
        <f>IF(N280="základní",J280,0)</f>
        <v>471.5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471.5</v>
      </c>
      <c r="BL280" s="17" t="s">
        <v>290</v>
      </c>
      <c r="BM280" s="17" t="s">
        <v>4914</v>
      </c>
    </row>
    <row r="281" s="13" customFormat="1">
      <c r="B281" s="218"/>
      <c r="C281" s="219"/>
      <c r="D281" s="210" t="s">
        <v>292</v>
      </c>
      <c r="E281" s="220" t="s">
        <v>1</v>
      </c>
      <c r="F281" s="221" t="s">
        <v>4915</v>
      </c>
      <c r="G281" s="219"/>
      <c r="H281" s="222">
        <v>5</v>
      </c>
      <c r="I281" s="219"/>
      <c r="J281" s="219"/>
      <c r="K281" s="219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292</v>
      </c>
      <c r="AU281" s="227" t="s">
        <v>86</v>
      </c>
      <c r="AV281" s="13" t="s">
        <v>88</v>
      </c>
      <c r="AW281" s="13" t="s">
        <v>40</v>
      </c>
      <c r="AX281" s="13" t="s">
        <v>79</v>
      </c>
      <c r="AY281" s="227" t="s">
        <v>282</v>
      </c>
    </row>
    <row r="282" s="15" customFormat="1">
      <c r="B282" s="238"/>
      <c r="C282" s="239"/>
      <c r="D282" s="210" t="s">
        <v>292</v>
      </c>
      <c r="E282" s="240" t="s">
        <v>1</v>
      </c>
      <c r="F282" s="241" t="s">
        <v>306</v>
      </c>
      <c r="G282" s="239"/>
      <c r="H282" s="242">
        <v>5</v>
      </c>
      <c r="I282" s="239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292</v>
      </c>
      <c r="AU282" s="247" t="s">
        <v>86</v>
      </c>
      <c r="AV282" s="15" t="s">
        <v>290</v>
      </c>
      <c r="AW282" s="15" t="s">
        <v>40</v>
      </c>
      <c r="AX282" s="15" t="s">
        <v>86</v>
      </c>
      <c r="AY282" s="247" t="s">
        <v>282</v>
      </c>
    </row>
    <row r="283" s="1" customFormat="1" ht="16.5" customHeight="1">
      <c r="B283" s="33"/>
      <c r="C283" s="198" t="s">
        <v>793</v>
      </c>
      <c r="D283" s="198" t="s">
        <v>285</v>
      </c>
      <c r="E283" s="199" t="s">
        <v>4916</v>
      </c>
      <c r="F283" s="200" t="s">
        <v>4917</v>
      </c>
      <c r="G283" s="201" t="s">
        <v>376</v>
      </c>
      <c r="H283" s="202">
        <v>15</v>
      </c>
      <c r="I283" s="203">
        <v>94.299999999999997</v>
      </c>
      <c r="J283" s="203">
        <f>ROUND(I283*H283,2)</f>
        <v>1414.5</v>
      </c>
      <c r="K283" s="200" t="s">
        <v>377</v>
      </c>
      <c r="L283" s="38"/>
      <c r="M283" s="72" t="s">
        <v>1</v>
      </c>
      <c r="N283" s="204" t="s">
        <v>50</v>
      </c>
      <c r="O283" s="205">
        <v>0</v>
      </c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86</v>
      </c>
      <c r="AY283" s="17" t="s">
        <v>282</v>
      </c>
      <c r="BE283" s="207">
        <f>IF(N283="základní",J283,0)</f>
        <v>1414.5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1414.5</v>
      </c>
      <c r="BL283" s="17" t="s">
        <v>290</v>
      </c>
      <c r="BM283" s="17" t="s">
        <v>4918</v>
      </c>
    </row>
    <row r="284" s="13" customFormat="1">
      <c r="B284" s="218"/>
      <c r="C284" s="219"/>
      <c r="D284" s="210" t="s">
        <v>292</v>
      </c>
      <c r="E284" s="220" t="s">
        <v>1</v>
      </c>
      <c r="F284" s="221" t="s">
        <v>4919</v>
      </c>
      <c r="G284" s="219"/>
      <c r="H284" s="222">
        <v>15</v>
      </c>
      <c r="I284" s="219"/>
      <c r="J284" s="219"/>
      <c r="K284" s="219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292</v>
      </c>
      <c r="AU284" s="227" t="s">
        <v>86</v>
      </c>
      <c r="AV284" s="13" t="s">
        <v>88</v>
      </c>
      <c r="AW284" s="13" t="s">
        <v>40</v>
      </c>
      <c r="AX284" s="13" t="s">
        <v>79</v>
      </c>
      <c r="AY284" s="227" t="s">
        <v>282</v>
      </c>
    </row>
    <row r="285" s="15" customFormat="1">
      <c r="B285" s="238"/>
      <c r="C285" s="239"/>
      <c r="D285" s="210" t="s">
        <v>292</v>
      </c>
      <c r="E285" s="240" t="s">
        <v>1</v>
      </c>
      <c r="F285" s="241" t="s">
        <v>306</v>
      </c>
      <c r="G285" s="239"/>
      <c r="H285" s="242">
        <v>15</v>
      </c>
      <c r="I285" s="239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292</v>
      </c>
      <c r="AU285" s="247" t="s">
        <v>86</v>
      </c>
      <c r="AV285" s="15" t="s">
        <v>290</v>
      </c>
      <c r="AW285" s="15" t="s">
        <v>40</v>
      </c>
      <c r="AX285" s="15" t="s">
        <v>86</v>
      </c>
      <c r="AY285" s="247" t="s">
        <v>282</v>
      </c>
    </row>
    <row r="286" s="1" customFormat="1" ht="16.5" customHeight="1">
      <c r="B286" s="33"/>
      <c r="C286" s="198" t="s">
        <v>797</v>
      </c>
      <c r="D286" s="198" t="s">
        <v>285</v>
      </c>
      <c r="E286" s="199" t="s">
        <v>3518</v>
      </c>
      <c r="F286" s="200" t="s">
        <v>3519</v>
      </c>
      <c r="G286" s="201" t="s">
        <v>376</v>
      </c>
      <c r="H286" s="202">
        <v>3</v>
      </c>
      <c r="I286" s="203">
        <v>94.870000000000005</v>
      </c>
      <c r="J286" s="203">
        <f>ROUND(I286*H286,2)</f>
        <v>284.61000000000001</v>
      </c>
      <c r="K286" s="200" t="s">
        <v>377</v>
      </c>
      <c r="L286" s="38"/>
      <c r="M286" s="72" t="s">
        <v>1</v>
      </c>
      <c r="N286" s="204" t="s">
        <v>50</v>
      </c>
      <c r="O286" s="205">
        <v>0</v>
      </c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AR286" s="17" t="s">
        <v>290</v>
      </c>
      <c r="AT286" s="17" t="s">
        <v>285</v>
      </c>
      <c r="AU286" s="17" t="s">
        <v>86</v>
      </c>
      <c r="AY286" s="17" t="s">
        <v>282</v>
      </c>
      <c r="BE286" s="207">
        <f>IF(N286="základní",J286,0)</f>
        <v>284.61000000000001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7" t="s">
        <v>86</v>
      </c>
      <c r="BK286" s="207">
        <f>ROUND(I286*H286,2)</f>
        <v>284.61000000000001</v>
      </c>
      <c r="BL286" s="17" t="s">
        <v>290</v>
      </c>
      <c r="BM286" s="17" t="s">
        <v>4920</v>
      </c>
    </row>
    <row r="287" s="1" customFormat="1" ht="16.5" customHeight="1">
      <c r="B287" s="33"/>
      <c r="C287" s="198" t="s">
        <v>803</v>
      </c>
      <c r="D287" s="198" t="s">
        <v>285</v>
      </c>
      <c r="E287" s="199" t="s">
        <v>3522</v>
      </c>
      <c r="F287" s="200" t="s">
        <v>3523</v>
      </c>
      <c r="G287" s="201" t="s">
        <v>376</v>
      </c>
      <c r="H287" s="202">
        <v>6</v>
      </c>
      <c r="I287" s="203">
        <v>94.870000000000005</v>
      </c>
      <c r="J287" s="203">
        <f>ROUND(I287*H287,2)</f>
        <v>569.22000000000003</v>
      </c>
      <c r="K287" s="200" t="s">
        <v>377</v>
      </c>
      <c r="L287" s="38"/>
      <c r="M287" s="72" t="s">
        <v>1</v>
      </c>
      <c r="N287" s="204" t="s">
        <v>50</v>
      </c>
      <c r="O287" s="205">
        <v>0</v>
      </c>
      <c r="P287" s="205">
        <f>O287*H287</f>
        <v>0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AR287" s="17" t="s">
        <v>290</v>
      </c>
      <c r="AT287" s="17" t="s">
        <v>285</v>
      </c>
      <c r="AU287" s="17" t="s">
        <v>86</v>
      </c>
      <c r="AY287" s="17" t="s">
        <v>282</v>
      </c>
      <c r="BE287" s="207">
        <f>IF(N287="základní",J287,0)</f>
        <v>569.22000000000003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7" t="s">
        <v>86</v>
      </c>
      <c r="BK287" s="207">
        <f>ROUND(I287*H287,2)</f>
        <v>569.22000000000003</v>
      </c>
      <c r="BL287" s="17" t="s">
        <v>290</v>
      </c>
      <c r="BM287" s="17" t="s">
        <v>4921</v>
      </c>
    </row>
    <row r="288" s="13" customFormat="1">
      <c r="B288" s="218"/>
      <c r="C288" s="219"/>
      <c r="D288" s="210" t="s">
        <v>292</v>
      </c>
      <c r="E288" s="220" t="s">
        <v>1</v>
      </c>
      <c r="F288" s="221" t="s">
        <v>4922</v>
      </c>
      <c r="G288" s="219"/>
      <c r="H288" s="222">
        <v>6</v>
      </c>
      <c r="I288" s="219"/>
      <c r="J288" s="219"/>
      <c r="K288" s="219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292</v>
      </c>
      <c r="AU288" s="227" t="s">
        <v>86</v>
      </c>
      <c r="AV288" s="13" t="s">
        <v>88</v>
      </c>
      <c r="AW288" s="13" t="s">
        <v>40</v>
      </c>
      <c r="AX288" s="13" t="s">
        <v>79</v>
      </c>
      <c r="AY288" s="227" t="s">
        <v>282</v>
      </c>
    </row>
    <row r="289" s="15" customFormat="1">
      <c r="B289" s="238"/>
      <c r="C289" s="239"/>
      <c r="D289" s="210" t="s">
        <v>292</v>
      </c>
      <c r="E289" s="240" t="s">
        <v>1</v>
      </c>
      <c r="F289" s="241" t="s">
        <v>306</v>
      </c>
      <c r="G289" s="239"/>
      <c r="H289" s="242">
        <v>6</v>
      </c>
      <c r="I289" s="239"/>
      <c r="J289" s="239"/>
      <c r="K289" s="239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292</v>
      </c>
      <c r="AU289" s="247" t="s">
        <v>86</v>
      </c>
      <c r="AV289" s="15" t="s">
        <v>290</v>
      </c>
      <c r="AW289" s="15" t="s">
        <v>40</v>
      </c>
      <c r="AX289" s="15" t="s">
        <v>86</v>
      </c>
      <c r="AY289" s="247" t="s">
        <v>282</v>
      </c>
    </row>
    <row r="290" s="1" customFormat="1" ht="16.5" customHeight="1">
      <c r="B290" s="33"/>
      <c r="C290" s="198" t="s">
        <v>805</v>
      </c>
      <c r="D290" s="198" t="s">
        <v>285</v>
      </c>
      <c r="E290" s="199" t="s">
        <v>4923</v>
      </c>
      <c r="F290" s="200" t="s">
        <v>4924</v>
      </c>
      <c r="G290" s="201" t="s">
        <v>376</v>
      </c>
      <c r="H290" s="202">
        <v>3</v>
      </c>
      <c r="I290" s="203">
        <v>94.870000000000005</v>
      </c>
      <c r="J290" s="203">
        <f>ROUND(I290*H290,2)</f>
        <v>284.61000000000001</v>
      </c>
      <c r="K290" s="200" t="s">
        <v>377</v>
      </c>
      <c r="L290" s="38"/>
      <c r="M290" s="72" t="s">
        <v>1</v>
      </c>
      <c r="N290" s="204" t="s">
        <v>50</v>
      </c>
      <c r="O290" s="205">
        <v>0</v>
      </c>
      <c r="P290" s="205">
        <f>O290*H290</f>
        <v>0</v>
      </c>
      <c r="Q290" s="205">
        <v>0</v>
      </c>
      <c r="R290" s="205">
        <f>Q290*H290</f>
        <v>0</v>
      </c>
      <c r="S290" s="205">
        <v>0</v>
      </c>
      <c r="T290" s="206">
        <f>S290*H290</f>
        <v>0</v>
      </c>
      <c r="AR290" s="17" t="s">
        <v>290</v>
      </c>
      <c r="AT290" s="17" t="s">
        <v>285</v>
      </c>
      <c r="AU290" s="17" t="s">
        <v>86</v>
      </c>
      <c r="AY290" s="17" t="s">
        <v>282</v>
      </c>
      <c r="BE290" s="207">
        <f>IF(N290="základní",J290,0)</f>
        <v>284.61000000000001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7" t="s">
        <v>86</v>
      </c>
      <c r="BK290" s="207">
        <f>ROUND(I290*H290,2)</f>
        <v>284.61000000000001</v>
      </c>
      <c r="BL290" s="17" t="s">
        <v>290</v>
      </c>
      <c r="BM290" s="17" t="s">
        <v>4925</v>
      </c>
    </row>
    <row r="291" s="1" customFormat="1" ht="16.5" customHeight="1">
      <c r="B291" s="33"/>
      <c r="C291" s="198" t="s">
        <v>106</v>
      </c>
      <c r="D291" s="198" t="s">
        <v>285</v>
      </c>
      <c r="E291" s="199" t="s">
        <v>3525</v>
      </c>
      <c r="F291" s="200" t="s">
        <v>3526</v>
      </c>
      <c r="G291" s="201" t="s">
        <v>376</v>
      </c>
      <c r="H291" s="202">
        <v>29</v>
      </c>
      <c r="I291" s="203">
        <v>16.210000000000001</v>
      </c>
      <c r="J291" s="203">
        <f>ROUND(I291*H291,2)</f>
        <v>470.08999999999998</v>
      </c>
      <c r="K291" s="200" t="s">
        <v>377</v>
      </c>
      <c r="L291" s="38"/>
      <c r="M291" s="72" t="s">
        <v>1</v>
      </c>
      <c r="N291" s="204" t="s">
        <v>50</v>
      </c>
      <c r="O291" s="205">
        <v>0</v>
      </c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AR291" s="17" t="s">
        <v>290</v>
      </c>
      <c r="AT291" s="17" t="s">
        <v>285</v>
      </c>
      <c r="AU291" s="17" t="s">
        <v>86</v>
      </c>
      <c r="AY291" s="17" t="s">
        <v>282</v>
      </c>
      <c r="BE291" s="207">
        <f>IF(N291="základní",J291,0)</f>
        <v>470.08999999999998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7" t="s">
        <v>86</v>
      </c>
      <c r="BK291" s="207">
        <f>ROUND(I291*H291,2)</f>
        <v>470.08999999999998</v>
      </c>
      <c r="BL291" s="17" t="s">
        <v>290</v>
      </c>
      <c r="BM291" s="17" t="s">
        <v>4926</v>
      </c>
    </row>
    <row r="292" s="13" customFormat="1">
      <c r="B292" s="218"/>
      <c r="C292" s="219"/>
      <c r="D292" s="210" t="s">
        <v>292</v>
      </c>
      <c r="E292" s="220" t="s">
        <v>1</v>
      </c>
      <c r="F292" s="221" t="s">
        <v>4719</v>
      </c>
      <c r="G292" s="219"/>
      <c r="H292" s="222">
        <v>29</v>
      </c>
      <c r="I292" s="219"/>
      <c r="J292" s="219"/>
      <c r="K292" s="219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292</v>
      </c>
      <c r="AU292" s="227" t="s">
        <v>86</v>
      </c>
      <c r="AV292" s="13" t="s">
        <v>88</v>
      </c>
      <c r="AW292" s="13" t="s">
        <v>40</v>
      </c>
      <c r="AX292" s="13" t="s">
        <v>79</v>
      </c>
      <c r="AY292" s="227" t="s">
        <v>282</v>
      </c>
    </row>
    <row r="293" s="15" customFormat="1">
      <c r="B293" s="238"/>
      <c r="C293" s="239"/>
      <c r="D293" s="210" t="s">
        <v>292</v>
      </c>
      <c r="E293" s="240" t="s">
        <v>1</v>
      </c>
      <c r="F293" s="241" t="s">
        <v>306</v>
      </c>
      <c r="G293" s="239"/>
      <c r="H293" s="242">
        <v>29</v>
      </c>
      <c r="I293" s="239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292</v>
      </c>
      <c r="AU293" s="247" t="s">
        <v>86</v>
      </c>
      <c r="AV293" s="15" t="s">
        <v>290</v>
      </c>
      <c r="AW293" s="15" t="s">
        <v>40</v>
      </c>
      <c r="AX293" s="15" t="s">
        <v>86</v>
      </c>
      <c r="AY293" s="247" t="s">
        <v>282</v>
      </c>
    </row>
    <row r="294" s="1" customFormat="1" ht="16.5" customHeight="1">
      <c r="B294" s="33"/>
      <c r="C294" s="198" t="s">
        <v>810</v>
      </c>
      <c r="D294" s="198" t="s">
        <v>285</v>
      </c>
      <c r="E294" s="199" t="s">
        <v>3528</v>
      </c>
      <c r="F294" s="200" t="s">
        <v>3529</v>
      </c>
      <c r="G294" s="201" t="s">
        <v>392</v>
      </c>
      <c r="H294" s="202">
        <v>911.20000000000005</v>
      </c>
      <c r="I294" s="203">
        <v>5.5</v>
      </c>
      <c r="J294" s="203">
        <f>ROUND(I294*H294,2)</f>
        <v>5011.6000000000004</v>
      </c>
      <c r="K294" s="200" t="s">
        <v>377</v>
      </c>
      <c r="L294" s="38"/>
      <c r="M294" s="72" t="s">
        <v>1</v>
      </c>
      <c r="N294" s="204" t="s">
        <v>50</v>
      </c>
      <c r="O294" s="205">
        <v>0</v>
      </c>
      <c r="P294" s="205">
        <f>O294*H294</f>
        <v>0</v>
      </c>
      <c r="Q294" s="205">
        <v>0</v>
      </c>
      <c r="R294" s="205">
        <f>Q294*H294</f>
        <v>0</v>
      </c>
      <c r="S294" s="205">
        <v>0</v>
      </c>
      <c r="T294" s="206">
        <f>S294*H294</f>
        <v>0</v>
      </c>
      <c r="AR294" s="17" t="s">
        <v>290</v>
      </c>
      <c r="AT294" s="17" t="s">
        <v>285</v>
      </c>
      <c r="AU294" s="17" t="s">
        <v>86</v>
      </c>
      <c r="AY294" s="17" t="s">
        <v>282</v>
      </c>
      <c r="BE294" s="207">
        <f>IF(N294="základní",J294,0)</f>
        <v>5011.6000000000004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17" t="s">
        <v>86</v>
      </c>
      <c r="BK294" s="207">
        <f>ROUND(I294*H294,2)</f>
        <v>5011.6000000000004</v>
      </c>
      <c r="BL294" s="17" t="s">
        <v>290</v>
      </c>
      <c r="BM294" s="17" t="s">
        <v>4927</v>
      </c>
    </row>
    <row r="295" s="13" customFormat="1">
      <c r="B295" s="218"/>
      <c r="C295" s="219"/>
      <c r="D295" s="210" t="s">
        <v>292</v>
      </c>
      <c r="E295" s="220" t="s">
        <v>1</v>
      </c>
      <c r="F295" s="221" t="s">
        <v>4928</v>
      </c>
      <c r="G295" s="219"/>
      <c r="H295" s="222">
        <v>911.20000000000005</v>
      </c>
      <c r="I295" s="219"/>
      <c r="J295" s="219"/>
      <c r="K295" s="219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292</v>
      </c>
      <c r="AU295" s="227" t="s">
        <v>86</v>
      </c>
      <c r="AV295" s="13" t="s">
        <v>88</v>
      </c>
      <c r="AW295" s="13" t="s">
        <v>40</v>
      </c>
      <c r="AX295" s="13" t="s">
        <v>79</v>
      </c>
      <c r="AY295" s="227" t="s">
        <v>282</v>
      </c>
    </row>
    <row r="296" s="15" customFormat="1">
      <c r="B296" s="238"/>
      <c r="C296" s="239"/>
      <c r="D296" s="210" t="s">
        <v>292</v>
      </c>
      <c r="E296" s="240" t="s">
        <v>1</v>
      </c>
      <c r="F296" s="241" t="s">
        <v>306</v>
      </c>
      <c r="G296" s="239"/>
      <c r="H296" s="242">
        <v>911.20000000000005</v>
      </c>
      <c r="I296" s="239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AT296" s="247" t="s">
        <v>292</v>
      </c>
      <c r="AU296" s="247" t="s">
        <v>86</v>
      </c>
      <c r="AV296" s="15" t="s">
        <v>290</v>
      </c>
      <c r="AW296" s="15" t="s">
        <v>40</v>
      </c>
      <c r="AX296" s="15" t="s">
        <v>86</v>
      </c>
      <c r="AY296" s="247" t="s">
        <v>282</v>
      </c>
    </row>
    <row r="297" s="1" customFormat="1" ht="16.5" customHeight="1">
      <c r="B297" s="33"/>
      <c r="C297" s="198" t="s">
        <v>814</v>
      </c>
      <c r="D297" s="198" t="s">
        <v>285</v>
      </c>
      <c r="E297" s="199" t="s">
        <v>3532</v>
      </c>
      <c r="F297" s="200" t="s">
        <v>3533</v>
      </c>
      <c r="G297" s="201" t="s">
        <v>376</v>
      </c>
      <c r="H297" s="202">
        <v>128</v>
      </c>
      <c r="I297" s="203">
        <v>35</v>
      </c>
      <c r="J297" s="203">
        <f>ROUND(I297*H297,2)</f>
        <v>4480</v>
      </c>
      <c r="K297" s="200" t="s">
        <v>377</v>
      </c>
      <c r="L297" s="38"/>
      <c r="M297" s="72" t="s">
        <v>1</v>
      </c>
      <c r="N297" s="204" t="s">
        <v>50</v>
      </c>
      <c r="O297" s="205">
        <v>0</v>
      </c>
      <c r="P297" s="205">
        <f>O297*H297</f>
        <v>0</v>
      </c>
      <c r="Q297" s="205">
        <v>0</v>
      </c>
      <c r="R297" s="205">
        <f>Q297*H297</f>
        <v>0</v>
      </c>
      <c r="S297" s="205">
        <v>0</v>
      </c>
      <c r="T297" s="206">
        <f>S297*H297</f>
        <v>0</v>
      </c>
      <c r="AR297" s="17" t="s">
        <v>290</v>
      </c>
      <c r="AT297" s="17" t="s">
        <v>285</v>
      </c>
      <c r="AU297" s="17" t="s">
        <v>86</v>
      </c>
      <c r="AY297" s="17" t="s">
        <v>282</v>
      </c>
      <c r="BE297" s="207">
        <f>IF(N297="základní",J297,0)</f>
        <v>4480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7" t="s">
        <v>86</v>
      </c>
      <c r="BK297" s="207">
        <f>ROUND(I297*H297,2)</f>
        <v>4480</v>
      </c>
      <c r="BL297" s="17" t="s">
        <v>290</v>
      </c>
      <c r="BM297" s="17" t="s">
        <v>4929</v>
      </c>
    </row>
    <row r="298" s="13" customFormat="1">
      <c r="B298" s="218"/>
      <c r="C298" s="219"/>
      <c r="D298" s="210" t="s">
        <v>292</v>
      </c>
      <c r="E298" s="220" t="s">
        <v>1</v>
      </c>
      <c r="F298" s="221" t="s">
        <v>4930</v>
      </c>
      <c r="G298" s="219"/>
      <c r="H298" s="222">
        <v>128</v>
      </c>
      <c r="I298" s="219"/>
      <c r="J298" s="219"/>
      <c r="K298" s="219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292</v>
      </c>
      <c r="AU298" s="227" t="s">
        <v>86</v>
      </c>
      <c r="AV298" s="13" t="s">
        <v>88</v>
      </c>
      <c r="AW298" s="13" t="s">
        <v>40</v>
      </c>
      <c r="AX298" s="13" t="s">
        <v>79</v>
      </c>
      <c r="AY298" s="227" t="s">
        <v>282</v>
      </c>
    </row>
    <row r="299" s="15" customFormat="1">
      <c r="B299" s="238"/>
      <c r="C299" s="239"/>
      <c r="D299" s="210" t="s">
        <v>292</v>
      </c>
      <c r="E299" s="240" t="s">
        <v>1</v>
      </c>
      <c r="F299" s="241" t="s">
        <v>306</v>
      </c>
      <c r="G299" s="239"/>
      <c r="H299" s="242">
        <v>128</v>
      </c>
      <c r="I299" s="239"/>
      <c r="J299" s="239"/>
      <c r="K299" s="239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292</v>
      </c>
      <c r="AU299" s="247" t="s">
        <v>86</v>
      </c>
      <c r="AV299" s="15" t="s">
        <v>290</v>
      </c>
      <c r="AW299" s="15" t="s">
        <v>40</v>
      </c>
      <c r="AX299" s="15" t="s">
        <v>86</v>
      </c>
      <c r="AY299" s="247" t="s">
        <v>282</v>
      </c>
    </row>
    <row r="300" s="1" customFormat="1" ht="16.5" customHeight="1">
      <c r="B300" s="33"/>
      <c r="C300" s="198" t="s">
        <v>818</v>
      </c>
      <c r="D300" s="198" t="s">
        <v>285</v>
      </c>
      <c r="E300" s="199" t="s">
        <v>4931</v>
      </c>
      <c r="F300" s="200" t="s">
        <v>4932</v>
      </c>
      <c r="G300" s="201" t="s">
        <v>376</v>
      </c>
      <c r="H300" s="202">
        <v>6</v>
      </c>
      <c r="I300" s="203">
        <v>42</v>
      </c>
      <c r="J300" s="203">
        <f>ROUND(I300*H300,2)</f>
        <v>252</v>
      </c>
      <c r="K300" s="200" t="s">
        <v>377</v>
      </c>
      <c r="L300" s="38"/>
      <c r="M300" s="72" t="s">
        <v>1</v>
      </c>
      <c r="N300" s="204" t="s">
        <v>50</v>
      </c>
      <c r="O300" s="205">
        <v>0</v>
      </c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AR300" s="17" t="s">
        <v>290</v>
      </c>
      <c r="AT300" s="17" t="s">
        <v>285</v>
      </c>
      <c r="AU300" s="17" t="s">
        <v>86</v>
      </c>
      <c r="AY300" s="17" t="s">
        <v>282</v>
      </c>
      <c r="BE300" s="207">
        <f>IF(N300="základní",J300,0)</f>
        <v>252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7" t="s">
        <v>86</v>
      </c>
      <c r="BK300" s="207">
        <f>ROUND(I300*H300,2)</f>
        <v>252</v>
      </c>
      <c r="BL300" s="17" t="s">
        <v>290</v>
      </c>
      <c r="BM300" s="17" t="s">
        <v>4933</v>
      </c>
    </row>
    <row r="301" s="13" customFormat="1">
      <c r="B301" s="218"/>
      <c r="C301" s="219"/>
      <c r="D301" s="210" t="s">
        <v>292</v>
      </c>
      <c r="E301" s="220" t="s">
        <v>1</v>
      </c>
      <c r="F301" s="221" t="s">
        <v>4934</v>
      </c>
      <c r="G301" s="219"/>
      <c r="H301" s="222">
        <v>6</v>
      </c>
      <c r="I301" s="219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292</v>
      </c>
      <c r="AU301" s="227" t="s">
        <v>86</v>
      </c>
      <c r="AV301" s="13" t="s">
        <v>88</v>
      </c>
      <c r="AW301" s="13" t="s">
        <v>40</v>
      </c>
      <c r="AX301" s="13" t="s">
        <v>79</v>
      </c>
      <c r="AY301" s="227" t="s">
        <v>282</v>
      </c>
    </row>
    <row r="302" s="15" customFormat="1">
      <c r="B302" s="238"/>
      <c r="C302" s="239"/>
      <c r="D302" s="210" t="s">
        <v>292</v>
      </c>
      <c r="E302" s="240" t="s">
        <v>1</v>
      </c>
      <c r="F302" s="241" t="s">
        <v>306</v>
      </c>
      <c r="G302" s="239"/>
      <c r="H302" s="242">
        <v>6</v>
      </c>
      <c r="I302" s="239"/>
      <c r="J302" s="239"/>
      <c r="K302" s="239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292</v>
      </c>
      <c r="AU302" s="247" t="s">
        <v>86</v>
      </c>
      <c r="AV302" s="15" t="s">
        <v>290</v>
      </c>
      <c r="AW302" s="15" t="s">
        <v>40</v>
      </c>
      <c r="AX302" s="15" t="s">
        <v>86</v>
      </c>
      <c r="AY302" s="247" t="s">
        <v>282</v>
      </c>
    </row>
    <row r="303" s="1" customFormat="1" ht="16.5" customHeight="1">
      <c r="B303" s="33"/>
      <c r="C303" s="198" t="s">
        <v>822</v>
      </c>
      <c r="D303" s="198" t="s">
        <v>285</v>
      </c>
      <c r="E303" s="199" t="s">
        <v>3536</v>
      </c>
      <c r="F303" s="200" t="s">
        <v>3537</v>
      </c>
      <c r="G303" s="201" t="s">
        <v>3448</v>
      </c>
      <c r="H303" s="202">
        <v>8</v>
      </c>
      <c r="I303" s="203">
        <v>95</v>
      </c>
      <c r="J303" s="203">
        <f>ROUND(I303*H303,2)</f>
        <v>760</v>
      </c>
      <c r="K303" s="200" t="s">
        <v>377</v>
      </c>
      <c r="L303" s="38"/>
      <c r="M303" s="72" t="s">
        <v>1</v>
      </c>
      <c r="N303" s="204" t="s">
        <v>50</v>
      </c>
      <c r="O303" s="205">
        <v>0</v>
      </c>
      <c r="P303" s="205">
        <f>O303*H303</f>
        <v>0</v>
      </c>
      <c r="Q303" s="205">
        <v>0</v>
      </c>
      <c r="R303" s="205">
        <f>Q303*H303</f>
        <v>0</v>
      </c>
      <c r="S303" s="205">
        <v>0</v>
      </c>
      <c r="T303" s="206">
        <f>S303*H303</f>
        <v>0</v>
      </c>
      <c r="AR303" s="17" t="s">
        <v>290</v>
      </c>
      <c r="AT303" s="17" t="s">
        <v>285</v>
      </c>
      <c r="AU303" s="17" t="s">
        <v>86</v>
      </c>
      <c r="AY303" s="17" t="s">
        <v>282</v>
      </c>
      <c r="BE303" s="207">
        <f>IF(N303="základní",J303,0)</f>
        <v>760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7" t="s">
        <v>86</v>
      </c>
      <c r="BK303" s="207">
        <f>ROUND(I303*H303,2)</f>
        <v>760</v>
      </c>
      <c r="BL303" s="17" t="s">
        <v>290</v>
      </c>
      <c r="BM303" s="17" t="s">
        <v>4935</v>
      </c>
    </row>
    <row r="304" s="13" customFormat="1">
      <c r="B304" s="218"/>
      <c r="C304" s="219"/>
      <c r="D304" s="210" t="s">
        <v>292</v>
      </c>
      <c r="E304" s="220" t="s">
        <v>1</v>
      </c>
      <c r="F304" s="221" t="s">
        <v>4936</v>
      </c>
      <c r="G304" s="219"/>
      <c r="H304" s="222">
        <v>8</v>
      </c>
      <c r="I304" s="219"/>
      <c r="J304" s="219"/>
      <c r="K304" s="219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292</v>
      </c>
      <c r="AU304" s="227" t="s">
        <v>86</v>
      </c>
      <c r="AV304" s="13" t="s">
        <v>88</v>
      </c>
      <c r="AW304" s="13" t="s">
        <v>40</v>
      </c>
      <c r="AX304" s="13" t="s">
        <v>79</v>
      </c>
      <c r="AY304" s="227" t="s">
        <v>282</v>
      </c>
    </row>
    <row r="305" s="15" customFormat="1">
      <c r="B305" s="238"/>
      <c r="C305" s="239"/>
      <c r="D305" s="210" t="s">
        <v>292</v>
      </c>
      <c r="E305" s="240" t="s">
        <v>1</v>
      </c>
      <c r="F305" s="241" t="s">
        <v>306</v>
      </c>
      <c r="G305" s="239"/>
      <c r="H305" s="242">
        <v>8</v>
      </c>
      <c r="I305" s="239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292</v>
      </c>
      <c r="AU305" s="247" t="s">
        <v>86</v>
      </c>
      <c r="AV305" s="15" t="s">
        <v>290</v>
      </c>
      <c r="AW305" s="15" t="s">
        <v>40</v>
      </c>
      <c r="AX305" s="15" t="s">
        <v>86</v>
      </c>
      <c r="AY305" s="247" t="s">
        <v>282</v>
      </c>
    </row>
    <row r="306" s="1" customFormat="1" ht="16.5" customHeight="1">
      <c r="B306" s="33"/>
      <c r="C306" s="198" t="s">
        <v>826</v>
      </c>
      <c r="D306" s="198" t="s">
        <v>285</v>
      </c>
      <c r="E306" s="199" t="s">
        <v>3540</v>
      </c>
      <c r="F306" s="200" t="s">
        <v>3541</v>
      </c>
      <c r="G306" s="201" t="s">
        <v>376</v>
      </c>
      <c r="H306" s="202">
        <v>61</v>
      </c>
      <c r="I306" s="203">
        <v>3.7999999999999998</v>
      </c>
      <c r="J306" s="203">
        <f>ROUND(I306*H306,2)</f>
        <v>231.80000000000001</v>
      </c>
      <c r="K306" s="200" t="s">
        <v>377</v>
      </c>
      <c r="L306" s="38"/>
      <c r="M306" s="72" t="s">
        <v>1</v>
      </c>
      <c r="N306" s="204" t="s">
        <v>50</v>
      </c>
      <c r="O306" s="205">
        <v>0</v>
      </c>
      <c r="P306" s="205">
        <f>O306*H306</f>
        <v>0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AR306" s="17" t="s">
        <v>290</v>
      </c>
      <c r="AT306" s="17" t="s">
        <v>285</v>
      </c>
      <c r="AU306" s="17" t="s">
        <v>86</v>
      </c>
      <c r="AY306" s="17" t="s">
        <v>282</v>
      </c>
      <c r="BE306" s="207">
        <f>IF(N306="základní",J306,0)</f>
        <v>231.80000000000001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7" t="s">
        <v>86</v>
      </c>
      <c r="BK306" s="207">
        <f>ROUND(I306*H306,2)</f>
        <v>231.80000000000001</v>
      </c>
      <c r="BL306" s="17" t="s">
        <v>290</v>
      </c>
      <c r="BM306" s="17" t="s">
        <v>4937</v>
      </c>
    </row>
    <row r="307" s="13" customFormat="1">
      <c r="B307" s="218"/>
      <c r="C307" s="219"/>
      <c r="D307" s="210" t="s">
        <v>292</v>
      </c>
      <c r="E307" s="220" t="s">
        <v>1</v>
      </c>
      <c r="F307" s="221" t="s">
        <v>4852</v>
      </c>
      <c r="G307" s="219"/>
      <c r="H307" s="222">
        <v>61</v>
      </c>
      <c r="I307" s="219"/>
      <c r="J307" s="219"/>
      <c r="K307" s="219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292</v>
      </c>
      <c r="AU307" s="227" t="s">
        <v>86</v>
      </c>
      <c r="AV307" s="13" t="s">
        <v>88</v>
      </c>
      <c r="AW307" s="13" t="s">
        <v>40</v>
      </c>
      <c r="AX307" s="13" t="s">
        <v>79</v>
      </c>
      <c r="AY307" s="227" t="s">
        <v>282</v>
      </c>
    </row>
    <row r="308" s="15" customFormat="1">
      <c r="B308" s="238"/>
      <c r="C308" s="239"/>
      <c r="D308" s="210" t="s">
        <v>292</v>
      </c>
      <c r="E308" s="240" t="s">
        <v>1</v>
      </c>
      <c r="F308" s="241" t="s">
        <v>306</v>
      </c>
      <c r="G308" s="239"/>
      <c r="H308" s="242">
        <v>61</v>
      </c>
      <c r="I308" s="239"/>
      <c r="J308" s="239"/>
      <c r="K308" s="239"/>
      <c r="L308" s="243"/>
      <c r="M308" s="244"/>
      <c r="N308" s="245"/>
      <c r="O308" s="245"/>
      <c r="P308" s="245"/>
      <c r="Q308" s="245"/>
      <c r="R308" s="245"/>
      <c r="S308" s="245"/>
      <c r="T308" s="246"/>
      <c r="AT308" s="247" t="s">
        <v>292</v>
      </c>
      <c r="AU308" s="247" t="s">
        <v>86</v>
      </c>
      <c r="AV308" s="15" t="s">
        <v>290</v>
      </c>
      <c r="AW308" s="15" t="s">
        <v>40</v>
      </c>
      <c r="AX308" s="15" t="s">
        <v>86</v>
      </c>
      <c r="AY308" s="247" t="s">
        <v>282</v>
      </c>
    </row>
    <row r="309" s="1" customFormat="1" ht="16.5" customHeight="1">
      <c r="B309" s="33"/>
      <c r="C309" s="198" t="s">
        <v>828</v>
      </c>
      <c r="D309" s="198" t="s">
        <v>285</v>
      </c>
      <c r="E309" s="199" t="s">
        <v>4938</v>
      </c>
      <c r="F309" s="200" t="s">
        <v>4939</v>
      </c>
      <c r="G309" s="201" t="s">
        <v>376</v>
      </c>
      <c r="H309" s="202">
        <v>40</v>
      </c>
      <c r="I309" s="203">
        <v>112</v>
      </c>
      <c r="J309" s="203">
        <f>ROUND(I309*H309,2)</f>
        <v>4480</v>
      </c>
      <c r="K309" s="200" t="s">
        <v>377</v>
      </c>
      <c r="L309" s="38"/>
      <c r="M309" s="72" t="s">
        <v>1</v>
      </c>
      <c r="N309" s="204" t="s">
        <v>50</v>
      </c>
      <c r="O309" s="205">
        <v>0</v>
      </c>
      <c r="P309" s="205">
        <f>O309*H309</f>
        <v>0</v>
      </c>
      <c r="Q309" s="205">
        <v>0</v>
      </c>
      <c r="R309" s="205">
        <f>Q309*H309</f>
        <v>0</v>
      </c>
      <c r="S309" s="205">
        <v>0</v>
      </c>
      <c r="T309" s="206">
        <f>S309*H309</f>
        <v>0</v>
      </c>
      <c r="AR309" s="17" t="s">
        <v>290</v>
      </c>
      <c r="AT309" s="17" t="s">
        <v>285</v>
      </c>
      <c r="AU309" s="17" t="s">
        <v>86</v>
      </c>
      <c r="AY309" s="17" t="s">
        <v>282</v>
      </c>
      <c r="BE309" s="207">
        <f>IF(N309="základní",J309,0)</f>
        <v>4480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7" t="s">
        <v>86</v>
      </c>
      <c r="BK309" s="207">
        <f>ROUND(I309*H309,2)</f>
        <v>4480</v>
      </c>
      <c r="BL309" s="17" t="s">
        <v>290</v>
      </c>
      <c r="BM309" s="17" t="s">
        <v>4940</v>
      </c>
    </row>
    <row r="310" s="1" customFormat="1" ht="16.5" customHeight="1">
      <c r="B310" s="33"/>
      <c r="C310" s="198" t="s">
        <v>834</v>
      </c>
      <c r="D310" s="198" t="s">
        <v>285</v>
      </c>
      <c r="E310" s="199" t="s">
        <v>4941</v>
      </c>
      <c r="F310" s="200" t="s">
        <v>4942</v>
      </c>
      <c r="G310" s="201" t="s">
        <v>376</v>
      </c>
      <c r="H310" s="202">
        <v>2</v>
      </c>
      <c r="I310" s="203">
        <v>135</v>
      </c>
      <c r="J310" s="203">
        <f>ROUND(I310*H310,2)</f>
        <v>270</v>
      </c>
      <c r="K310" s="200" t="s">
        <v>377</v>
      </c>
      <c r="L310" s="38"/>
      <c r="M310" s="72" t="s">
        <v>1</v>
      </c>
      <c r="N310" s="204" t="s">
        <v>50</v>
      </c>
      <c r="O310" s="205">
        <v>0</v>
      </c>
      <c r="P310" s="205">
        <f>O310*H310</f>
        <v>0</v>
      </c>
      <c r="Q310" s="205">
        <v>0</v>
      </c>
      <c r="R310" s="205">
        <f>Q310*H310</f>
        <v>0</v>
      </c>
      <c r="S310" s="205">
        <v>0</v>
      </c>
      <c r="T310" s="206">
        <f>S310*H310</f>
        <v>0</v>
      </c>
      <c r="AR310" s="17" t="s">
        <v>290</v>
      </c>
      <c r="AT310" s="17" t="s">
        <v>285</v>
      </c>
      <c r="AU310" s="17" t="s">
        <v>86</v>
      </c>
      <c r="AY310" s="17" t="s">
        <v>282</v>
      </c>
      <c r="BE310" s="207">
        <f>IF(N310="základní",J310,0)</f>
        <v>270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7" t="s">
        <v>86</v>
      </c>
      <c r="BK310" s="207">
        <f>ROUND(I310*H310,2)</f>
        <v>270</v>
      </c>
      <c r="BL310" s="17" t="s">
        <v>290</v>
      </c>
      <c r="BM310" s="17" t="s">
        <v>4943</v>
      </c>
    </row>
    <row r="311" s="1" customFormat="1" ht="16.5" customHeight="1">
      <c r="B311" s="33"/>
      <c r="C311" s="198" t="s">
        <v>838</v>
      </c>
      <c r="D311" s="198" t="s">
        <v>285</v>
      </c>
      <c r="E311" s="199" t="s">
        <v>4944</v>
      </c>
      <c r="F311" s="200" t="s">
        <v>3545</v>
      </c>
      <c r="G311" s="201" t="s">
        <v>376</v>
      </c>
      <c r="H311" s="202">
        <v>10</v>
      </c>
      <c r="I311" s="203">
        <v>109</v>
      </c>
      <c r="J311" s="203">
        <f>ROUND(I311*H311,2)</f>
        <v>1090</v>
      </c>
      <c r="K311" s="200" t="s">
        <v>377</v>
      </c>
      <c r="L311" s="38"/>
      <c r="M311" s="72" t="s">
        <v>1</v>
      </c>
      <c r="N311" s="204" t="s">
        <v>50</v>
      </c>
      <c r="O311" s="205">
        <v>0</v>
      </c>
      <c r="P311" s="205">
        <f>O311*H311</f>
        <v>0</v>
      </c>
      <c r="Q311" s="205">
        <v>0</v>
      </c>
      <c r="R311" s="205">
        <f>Q311*H311</f>
        <v>0</v>
      </c>
      <c r="S311" s="205">
        <v>0</v>
      </c>
      <c r="T311" s="206">
        <f>S311*H311</f>
        <v>0</v>
      </c>
      <c r="AR311" s="17" t="s">
        <v>290</v>
      </c>
      <c r="AT311" s="17" t="s">
        <v>285</v>
      </c>
      <c r="AU311" s="17" t="s">
        <v>86</v>
      </c>
      <c r="AY311" s="17" t="s">
        <v>282</v>
      </c>
      <c r="BE311" s="207">
        <f>IF(N311="základní",J311,0)</f>
        <v>1090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86</v>
      </c>
      <c r="BK311" s="207">
        <f>ROUND(I311*H311,2)</f>
        <v>1090</v>
      </c>
      <c r="BL311" s="17" t="s">
        <v>290</v>
      </c>
      <c r="BM311" s="17" t="s">
        <v>4945</v>
      </c>
    </row>
    <row r="312" s="13" customFormat="1">
      <c r="B312" s="218"/>
      <c r="C312" s="219"/>
      <c r="D312" s="210" t="s">
        <v>292</v>
      </c>
      <c r="E312" s="220" t="s">
        <v>1</v>
      </c>
      <c r="F312" s="221" t="s">
        <v>4946</v>
      </c>
      <c r="G312" s="219"/>
      <c r="H312" s="222">
        <v>10</v>
      </c>
      <c r="I312" s="219"/>
      <c r="J312" s="219"/>
      <c r="K312" s="219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292</v>
      </c>
      <c r="AU312" s="227" t="s">
        <v>86</v>
      </c>
      <c r="AV312" s="13" t="s">
        <v>88</v>
      </c>
      <c r="AW312" s="13" t="s">
        <v>40</v>
      </c>
      <c r="AX312" s="13" t="s">
        <v>79</v>
      </c>
      <c r="AY312" s="227" t="s">
        <v>282</v>
      </c>
    </row>
    <row r="313" s="15" customFormat="1">
      <c r="B313" s="238"/>
      <c r="C313" s="239"/>
      <c r="D313" s="210" t="s">
        <v>292</v>
      </c>
      <c r="E313" s="240" t="s">
        <v>1</v>
      </c>
      <c r="F313" s="241" t="s">
        <v>306</v>
      </c>
      <c r="G313" s="239"/>
      <c r="H313" s="242">
        <v>10</v>
      </c>
      <c r="I313" s="239"/>
      <c r="J313" s="239"/>
      <c r="K313" s="239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292</v>
      </c>
      <c r="AU313" s="247" t="s">
        <v>86</v>
      </c>
      <c r="AV313" s="15" t="s">
        <v>290</v>
      </c>
      <c r="AW313" s="15" t="s">
        <v>40</v>
      </c>
      <c r="AX313" s="15" t="s">
        <v>86</v>
      </c>
      <c r="AY313" s="247" t="s">
        <v>282</v>
      </c>
    </row>
    <row r="314" s="1" customFormat="1" ht="16.5" customHeight="1">
      <c r="B314" s="33"/>
      <c r="C314" s="198" t="s">
        <v>842</v>
      </c>
      <c r="D314" s="198" t="s">
        <v>285</v>
      </c>
      <c r="E314" s="199" t="s">
        <v>4947</v>
      </c>
      <c r="F314" s="200" t="s">
        <v>4948</v>
      </c>
      <c r="G314" s="201" t="s">
        <v>376</v>
      </c>
      <c r="H314" s="202">
        <v>12</v>
      </c>
      <c r="I314" s="203">
        <v>195</v>
      </c>
      <c r="J314" s="203">
        <f>ROUND(I314*H314,2)</f>
        <v>2340</v>
      </c>
      <c r="K314" s="200" t="s">
        <v>377</v>
      </c>
      <c r="L314" s="38"/>
      <c r="M314" s="72" t="s">
        <v>1</v>
      </c>
      <c r="N314" s="204" t="s">
        <v>50</v>
      </c>
      <c r="O314" s="205">
        <v>0</v>
      </c>
      <c r="P314" s="205">
        <f>O314*H314</f>
        <v>0</v>
      </c>
      <c r="Q314" s="205">
        <v>0</v>
      </c>
      <c r="R314" s="205">
        <f>Q314*H314</f>
        <v>0</v>
      </c>
      <c r="S314" s="205">
        <v>0</v>
      </c>
      <c r="T314" s="206">
        <f>S314*H314</f>
        <v>0</v>
      </c>
      <c r="AR314" s="17" t="s">
        <v>290</v>
      </c>
      <c r="AT314" s="17" t="s">
        <v>285</v>
      </c>
      <c r="AU314" s="17" t="s">
        <v>86</v>
      </c>
      <c r="AY314" s="17" t="s">
        <v>282</v>
      </c>
      <c r="BE314" s="207">
        <f>IF(N314="základní",J314,0)</f>
        <v>2340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7" t="s">
        <v>86</v>
      </c>
      <c r="BK314" s="207">
        <f>ROUND(I314*H314,2)</f>
        <v>2340</v>
      </c>
      <c r="BL314" s="17" t="s">
        <v>290</v>
      </c>
      <c r="BM314" s="17" t="s">
        <v>4949</v>
      </c>
    </row>
    <row r="315" s="13" customFormat="1">
      <c r="B315" s="218"/>
      <c r="C315" s="219"/>
      <c r="D315" s="210" t="s">
        <v>292</v>
      </c>
      <c r="E315" s="220" t="s">
        <v>1</v>
      </c>
      <c r="F315" s="221" t="s">
        <v>4766</v>
      </c>
      <c r="G315" s="219"/>
      <c r="H315" s="222">
        <v>12</v>
      </c>
      <c r="I315" s="219"/>
      <c r="J315" s="219"/>
      <c r="K315" s="219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292</v>
      </c>
      <c r="AU315" s="227" t="s">
        <v>86</v>
      </c>
      <c r="AV315" s="13" t="s">
        <v>88</v>
      </c>
      <c r="AW315" s="13" t="s">
        <v>40</v>
      </c>
      <c r="AX315" s="13" t="s">
        <v>79</v>
      </c>
      <c r="AY315" s="227" t="s">
        <v>282</v>
      </c>
    </row>
    <row r="316" s="15" customFormat="1">
      <c r="B316" s="238"/>
      <c r="C316" s="239"/>
      <c r="D316" s="210" t="s">
        <v>292</v>
      </c>
      <c r="E316" s="240" t="s">
        <v>1</v>
      </c>
      <c r="F316" s="241" t="s">
        <v>306</v>
      </c>
      <c r="G316" s="239"/>
      <c r="H316" s="242">
        <v>12</v>
      </c>
      <c r="I316" s="239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292</v>
      </c>
      <c r="AU316" s="247" t="s">
        <v>86</v>
      </c>
      <c r="AV316" s="15" t="s">
        <v>290</v>
      </c>
      <c r="AW316" s="15" t="s">
        <v>40</v>
      </c>
      <c r="AX316" s="15" t="s">
        <v>86</v>
      </c>
      <c r="AY316" s="247" t="s">
        <v>282</v>
      </c>
    </row>
    <row r="317" s="1" customFormat="1" ht="16.5" customHeight="1">
      <c r="B317" s="33"/>
      <c r="C317" s="198" t="s">
        <v>846</v>
      </c>
      <c r="D317" s="198" t="s">
        <v>285</v>
      </c>
      <c r="E317" s="199" t="s">
        <v>3544</v>
      </c>
      <c r="F317" s="200" t="s">
        <v>4950</v>
      </c>
      <c r="G317" s="201" t="s">
        <v>376</v>
      </c>
      <c r="H317" s="202">
        <v>2</v>
      </c>
      <c r="I317" s="203">
        <v>310</v>
      </c>
      <c r="J317" s="203">
        <f>ROUND(I317*H317,2)</f>
        <v>620</v>
      </c>
      <c r="K317" s="200" t="s">
        <v>377</v>
      </c>
      <c r="L317" s="38"/>
      <c r="M317" s="72" t="s">
        <v>1</v>
      </c>
      <c r="N317" s="204" t="s">
        <v>50</v>
      </c>
      <c r="O317" s="205">
        <v>0</v>
      </c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AR317" s="17" t="s">
        <v>290</v>
      </c>
      <c r="AT317" s="17" t="s">
        <v>285</v>
      </c>
      <c r="AU317" s="17" t="s">
        <v>86</v>
      </c>
      <c r="AY317" s="17" t="s">
        <v>282</v>
      </c>
      <c r="BE317" s="207">
        <f>IF(N317="základní",J317,0)</f>
        <v>620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7" t="s">
        <v>86</v>
      </c>
      <c r="BK317" s="207">
        <f>ROUND(I317*H317,2)</f>
        <v>620</v>
      </c>
      <c r="BL317" s="17" t="s">
        <v>290</v>
      </c>
      <c r="BM317" s="17" t="s">
        <v>4951</v>
      </c>
    </row>
    <row r="318" s="1" customFormat="1" ht="16.5" customHeight="1">
      <c r="B318" s="33"/>
      <c r="C318" s="198" t="s">
        <v>852</v>
      </c>
      <c r="D318" s="198" t="s">
        <v>285</v>
      </c>
      <c r="E318" s="199" t="s">
        <v>3547</v>
      </c>
      <c r="F318" s="200" t="s">
        <v>4952</v>
      </c>
      <c r="G318" s="201" t="s">
        <v>392</v>
      </c>
      <c r="H318" s="202">
        <v>470.05000000000001</v>
      </c>
      <c r="I318" s="203">
        <v>14</v>
      </c>
      <c r="J318" s="203">
        <f>ROUND(I318*H318,2)</f>
        <v>6580.6999999999998</v>
      </c>
      <c r="K318" s="200" t="s">
        <v>377</v>
      </c>
      <c r="L318" s="38"/>
      <c r="M318" s="72" t="s">
        <v>1</v>
      </c>
      <c r="N318" s="204" t="s">
        <v>50</v>
      </c>
      <c r="O318" s="205">
        <v>0</v>
      </c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AR318" s="17" t="s">
        <v>290</v>
      </c>
      <c r="AT318" s="17" t="s">
        <v>285</v>
      </c>
      <c r="AU318" s="17" t="s">
        <v>86</v>
      </c>
      <c r="AY318" s="17" t="s">
        <v>282</v>
      </c>
      <c r="BE318" s="207">
        <f>IF(N318="základní",J318,0)</f>
        <v>6580.6999999999998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7" t="s">
        <v>86</v>
      </c>
      <c r="BK318" s="207">
        <f>ROUND(I318*H318,2)</f>
        <v>6580.6999999999998</v>
      </c>
      <c r="BL318" s="17" t="s">
        <v>290</v>
      </c>
      <c r="BM318" s="17" t="s">
        <v>4953</v>
      </c>
    </row>
    <row r="319" s="1" customFormat="1" ht="16.5" customHeight="1">
      <c r="B319" s="33"/>
      <c r="C319" s="198" t="s">
        <v>1279</v>
      </c>
      <c r="D319" s="198" t="s">
        <v>285</v>
      </c>
      <c r="E319" s="199" t="s">
        <v>3553</v>
      </c>
      <c r="F319" s="200" t="s">
        <v>4954</v>
      </c>
      <c r="G319" s="201" t="s">
        <v>376</v>
      </c>
      <c r="H319" s="202">
        <v>966.60000000000002</v>
      </c>
      <c r="I319" s="203">
        <v>45</v>
      </c>
      <c r="J319" s="203">
        <f>ROUND(I319*H319,2)</f>
        <v>43497</v>
      </c>
      <c r="K319" s="200" t="s">
        <v>377</v>
      </c>
      <c r="L319" s="38"/>
      <c r="M319" s="72" t="s">
        <v>1</v>
      </c>
      <c r="N319" s="204" t="s">
        <v>50</v>
      </c>
      <c r="O319" s="205">
        <v>0</v>
      </c>
      <c r="P319" s="205">
        <f>O319*H319</f>
        <v>0</v>
      </c>
      <c r="Q319" s="205">
        <v>0</v>
      </c>
      <c r="R319" s="205">
        <f>Q319*H319</f>
        <v>0</v>
      </c>
      <c r="S319" s="205">
        <v>0</v>
      </c>
      <c r="T319" s="206">
        <f>S319*H319</f>
        <v>0</v>
      </c>
      <c r="AR319" s="17" t="s">
        <v>290</v>
      </c>
      <c r="AT319" s="17" t="s">
        <v>285</v>
      </c>
      <c r="AU319" s="17" t="s">
        <v>86</v>
      </c>
      <c r="AY319" s="17" t="s">
        <v>282</v>
      </c>
      <c r="BE319" s="207">
        <f>IF(N319="základní",J319,0)</f>
        <v>43497</v>
      </c>
      <c r="BF319" s="207">
        <f>IF(N319="snížená",J319,0)</f>
        <v>0</v>
      </c>
      <c r="BG319" s="207">
        <f>IF(N319="zákl. přenesená",J319,0)</f>
        <v>0</v>
      </c>
      <c r="BH319" s="207">
        <f>IF(N319="sníž. přenesená",J319,0)</f>
        <v>0</v>
      </c>
      <c r="BI319" s="207">
        <f>IF(N319="nulová",J319,0)</f>
        <v>0</v>
      </c>
      <c r="BJ319" s="17" t="s">
        <v>86</v>
      </c>
      <c r="BK319" s="207">
        <f>ROUND(I319*H319,2)</f>
        <v>43497</v>
      </c>
      <c r="BL319" s="17" t="s">
        <v>290</v>
      </c>
      <c r="BM319" s="17" t="s">
        <v>4955</v>
      </c>
    </row>
    <row r="320" s="1" customFormat="1" ht="16.5" customHeight="1">
      <c r="B320" s="33"/>
      <c r="C320" s="198" t="s">
        <v>3608</v>
      </c>
      <c r="D320" s="198" t="s">
        <v>285</v>
      </c>
      <c r="E320" s="199" t="s">
        <v>3556</v>
      </c>
      <c r="F320" s="200" t="s">
        <v>4956</v>
      </c>
      <c r="G320" s="201" t="s">
        <v>376</v>
      </c>
      <c r="H320" s="202">
        <v>9</v>
      </c>
      <c r="I320" s="203">
        <v>51</v>
      </c>
      <c r="J320" s="203">
        <f>ROUND(I320*H320,2)</f>
        <v>459</v>
      </c>
      <c r="K320" s="200" t="s">
        <v>377</v>
      </c>
      <c r="L320" s="38"/>
      <c r="M320" s="72" t="s">
        <v>1</v>
      </c>
      <c r="N320" s="204" t="s">
        <v>50</v>
      </c>
      <c r="O320" s="205">
        <v>0</v>
      </c>
      <c r="P320" s="205">
        <f>O320*H320</f>
        <v>0</v>
      </c>
      <c r="Q320" s="205">
        <v>0</v>
      </c>
      <c r="R320" s="205">
        <f>Q320*H320</f>
        <v>0</v>
      </c>
      <c r="S320" s="205">
        <v>0</v>
      </c>
      <c r="T320" s="206">
        <f>S320*H320</f>
        <v>0</v>
      </c>
      <c r="AR320" s="17" t="s">
        <v>290</v>
      </c>
      <c r="AT320" s="17" t="s">
        <v>285</v>
      </c>
      <c r="AU320" s="17" t="s">
        <v>86</v>
      </c>
      <c r="AY320" s="17" t="s">
        <v>282</v>
      </c>
      <c r="BE320" s="207">
        <f>IF(N320="základní",J320,0)</f>
        <v>459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7" t="s">
        <v>86</v>
      </c>
      <c r="BK320" s="207">
        <f>ROUND(I320*H320,2)</f>
        <v>459</v>
      </c>
      <c r="BL320" s="17" t="s">
        <v>290</v>
      </c>
      <c r="BM320" s="17" t="s">
        <v>4957</v>
      </c>
    </row>
    <row r="321" s="1" customFormat="1" ht="16.5" customHeight="1">
      <c r="B321" s="33"/>
      <c r="C321" s="198" t="s">
        <v>3612</v>
      </c>
      <c r="D321" s="198" t="s">
        <v>285</v>
      </c>
      <c r="E321" s="199" t="s">
        <v>3559</v>
      </c>
      <c r="F321" s="200" t="s">
        <v>4958</v>
      </c>
      <c r="G321" s="201" t="s">
        <v>376</v>
      </c>
      <c r="H321" s="202">
        <v>19</v>
      </c>
      <c r="I321" s="203">
        <v>112</v>
      </c>
      <c r="J321" s="203">
        <f>ROUND(I321*H321,2)</f>
        <v>2128</v>
      </c>
      <c r="K321" s="200" t="s">
        <v>377</v>
      </c>
      <c r="L321" s="38"/>
      <c r="M321" s="72" t="s">
        <v>1</v>
      </c>
      <c r="N321" s="204" t="s">
        <v>50</v>
      </c>
      <c r="O321" s="205">
        <v>0</v>
      </c>
      <c r="P321" s="205">
        <f>O321*H321</f>
        <v>0</v>
      </c>
      <c r="Q321" s="205">
        <v>0</v>
      </c>
      <c r="R321" s="205">
        <f>Q321*H321</f>
        <v>0</v>
      </c>
      <c r="S321" s="205">
        <v>0</v>
      </c>
      <c r="T321" s="206">
        <f>S321*H321</f>
        <v>0</v>
      </c>
      <c r="AR321" s="17" t="s">
        <v>290</v>
      </c>
      <c r="AT321" s="17" t="s">
        <v>285</v>
      </c>
      <c r="AU321" s="17" t="s">
        <v>86</v>
      </c>
      <c r="AY321" s="17" t="s">
        <v>282</v>
      </c>
      <c r="BE321" s="207">
        <f>IF(N321="základní",J321,0)</f>
        <v>2128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7" t="s">
        <v>86</v>
      </c>
      <c r="BK321" s="207">
        <f>ROUND(I321*H321,2)</f>
        <v>2128</v>
      </c>
      <c r="BL321" s="17" t="s">
        <v>290</v>
      </c>
      <c r="BM321" s="17" t="s">
        <v>4959</v>
      </c>
    </row>
    <row r="322" s="1" customFormat="1" ht="16.5" customHeight="1">
      <c r="B322" s="33"/>
      <c r="C322" s="198" t="s">
        <v>3616</v>
      </c>
      <c r="D322" s="198" t="s">
        <v>285</v>
      </c>
      <c r="E322" s="199" t="s">
        <v>3563</v>
      </c>
      <c r="F322" s="200" t="s">
        <v>4960</v>
      </c>
      <c r="G322" s="201" t="s">
        <v>376</v>
      </c>
      <c r="H322" s="202">
        <v>4</v>
      </c>
      <c r="I322" s="203">
        <v>69</v>
      </c>
      <c r="J322" s="203">
        <f>ROUND(I322*H322,2)</f>
        <v>276</v>
      </c>
      <c r="K322" s="200" t="s">
        <v>377</v>
      </c>
      <c r="L322" s="38"/>
      <c r="M322" s="72" t="s">
        <v>1</v>
      </c>
      <c r="N322" s="204" t="s">
        <v>50</v>
      </c>
      <c r="O322" s="205">
        <v>0</v>
      </c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AR322" s="17" t="s">
        <v>290</v>
      </c>
      <c r="AT322" s="17" t="s">
        <v>285</v>
      </c>
      <c r="AU322" s="17" t="s">
        <v>86</v>
      </c>
      <c r="AY322" s="17" t="s">
        <v>282</v>
      </c>
      <c r="BE322" s="207">
        <f>IF(N322="základní",J322,0)</f>
        <v>276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7" t="s">
        <v>86</v>
      </c>
      <c r="BK322" s="207">
        <f>ROUND(I322*H322,2)</f>
        <v>276</v>
      </c>
      <c r="BL322" s="17" t="s">
        <v>290</v>
      </c>
      <c r="BM322" s="17" t="s">
        <v>4961</v>
      </c>
    </row>
    <row r="323" s="1" customFormat="1" ht="16.5" customHeight="1">
      <c r="B323" s="33"/>
      <c r="C323" s="198" t="s">
        <v>3620</v>
      </c>
      <c r="D323" s="198" t="s">
        <v>285</v>
      </c>
      <c r="E323" s="199" t="s">
        <v>3671</v>
      </c>
      <c r="F323" s="200" t="s">
        <v>3672</v>
      </c>
      <c r="G323" s="201" t="s">
        <v>376</v>
      </c>
      <c r="H323" s="202">
        <v>58</v>
      </c>
      <c r="I323" s="203">
        <v>160</v>
      </c>
      <c r="J323" s="203">
        <f>ROUND(I323*H323,2)</f>
        <v>9280</v>
      </c>
      <c r="K323" s="200" t="s">
        <v>377</v>
      </c>
      <c r="L323" s="38"/>
      <c r="M323" s="72" t="s">
        <v>1</v>
      </c>
      <c r="N323" s="204" t="s">
        <v>50</v>
      </c>
      <c r="O323" s="205">
        <v>0</v>
      </c>
      <c r="P323" s="205">
        <f>O323*H323</f>
        <v>0</v>
      </c>
      <c r="Q323" s="205">
        <v>0</v>
      </c>
      <c r="R323" s="205">
        <f>Q323*H323</f>
        <v>0</v>
      </c>
      <c r="S323" s="205">
        <v>0</v>
      </c>
      <c r="T323" s="206">
        <f>S323*H323</f>
        <v>0</v>
      </c>
      <c r="AR323" s="17" t="s">
        <v>290</v>
      </c>
      <c r="AT323" s="17" t="s">
        <v>285</v>
      </c>
      <c r="AU323" s="17" t="s">
        <v>86</v>
      </c>
      <c r="AY323" s="17" t="s">
        <v>282</v>
      </c>
      <c r="BE323" s="207">
        <f>IF(N323="základní",J323,0)</f>
        <v>9280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7" t="s">
        <v>86</v>
      </c>
      <c r="BK323" s="207">
        <f>ROUND(I323*H323,2)</f>
        <v>9280</v>
      </c>
      <c r="BL323" s="17" t="s">
        <v>290</v>
      </c>
      <c r="BM323" s="17" t="s">
        <v>4962</v>
      </c>
    </row>
    <row r="324" s="13" customFormat="1">
      <c r="B324" s="218"/>
      <c r="C324" s="219"/>
      <c r="D324" s="210" t="s">
        <v>292</v>
      </c>
      <c r="E324" s="220" t="s">
        <v>1</v>
      </c>
      <c r="F324" s="221" t="s">
        <v>4963</v>
      </c>
      <c r="G324" s="219"/>
      <c r="H324" s="222">
        <v>58</v>
      </c>
      <c r="I324" s="219"/>
      <c r="J324" s="219"/>
      <c r="K324" s="219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292</v>
      </c>
      <c r="AU324" s="227" t="s">
        <v>86</v>
      </c>
      <c r="AV324" s="13" t="s">
        <v>88</v>
      </c>
      <c r="AW324" s="13" t="s">
        <v>40</v>
      </c>
      <c r="AX324" s="13" t="s">
        <v>79</v>
      </c>
      <c r="AY324" s="227" t="s">
        <v>282</v>
      </c>
    </row>
    <row r="325" s="15" customFormat="1">
      <c r="B325" s="238"/>
      <c r="C325" s="239"/>
      <c r="D325" s="210" t="s">
        <v>292</v>
      </c>
      <c r="E325" s="240" t="s">
        <v>1</v>
      </c>
      <c r="F325" s="241" t="s">
        <v>306</v>
      </c>
      <c r="G325" s="239"/>
      <c r="H325" s="242">
        <v>58</v>
      </c>
      <c r="I325" s="239"/>
      <c r="J325" s="239"/>
      <c r="K325" s="239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292</v>
      </c>
      <c r="AU325" s="247" t="s">
        <v>86</v>
      </c>
      <c r="AV325" s="15" t="s">
        <v>290</v>
      </c>
      <c r="AW325" s="15" t="s">
        <v>40</v>
      </c>
      <c r="AX325" s="15" t="s">
        <v>86</v>
      </c>
      <c r="AY325" s="247" t="s">
        <v>282</v>
      </c>
    </row>
    <row r="326" s="1" customFormat="1" ht="16.5" customHeight="1">
      <c r="B326" s="33"/>
      <c r="C326" s="198" t="s">
        <v>3624</v>
      </c>
      <c r="D326" s="198" t="s">
        <v>285</v>
      </c>
      <c r="E326" s="199" t="s">
        <v>3676</v>
      </c>
      <c r="F326" s="200" t="s">
        <v>3677</v>
      </c>
      <c r="G326" s="201" t="s">
        <v>376</v>
      </c>
      <c r="H326" s="202">
        <v>14</v>
      </c>
      <c r="I326" s="203">
        <v>695</v>
      </c>
      <c r="J326" s="203">
        <f>ROUND(I326*H326,2)</f>
        <v>9730</v>
      </c>
      <c r="K326" s="200" t="s">
        <v>377</v>
      </c>
      <c r="L326" s="38"/>
      <c r="M326" s="72" t="s">
        <v>1</v>
      </c>
      <c r="N326" s="204" t="s">
        <v>50</v>
      </c>
      <c r="O326" s="205">
        <v>0</v>
      </c>
      <c r="P326" s="205">
        <f>O326*H326</f>
        <v>0</v>
      </c>
      <c r="Q326" s="205">
        <v>0</v>
      </c>
      <c r="R326" s="205">
        <f>Q326*H326</f>
        <v>0</v>
      </c>
      <c r="S326" s="205">
        <v>0</v>
      </c>
      <c r="T326" s="206">
        <f>S326*H326</f>
        <v>0</v>
      </c>
      <c r="AR326" s="17" t="s">
        <v>290</v>
      </c>
      <c r="AT326" s="17" t="s">
        <v>285</v>
      </c>
      <c r="AU326" s="17" t="s">
        <v>86</v>
      </c>
      <c r="AY326" s="17" t="s">
        <v>282</v>
      </c>
      <c r="BE326" s="207">
        <f>IF(N326="základní",J326,0)</f>
        <v>9730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7" t="s">
        <v>86</v>
      </c>
      <c r="BK326" s="207">
        <f>ROUND(I326*H326,2)</f>
        <v>9730</v>
      </c>
      <c r="BL326" s="17" t="s">
        <v>290</v>
      </c>
      <c r="BM326" s="17" t="s">
        <v>4964</v>
      </c>
    </row>
    <row r="327" s="13" customFormat="1">
      <c r="B327" s="218"/>
      <c r="C327" s="219"/>
      <c r="D327" s="210" t="s">
        <v>292</v>
      </c>
      <c r="E327" s="220" t="s">
        <v>1</v>
      </c>
      <c r="F327" s="221" t="s">
        <v>4384</v>
      </c>
      <c r="G327" s="219"/>
      <c r="H327" s="222">
        <v>14</v>
      </c>
      <c r="I327" s="219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292</v>
      </c>
      <c r="AU327" s="227" t="s">
        <v>86</v>
      </c>
      <c r="AV327" s="13" t="s">
        <v>88</v>
      </c>
      <c r="AW327" s="13" t="s">
        <v>40</v>
      </c>
      <c r="AX327" s="13" t="s">
        <v>79</v>
      </c>
      <c r="AY327" s="227" t="s">
        <v>282</v>
      </c>
    </row>
    <row r="328" s="15" customFormat="1">
      <c r="B328" s="238"/>
      <c r="C328" s="239"/>
      <c r="D328" s="210" t="s">
        <v>292</v>
      </c>
      <c r="E328" s="240" t="s">
        <v>1</v>
      </c>
      <c r="F328" s="241" t="s">
        <v>306</v>
      </c>
      <c r="G328" s="239"/>
      <c r="H328" s="242">
        <v>14</v>
      </c>
      <c r="I328" s="239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292</v>
      </c>
      <c r="AU328" s="247" t="s">
        <v>86</v>
      </c>
      <c r="AV328" s="15" t="s">
        <v>290</v>
      </c>
      <c r="AW328" s="15" t="s">
        <v>40</v>
      </c>
      <c r="AX328" s="15" t="s">
        <v>86</v>
      </c>
      <c r="AY328" s="247" t="s">
        <v>282</v>
      </c>
    </row>
    <row r="329" s="1" customFormat="1" ht="16.5" customHeight="1">
      <c r="B329" s="33"/>
      <c r="C329" s="198" t="s">
        <v>3628</v>
      </c>
      <c r="D329" s="198" t="s">
        <v>285</v>
      </c>
      <c r="E329" s="199" t="s">
        <v>3681</v>
      </c>
      <c r="F329" s="200" t="s">
        <v>3682</v>
      </c>
      <c r="G329" s="201" t="s">
        <v>627</v>
      </c>
      <c r="H329" s="202">
        <v>5593.9300000000003</v>
      </c>
      <c r="I329" s="203">
        <v>3</v>
      </c>
      <c r="J329" s="203">
        <f>ROUND(I329*H329,2)</f>
        <v>16781.790000000001</v>
      </c>
      <c r="K329" s="200" t="s">
        <v>377</v>
      </c>
      <c r="L329" s="38"/>
      <c r="M329" s="72" t="s">
        <v>1</v>
      </c>
      <c r="N329" s="204" t="s">
        <v>50</v>
      </c>
      <c r="O329" s="205">
        <v>0</v>
      </c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AR329" s="17" t="s">
        <v>290</v>
      </c>
      <c r="AT329" s="17" t="s">
        <v>285</v>
      </c>
      <c r="AU329" s="17" t="s">
        <v>86</v>
      </c>
      <c r="AY329" s="17" t="s">
        <v>282</v>
      </c>
      <c r="BE329" s="207">
        <f>IF(N329="základní",J329,0)</f>
        <v>16781.790000000001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86</v>
      </c>
      <c r="BK329" s="207">
        <f>ROUND(I329*H329,2)</f>
        <v>16781.790000000001</v>
      </c>
      <c r="BL329" s="17" t="s">
        <v>290</v>
      </c>
      <c r="BM329" s="17" t="s">
        <v>4965</v>
      </c>
    </row>
    <row r="330" s="1" customFormat="1" ht="16.5" customHeight="1">
      <c r="B330" s="33"/>
      <c r="C330" s="198" t="s">
        <v>3632</v>
      </c>
      <c r="D330" s="198" t="s">
        <v>285</v>
      </c>
      <c r="E330" s="199" t="s">
        <v>3685</v>
      </c>
      <c r="F330" s="200" t="s">
        <v>3686</v>
      </c>
      <c r="G330" s="201" t="s">
        <v>627</v>
      </c>
      <c r="H330" s="202">
        <v>5593.9300000000003</v>
      </c>
      <c r="I330" s="203">
        <v>5</v>
      </c>
      <c r="J330" s="203">
        <f>ROUND(I330*H330,2)</f>
        <v>27969.650000000001</v>
      </c>
      <c r="K330" s="200" t="s">
        <v>377</v>
      </c>
      <c r="L330" s="38"/>
      <c r="M330" s="72" t="s">
        <v>1</v>
      </c>
      <c r="N330" s="204" t="s">
        <v>50</v>
      </c>
      <c r="O330" s="205">
        <v>0</v>
      </c>
      <c r="P330" s="205">
        <f>O330*H330</f>
        <v>0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AR330" s="17" t="s">
        <v>290</v>
      </c>
      <c r="AT330" s="17" t="s">
        <v>285</v>
      </c>
      <c r="AU330" s="17" t="s">
        <v>86</v>
      </c>
      <c r="AY330" s="17" t="s">
        <v>282</v>
      </c>
      <c r="BE330" s="207">
        <f>IF(N330="základní",J330,0)</f>
        <v>27969.650000000001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7" t="s">
        <v>86</v>
      </c>
      <c r="BK330" s="207">
        <f>ROUND(I330*H330,2)</f>
        <v>27969.650000000001</v>
      </c>
      <c r="BL330" s="17" t="s">
        <v>290</v>
      </c>
      <c r="BM330" s="17" t="s">
        <v>4966</v>
      </c>
    </row>
    <row r="331" s="1" customFormat="1" ht="16.5" customHeight="1">
      <c r="B331" s="33"/>
      <c r="C331" s="198" t="s">
        <v>3636</v>
      </c>
      <c r="D331" s="198" t="s">
        <v>285</v>
      </c>
      <c r="E331" s="199" t="s">
        <v>3689</v>
      </c>
      <c r="F331" s="200" t="s">
        <v>3690</v>
      </c>
      <c r="G331" s="201" t="s">
        <v>627</v>
      </c>
      <c r="H331" s="202">
        <v>5593.9300000000003</v>
      </c>
      <c r="I331" s="203">
        <v>3.6000000000000001</v>
      </c>
      <c r="J331" s="203">
        <f>ROUND(I331*H331,2)</f>
        <v>20138.150000000001</v>
      </c>
      <c r="K331" s="200" t="s">
        <v>377</v>
      </c>
      <c r="L331" s="38"/>
      <c r="M331" s="72" t="s">
        <v>1</v>
      </c>
      <c r="N331" s="204" t="s">
        <v>50</v>
      </c>
      <c r="O331" s="205">
        <v>0</v>
      </c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AR331" s="17" t="s">
        <v>290</v>
      </c>
      <c r="AT331" s="17" t="s">
        <v>285</v>
      </c>
      <c r="AU331" s="17" t="s">
        <v>86</v>
      </c>
      <c r="AY331" s="17" t="s">
        <v>282</v>
      </c>
      <c r="BE331" s="207">
        <f>IF(N331="základní",J331,0)</f>
        <v>20138.150000000001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7" t="s">
        <v>86</v>
      </c>
      <c r="BK331" s="207">
        <f>ROUND(I331*H331,2)</f>
        <v>20138.150000000001</v>
      </c>
      <c r="BL331" s="17" t="s">
        <v>290</v>
      </c>
      <c r="BM331" s="17" t="s">
        <v>4967</v>
      </c>
    </row>
    <row r="332" s="1" customFormat="1" ht="16.5" customHeight="1">
      <c r="B332" s="33"/>
      <c r="C332" s="198" t="s">
        <v>3641</v>
      </c>
      <c r="D332" s="198" t="s">
        <v>285</v>
      </c>
      <c r="E332" s="199" t="s">
        <v>3693</v>
      </c>
      <c r="F332" s="200" t="s">
        <v>3694</v>
      </c>
      <c r="G332" s="201" t="s">
        <v>627</v>
      </c>
      <c r="H332" s="202">
        <v>5593.9300000000003</v>
      </c>
      <c r="I332" s="203">
        <v>1</v>
      </c>
      <c r="J332" s="203">
        <f>ROUND(I332*H332,2)</f>
        <v>5593.9300000000003</v>
      </c>
      <c r="K332" s="200" t="s">
        <v>377</v>
      </c>
      <c r="L332" s="38"/>
      <c r="M332" s="72" t="s">
        <v>1</v>
      </c>
      <c r="N332" s="204" t="s">
        <v>50</v>
      </c>
      <c r="O332" s="205">
        <v>0</v>
      </c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AR332" s="17" t="s">
        <v>290</v>
      </c>
      <c r="AT332" s="17" t="s">
        <v>285</v>
      </c>
      <c r="AU332" s="17" t="s">
        <v>86</v>
      </c>
      <c r="AY332" s="17" t="s">
        <v>282</v>
      </c>
      <c r="BE332" s="207">
        <f>IF(N332="základní",J332,0)</f>
        <v>5593.9300000000003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7" t="s">
        <v>86</v>
      </c>
      <c r="BK332" s="207">
        <f>ROUND(I332*H332,2)</f>
        <v>5593.9300000000003</v>
      </c>
      <c r="BL332" s="17" t="s">
        <v>290</v>
      </c>
      <c r="BM332" s="17" t="s">
        <v>4968</v>
      </c>
    </row>
    <row r="333" s="11" customFormat="1" ht="25.92" customHeight="1">
      <c r="B333" s="183"/>
      <c r="C333" s="184"/>
      <c r="D333" s="185" t="s">
        <v>78</v>
      </c>
      <c r="E333" s="186" t="s">
        <v>3696</v>
      </c>
      <c r="F333" s="186" t="s">
        <v>3697</v>
      </c>
      <c r="G333" s="184"/>
      <c r="H333" s="184"/>
      <c r="I333" s="184"/>
      <c r="J333" s="187">
        <f>BK333</f>
        <v>378821.27000000002</v>
      </c>
      <c r="K333" s="184"/>
      <c r="L333" s="188"/>
      <c r="M333" s="189"/>
      <c r="N333" s="190"/>
      <c r="O333" s="190"/>
      <c r="P333" s="191">
        <f>SUM(P334:P349)</f>
        <v>0</v>
      </c>
      <c r="Q333" s="190"/>
      <c r="R333" s="191">
        <f>SUM(R334:R349)</f>
        <v>0</v>
      </c>
      <c r="S333" s="190"/>
      <c r="T333" s="192">
        <f>SUM(T334:T349)</f>
        <v>0</v>
      </c>
      <c r="AR333" s="193" t="s">
        <v>86</v>
      </c>
      <c r="AT333" s="194" t="s">
        <v>78</v>
      </c>
      <c r="AU333" s="194" t="s">
        <v>79</v>
      </c>
      <c r="AY333" s="193" t="s">
        <v>282</v>
      </c>
      <c r="BK333" s="195">
        <f>SUM(BK334:BK349)</f>
        <v>378821.27000000002</v>
      </c>
    </row>
    <row r="334" s="1" customFormat="1" ht="16.5" customHeight="1">
      <c r="B334" s="33"/>
      <c r="C334" s="198" t="s">
        <v>3646</v>
      </c>
      <c r="D334" s="198" t="s">
        <v>285</v>
      </c>
      <c r="E334" s="199" t="s">
        <v>3699</v>
      </c>
      <c r="F334" s="200" t="s">
        <v>4969</v>
      </c>
      <c r="G334" s="201" t="s">
        <v>376</v>
      </c>
      <c r="H334" s="202">
        <v>1</v>
      </c>
      <c r="I334" s="203">
        <v>101838</v>
      </c>
      <c r="J334" s="203">
        <f>ROUND(I334*H334,2)</f>
        <v>101838</v>
      </c>
      <c r="K334" s="200" t="s">
        <v>377</v>
      </c>
      <c r="L334" s="38"/>
      <c r="M334" s="72" t="s">
        <v>1</v>
      </c>
      <c r="N334" s="204" t="s">
        <v>50</v>
      </c>
      <c r="O334" s="205">
        <v>0</v>
      </c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AR334" s="17" t="s">
        <v>290</v>
      </c>
      <c r="AT334" s="17" t="s">
        <v>285</v>
      </c>
      <c r="AU334" s="17" t="s">
        <v>86</v>
      </c>
      <c r="AY334" s="17" t="s">
        <v>282</v>
      </c>
      <c r="BE334" s="207">
        <f>IF(N334="základní",J334,0)</f>
        <v>101838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7" t="s">
        <v>86</v>
      </c>
      <c r="BK334" s="207">
        <f>ROUND(I334*H334,2)</f>
        <v>101838</v>
      </c>
      <c r="BL334" s="17" t="s">
        <v>290</v>
      </c>
      <c r="BM334" s="17" t="s">
        <v>4970</v>
      </c>
    </row>
    <row r="335" s="1" customFormat="1" ht="16.5" customHeight="1">
      <c r="B335" s="33"/>
      <c r="C335" s="198" t="s">
        <v>3650</v>
      </c>
      <c r="D335" s="198" t="s">
        <v>285</v>
      </c>
      <c r="E335" s="199" t="s">
        <v>3703</v>
      </c>
      <c r="F335" s="200" t="s">
        <v>4971</v>
      </c>
      <c r="G335" s="201" t="s">
        <v>376</v>
      </c>
      <c r="H335" s="202">
        <v>1</v>
      </c>
      <c r="I335" s="203">
        <v>29442</v>
      </c>
      <c r="J335" s="203">
        <f>ROUND(I335*H335,2)</f>
        <v>29442</v>
      </c>
      <c r="K335" s="200" t="s">
        <v>377</v>
      </c>
      <c r="L335" s="38"/>
      <c r="M335" s="72" t="s">
        <v>1</v>
      </c>
      <c r="N335" s="204" t="s">
        <v>50</v>
      </c>
      <c r="O335" s="205">
        <v>0</v>
      </c>
      <c r="P335" s="205">
        <f>O335*H335</f>
        <v>0</v>
      </c>
      <c r="Q335" s="205">
        <v>0</v>
      </c>
      <c r="R335" s="205">
        <f>Q335*H335</f>
        <v>0</v>
      </c>
      <c r="S335" s="205">
        <v>0</v>
      </c>
      <c r="T335" s="206">
        <f>S335*H335</f>
        <v>0</v>
      </c>
      <c r="AR335" s="17" t="s">
        <v>290</v>
      </c>
      <c r="AT335" s="17" t="s">
        <v>285</v>
      </c>
      <c r="AU335" s="17" t="s">
        <v>86</v>
      </c>
      <c r="AY335" s="17" t="s">
        <v>282</v>
      </c>
      <c r="BE335" s="207">
        <f>IF(N335="základní",J335,0)</f>
        <v>29442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7" t="s">
        <v>86</v>
      </c>
      <c r="BK335" s="207">
        <f>ROUND(I335*H335,2)</f>
        <v>29442</v>
      </c>
      <c r="BL335" s="17" t="s">
        <v>290</v>
      </c>
      <c r="BM335" s="17" t="s">
        <v>4972</v>
      </c>
    </row>
    <row r="336" s="1" customFormat="1" ht="16.5" customHeight="1">
      <c r="B336" s="33"/>
      <c r="C336" s="198" t="s">
        <v>3654</v>
      </c>
      <c r="D336" s="198" t="s">
        <v>285</v>
      </c>
      <c r="E336" s="199" t="s">
        <v>4973</v>
      </c>
      <c r="F336" s="200" t="s">
        <v>4974</v>
      </c>
      <c r="G336" s="201" t="s">
        <v>376</v>
      </c>
      <c r="H336" s="202">
        <v>1</v>
      </c>
      <c r="I336" s="203">
        <v>32833</v>
      </c>
      <c r="J336" s="203">
        <f>ROUND(I336*H336,2)</f>
        <v>32833</v>
      </c>
      <c r="K336" s="200" t="s">
        <v>377</v>
      </c>
      <c r="L336" s="38"/>
      <c r="M336" s="72" t="s">
        <v>1</v>
      </c>
      <c r="N336" s="204" t="s">
        <v>50</v>
      </c>
      <c r="O336" s="205">
        <v>0</v>
      </c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AR336" s="17" t="s">
        <v>290</v>
      </c>
      <c r="AT336" s="17" t="s">
        <v>285</v>
      </c>
      <c r="AU336" s="17" t="s">
        <v>86</v>
      </c>
      <c r="AY336" s="17" t="s">
        <v>282</v>
      </c>
      <c r="BE336" s="207">
        <f>IF(N336="základní",J336,0)</f>
        <v>32833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7" t="s">
        <v>86</v>
      </c>
      <c r="BK336" s="207">
        <f>ROUND(I336*H336,2)</f>
        <v>32833</v>
      </c>
      <c r="BL336" s="17" t="s">
        <v>290</v>
      </c>
      <c r="BM336" s="17" t="s">
        <v>4975</v>
      </c>
    </row>
    <row r="337" s="1" customFormat="1" ht="16.5" customHeight="1">
      <c r="B337" s="33"/>
      <c r="C337" s="198" t="s">
        <v>3658</v>
      </c>
      <c r="D337" s="198" t="s">
        <v>285</v>
      </c>
      <c r="E337" s="199" t="s">
        <v>4976</v>
      </c>
      <c r="F337" s="200" t="s">
        <v>4977</v>
      </c>
      <c r="G337" s="201" t="s">
        <v>376</v>
      </c>
      <c r="H337" s="202">
        <v>1</v>
      </c>
      <c r="I337" s="203">
        <v>18179</v>
      </c>
      <c r="J337" s="203">
        <f>ROUND(I337*H337,2)</f>
        <v>18179</v>
      </c>
      <c r="K337" s="200" t="s">
        <v>377</v>
      </c>
      <c r="L337" s="38"/>
      <c r="M337" s="72" t="s">
        <v>1</v>
      </c>
      <c r="N337" s="204" t="s">
        <v>50</v>
      </c>
      <c r="O337" s="205">
        <v>0</v>
      </c>
      <c r="P337" s="205">
        <f>O337*H337</f>
        <v>0</v>
      </c>
      <c r="Q337" s="205">
        <v>0</v>
      </c>
      <c r="R337" s="205">
        <f>Q337*H337</f>
        <v>0</v>
      </c>
      <c r="S337" s="205">
        <v>0</v>
      </c>
      <c r="T337" s="206">
        <f>S337*H337</f>
        <v>0</v>
      </c>
      <c r="AR337" s="17" t="s">
        <v>290</v>
      </c>
      <c r="AT337" s="17" t="s">
        <v>285</v>
      </c>
      <c r="AU337" s="17" t="s">
        <v>86</v>
      </c>
      <c r="AY337" s="17" t="s">
        <v>282</v>
      </c>
      <c r="BE337" s="207">
        <f>IF(N337="základní",J337,0)</f>
        <v>18179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18179</v>
      </c>
      <c r="BL337" s="17" t="s">
        <v>290</v>
      </c>
      <c r="BM337" s="17" t="s">
        <v>4978</v>
      </c>
    </row>
    <row r="338" s="1" customFormat="1" ht="16.5" customHeight="1">
      <c r="B338" s="33"/>
      <c r="C338" s="198" t="s">
        <v>2331</v>
      </c>
      <c r="D338" s="198" t="s">
        <v>285</v>
      </c>
      <c r="E338" s="199" t="s">
        <v>4979</v>
      </c>
      <c r="F338" s="200" t="s">
        <v>4980</v>
      </c>
      <c r="G338" s="201" t="s">
        <v>376</v>
      </c>
      <c r="H338" s="202">
        <v>1</v>
      </c>
      <c r="I338" s="203">
        <v>30720</v>
      </c>
      <c r="J338" s="203">
        <f>ROUND(I338*H338,2)</f>
        <v>30720</v>
      </c>
      <c r="K338" s="200" t="s">
        <v>377</v>
      </c>
      <c r="L338" s="38"/>
      <c r="M338" s="72" t="s">
        <v>1</v>
      </c>
      <c r="N338" s="204" t="s">
        <v>50</v>
      </c>
      <c r="O338" s="205">
        <v>0</v>
      </c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AR338" s="17" t="s">
        <v>290</v>
      </c>
      <c r="AT338" s="17" t="s">
        <v>285</v>
      </c>
      <c r="AU338" s="17" t="s">
        <v>86</v>
      </c>
      <c r="AY338" s="17" t="s">
        <v>282</v>
      </c>
      <c r="BE338" s="207">
        <f>IF(N338="základní",J338,0)</f>
        <v>30720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7" t="s">
        <v>86</v>
      </c>
      <c r="BK338" s="207">
        <f>ROUND(I338*H338,2)</f>
        <v>30720</v>
      </c>
      <c r="BL338" s="17" t="s">
        <v>290</v>
      </c>
      <c r="BM338" s="17" t="s">
        <v>4981</v>
      </c>
    </row>
    <row r="339" s="1" customFormat="1" ht="16.5" customHeight="1">
      <c r="B339" s="33"/>
      <c r="C339" s="198" t="s">
        <v>3666</v>
      </c>
      <c r="D339" s="198" t="s">
        <v>285</v>
      </c>
      <c r="E339" s="199" t="s">
        <v>4982</v>
      </c>
      <c r="F339" s="200" t="s">
        <v>4983</v>
      </c>
      <c r="G339" s="201" t="s">
        <v>376</v>
      </c>
      <c r="H339" s="202">
        <v>1</v>
      </c>
      <c r="I339" s="203">
        <v>18179</v>
      </c>
      <c r="J339" s="203">
        <f>ROUND(I339*H339,2)</f>
        <v>18179</v>
      </c>
      <c r="K339" s="200" t="s">
        <v>377</v>
      </c>
      <c r="L339" s="38"/>
      <c r="M339" s="72" t="s">
        <v>1</v>
      </c>
      <c r="N339" s="204" t="s">
        <v>50</v>
      </c>
      <c r="O339" s="205">
        <v>0</v>
      </c>
      <c r="P339" s="205">
        <f>O339*H339</f>
        <v>0</v>
      </c>
      <c r="Q339" s="205">
        <v>0</v>
      </c>
      <c r="R339" s="205">
        <f>Q339*H339</f>
        <v>0</v>
      </c>
      <c r="S339" s="205">
        <v>0</v>
      </c>
      <c r="T339" s="206">
        <f>S339*H339</f>
        <v>0</v>
      </c>
      <c r="AR339" s="17" t="s">
        <v>290</v>
      </c>
      <c r="AT339" s="17" t="s">
        <v>285</v>
      </c>
      <c r="AU339" s="17" t="s">
        <v>86</v>
      </c>
      <c r="AY339" s="17" t="s">
        <v>282</v>
      </c>
      <c r="BE339" s="207">
        <f>IF(N339="základní",J339,0)</f>
        <v>18179</v>
      </c>
      <c r="BF339" s="207">
        <f>IF(N339="snížená",J339,0)</f>
        <v>0</v>
      </c>
      <c r="BG339" s="207">
        <f>IF(N339="zákl. přenesená",J339,0)</f>
        <v>0</v>
      </c>
      <c r="BH339" s="207">
        <f>IF(N339="sníž. přenesená",J339,0)</f>
        <v>0</v>
      </c>
      <c r="BI339" s="207">
        <f>IF(N339="nulová",J339,0)</f>
        <v>0</v>
      </c>
      <c r="BJ339" s="17" t="s">
        <v>86</v>
      </c>
      <c r="BK339" s="207">
        <f>ROUND(I339*H339,2)</f>
        <v>18179</v>
      </c>
      <c r="BL339" s="17" t="s">
        <v>290</v>
      </c>
      <c r="BM339" s="17" t="s">
        <v>4984</v>
      </c>
    </row>
    <row r="340" s="1" customFormat="1" ht="16.5" customHeight="1">
      <c r="B340" s="33"/>
      <c r="C340" s="198" t="s">
        <v>3670</v>
      </c>
      <c r="D340" s="198" t="s">
        <v>285</v>
      </c>
      <c r="E340" s="199" t="s">
        <v>4985</v>
      </c>
      <c r="F340" s="200" t="s">
        <v>4986</v>
      </c>
      <c r="G340" s="201" t="s">
        <v>376</v>
      </c>
      <c r="H340" s="202">
        <v>1</v>
      </c>
      <c r="I340" s="203">
        <v>42114</v>
      </c>
      <c r="J340" s="203">
        <f>ROUND(I340*H340,2)</f>
        <v>42114</v>
      </c>
      <c r="K340" s="200" t="s">
        <v>377</v>
      </c>
      <c r="L340" s="38"/>
      <c r="M340" s="72" t="s">
        <v>1</v>
      </c>
      <c r="N340" s="204" t="s">
        <v>50</v>
      </c>
      <c r="O340" s="205">
        <v>0</v>
      </c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AR340" s="17" t="s">
        <v>290</v>
      </c>
      <c r="AT340" s="17" t="s">
        <v>285</v>
      </c>
      <c r="AU340" s="17" t="s">
        <v>86</v>
      </c>
      <c r="AY340" s="17" t="s">
        <v>282</v>
      </c>
      <c r="BE340" s="207">
        <f>IF(N340="základní",J340,0)</f>
        <v>42114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7" t="s">
        <v>86</v>
      </c>
      <c r="BK340" s="207">
        <f>ROUND(I340*H340,2)</f>
        <v>42114</v>
      </c>
      <c r="BL340" s="17" t="s">
        <v>290</v>
      </c>
      <c r="BM340" s="17" t="s">
        <v>4987</v>
      </c>
    </row>
    <row r="341" s="1" customFormat="1" ht="16.5" customHeight="1">
      <c r="B341" s="33"/>
      <c r="C341" s="198" t="s">
        <v>3675</v>
      </c>
      <c r="D341" s="198" t="s">
        <v>285</v>
      </c>
      <c r="E341" s="199" t="s">
        <v>4988</v>
      </c>
      <c r="F341" s="200" t="s">
        <v>4989</v>
      </c>
      <c r="G341" s="201" t="s">
        <v>376</v>
      </c>
      <c r="H341" s="202">
        <v>1</v>
      </c>
      <c r="I341" s="203">
        <v>17947</v>
      </c>
      <c r="J341" s="203">
        <f>ROUND(I341*H341,2)</f>
        <v>17947</v>
      </c>
      <c r="K341" s="200" t="s">
        <v>377</v>
      </c>
      <c r="L341" s="38"/>
      <c r="M341" s="72" t="s">
        <v>1</v>
      </c>
      <c r="N341" s="204" t="s">
        <v>50</v>
      </c>
      <c r="O341" s="205">
        <v>0</v>
      </c>
      <c r="P341" s="205">
        <f>O341*H341</f>
        <v>0</v>
      </c>
      <c r="Q341" s="205">
        <v>0</v>
      </c>
      <c r="R341" s="205">
        <f>Q341*H341</f>
        <v>0</v>
      </c>
      <c r="S341" s="205">
        <v>0</v>
      </c>
      <c r="T341" s="206">
        <f>S341*H341</f>
        <v>0</v>
      </c>
      <c r="AR341" s="17" t="s">
        <v>290</v>
      </c>
      <c r="AT341" s="17" t="s">
        <v>285</v>
      </c>
      <c r="AU341" s="17" t="s">
        <v>86</v>
      </c>
      <c r="AY341" s="17" t="s">
        <v>282</v>
      </c>
      <c r="BE341" s="207">
        <f>IF(N341="základní",J341,0)</f>
        <v>17947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17947</v>
      </c>
      <c r="BL341" s="17" t="s">
        <v>290</v>
      </c>
      <c r="BM341" s="17" t="s">
        <v>4990</v>
      </c>
    </row>
    <row r="342" s="1" customFormat="1" ht="16.5" customHeight="1">
      <c r="B342" s="33"/>
      <c r="C342" s="198" t="s">
        <v>3680</v>
      </c>
      <c r="D342" s="198" t="s">
        <v>285</v>
      </c>
      <c r="E342" s="199" t="s">
        <v>4991</v>
      </c>
      <c r="F342" s="200" t="s">
        <v>4992</v>
      </c>
      <c r="G342" s="201" t="s">
        <v>376</v>
      </c>
      <c r="H342" s="202">
        <v>1</v>
      </c>
      <c r="I342" s="203">
        <v>5450</v>
      </c>
      <c r="J342" s="203">
        <f>ROUND(I342*H342,2)</f>
        <v>5450</v>
      </c>
      <c r="K342" s="200" t="s">
        <v>377</v>
      </c>
      <c r="L342" s="38"/>
      <c r="M342" s="72" t="s">
        <v>1</v>
      </c>
      <c r="N342" s="204" t="s">
        <v>50</v>
      </c>
      <c r="O342" s="205">
        <v>0</v>
      </c>
      <c r="P342" s="205">
        <f>O342*H342</f>
        <v>0</v>
      </c>
      <c r="Q342" s="205">
        <v>0</v>
      </c>
      <c r="R342" s="205">
        <f>Q342*H342</f>
        <v>0</v>
      </c>
      <c r="S342" s="205">
        <v>0</v>
      </c>
      <c r="T342" s="206">
        <f>S342*H342</f>
        <v>0</v>
      </c>
      <c r="AR342" s="17" t="s">
        <v>290</v>
      </c>
      <c r="AT342" s="17" t="s">
        <v>285</v>
      </c>
      <c r="AU342" s="17" t="s">
        <v>86</v>
      </c>
      <c r="AY342" s="17" t="s">
        <v>282</v>
      </c>
      <c r="BE342" s="207">
        <f>IF(N342="základní",J342,0)</f>
        <v>5450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7" t="s">
        <v>86</v>
      </c>
      <c r="BK342" s="207">
        <f>ROUND(I342*H342,2)</f>
        <v>5450</v>
      </c>
      <c r="BL342" s="17" t="s">
        <v>290</v>
      </c>
      <c r="BM342" s="17" t="s">
        <v>4993</v>
      </c>
    </row>
    <row r="343" s="1" customFormat="1" ht="16.5" customHeight="1">
      <c r="B343" s="33"/>
      <c r="C343" s="198" t="s">
        <v>3684</v>
      </c>
      <c r="D343" s="198" t="s">
        <v>285</v>
      </c>
      <c r="E343" s="199" t="s">
        <v>4994</v>
      </c>
      <c r="F343" s="200" t="s">
        <v>4995</v>
      </c>
      <c r="G343" s="201" t="s">
        <v>376</v>
      </c>
      <c r="H343" s="202">
        <v>4</v>
      </c>
      <c r="I343" s="203">
        <v>4695</v>
      </c>
      <c r="J343" s="203">
        <f>ROUND(I343*H343,2)</f>
        <v>18780</v>
      </c>
      <c r="K343" s="200" t="s">
        <v>377</v>
      </c>
      <c r="L343" s="38"/>
      <c r="M343" s="72" t="s">
        <v>1</v>
      </c>
      <c r="N343" s="204" t="s">
        <v>50</v>
      </c>
      <c r="O343" s="205">
        <v>0</v>
      </c>
      <c r="P343" s="205">
        <f>O343*H343</f>
        <v>0</v>
      </c>
      <c r="Q343" s="205">
        <v>0</v>
      </c>
      <c r="R343" s="205">
        <f>Q343*H343</f>
        <v>0</v>
      </c>
      <c r="S343" s="205">
        <v>0</v>
      </c>
      <c r="T343" s="206">
        <f>S343*H343</f>
        <v>0</v>
      </c>
      <c r="AR343" s="17" t="s">
        <v>290</v>
      </c>
      <c r="AT343" s="17" t="s">
        <v>285</v>
      </c>
      <c r="AU343" s="17" t="s">
        <v>86</v>
      </c>
      <c r="AY343" s="17" t="s">
        <v>282</v>
      </c>
      <c r="BE343" s="207">
        <f>IF(N343="základní",J343,0)</f>
        <v>18780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7" t="s">
        <v>86</v>
      </c>
      <c r="BK343" s="207">
        <f>ROUND(I343*H343,2)</f>
        <v>18780</v>
      </c>
      <c r="BL343" s="17" t="s">
        <v>290</v>
      </c>
      <c r="BM343" s="17" t="s">
        <v>4996</v>
      </c>
    </row>
    <row r="344" s="1" customFormat="1" ht="16.5" customHeight="1">
      <c r="B344" s="33"/>
      <c r="C344" s="198" t="s">
        <v>3688</v>
      </c>
      <c r="D344" s="198" t="s">
        <v>285</v>
      </c>
      <c r="E344" s="199" t="s">
        <v>4997</v>
      </c>
      <c r="F344" s="200" t="s">
        <v>4998</v>
      </c>
      <c r="G344" s="201" t="s">
        <v>376</v>
      </c>
      <c r="H344" s="202">
        <v>2</v>
      </c>
      <c r="I344" s="203">
        <v>6750</v>
      </c>
      <c r="J344" s="203">
        <f>ROUND(I344*H344,2)</f>
        <v>13500</v>
      </c>
      <c r="K344" s="200" t="s">
        <v>377</v>
      </c>
      <c r="L344" s="38"/>
      <c r="M344" s="72" t="s">
        <v>1</v>
      </c>
      <c r="N344" s="204" t="s">
        <v>50</v>
      </c>
      <c r="O344" s="205">
        <v>0</v>
      </c>
      <c r="P344" s="205">
        <f>O344*H344</f>
        <v>0</v>
      </c>
      <c r="Q344" s="205">
        <v>0</v>
      </c>
      <c r="R344" s="205">
        <f>Q344*H344</f>
        <v>0</v>
      </c>
      <c r="S344" s="205">
        <v>0</v>
      </c>
      <c r="T344" s="206">
        <f>S344*H344</f>
        <v>0</v>
      </c>
      <c r="AR344" s="17" t="s">
        <v>290</v>
      </c>
      <c r="AT344" s="17" t="s">
        <v>285</v>
      </c>
      <c r="AU344" s="17" t="s">
        <v>86</v>
      </c>
      <c r="AY344" s="17" t="s">
        <v>282</v>
      </c>
      <c r="BE344" s="207">
        <f>IF(N344="základní",J344,0)</f>
        <v>13500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7" t="s">
        <v>86</v>
      </c>
      <c r="BK344" s="207">
        <f>ROUND(I344*H344,2)</f>
        <v>13500</v>
      </c>
      <c r="BL344" s="17" t="s">
        <v>290</v>
      </c>
      <c r="BM344" s="17" t="s">
        <v>4999</v>
      </c>
    </row>
    <row r="345" s="1" customFormat="1" ht="16.5" customHeight="1">
      <c r="B345" s="33"/>
      <c r="C345" s="198" t="s">
        <v>3692</v>
      </c>
      <c r="D345" s="198" t="s">
        <v>285</v>
      </c>
      <c r="E345" s="199" t="s">
        <v>5000</v>
      </c>
      <c r="F345" s="200" t="s">
        <v>5001</v>
      </c>
      <c r="G345" s="201" t="s">
        <v>376</v>
      </c>
      <c r="H345" s="202">
        <v>2</v>
      </c>
      <c r="I345" s="203">
        <v>5620</v>
      </c>
      <c r="J345" s="203">
        <f>ROUND(I345*H345,2)</f>
        <v>11240</v>
      </c>
      <c r="K345" s="200" t="s">
        <v>377</v>
      </c>
      <c r="L345" s="38"/>
      <c r="M345" s="72" t="s">
        <v>1</v>
      </c>
      <c r="N345" s="204" t="s">
        <v>50</v>
      </c>
      <c r="O345" s="205">
        <v>0</v>
      </c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AR345" s="17" t="s">
        <v>290</v>
      </c>
      <c r="AT345" s="17" t="s">
        <v>285</v>
      </c>
      <c r="AU345" s="17" t="s">
        <v>86</v>
      </c>
      <c r="AY345" s="17" t="s">
        <v>282</v>
      </c>
      <c r="BE345" s="207">
        <f>IF(N345="základní",J345,0)</f>
        <v>11240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7" t="s">
        <v>86</v>
      </c>
      <c r="BK345" s="207">
        <f>ROUND(I345*H345,2)</f>
        <v>11240</v>
      </c>
      <c r="BL345" s="17" t="s">
        <v>290</v>
      </c>
      <c r="BM345" s="17" t="s">
        <v>5002</v>
      </c>
    </row>
    <row r="346" s="1" customFormat="1" ht="16.5" customHeight="1">
      <c r="B346" s="33"/>
      <c r="C346" s="198" t="s">
        <v>3698</v>
      </c>
      <c r="D346" s="198" t="s">
        <v>285</v>
      </c>
      <c r="E346" s="199" t="s">
        <v>5003</v>
      </c>
      <c r="F346" s="200" t="s">
        <v>5004</v>
      </c>
      <c r="G346" s="201" t="s">
        <v>376</v>
      </c>
      <c r="H346" s="202">
        <v>20</v>
      </c>
      <c r="I346" s="203">
        <v>961</v>
      </c>
      <c r="J346" s="203">
        <f>ROUND(I346*H346,2)</f>
        <v>19220</v>
      </c>
      <c r="K346" s="200" t="s">
        <v>377</v>
      </c>
      <c r="L346" s="38"/>
      <c r="M346" s="72" t="s">
        <v>1</v>
      </c>
      <c r="N346" s="204" t="s">
        <v>50</v>
      </c>
      <c r="O346" s="205">
        <v>0</v>
      </c>
      <c r="P346" s="205">
        <f>O346*H346</f>
        <v>0</v>
      </c>
      <c r="Q346" s="205">
        <v>0</v>
      </c>
      <c r="R346" s="205">
        <f>Q346*H346</f>
        <v>0</v>
      </c>
      <c r="S346" s="205">
        <v>0</v>
      </c>
      <c r="T346" s="206">
        <f>S346*H346</f>
        <v>0</v>
      </c>
      <c r="AR346" s="17" t="s">
        <v>290</v>
      </c>
      <c r="AT346" s="17" t="s">
        <v>285</v>
      </c>
      <c r="AU346" s="17" t="s">
        <v>86</v>
      </c>
      <c r="AY346" s="17" t="s">
        <v>282</v>
      </c>
      <c r="BE346" s="207">
        <f>IF(N346="základní",J346,0)</f>
        <v>19220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7" t="s">
        <v>86</v>
      </c>
      <c r="BK346" s="207">
        <f>ROUND(I346*H346,2)</f>
        <v>19220</v>
      </c>
      <c r="BL346" s="17" t="s">
        <v>290</v>
      </c>
      <c r="BM346" s="17" t="s">
        <v>5005</v>
      </c>
    </row>
    <row r="347" s="1" customFormat="1" ht="16.5" customHeight="1">
      <c r="B347" s="33"/>
      <c r="C347" s="198" t="s">
        <v>3702</v>
      </c>
      <c r="D347" s="198" t="s">
        <v>285</v>
      </c>
      <c r="E347" s="199" t="s">
        <v>5006</v>
      </c>
      <c r="F347" s="200" t="s">
        <v>5007</v>
      </c>
      <c r="G347" s="201" t="s">
        <v>376</v>
      </c>
      <c r="H347" s="202">
        <v>1</v>
      </c>
      <c r="I347" s="203">
        <v>2720</v>
      </c>
      <c r="J347" s="203">
        <f>ROUND(I347*H347,2)</f>
        <v>2720</v>
      </c>
      <c r="K347" s="200" t="s">
        <v>377</v>
      </c>
      <c r="L347" s="38"/>
      <c r="M347" s="72" t="s">
        <v>1</v>
      </c>
      <c r="N347" s="204" t="s">
        <v>50</v>
      </c>
      <c r="O347" s="205">
        <v>0</v>
      </c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AR347" s="17" t="s">
        <v>290</v>
      </c>
      <c r="AT347" s="17" t="s">
        <v>285</v>
      </c>
      <c r="AU347" s="17" t="s">
        <v>86</v>
      </c>
      <c r="AY347" s="17" t="s">
        <v>282</v>
      </c>
      <c r="BE347" s="207">
        <f>IF(N347="základní",J347,0)</f>
        <v>2720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7" t="s">
        <v>86</v>
      </c>
      <c r="BK347" s="207">
        <f>ROUND(I347*H347,2)</f>
        <v>2720</v>
      </c>
      <c r="BL347" s="17" t="s">
        <v>290</v>
      </c>
      <c r="BM347" s="17" t="s">
        <v>5008</v>
      </c>
    </row>
    <row r="348" s="1" customFormat="1" ht="16.5" customHeight="1">
      <c r="B348" s="33"/>
      <c r="C348" s="198" t="s">
        <v>3706</v>
      </c>
      <c r="D348" s="198" t="s">
        <v>285</v>
      </c>
      <c r="E348" s="199" t="s">
        <v>3689</v>
      </c>
      <c r="F348" s="200" t="s">
        <v>3690</v>
      </c>
      <c r="G348" s="201" t="s">
        <v>627</v>
      </c>
      <c r="H348" s="202">
        <v>3621.5799999999999</v>
      </c>
      <c r="I348" s="203">
        <v>3.6000000000000001</v>
      </c>
      <c r="J348" s="203">
        <f>ROUND(I348*H348,2)</f>
        <v>13037.690000000001</v>
      </c>
      <c r="K348" s="200" t="s">
        <v>377</v>
      </c>
      <c r="L348" s="38"/>
      <c r="M348" s="72" t="s">
        <v>1</v>
      </c>
      <c r="N348" s="204" t="s">
        <v>50</v>
      </c>
      <c r="O348" s="205">
        <v>0</v>
      </c>
      <c r="P348" s="205">
        <f>O348*H348</f>
        <v>0</v>
      </c>
      <c r="Q348" s="205">
        <v>0</v>
      </c>
      <c r="R348" s="205">
        <f>Q348*H348</f>
        <v>0</v>
      </c>
      <c r="S348" s="205">
        <v>0</v>
      </c>
      <c r="T348" s="206">
        <f>S348*H348</f>
        <v>0</v>
      </c>
      <c r="AR348" s="17" t="s">
        <v>290</v>
      </c>
      <c r="AT348" s="17" t="s">
        <v>285</v>
      </c>
      <c r="AU348" s="17" t="s">
        <v>86</v>
      </c>
      <c r="AY348" s="17" t="s">
        <v>282</v>
      </c>
      <c r="BE348" s="207">
        <f>IF(N348="základní",J348,0)</f>
        <v>13037.690000000001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7" t="s">
        <v>86</v>
      </c>
      <c r="BK348" s="207">
        <f>ROUND(I348*H348,2)</f>
        <v>13037.690000000001</v>
      </c>
      <c r="BL348" s="17" t="s">
        <v>290</v>
      </c>
      <c r="BM348" s="17" t="s">
        <v>5009</v>
      </c>
    </row>
    <row r="349" s="1" customFormat="1" ht="16.5" customHeight="1">
      <c r="B349" s="33"/>
      <c r="C349" s="198" t="s">
        <v>3708</v>
      </c>
      <c r="D349" s="198" t="s">
        <v>285</v>
      </c>
      <c r="E349" s="199" t="s">
        <v>3693</v>
      </c>
      <c r="F349" s="200" t="s">
        <v>3694</v>
      </c>
      <c r="G349" s="201" t="s">
        <v>627</v>
      </c>
      <c r="H349" s="202">
        <v>3621.5799999999999</v>
      </c>
      <c r="I349" s="203">
        <v>1</v>
      </c>
      <c r="J349" s="203">
        <f>ROUND(I349*H349,2)</f>
        <v>3621.5799999999999</v>
      </c>
      <c r="K349" s="200" t="s">
        <v>377</v>
      </c>
      <c r="L349" s="38"/>
      <c r="M349" s="72" t="s">
        <v>1</v>
      </c>
      <c r="N349" s="204" t="s">
        <v>50</v>
      </c>
      <c r="O349" s="205">
        <v>0</v>
      </c>
      <c r="P349" s="205">
        <f>O349*H349</f>
        <v>0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AR349" s="17" t="s">
        <v>290</v>
      </c>
      <c r="AT349" s="17" t="s">
        <v>285</v>
      </c>
      <c r="AU349" s="17" t="s">
        <v>86</v>
      </c>
      <c r="AY349" s="17" t="s">
        <v>282</v>
      </c>
      <c r="BE349" s="207">
        <f>IF(N349="základní",J349,0)</f>
        <v>3621.5799999999999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3621.5799999999999</v>
      </c>
      <c r="BL349" s="17" t="s">
        <v>290</v>
      </c>
      <c r="BM349" s="17" t="s">
        <v>5010</v>
      </c>
    </row>
    <row r="350" s="11" customFormat="1" ht="25.92" customHeight="1">
      <c r="B350" s="183"/>
      <c r="C350" s="184"/>
      <c r="D350" s="185" t="s">
        <v>78</v>
      </c>
      <c r="E350" s="186" t="s">
        <v>3710</v>
      </c>
      <c r="F350" s="186" t="s">
        <v>3711</v>
      </c>
      <c r="G350" s="184"/>
      <c r="H350" s="184"/>
      <c r="I350" s="184"/>
      <c r="J350" s="187">
        <f>BK350</f>
        <v>1357902.5599999998</v>
      </c>
      <c r="K350" s="184"/>
      <c r="L350" s="188"/>
      <c r="M350" s="189"/>
      <c r="N350" s="190"/>
      <c r="O350" s="190"/>
      <c r="P350" s="191">
        <f>SUM(P351:P409)</f>
        <v>0</v>
      </c>
      <c r="Q350" s="190"/>
      <c r="R350" s="191">
        <f>SUM(R351:R409)</f>
        <v>0</v>
      </c>
      <c r="S350" s="190"/>
      <c r="T350" s="192">
        <f>SUM(T351:T409)</f>
        <v>0</v>
      </c>
      <c r="AR350" s="193" t="s">
        <v>86</v>
      </c>
      <c r="AT350" s="194" t="s">
        <v>78</v>
      </c>
      <c r="AU350" s="194" t="s">
        <v>79</v>
      </c>
      <c r="AY350" s="193" t="s">
        <v>282</v>
      </c>
      <c r="BK350" s="195">
        <f>SUM(BK351:BK409)</f>
        <v>1357902.5599999998</v>
      </c>
    </row>
    <row r="351" s="1" customFormat="1" ht="16.5" customHeight="1">
      <c r="B351" s="33"/>
      <c r="C351" s="198" t="s">
        <v>3712</v>
      </c>
      <c r="D351" s="198" t="s">
        <v>285</v>
      </c>
      <c r="E351" s="199" t="s">
        <v>3713</v>
      </c>
      <c r="F351" s="200" t="s">
        <v>3714</v>
      </c>
      <c r="G351" s="201" t="s">
        <v>602</v>
      </c>
      <c r="H351" s="202">
        <v>0.85999999999999999</v>
      </c>
      <c r="I351" s="203">
        <v>975</v>
      </c>
      <c r="J351" s="203">
        <f>ROUND(I351*H351,2)</f>
        <v>838.5</v>
      </c>
      <c r="K351" s="200" t="s">
        <v>377</v>
      </c>
      <c r="L351" s="38"/>
      <c r="M351" s="72" t="s">
        <v>1</v>
      </c>
      <c r="N351" s="204" t="s">
        <v>50</v>
      </c>
      <c r="O351" s="205">
        <v>0</v>
      </c>
      <c r="P351" s="205">
        <f>O351*H351</f>
        <v>0</v>
      </c>
      <c r="Q351" s="205">
        <v>0</v>
      </c>
      <c r="R351" s="205">
        <f>Q351*H351</f>
        <v>0</v>
      </c>
      <c r="S351" s="205">
        <v>0</v>
      </c>
      <c r="T351" s="206">
        <f>S351*H351</f>
        <v>0</v>
      </c>
      <c r="AR351" s="17" t="s">
        <v>290</v>
      </c>
      <c r="AT351" s="17" t="s">
        <v>285</v>
      </c>
      <c r="AU351" s="17" t="s">
        <v>86</v>
      </c>
      <c r="AY351" s="17" t="s">
        <v>282</v>
      </c>
      <c r="BE351" s="207">
        <f>IF(N351="základní",J351,0)</f>
        <v>838.5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7" t="s">
        <v>86</v>
      </c>
      <c r="BK351" s="207">
        <f>ROUND(I351*H351,2)</f>
        <v>838.5</v>
      </c>
      <c r="BL351" s="17" t="s">
        <v>290</v>
      </c>
      <c r="BM351" s="17" t="s">
        <v>5011</v>
      </c>
    </row>
    <row r="352" s="1" customFormat="1" ht="16.5" customHeight="1">
      <c r="B352" s="33"/>
      <c r="C352" s="198" t="s">
        <v>3716</v>
      </c>
      <c r="D352" s="198" t="s">
        <v>285</v>
      </c>
      <c r="E352" s="199" t="s">
        <v>3717</v>
      </c>
      <c r="F352" s="200" t="s">
        <v>3718</v>
      </c>
      <c r="G352" s="201" t="s">
        <v>288</v>
      </c>
      <c r="H352" s="202">
        <v>25.920000000000002</v>
      </c>
      <c r="I352" s="203">
        <v>264</v>
      </c>
      <c r="J352" s="203">
        <f>ROUND(I352*H352,2)</f>
        <v>6842.8800000000001</v>
      </c>
      <c r="K352" s="200" t="s">
        <v>377</v>
      </c>
      <c r="L352" s="38"/>
      <c r="M352" s="72" t="s">
        <v>1</v>
      </c>
      <c r="N352" s="204" t="s">
        <v>50</v>
      </c>
      <c r="O352" s="205">
        <v>0</v>
      </c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AR352" s="17" t="s">
        <v>290</v>
      </c>
      <c r="AT352" s="17" t="s">
        <v>285</v>
      </c>
      <c r="AU352" s="17" t="s">
        <v>86</v>
      </c>
      <c r="AY352" s="17" t="s">
        <v>282</v>
      </c>
      <c r="BE352" s="207">
        <f>IF(N352="základní",J352,0)</f>
        <v>6842.8800000000001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7" t="s">
        <v>86</v>
      </c>
      <c r="BK352" s="207">
        <f>ROUND(I352*H352,2)</f>
        <v>6842.8800000000001</v>
      </c>
      <c r="BL352" s="17" t="s">
        <v>290</v>
      </c>
      <c r="BM352" s="17" t="s">
        <v>5012</v>
      </c>
    </row>
    <row r="353" s="1" customFormat="1" ht="16.5" customHeight="1">
      <c r="B353" s="33"/>
      <c r="C353" s="198" t="s">
        <v>3720</v>
      </c>
      <c r="D353" s="198" t="s">
        <v>285</v>
      </c>
      <c r="E353" s="199" t="s">
        <v>3721</v>
      </c>
      <c r="F353" s="200" t="s">
        <v>3722</v>
      </c>
      <c r="G353" s="201" t="s">
        <v>343</v>
      </c>
      <c r="H353" s="202">
        <v>129.59999999999999</v>
      </c>
      <c r="I353" s="203">
        <v>36.200000000000003</v>
      </c>
      <c r="J353" s="203">
        <f>ROUND(I353*H353,2)</f>
        <v>4691.5200000000004</v>
      </c>
      <c r="K353" s="200" t="s">
        <v>377</v>
      </c>
      <c r="L353" s="38"/>
      <c r="M353" s="72" t="s">
        <v>1</v>
      </c>
      <c r="N353" s="204" t="s">
        <v>50</v>
      </c>
      <c r="O353" s="205">
        <v>0</v>
      </c>
      <c r="P353" s="205">
        <f>O353*H353</f>
        <v>0</v>
      </c>
      <c r="Q353" s="205">
        <v>0</v>
      </c>
      <c r="R353" s="205">
        <f>Q353*H353</f>
        <v>0</v>
      </c>
      <c r="S353" s="205">
        <v>0</v>
      </c>
      <c r="T353" s="206">
        <f>S353*H353</f>
        <v>0</v>
      </c>
      <c r="AR353" s="17" t="s">
        <v>290</v>
      </c>
      <c r="AT353" s="17" t="s">
        <v>285</v>
      </c>
      <c r="AU353" s="17" t="s">
        <v>86</v>
      </c>
      <c r="AY353" s="17" t="s">
        <v>282</v>
      </c>
      <c r="BE353" s="207">
        <f>IF(N353="základní",J353,0)</f>
        <v>4691.5200000000004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7" t="s">
        <v>86</v>
      </c>
      <c r="BK353" s="207">
        <f>ROUND(I353*H353,2)</f>
        <v>4691.5200000000004</v>
      </c>
      <c r="BL353" s="17" t="s">
        <v>290</v>
      </c>
      <c r="BM353" s="17" t="s">
        <v>5013</v>
      </c>
    </row>
    <row r="354" s="1" customFormat="1" ht="16.5" customHeight="1">
      <c r="B354" s="33"/>
      <c r="C354" s="198" t="s">
        <v>3724</v>
      </c>
      <c r="D354" s="198" t="s">
        <v>285</v>
      </c>
      <c r="E354" s="199" t="s">
        <v>3725</v>
      </c>
      <c r="F354" s="200" t="s">
        <v>3726</v>
      </c>
      <c r="G354" s="201" t="s">
        <v>343</v>
      </c>
      <c r="H354" s="202">
        <v>138.40000000000001</v>
      </c>
      <c r="I354" s="203">
        <v>34.100000000000001</v>
      </c>
      <c r="J354" s="203">
        <f>ROUND(I354*H354,2)</f>
        <v>4719.4399999999996</v>
      </c>
      <c r="K354" s="200" t="s">
        <v>377</v>
      </c>
      <c r="L354" s="38"/>
      <c r="M354" s="72" t="s">
        <v>1</v>
      </c>
      <c r="N354" s="204" t="s">
        <v>50</v>
      </c>
      <c r="O354" s="205">
        <v>0</v>
      </c>
      <c r="P354" s="205">
        <f>O354*H354</f>
        <v>0</v>
      </c>
      <c r="Q354" s="205">
        <v>0</v>
      </c>
      <c r="R354" s="205">
        <f>Q354*H354</f>
        <v>0</v>
      </c>
      <c r="S354" s="205">
        <v>0</v>
      </c>
      <c r="T354" s="206">
        <f>S354*H354</f>
        <v>0</v>
      </c>
      <c r="AR354" s="17" t="s">
        <v>290</v>
      </c>
      <c r="AT354" s="17" t="s">
        <v>285</v>
      </c>
      <c r="AU354" s="17" t="s">
        <v>86</v>
      </c>
      <c r="AY354" s="17" t="s">
        <v>282</v>
      </c>
      <c r="BE354" s="207">
        <f>IF(N354="základní",J354,0)</f>
        <v>4719.4399999999996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7" t="s">
        <v>86</v>
      </c>
      <c r="BK354" s="207">
        <f>ROUND(I354*H354,2)</f>
        <v>4719.4399999999996</v>
      </c>
      <c r="BL354" s="17" t="s">
        <v>290</v>
      </c>
      <c r="BM354" s="17" t="s">
        <v>5014</v>
      </c>
    </row>
    <row r="355" s="1" customFormat="1" ht="16.5" customHeight="1">
      <c r="B355" s="33"/>
      <c r="C355" s="198" t="s">
        <v>3728</v>
      </c>
      <c r="D355" s="198" t="s">
        <v>285</v>
      </c>
      <c r="E355" s="199" t="s">
        <v>3729</v>
      </c>
      <c r="F355" s="200" t="s">
        <v>3730</v>
      </c>
      <c r="G355" s="201" t="s">
        <v>343</v>
      </c>
      <c r="H355" s="202">
        <v>184.80000000000001</v>
      </c>
      <c r="I355" s="203">
        <v>36.399999999999999</v>
      </c>
      <c r="J355" s="203">
        <f>ROUND(I355*H355,2)</f>
        <v>6726.7200000000003</v>
      </c>
      <c r="K355" s="200" t="s">
        <v>377</v>
      </c>
      <c r="L355" s="38"/>
      <c r="M355" s="72" t="s">
        <v>1</v>
      </c>
      <c r="N355" s="204" t="s">
        <v>50</v>
      </c>
      <c r="O355" s="205">
        <v>0</v>
      </c>
      <c r="P355" s="205">
        <f>O355*H355</f>
        <v>0</v>
      </c>
      <c r="Q355" s="205">
        <v>0</v>
      </c>
      <c r="R355" s="205">
        <f>Q355*H355</f>
        <v>0</v>
      </c>
      <c r="S355" s="205">
        <v>0</v>
      </c>
      <c r="T355" s="206">
        <f>S355*H355</f>
        <v>0</v>
      </c>
      <c r="AR355" s="17" t="s">
        <v>290</v>
      </c>
      <c r="AT355" s="17" t="s">
        <v>285</v>
      </c>
      <c r="AU355" s="17" t="s">
        <v>86</v>
      </c>
      <c r="AY355" s="17" t="s">
        <v>282</v>
      </c>
      <c r="BE355" s="207">
        <f>IF(N355="základní",J355,0)</f>
        <v>6726.7200000000003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7" t="s">
        <v>86</v>
      </c>
      <c r="BK355" s="207">
        <f>ROUND(I355*H355,2)</f>
        <v>6726.7200000000003</v>
      </c>
      <c r="BL355" s="17" t="s">
        <v>290</v>
      </c>
      <c r="BM355" s="17" t="s">
        <v>5015</v>
      </c>
    </row>
    <row r="356" s="1" customFormat="1" ht="16.5" customHeight="1">
      <c r="B356" s="33"/>
      <c r="C356" s="198" t="s">
        <v>3732</v>
      </c>
      <c r="D356" s="198" t="s">
        <v>285</v>
      </c>
      <c r="E356" s="199" t="s">
        <v>3733</v>
      </c>
      <c r="F356" s="200" t="s">
        <v>3734</v>
      </c>
      <c r="G356" s="201" t="s">
        <v>392</v>
      </c>
      <c r="H356" s="202">
        <v>4</v>
      </c>
      <c r="I356" s="203">
        <v>88.700000000000003</v>
      </c>
      <c r="J356" s="203">
        <f>ROUND(I356*H356,2)</f>
        <v>354.80000000000001</v>
      </c>
      <c r="K356" s="200" t="s">
        <v>377</v>
      </c>
      <c r="L356" s="38"/>
      <c r="M356" s="72" t="s">
        <v>1</v>
      </c>
      <c r="N356" s="204" t="s">
        <v>50</v>
      </c>
      <c r="O356" s="205">
        <v>0</v>
      </c>
      <c r="P356" s="205">
        <f>O356*H356</f>
        <v>0</v>
      </c>
      <c r="Q356" s="205">
        <v>0</v>
      </c>
      <c r="R356" s="205">
        <f>Q356*H356</f>
        <v>0</v>
      </c>
      <c r="S356" s="205">
        <v>0</v>
      </c>
      <c r="T356" s="206">
        <f>S356*H356</f>
        <v>0</v>
      </c>
      <c r="AR356" s="17" t="s">
        <v>290</v>
      </c>
      <c r="AT356" s="17" t="s">
        <v>285</v>
      </c>
      <c r="AU356" s="17" t="s">
        <v>86</v>
      </c>
      <c r="AY356" s="17" t="s">
        <v>282</v>
      </c>
      <c r="BE356" s="207">
        <f>IF(N356="základní",J356,0)</f>
        <v>354.80000000000001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17" t="s">
        <v>86</v>
      </c>
      <c r="BK356" s="207">
        <f>ROUND(I356*H356,2)</f>
        <v>354.80000000000001</v>
      </c>
      <c r="BL356" s="17" t="s">
        <v>290</v>
      </c>
      <c r="BM356" s="17" t="s">
        <v>5016</v>
      </c>
    </row>
    <row r="357" s="1" customFormat="1" ht="16.5" customHeight="1">
      <c r="B357" s="33"/>
      <c r="C357" s="198" t="s">
        <v>2412</v>
      </c>
      <c r="D357" s="198" t="s">
        <v>285</v>
      </c>
      <c r="E357" s="199" t="s">
        <v>3737</v>
      </c>
      <c r="F357" s="200" t="s">
        <v>3738</v>
      </c>
      <c r="G357" s="201" t="s">
        <v>343</v>
      </c>
      <c r="H357" s="202">
        <v>525.20000000000005</v>
      </c>
      <c r="I357" s="203">
        <v>134</v>
      </c>
      <c r="J357" s="203">
        <f>ROUND(I357*H357,2)</f>
        <v>70376.800000000003</v>
      </c>
      <c r="K357" s="200" t="s">
        <v>377</v>
      </c>
      <c r="L357" s="38"/>
      <c r="M357" s="72" t="s">
        <v>1</v>
      </c>
      <c r="N357" s="204" t="s">
        <v>50</v>
      </c>
      <c r="O357" s="205">
        <v>0</v>
      </c>
      <c r="P357" s="205">
        <f>O357*H357</f>
        <v>0</v>
      </c>
      <c r="Q357" s="205">
        <v>0</v>
      </c>
      <c r="R357" s="205">
        <f>Q357*H357</f>
        <v>0</v>
      </c>
      <c r="S357" s="205">
        <v>0</v>
      </c>
      <c r="T357" s="206">
        <f>S357*H357</f>
        <v>0</v>
      </c>
      <c r="AR357" s="17" t="s">
        <v>290</v>
      </c>
      <c r="AT357" s="17" t="s">
        <v>285</v>
      </c>
      <c r="AU357" s="17" t="s">
        <v>86</v>
      </c>
      <c r="AY357" s="17" t="s">
        <v>282</v>
      </c>
      <c r="BE357" s="207">
        <f>IF(N357="základní",J357,0)</f>
        <v>70376.800000000003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7" t="s">
        <v>86</v>
      </c>
      <c r="BK357" s="207">
        <f>ROUND(I357*H357,2)</f>
        <v>70376.800000000003</v>
      </c>
      <c r="BL357" s="17" t="s">
        <v>290</v>
      </c>
      <c r="BM357" s="17" t="s">
        <v>5017</v>
      </c>
    </row>
    <row r="358" s="1" customFormat="1" ht="16.5" customHeight="1">
      <c r="B358" s="33"/>
      <c r="C358" s="198" t="s">
        <v>3740</v>
      </c>
      <c r="D358" s="198" t="s">
        <v>285</v>
      </c>
      <c r="E358" s="199" t="s">
        <v>3741</v>
      </c>
      <c r="F358" s="200" t="s">
        <v>3742</v>
      </c>
      <c r="G358" s="201" t="s">
        <v>288</v>
      </c>
      <c r="H358" s="202">
        <v>28.48</v>
      </c>
      <c r="I358" s="203">
        <v>122</v>
      </c>
      <c r="J358" s="203">
        <f>ROUND(I358*H358,2)</f>
        <v>3474.5599999999999</v>
      </c>
      <c r="K358" s="200" t="s">
        <v>377</v>
      </c>
      <c r="L358" s="38"/>
      <c r="M358" s="72" t="s">
        <v>1</v>
      </c>
      <c r="N358" s="204" t="s">
        <v>50</v>
      </c>
      <c r="O358" s="205">
        <v>0</v>
      </c>
      <c r="P358" s="205">
        <f>O358*H358</f>
        <v>0</v>
      </c>
      <c r="Q358" s="205">
        <v>0</v>
      </c>
      <c r="R358" s="205">
        <f>Q358*H358</f>
        <v>0</v>
      </c>
      <c r="S358" s="205">
        <v>0</v>
      </c>
      <c r="T358" s="206">
        <f>S358*H358</f>
        <v>0</v>
      </c>
      <c r="AR358" s="17" t="s">
        <v>290</v>
      </c>
      <c r="AT358" s="17" t="s">
        <v>285</v>
      </c>
      <c r="AU358" s="17" t="s">
        <v>86</v>
      </c>
      <c r="AY358" s="17" t="s">
        <v>282</v>
      </c>
      <c r="BE358" s="207">
        <f>IF(N358="základní",J358,0)</f>
        <v>3474.5599999999999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7" t="s">
        <v>86</v>
      </c>
      <c r="BK358" s="207">
        <f>ROUND(I358*H358,2)</f>
        <v>3474.5599999999999</v>
      </c>
      <c r="BL358" s="17" t="s">
        <v>290</v>
      </c>
      <c r="BM358" s="17" t="s">
        <v>5018</v>
      </c>
    </row>
    <row r="359" s="1" customFormat="1" ht="16.5" customHeight="1">
      <c r="B359" s="33"/>
      <c r="C359" s="198" t="s">
        <v>3744</v>
      </c>
      <c r="D359" s="198" t="s">
        <v>285</v>
      </c>
      <c r="E359" s="199" t="s">
        <v>3745</v>
      </c>
      <c r="F359" s="200" t="s">
        <v>3746</v>
      </c>
      <c r="G359" s="201" t="s">
        <v>288</v>
      </c>
      <c r="H359" s="202">
        <v>28.079999999999998</v>
      </c>
      <c r="I359" s="203">
        <v>2160</v>
      </c>
      <c r="J359" s="203">
        <f>ROUND(I359*H359,2)</f>
        <v>60652.800000000003</v>
      </c>
      <c r="K359" s="200" t="s">
        <v>377</v>
      </c>
      <c r="L359" s="38"/>
      <c r="M359" s="72" t="s">
        <v>1</v>
      </c>
      <c r="N359" s="204" t="s">
        <v>50</v>
      </c>
      <c r="O359" s="205">
        <v>0</v>
      </c>
      <c r="P359" s="205">
        <f>O359*H359</f>
        <v>0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AR359" s="17" t="s">
        <v>290</v>
      </c>
      <c r="AT359" s="17" t="s">
        <v>285</v>
      </c>
      <c r="AU359" s="17" t="s">
        <v>86</v>
      </c>
      <c r="AY359" s="17" t="s">
        <v>282</v>
      </c>
      <c r="BE359" s="207">
        <f>IF(N359="základní",J359,0)</f>
        <v>60652.800000000003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86</v>
      </c>
      <c r="BK359" s="207">
        <f>ROUND(I359*H359,2)</f>
        <v>60652.800000000003</v>
      </c>
      <c r="BL359" s="17" t="s">
        <v>290</v>
      </c>
      <c r="BM359" s="17" t="s">
        <v>5019</v>
      </c>
    </row>
    <row r="360" s="1" customFormat="1" ht="16.5" customHeight="1">
      <c r="B360" s="33"/>
      <c r="C360" s="198" t="s">
        <v>3748</v>
      </c>
      <c r="D360" s="198" t="s">
        <v>285</v>
      </c>
      <c r="E360" s="199" t="s">
        <v>3753</v>
      </c>
      <c r="F360" s="200" t="s">
        <v>3754</v>
      </c>
      <c r="G360" s="201" t="s">
        <v>288</v>
      </c>
      <c r="H360" s="202">
        <v>0.32000000000000001</v>
      </c>
      <c r="I360" s="203">
        <v>2340</v>
      </c>
      <c r="J360" s="203">
        <f>ROUND(I360*H360,2)</f>
        <v>748.79999999999995</v>
      </c>
      <c r="K360" s="200" t="s">
        <v>377</v>
      </c>
      <c r="L360" s="38"/>
      <c r="M360" s="72" t="s">
        <v>1</v>
      </c>
      <c r="N360" s="204" t="s">
        <v>50</v>
      </c>
      <c r="O360" s="205">
        <v>0</v>
      </c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AR360" s="17" t="s">
        <v>290</v>
      </c>
      <c r="AT360" s="17" t="s">
        <v>285</v>
      </c>
      <c r="AU360" s="17" t="s">
        <v>86</v>
      </c>
      <c r="AY360" s="17" t="s">
        <v>282</v>
      </c>
      <c r="BE360" s="207">
        <f>IF(N360="základní",J360,0)</f>
        <v>748.79999999999995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7" t="s">
        <v>86</v>
      </c>
      <c r="BK360" s="207">
        <f>ROUND(I360*H360,2)</f>
        <v>748.79999999999995</v>
      </c>
      <c r="BL360" s="17" t="s">
        <v>290</v>
      </c>
      <c r="BM360" s="17" t="s">
        <v>5020</v>
      </c>
    </row>
    <row r="361" s="1" customFormat="1">
      <c r="B361" s="33"/>
      <c r="C361" s="34"/>
      <c r="D361" s="210" t="s">
        <v>1154</v>
      </c>
      <c r="E361" s="34"/>
      <c r="F361" s="261" t="s">
        <v>5021</v>
      </c>
      <c r="G361" s="34"/>
      <c r="H361" s="34"/>
      <c r="I361" s="34"/>
      <c r="J361" s="34"/>
      <c r="K361" s="34"/>
      <c r="L361" s="38"/>
      <c r="M361" s="262"/>
      <c r="N361" s="74"/>
      <c r="O361" s="74"/>
      <c r="P361" s="74"/>
      <c r="Q361" s="74"/>
      <c r="R361" s="74"/>
      <c r="S361" s="74"/>
      <c r="T361" s="75"/>
      <c r="AT361" s="17" t="s">
        <v>1154</v>
      </c>
      <c r="AU361" s="17" t="s">
        <v>86</v>
      </c>
    </row>
    <row r="362" s="1" customFormat="1" ht="16.5" customHeight="1">
      <c r="B362" s="33"/>
      <c r="C362" s="198" t="s">
        <v>3752</v>
      </c>
      <c r="D362" s="198" t="s">
        <v>285</v>
      </c>
      <c r="E362" s="199" t="s">
        <v>3769</v>
      </c>
      <c r="F362" s="200" t="s">
        <v>3770</v>
      </c>
      <c r="G362" s="201" t="s">
        <v>288</v>
      </c>
      <c r="H362" s="202">
        <v>406.04000000000002</v>
      </c>
      <c r="I362" s="203">
        <v>59.899999999999999</v>
      </c>
      <c r="J362" s="203">
        <f>ROUND(I362*H362,2)</f>
        <v>24321.799999999999</v>
      </c>
      <c r="K362" s="200" t="s">
        <v>377</v>
      </c>
      <c r="L362" s="38"/>
      <c r="M362" s="72" t="s">
        <v>1</v>
      </c>
      <c r="N362" s="204" t="s">
        <v>50</v>
      </c>
      <c r="O362" s="205">
        <v>0</v>
      </c>
      <c r="P362" s="205">
        <f>O362*H362</f>
        <v>0</v>
      </c>
      <c r="Q362" s="205">
        <v>0</v>
      </c>
      <c r="R362" s="205">
        <f>Q362*H362</f>
        <v>0</v>
      </c>
      <c r="S362" s="205">
        <v>0</v>
      </c>
      <c r="T362" s="206">
        <f>S362*H362</f>
        <v>0</v>
      </c>
      <c r="AR362" s="17" t="s">
        <v>290</v>
      </c>
      <c r="AT362" s="17" t="s">
        <v>285</v>
      </c>
      <c r="AU362" s="17" t="s">
        <v>86</v>
      </c>
      <c r="AY362" s="17" t="s">
        <v>282</v>
      </c>
      <c r="BE362" s="207">
        <f>IF(N362="základní",J362,0)</f>
        <v>24321.799999999999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7" t="s">
        <v>86</v>
      </c>
      <c r="BK362" s="207">
        <f>ROUND(I362*H362,2)</f>
        <v>24321.799999999999</v>
      </c>
      <c r="BL362" s="17" t="s">
        <v>290</v>
      </c>
      <c r="BM362" s="17" t="s">
        <v>5022</v>
      </c>
    </row>
    <row r="363" s="1" customFormat="1" ht="16.5" customHeight="1">
      <c r="B363" s="33"/>
      <c r="C363" s="198" t="s">
        <v>3756</v>
      </c>
      <c r="D363" s="198" t="s">
        <v>285</v>
      </c>
      <c r="E363" s="199" t="s">
        <v>3773</v>
      </c>
      <c r="F363" s="200" t="s">
        <v>3774</v>
      </c>
      <c r="G363" s="201" t="s">
        <v>288</v>
      </c>
      <c r="H363" s="202">
        <v>406.04000000000002</v>
      </c>
      <c r="I363" s="203">
        <v>155</v>
      </c>
      <c r="J363" s="203">
        <f>ROUND(I363*H363,2)</f>
        <v>62936.199999999997</v>
      </c>
      <c r="K363" s="200" t="s">
        <v>377</v>
      </c>
      <c r="L363" s="38"/>
      <c r="M363" s="72" t="s">
        <v>1</v>
      </c>
      <c r="N363" s="204" t="s">
        <v>50</v>
      </c>
      <c r="O363" s="205">
        <v>0</v>
      </c>
      <c r="P363" s="205">
        <f>O363*H363</f>
        <v>0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AR363" s="17" t="s">
        <v>290</v>
      </c>
      <c r="AT363" s="17" t="s">
        <v>285</v>
      </c>
      <c r="AU363" s="17" t="s">
        <v>86</v>
      </c>
      <c r="AY363" s="17" t="s">
        <v>282</v>
      </c>
      <c r="BE363" s="207">
        <f>IF(N363="základní",J363,0)</f>
        <v>62936.199999999997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7" t="s">
        <v>86</v>
      </c>
      <c r="BK363" s="207">
        <f>ROUND(I363*H363,2)</f>
        <v>62936.199999999997</v>
      </c>
      <c r="BL363" s="17" t="s">
        <v>290</v>
      </c>
      <c r="BM363" s="17" t="s">
        <v>5023</v>
      </c>
    </row>
    <row r="364" s="1" customFormat="1" ht="16.5" customHeight="1">
      <c r="B364" s="33"/>
      <c r="C364" s="198" t="s">
        <v>3760</v>
      </c>
      <c r="D364" s="198" t="s">
        <v>285</v>
      </c>
      <c r="E364" s="199" t="s">
        <v>3777</v>
      </c>
      <c r="F364" s="200" t="s">
        <v>3778</v>
      </c>
      <c r="G364" s="201" t="s">
        <v>392</v>
      </c>
      <c r="H364" s="202">
        <v>622</v>
      </c>
      <c r="I364" s="203">
        <v>199</v>
      </c>
      <c r="J364" s="203">
        <f>ROUND(I364*H364,2)</f>
        <v>123778</v>
      </c>
      <c r="K364" s="200" t="s">
        <v>377</v>
      </c>
      <c r="L364" s="38"/>
      <c r="M364" s="72" t="s">
        <v>1</v>
      </c>
      <c r="N364" s="204" t="s">
        <v>50</v>
      </c>
      <c r="O364" s="205">
        <v>0</v>
      </c>
      <c r="P364" s="205">
        <f>O364*H364</f>
        <v>0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AR364" s="17" t="s">
        <v>290</v>
      </c>
      <c r="AT364" s="17" t="s">
        <v>285</v>
      </c>
      <c r="AU364" s="17" t="s">
        <v>86</v>
      </c>
      <c r="AY364" s="17" t="s">
        <v>282</v>
      </c>
      <c r="BE364" s="207">
        <f>IF(N364="základní",J364,0)</f>
        <v>123778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7" t="s">
        <v>86</v>
      </c>
      <c r="BK364" s="207">
        <f>ROUND(I364*H364,2)</f>
        <v>123778</v>
      </c>
      <c r="BL364" s="17" t="s">
        <v>290</v>
      </c>
      <c r="BM364" s="17" t="s">
        <v>5024</v>
      </c>
    </row>
    <row r="365" s="1" customFormat="1" ht="16.5" customHeight="1">
      <c r="B365" s="33"/>
      <c r="C365" s="198" t="s">
        <v>3764</v>
      </c>
      <c r="D365" s="198" t="s">
        <v>285</v>
      </c>
      <c r="E365" s="199" t="s">
        <v>3781</v>
      </c>
      <c r="F365" s="200" t="s">
        <v>3782</v>
      </c>
      <c r="G365" s="201" t="s">
        <v>392</v>
      </c>
      <c r="H365" s="202">
        <v>163</v>
      </c>
      <c r="I365" s="203">
        <v>229</v>
      </c>
      <c r="J365" s="203">
        <f>ROUND(I365*H365,2)</f>
        <v>37327</v>
      </c>
      <c r="K365" s="200" t="s">
        <v>377</v>
      </c>
      <c r="L365" s="38"/>
      <c r="M365" s="72" t="s">
        <v>1</v>
      </c>
      <c r="N365" s="204" t="s">
        <v>50</v>
      </c>
      <c r="O365" s="205">
        <v>0</v>
      </c>
      <c r="P365" s="205">
        <f>O365*H365</f>
        <v>0</v>
      </c>
      <c r="Q365" s="205">
        <v>0</v>
      </c>
      <c r="R365" s="205">
        <f>Q365*H365</f>
        <v>0</v>
      </c>
      <c r="S365" s="205">
        <v>0</v>
      </c>
      <c r="T365" s="206">
        <f>S365*H365</f>
        <v>0</v>
      </c>
      <c r="AR365" s="17" t="s">
        <v>290</v>
      </c>
      <c r="AT365" s="17" t="s">
        <v>285</v>
      </c>
      <c r="AU365" s="17" t="s">
        <v>86</v>
      </c>
      <c r="AY365" s="17" t="s">
        <v>282</v>
      </c>
      <c r="BE365" s="207">
        <f>IF(N365="základní",J365,0)</f>
        <v>37327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7" t="s">
        <v>86</v>
      </c>
      <c r="BK365" s="207">
        <f>ROUND(I365*H365,2)</f>
        <v>37327</v>
      </c>
      <c r="BL365" s="17" t="s">
        <v>290</v>
      </c>
      <c r="BM365" s="17" t="s">
        <v>5025</v>
      </c>
    </row>
    <row r="366" s="1" customFormat="1" ht="16.5" customHeight="1">
      <c r="B366" s="33"/>
      <c r="C366" s="198" t="s">
        <v>3768</v>
      </c>
      <c r="D366" s="198" t="s">
        <v>285</v>
      </c>
      <c r="E366" s="199" t="s">
        <v>3785</v>
      </c>
      <c r="F366" s="200" t="s">
        <v>3786</v>
      </c>
      <c r="G366" s="201" t="s">
        <v>392</v>
      </c>
      <c r="H366" s="202">
        <v>48</v>
      </c>
      <c r="I366" s="203">
        <v>48.100000000000001</v>
      </c>
      <c r="J366" s="203">
        <f>ROUND(I366*H366,2)</f>
        <v>2308.8000000000002</v>
      </c>
      <c r="K366" s="200" t="s">
        <v>377</v>
      </c>
      <c r="L366" s="38"/>
      <c r="M366" s="72" t="s">
        <v>1</v>
      </c>
      <c r="N366" s="204" t="s">
        <v>50</v>
      </c>
      <c r="O366" s="205">
        <v>0</v>
      </c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AR366" s="17" t="s">
        <v>290</v>
      </c>
      <c r="AT366" s="17" t="s">
        <v>285</v>
      </c>
      <c r="AU366" s="17" t="s">
        <v>86</v>
      </c>
      <c r="AY366" s="17" t="s">
        <v>282</v>
      </c>
      <c r="BE366" s="207">
        <f>IF(N366="základní",J366,0)</f>
        <v>2308.8000000000002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7" t="s">
        <v>86</v>
      </c>
      <c r="BK366" s="207">
        <f>ROUND(I366*H366,2)</f>
        <v>2308.8000000000002</v>
      </c>
      <c r="BL366" s="17" t="s">
        <v>290</v>
      </c>
      <c r="BM366" s="17" t="s">
        <v>5026</v>
      </c>
    </row>
    <row r="367" s="1" customFormat="1" ht="16.5" customHeight="1">
      <c r="B367" s="33"/>
      <c r="C367" s="198" t="s">
        <v>3772</v>
      </c>
      <c r="D367" s="198" t="s">
        <v>285</v>
      </c>
      <c r="E367" s="199" t="s">
        <v>3788</v>
      </c>
      <c r="F367" s="200" t="s">
        <v>3789</v>
      </c>
      <c r="G367" s="201" t="s">
        <v>392</v>
      </c>
      <c r="H367" s="202">
        <v>20</v>
      </c>
      <c r="I367" s="203">
        <v>103</v>
      </c>
      <c r="J367" s="203">
        <f>ROUND(I367*H367,2)</f>
        <v>2060</v>
      </c>
      <c r="K367" s="200" t="s">
        <v>377</v>
      </c>
      <c r="L367" s="38"/>
      <c r="M367" s="72" t="s">
        <v>1</v>
      </c>
      <c r="N367" s="204" t="s">
        <v>50</v>
      </c>
      <c r="O367" s="205">
        <v>0</v>
      </c>
      <c r="P367" s="205">
        <f>O367*H367</f>
        <v>0</v>
      </c>
      <c r="Q367" s="205">
        <v>0</v>
      </c>
      <c r="R367" s="205">
        <f>Q367*H367</f>
        <v>0</v>
      </c>
      <c r="S367" s="205">
        <v>0</v>
      </c>
      <c r="T367" s="206">
        <f>S367*H367</f>
        <v>0</v>
      </c>
      <c r="AR367" s="17" t="s">
        <v>290</v>
      </c>
      <c r="AT367" s="17" t="s">
        <v>285</v>
      </c>
      <c r="AU367" s="17" t="s">
        <v>86</v>
      </c>
      <c r="AY367" s="17" t="s">
        <v>282</v>
      </c>
      <c r="BE367" s="207">
        <f>IF(N367="základní",J367,0)</f>
        <v>2060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7" t="s">
        <v>86</v>
      </c>
      <c r="BK367" s="207">
        <f>ROUND(I367*H367,2)</f>
        <v>2060</v>
      </c>
      <c r="BL367" s="17" t="s">
        <v>290</v>
      </c>
      <c r="BM367" s="17" t="s">
        <v>5027</v>
      </c>
    </row>
    <row r="368" s="13" customFormat="1">
      <c r="B368" s="218"/>
      <c r="C368" s="219"/>
      <c r="D368" s="210" t="s">
        <v>292</v>
      </c>
      <c r="E368" s="220" t="s">
        <v>1</v>
      </c>
      <c r="F368" s="221" t="s">
        <v>5028</v>
      </c>
      <c r="G368" s="219"/>
      <c r="H368" s="222">
        <v>20</v>
      </c>
      <c r="I368" s="219"/>
      <c r="J368" s="219"/>
      <c r="K368" s="219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292</v>
      </c>
      <c r="AU368" s="227" t="s">
        <v>86</v>
      </c>
      <c r="AV368" s="13" t="s">
        <v>88</v>
      </c>
      <c r="AW368" s="13" t="s">
        <v>40</v>
      </c>
      <c r="AX368" s="13" t="s">
        <v>79</v>
      </c>
      <c r="AY368" s="227" t="s">
        <v>282</v>
      </c>
    </row>
    <row r="369" s="15" customFormat="1">
      <c r="B369" s="238"/>
      <c r="C369" s="239"/>
      <c r="D369" s="210" t="s">
        <v>292</v>
      </c>
      <c r="E369" s="240" t="s">
        <v>1</v>
      </c>
      <c r="F369" s="241" t="s">
        <v>306</v>
      </c>
      <c r="G369" s="239"/>
      <c r="H369" s="242">
        <v>20</v>
      </c>
      <c r="I369" s="239"/>
      <c r="J369" s="239"/>
      <c r="K369" s="239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292</v>
      </c>
      <c r="AU369" s="247" t="s">
        <v>86</v>
      </c>
      <c r="AV369" s="15" t="s">
        <v>290</v>
      </c>
      <c r="AW369" s="15" t="s">
        <v>40</v>
      </c>
      <c r="AX369" s="15" t="s">
        <v>86</v>
      </c>
      <c r="AY369" s="247" t="s">
        <v>282</v>
      </c>
    </row>
    <row r="370" s="1" customFormat="1" ht="16.5" customHeight="1">
      <c r="B370" s="33"/>
      <c r="C370" s="198" t="s">
        <v>3776</v>
      </c>
      <c r="D370" s="198" t="s">
        <v>285</v>
      </c>
      <c r="E370" s="199" t="s">
        <v>3799</v>
      </c>
      <c r="F370" s="200" t="s">
        <v>3800</v>
      </c>
      <c r="G370" s="201" t="s">
        <v>288</v>
      </c>
      <c r="H370" s="202">
        <v>608.48000000000002</v>
      </c>
      <c r="I370" s="203">
        <v>73.900000000000006</v>
      </c>
      <c r="J370" s="203">
        <f>ROUND(I370*H370,2)</f>
        <v>44966.669999999998</v>
      </c>
      <c r="K370" s="200" t="s">
        <v>377</v>
      </c>
      <c r="L370" s="38"/>
      <c r="M370" s="72" t="s">
        <v>1</v>
      </c>
      <c r="N370" s="204" t="s">
        <v>50</v>
      </c>
      <c r="O370" s="205">
        <v>0</v>
      </c>
      <c r="P370" s="205">
        <f>O370*H370</f>
        <v>0</v>
      </c>
      <c r="Q370" s="205">
        <v>0</v>
      </c>
      <c r="R370" s="205">
        <f>Q370*H370</f>
        <v>0</v>
      </c>
      <c r="S370" s="205">
        <v>0</v>
      </c>
      <c r="T370" s="206">
        <f>S370*H370</f>
        <v>0</v>
      </c>
      <c r="AR370" s="17" t="s">
        <v>290</v>
      </c>
      <c r="AT370" s="17" t="s">
        <v>285</v>
      </c>
      <c r="AU370" s="17" t="s">
        <v>86</v>
      </c>
      <c r="AY370" s="17" t="s">
        <v>282</v>
      </c>
      <c r="BE370" s="207">
        <f>IF(N370="základní",J370,0)</f>
        <v>44966.669999999998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7" t="s">
        <v>86</v>
      </c>
      <c r="BK370" s="207">
        <f>ROUND(I370*H370,2)</f>
        <v>44966.669999999998</v>
      </c>
      <c r="BL370" s="17" t="s">
        <v>290</v>
      </c>
      <c r="BM370" s="17" t="s">
        <v>5029</v>
      </c>
    </row>
    <row r="371" s="1" customFormat="1" ht="16.5" customHeight="1">
      <c r="B371" s="33"/>
      <c r="C371" s="198" t="s">
        <v>3780</v>
      </c>
      <c r="D371" s="198" t="s">
        <v>285</v>
      </c>
      <c r="E371" s="199" t="s">
        <v>5030</v>
      </c>
      <c r="F371" s="200" t="s">
        <v>5031</v>
      </c>
      <c r="G371" s="201" t="s">
        <v>392</v>
      </c>
      <c r="H371" s="202">
        <v>22</v>
      </c>
      <c r="I371" s="203">
        <v>1120</v>
      </c>
      <c r="J371" s="203">
        <f>ROUND(I371*H371,2)</f>
        <v>24640</v>
      </c>
      <c r="K371" s="200" t="s">
        <v>377</v>
      </c>
      <c r="L371" s="38"/>
      <c r="M371" s="72" t="s">
        <v>1</v>
      </c>
      <c r="N371" s="204" t="s">
        <v>50</v>
      </c>
      <c r="O371" s="205">
        <v>0</v>
      </c>
      <c r="P371" s="205">
        <f>O371*H371</f>
        <v>0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AR371" s="17" t="s">
        <v>290</v>
      </c>
      <c r="AT371" s="17" t="s">
        <v>285</v>
      </c>
      <c r="AU371" s="17" t="s">
        <v>86</v>
      </c>
      <c r="AY371" s="17" t="s">
        <v>282</v>
      </c>
      <c r="BE371" s="207">
        <f>IF(N371="základní",J371,0)</f>
        <v>24640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7" t="s">
        <v>86</v>
      </c>
      <c r="BK371" s="207">
        <f>ROUND(I371*H371,2)</f>
        <v>24640</v>
      </c>
      <c r="BL371" s="17" t="s">
        <v>290</v>
      </c>
      <c r="BM371" s="17" t="s">
        <v>5032</v>
      </c>
    </row>
    <row r="372" s="1" customFormat="1" ht="16.5" customHeight="1">
      <c r="B372" s="33"/>
      <c r="C372" s="198" t="s">
        <v>3784</v>
      </c>
      <c r="D372" s="198" t="s">
        <v>285</v>
      </c>
      <c r="E372" s="199" t="s">
        <v>3808</v>
      </c>
      <c r="F372" s="200" t="s">
        <v>3809</v>
      </c>
      <c r="G372" s="201" t="s">
        <v>392</v>
      </c>
      <c r="H372" s="202">
        <v>853</v>
      </c>
      <c r="I372" s="203">
        <v>48.399999999999999</v>
      </c>
      <c r="J372" s="203">
        <f>ROUND(I372*H372,2)</f>
        <v>41285.199999999997</v>
      </c>
      <c r="K372" s="200" t="s">
        <v>377</v>
      </c>
      <c r="L372" s="38"/>
      <c r="M372" s="72" t="s">
        <v>1</v>
      </c>
      <c r="N372" s="204" t="s">
        <v>50</v>
      </c>
      <c r="O372" s="205">
        <v>0</v>
      </c>
      <c r="P372" s="205">
        <f>O372*H372</f>
        <v>0</v>
      </c>
      <c r="Q372" s="205">
        <v>0</v>
      </c>
      <c r="R372" s="205">
        <f>Q372*H372</f>
        <v>0</v>
      </c>
      <c r="S372" s="205">
        <v>0</v>
      </c>
      <c r="T372" s="206">
        <f>S372*H372</f>
        <v>0</v>
      </c>
      <c r="AR372" s="17" t="s">
        <v>290</v>
      </c>
      <c r="AT372" s="17" t="s">
        <v>285</v>
      </c>
      <c r="AU372" s="17" t="s">
        <v>86</v>
      </c>
      <c r="AY372" s="17" t="s">
        <v>282</v>
      </c>
      <c r="BE372" s="207">
        <f>IF(N372="základní",J372,0)</f>
        <v>41285.199999999997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7" t="s">
        <v>86</v>
      </c>
      <c r="BK372" s="207">
        <f>ROUND(I372*H372,2)</f>
        <v>41285.199999999997</v>
      </c>
      <c r="BL372" s="17" t="s">
        <v>290</v>
      </c>
      <c r="BM372" s="17" t="s">
        <v>5033</v>
      </c>
    </row>
    <row r="373" s="13" customFormat="1">
      <c r="B373" s="218"/>
      <c r="C373" s="219"/>
      <c r="D373" s="210" t="s">
        <v>292</v>
      </c>
      <c r="E373" s="220" t="s">
        <v>1</v>
      </c>
      <c r="F373" s="221" t="s">
        <v>5034</v>
      </c>
      <c r="G373" s="219"/>
      <c r="H373" s="222">
        <v>853</v>
      </c>
      <c r="I373" s="219"/>
      <c r="J373" s="219"/>
      <c r="K373" s="219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292</v>
      </c>
      <c r="AU373" s="227" t="s">
        <v>86</v>
      </c>
      <c r="AV373" s="13" t="s">
        <v>88</v>
      </c>
      <c r="AW373" s="13" t="s">
        <v>40</v>
      </c>
      <c r="AX373" s="13" t="s">
        <v>79</v>
      </c>
      <c r="AY373" s="227" t="s">
        <v>282</v>
      </c>
    </row>
    <row r="374" s="15" customFormat="1">
      <c r="B374" s="238"/>
      <c r="C374" s="239"/>
      <c r="D374" s="210" t="s">
        <v>292</v>
      </c>
      <c r="E374" s="240" t="s">
        <v>1</v>
      </c>
      <c r="F374" s="241" t="s">
        <v>306</v>
      </c>
      <c r="G374" s="239"/>
      <c r="H374" s="242">
        <v>853</v>
      </c>
      <c r="I374" s="239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292</v>
      </c>
      <c r="AU374" s="247" t="s">
        <v>86</v>
      </c>
      <c r="AV374" s="15" t="s">
        <v>290</v>
      </c>
      <c r="AW374" s="15" t="s">
        <v>40</v>
      </c>
      <c r="AX374" s="15" t="s">
        <v>86</v>
      </c>
      <c r="AY374" s="247" t="s">
        <v>282</v>
      </c>
    </row>
    <row r="375" s="1" customFormat="1" ht="16.5" customHeight="1">
      <c r="B375" s="33"/>
      <c r="C375" s="198" t="s">
        <v>1979</v>
      </c>
      <c r="D375" s="198" t="s">
        <v>285</v>
      </c>
      <c r="E375" s="199" t="s">
        <v>3813</v>
      </c>
      <c r="F375" s="200" t="s">
        <v>3814</v>
      </c>
      <c r="G375" s="201" t="s">
        <v>392</v>
      </c>
      <c r="H375" s="202">
        <v>15</v>
      </c>
      <c r="I375" s="203">
        <v>48.100000000000001</v>
      </c>
      <c r="J375" s="203">
        <f>ROUND(I375*H375,2)</f>
        <v>721.5</v>
      </c>
      <c r="K375" s="200" t="s">
        <v>377</v>
      </c>
      <c r="L375" s="38"/>
      <c r="M375" s="72" t="s">
        <v>1</v>
      </c>
      <c r="N375" s="204" t="s">
        <v>50</v>
      </c>
      <c r="O375" s="205">
        <v>0</v>
      </c>
      <c r="P375" s="205">
        <f>O375*H375</f>
        <v>0</v>
      </c>
      <c r="Q375" s="205">
        <v>0</v>
      </c>
      <c r="R375" s="205">
        <f>Q375*H375</f>
        <v>0</v>
      </c>
      <c r="S375" s="205">
        <v>0</v>
      </c>
      <c r="T375" s="206">
        <f>S375*H375</f>
        <v>0</v>
      </c>
      <c r="AR375" s="17" t="s">
        <v>290</v>
      </c>
      <c r="AT375" s="17" t="s">
        <v>285</v>
      </c>
      <c r="AU375" s="17" t="s">
        <v>86</v>
      </c>
      <c r="AY375" s="17" t="s">
        <v>282</v>
      </c>
      <c r="BE375" s="207">
        <f>IF(N375="základní",J375,0)</f>
        <v>721.5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7" t="s">
        <v>86</v>
      </c>
      <c r="BK375" s="207">
        <f>ROUND(I375*H375,2)</f>
        <v>721.5</v>
      </c>
      <c r="BL375" s="17" t="s">
        <v>290</v>
      </c>
      <c r="BM375" s="17" t="s">
        <v>5035</v>
      </c>
    </row>
    <row r="376" s="1" customFormat="1" ht="16.5" customHeight="1">
      <c r="B376" s="33"/>
      <c r="C376" s="198" t="s">
        <v>3791</v>
      </c>
      <c r="D376" s="198" t="s">
        <v>285</v>
      </c>
      <c r="E376" s="199" t="s">
        <v>3817</v>
      </c>
      <c r="F376" s="200" t="s">
        <v>3818</v>
      </c>
      <c r="G376" s="201" t="s">
        <v>392</v>
      </c>
      <c r="H376" s="202">
        <v>19</v>
      </c>
      <c r="I376" s="203">
        <v>92.200000000000003</v>
      </c>
      <c r="J376" s="203">
        <f>ROUND(I376*H376,2)</f>
        <v>1751.8</v>
      </c>
      <c r="K376" s="200" t="s">
        <v>377</v>
      </c>
      <c r="L376" s="38"/>
      <c r="M376" s="72" t="s">
        <v>1</v>
      </c>
      <c r="N376" s="204" t="s">
        <v>50</v>
      </c>
      <c r="O376" s="205">
        <v>0</v>
      </c>
      <c r="P376" s="205">
        <f>O376*H376</f>
        <v>0</v>
      </c>
      <c r="Q376" s="205">
        <v>0</v>
      </c>
      <c r="R376" s="205">
        <f>Q376*H376</f>
        <v>0</v>
      </c>
      <c r="S376" s="205">
        <v>0</v>
      </c>
      <c r="T376" s="206">
        <f>S376*H376</f>
        <v>0</v>
      </c>
      <c r="AR376" s="17" t="s">
        <v>290</v>
      </c>
      <c r="AT376" s="17" t="s">
        <v>285</v>
      </c>
      <c r="AU376" s="17" t="s">
        <v>86</v>
      </c>
      <c r="AY376" s="17" t="s">
        <v>282</v>
      </c>
      <c r="BE376" s="207">
        <f>IF(N376="základní",J376,0)</f>
        <v>1751.8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7" t="s">
        <v>86</v>
      </c>
      <c r="BK376" s="207">
        <f>ROUND(I376*H376,2)</f>
        <v>1751.8</v>
      </c>
      <c r="BL376" s="17" t="s">
        <v>290</v>
      </c>
      <c r="BM376" s="17" t="s">
        <v>5036</v>
      </c>
    </row>
    <row r="377" s="1" customFormat="1" ht="16.5" customHeight="1">
      <c r="B377" s="33"/>
      <c r="C377" s="198" t="s">
        <v>1060</v>
      </c>
      <c r="D377" s="198" t="s">
        <v>285</v>
      </c>
      <c r="E377" s="199" t="s">
        <v>3821</v>
      </c>
      <c r="F377" s="200" t="s">
        <v>3822</v>
      </c>
      <c r="G377" s="201" t="s">
        <v>392</v>
      </c>
      <c r="H377" s="202">
        <v>270</v>
      </c>
      <c r="I377" s="203">
        <v>26.100000000000001</v>
      </c>
      <c r="J377" s="203">
        <f>ROUND(I377*H377,2)</f>
        <v>7047</v>
      </c>
      <c r="K377" s="200" t="s">
        <v>377</v>
      </c>
      <c r="L377" s="38"/>
      <c r="M377" s="72" t="s">
        <v>1</v>
      </c>
      <c r="N377" s="204" t="s">
        <v>50</v>
      </c>
      <c r="O377" s="205">
        <v>0</v>
      </c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AR377" s="17" t="s">
        <v>290</v>
      </c>
      <c r="AT377" s="17" t="s">
        <v>285</v>
      </c>
      <c r="AU377" s="17" t="s">
        <v>86</v>
      </c>
      <c r="AY377" s="17" t="s">
        <v>282</v>
      </c>
      <c r="BE377" s="207">
        <f>IF(N377="základní",J377,0)</f>
        <v>7047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7" t="s">
        <v>86</v>
      </c>
      <c r="BK377" s="207">
        <f>ROUND(I377*H377,2)</f>
        <v>7047</v>
      </c>
      <c r="BL377" s="17" t="s">
        <v>290</v>
      </c>
      <c r="BM377" s="17" t="s">
        <v>5037</v>
      </c>
    </row>
    <row r="378" s="13" customFormat="1">
      <c r="B378" s="218"/>
      <c r="C378" s="219"/>
      <c r="D378" s="210" t="s">
        <v>292</v>
      </c>
      <c r="E378" s="220" t="s">
        <v>1</v>
      </c>
      <c r="F378" s="221" t="s">
        <v>5038</v>
      </c>
      <c r="G378" s="219"/>
      <c r="H378" s="222">
        <v>270</v>
      </c>
      <c r="I378" s="219"/>
      <c r="J378" s="219"/>
      <c r="K378" s="219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292</v>
      </c>
      <c r="AU378" s="227" t="s">
        <v>86</v>
      </c>
      <c r="AV378" s="13" t="s">
        <v>88</v>
      </c>
      <c r="AW378" s="13" t="s">
        <v>40</v>
      </c>
      <c r="AX378" s="13" t="s">
        <v>79</v>
      </c>
      <c r="AY378" s="227" t="s">
        <v>282</v>
      </c>
    </row>
    <row r="379" s="15" customFormat="1">
      <c r="B379" s="238"/>
      <c r="C379" s="239"/>
      <c r="D379" s="210" t="s">
        <v>292</v>
      </c>
      <c r="E379" s="240" t="s">
        <v>1</v>
      </c>
      <c r="F379" s="241" t="s">
        <v>306</v>
      </c>
      <c r="G379" s="239"/>
      <c r="H379" s="242">
        <v>270</v>
      </c>
      <c r="I379" s="239"/>
      <c r="J379" s="239"/>
      <c r="K379" s="239"/>
      <c r="L379" s="243"/>
      <c r="M379" s="244"/>
      <c r="N379" s="245"/>
      <c r="O379" s="245"/>
      <c r="P379" s="245"/>
      <c r="Q379" s="245"/>
      <c r="R379" s="245"/>
      <c r="S379" s="245"/>
      <c r="T379" s="246"/>
      <c r="AT379" s="247" t="s">
        <v>292</v>
      </c>
      <c r="AU379" s="247" t="s">
        <v>86</v>
      </c>
      <c r="AV379" s="15" t="s">
        <v>290</v>
      </c>
      <c r="AW379" s="15" t="s">
        <v>40</v>
      </c>
      <c r="AX379" s="15" t="s">
        <v>86</v>
      </c>
      <c r="AY379" s="247" t="s">
        <v>282</v>
      </c>
    </row>
    <row r="380" s="1" customFormat="1" ht="16.5" customHeight="1">
      <c r="B380" s="33"/>
      <c r="C380" s="198" t="s">
        <v>3798</v>
      </c>
      <c r="D380" s="198" t="s">
        <v>285</v>
      </c>
      <c r="E380" s="199" t="s">
        <v>3826</v>
      </c>
      <c r="F380" s="200" t="s">
        <v>3827</v>
      </c>
      <c r="G380" s="201" t="s">
        <v>392</v>
      </c>
      <c r="H380" s="202">
        <v>911.20000000000005</v>
      </c>
      <c r="I380" s="203">
        <v>9.1899999999999995</v>
      </c>
      <c r="J380" s="203">
        <f>ROUND(I380*H380,2)</f>
        <v>8373.9300000000003</v>
      </c>
      <c r="K380" s="200" t="s">
        <v>377</v>
      </c>
      <c r="L380" s="38"/>
      <c r="M380" s="72" t="s">
        <v>1</v>
      </c>
      <c r="N380" s="204" t="s">
        <v>50</v>
      </c>
      <c r="O380" s="205">
        <v>0</v>
      </c>
      <c r="P380" s="205">
        <f>O380*H380</f>
        <v>0</v>
      </c>
      <c r="Q380" s="205">
        <v>0</v>
      </c>
      <c r="R380" s="205">
        <f>Q380*H380</f>
        <v>0</v>
      </c>
      <c r="S380" s="205">
        <v>0</v>
      </c>
      <c r="T380" s="206">
        <f>S380*H380</f>
        <v>0</v>
      </c>
      <c r="AR380" s="17" t="s">
        <v>290</v>
      </c>
      <c r="AT380" s="17" t="s">
        <v>285</v>
      </c>
      <c r="AU380" s="17" t="s">
        <v>86</v>
      </c>
      <c r="AY380" s="17" t="s">
        <v>282</v>
      </c>
      <c r="BE380" s="207">
        <f>IF(N380="základní",J380,0)</f>
        <v>8373.9300000000003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7" t="s">
        <v>86</v>
      </c>
      <c r="BK380" s="207">
        <f>ROUND(I380*H380,2)</f>
        <v>8373.9300000000003</v>
      </c>
      <c r="BL380" s="17" t="s">
        <v>290</v>
      </c>
      <c r="BM380" s="17" t="s">
        <v>5039</v>
      </c>
    </row>
    <row r="381" s="13" customFormat="1">
      <c r="B381" s="218"/>
      <c r="C381" s="219"/>
      <c r="D381" s="210" t="s">
        <v>292</v>
      </c>
      <c r="E381" s="220" t="s">
        <v>1</v>
      </c>
      <c r="F381" s="221" t="s">
        <v>4928</v>
      </c>
      <c r="G381" s="219"/>
      <c r="H381" s="222">
        <v>911.20000000000005</v>
      </c>
      <c r="I381" s="219"/>
      <c r="J381" s="219"/>
      <c r="K381" s="219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292</v>
      </c>
      <c r="AU381" s="227" t="s">
        <v>86</v>
      </c>
      <c r="AV381" s="13" t="s">
        <v>88</v>
      </c>
      <c r="AW381" s="13" t="s">
        <v>40</v>
      </c>
      <c r="AX381" s="13" t="s">
        <v>79</v>
      </c>
      <c r="AY381" s="227" t="s">
        <v>282</v>
      </c>
    </row>
    <row r="382" s="15" customFormat="1">
      <c r="B382" s="238"/>
      <c r="C382" s="239"/>
      <c r="D382" s="210" t="s">
        <v>292</v>
      </c>
      <c r="E382" s="240" t="s">
        <v>1</v>
      </c>
      <c r="F382" s="241" t="s">
        <v>306</v>
      </c>
      <c r="G382" s="239"/>
      <c r="H382" s="242">
        <v>911.20000000000005</v>
      </c>
      <c r="I382" s="239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292</v>
      </c>
      <c r="AU382" s="247" t="s">
        <v>86</v>
      </c>
      <c r="AV382" s="15" t="s">
        <v>290</v>
      </c>
      <c r="AW382" s="15" t="s">
        <v>40</v>
      </c>
      <c r="AX382" s="15" t="s">
        <v>86</v>
      </c>
      <c r="AY382" s="247" t="s">
        <v>282</v>
      </c>
    </row>
    <row r="383" s="1" customFormat="1" ht="16.5" customHeight="1">
      <c r="B383" s="33"/>
      <c r="C383" s="198" t="s">
        <v>3802</v>
      </c>
      <c r="D383" s="198" t="s">
        <v>285</v>
      </c>
      <c r="E383" s="199" t="s">
        <v>3834</v>
      </c>
      <c r="F383" s="200" t="s">
        <v>3835</v>
      </c>
      <c r="G383" s="201" t="s">
        <v>392</v>
      </c>
      <c r="H383" s="202">
        <v>918.75</v>
      </c>
      <c r="I383" s="203">
        <v>57.399999999999999</v>
      </c>
      <c r="J383" s="203">
        <f>ROUND(I383*H383,2)</f>
        <v>52736.25</v>
      </c>
      <c r="K383" s="200" t="s">
        <v>377</v>
      </c>
      <c r="L383" s="38"/>
      <c r="M383" s="72" t="s">
        <v>1</v>
      </c>
      <c r="N383" s="204" t="s">
        <v>50</v>
      </c>
      <c r="O383" s="205">
        <v>0</v>
      </c>
      <c r="P383" s="205">
        <f>O383*H383</f>
        <v>0</v>
      </c>
      <c r="Q383" s="205">
        <v>0</v>
      </c>
      <c r="R383" s="205">
        <f>Q383*H383</f>
        <v>0</v>
      </c>
      <c r="S383" s="205">
        <v>0</v>
      </c>
      <c r="T383" s="206">
        <f>S383*H383</f>
        <v>0</v>
      </c>
      <c r="AR383" s="17" t="s">
        <v>290</v>
      </c>
      <c r="AT383" s="17" t="s">
        <v>285</v>
      </c>
      <c r="AU383" s="17" t="s">
        <v>86</v>
      </c>
      <c r="AY383" s="17" t="s">
        <v>282</v>
      </c>
      <c r="BE383" s="207">
        <f>IF(N383="základní",J383,0)</f>
        <v>52736.25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7" t="s">
        <v>86</v>
      </c>
      <c r="BK383" s="207">
        <f>ROUND(I383*H383,2)</f>
        <v>52736.25</v>
      </c>
      <c r="BL383" s="17" t="s">
        <v>290</v>
      </c>
      <c r="BM383" s="17" t="s">
        <v>5040</v>
      </c>
    </row>
    <row r="384" s="1" customFormat="1" ht="16.5" customHeight="1">
      <c r="B384" s="33"/>
      <c r="C384" s="198" t="s">
        <v>3807</v>
      </c>
      <c r="D384" s="198" t="s">
        <v>285</v>
      </c>
      <c r="E384" s="199" t="s">
        <v>3839</v>
      </c>
      <c r="F384" s="200" t="s">
        <v>3840</v>
      </c>
      <c r="G384" s="201" t="s">
        <v>392</v>
      </c>
      <c r="H384" s="202">
        <v>417.89999999999998</v>
      </c>
      <c r="I384" s="203">
        <v>153</v>
      </c>
      <c r="J384" s="203">
        <f>ROUND(I384*H384,2)</f>
        <v>63938.699999999997</v>
      </c>
      <c r="K384" s="200" t="s">
        <v>377</v>
      </c>
      <c r="L384" s="38"/>
      <c r="M384" s="72" t="s">
        <v>1</v>
      </c>
      <c r="N384" s="204" t="s">
        <v>50</v>
      </c>
      <c r="O384" s="205">
        <v>0</v>
      </c>
      <c r="P384" s="205">
        <f>O384*H384</f>
        <v>0</v>
      </c>
      <c r="Q384" s="205">
        <v>0</v>
      </c>
      <c r="R384" s="205">
        <f>Q384*H384</f>
        <v>0</v>
      </c>
      <c r="S384" s="205">
        <v>0</v>
      </c>
      <c r="T384" s="206">
        <f>S384*H384</f>
        <v>0</v>
      </c>
      <c r="AR384" s="17" t="s">
        <v>290</v>
      </c>
      <c r="AT384" s="17" t="s">
        <v>285</v>
      </c>
      <c r="AU384" s="17" t="s">
        <v>86</v>
      </c>
      <c r="AY384" s="17" t="s">
        <v>282</v>
      </c>
      <c r="BE384" s="207">
        <f>IF(N384="základní",J384,0)</f>
        <v>63938.699999999997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7" t="s">
        <v>86</v>
      </c>
      <c r="BK384" s="207">
        <f>ROUND(I384*H384,2)</f>
        <v>63938.699999999997</v>
      </c>
      <c r="BL384" s="17" t="s">
        <v>290</v>
      </c>
      <c r="BM384" s="17" t="s">
        <v>5041</v>
      </c>
    </row>
    <row r="385" s="1" customFormat="1" ht="16.5" customHeight="1">
      <c r="B385" s="33"/>
      <c r="C385" s="198" t="s">
        <v>3812</v>
      </c>
      <c r="D385" s="198" t="s">
        <v>285</v>
      </c>
      <c r="E385" s="199" t="s">
        <v>3844</v>
      </c>
      <c r="F385" s="200" t="s">
        <v>3845</v>
      </c>
      <c r="G385" s="201" t="s">
        <v>288</v>
      </c>
      <c r="H385" s="202">
        <v>406.04000000000002</v>
      </c>
      <c r="I385" s="203">
        <v>82.700000000000003</v>
      </c>
      <c r="J385" s="203">
        <f>ROUND(I385*H385,2)</f>
        <v>33579.510000000002</v>
      </c>
      <c r="K385" s="200" t="s">
        <v>377</v>
      </c>
      <c r="L385" s="38"/>
      <c r="M385" s="72" t="s">
        <v>1</v>
      </c>
      <c r="N385" s="204" t="s">
        <v>50</v>
      </c>
      <c r="O385" s="205">
        <v>0</v>
      </c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AR385" s="17" t="s">
        <v>290</v>
      </c>
      <c r="AT385" s="17" t="s">
        <v>285</v>
      </c>
      <c r="AU385" s="17" t="s">
        <v>86</v>
      </c>
      <c r="AY385" s="17" t="s">
        <v>282</v>
      </c>
      <c r="BE385" s="207">
        <f>IF(N385="základní",J385,0)</f>
        <v>33579.510000000002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7" t="s">
        <v>86</v>
      </c>
      <c r="BK385" s="207">
        <f>ROUND(I385*H385,2)</f>
        <v>33579.510000000002</v>
      </c>
      <c r="BL385" s="17" t="s">
        <v>290</v>
      </c>
      <c r="BM385" s="17" t="s">
        <v>5042</v>
      </c>
    </row>
    <row r="386" s="1" customFormat="1" ht="16.5" customHeight="1">
      <c r="B386" s="33"/>
      <c r="C386" s="198" t="s">
        <v>3816</v>
      </c>
      <c r="D386" s="198" t="s">
        <v>285</v>
      </c>
      <c r="E386" s="199" t="s">
        <v>3848</v>
      </c>
      <c r="F386" s="200" t="s">
        <v>3849</v>
      </c>
      <c r="G386" s="201" t="s">
        <v>288</v>
      </c>
      <c r="H386" s="202">
        <v>2030.2000000000001</v>
      </c>
      <c r="I386" s="203">
        <v>20.800000000000001</v>
      </c>
      <c r="J386" s="203">
        <f>ROUND(I386*H386,2)</f>
        <v>42228.160000000003</v>
      </c>
      <c r="K386" s="200" t="s">
        <v>377</v>
      </c>
      <c r="L386" s="38"/>
      <c r="M386" s="72" t="s">
        <v>1</v>
      </c>
      <c r="N386" s="204" t="s">
        <v>50</v>
      </c>
      <c r="O386" s="205">
        <v>0</v>
      </c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AR386" s="17" t="s">
        <v>290</v>
      </c>
      <c r="AT386" s="17" t="s">
        <v>285</v>
      </c>
      <c r="AU386" s="17" t="s">
        <v>86</v>
      </c>
      <c r="AY386" s="17" t="s">
        <v>282</v>
      </c>
      <c r="BE386" s="207">
        <f>IF(N386="základní",J386,0)</f>
        <v>42228.160000000003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7" t="s">
        <v>86</v>
      </c>
      <c r="BK386" s="207">
        <f>ROUND(I386*H386,2)</f>
        <v>42228.160000000003</v>
      </c>
      <c r="BL386" s="17" t="s">
        <v>290</v>
      </c>
      <c r="BM386" s="17" t="s">
        <v>5043</v>
      </c>
    </row>
    <row r="387" s="13" customFormat="1">
      <c r="B387" s="218"/>
      <c r="C387" s="219"/>
      <c r="D387" s="210" t="s">
        <v>292</v>
      </c>
      <c r="E387" s="220" t="s">
        <v>1</v>
      </c>
      <c r="F387" s="221" t="s">
        <v>5044</v>
      </c>
      <c r="G387" s="219"/>
      <c r="H387" s="222">
        <v>2030.2000000000001</v>
      </c>
      <c r="I387" s="219"/>
      <c r="J387" s="219"/>
      <c r="K387" s="219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292</v>
      </c>
      <c r="AU387" s="227" t="s">
        <v>86</v>
      </c>
      <c r="AV387" s="13" t="s">
        <v>88</v>
      </c>
      <c r="AW387" s="13" t="s">
        <v>40</v>
      </c>
      <c r="AX387" s="13" t="s">
        <v>79</v>
      </c>
      <c r="AY387" s="227" t="s">
        <v>282</v>
      </c>
    </row>
    <row r="388" s="15" customFormat="1">
      <c r="B388" s="238"/>
      <c r="C388" s="239"/>
      <c r="D388" s="210" t="s">
        <v>292</v>
      </c>
      <c r="E388" s="240" t="s">
        <v>1</v>
      </c>
      <c r="F388" s="241" t="s">
        <v>306</v>
      </c>
      <c r="G388" s="239"/>
      <c r="H388" s="242">
        <v>2030.2000000000001</v>
      </c>
      <c r="I388" s="239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AT388" s="247" t="s">
        <v>292</v>
      </c>
      <c r="AU388" s="247" t="s">
        <v>86</v>
      </c>
      <c r="AV388" s="15" t="s">
        <v>290</v>
      </c>
      <c r="AW388" s="15" t="s">
        <v>40</v>
      </c>
      <c r="AX388" s="15" t="s">
        <v>86</v>
      </c>
      <c r="AY388" s="247" t="s">
        <v>282</v>
      </c>
    </row>
    <row r="389" s="1" customFormat="1" ht="16.5" customHeight="1">
      <c r="B389" s="33"/>
      <c r="C389" s="198" t="s">
        <v>3820</v>
      </c>
      <c r="D389" s="198" t="s">
        <v>285</v>
      </c>
      <c r="E389" s="199" t="s">
        <v>3869</v>
      </c>
      <c r="F389" s="200" t="s">
        <v>3870</v>
      </c>
      <c r="G389" s="201" t="s">
        <v>288</v>
      </c>
      <c r="H389" s="202">
        <v>285.30000000000001</v>
      </c>
      <c r="I389" s="203">
        <v>261</v>
      </c>
      <c r="J389" s="203">
        <f>ROUND(I389*H389,2)</f>
        <v>74463.300000000003</v>
      </c>
      <c r="K389" s="200" t="s">
        <v>377</v>
      </c>
      <c r="L389" s="38"/>
      <c r="M389" s="72" t="s">
        <v>1</v>
      </c>
      <c r="N389" s="204" t="s">
        <v>50</v>
      </c>
      <c r="O389" s="205">
        <v>0</v>
      </c>
      <c r="P389" s="205">
        <f>O389*H389</f>
        <v>0</v>
      </c>
      <c r="Q389" s="205">
        <v>0</v>
      </c>
      <c r="R389" s="205">
        <f>Q389*H389</f>
        <v>0</v>
      </c>
      <c r="S389" s="205">
        <v>0</v>
      </c>
      <c r="T389" s="206">
        <f>S389*H389</f>
        <v>0</v>
      </c>
      <c r="AR389" s="17" t="s">
        <v>290</v>
      </c>
      <c r="AT389" s="17" t="s">
        <v>285</v>
      </c>
      <c r="AU389" s="17" t="s">
        <v>86</v>
      </c>
      <c r="AY389" s="17" t="s">
        <v>282</v>
      </c>
      <c r="BE389" s="207">
        <f>IF(N389="základní",J389,0)</f>
        <v>74463.300000000003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17" t="s">
        <v>86</v>
      </c>
      <c r="BK389" s="207">
        <f>ROUND(I389*H389,2)</f>
        <v>74463.300000000003</v>
      </c>
      <c r="BL389" s="17" t="s">
        <v>290</v>
      </c>
      <c r="BM389" s="17" t="s">
        <v>5045</v>
      </c>
    </row>
    <row r="390" s="1" customFormat="1" ht="16.5" customHeight="1">
      <c r="B390" s="33"/>
      <c r="C390" s="198" t="s">
        <v>3825</v>
      </c>
      <c r="D390" s="198" t="s">
        <v>285</v>
      </c>
      <c r="E390" s="199" t="s">
        <v>3873</v>
      </c>
      <c r="F390" s="200" t="s">
        <v>3874</v>
      </c>
      <c r="G390" s="201" t="s">
        <v>343</v>
      </c>
      <c r="H390" s="202">
        <v>586.79999999999995</v>
      </c>
      <c r="I390" s="203">
        <v>148</v>
      </c>
      <c r="J390" s="203">
        <f>ROUND(I390*H390,2)</f>
        <v>86846.399999999994</v>
      </c>
      <c r="K390" s="200" t="s">
        <v>377</v>
      </c>
      <c r="L390" s="38"/>
      <c r="M390" s="72" t="s">
        <v>1</v>
      </c>
      <c r="N390" s="204" t="s">
        <v>50</v>
      </c>
      <c r="O390" s="205">
        <v>0</v>
      </c>
      <c r="P390" s="205">
        <f>O390*H390</f>
        <v>0</v>
      </c>
      <c r="Q390" s="205">
        <v>0</v>
      </c>
      <c r="R390" s="205">
        <f>Q390*H390</f>
        <v>0</v>
      </c>
      <c r="S390" s="205">
        <v>0</v>
      </c>
      <c r="T390" s="206">
        <f>S390*H390</f>
        <v>0</v>
      </c>
      <c r="AR390" s="17" t="s">
        <v>290</v>
      </c>
      <c r="AT390" s="17" t="s">
        <v>285</v>
      </c>
      <c r="AU390" s="17" t="s">
        <v>86</v>
      </c>
      <c r="AY390" s="17" t="s">
        <v>282</v>
      </c>
      <c r="BE390" s="207">
        <f>IF(N390="základní",J390,0)</f>
        <v>86846.399999999994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7" t="s">
        <v>86</v>
      </c>
      <c r="BK390" s="207">
        <f>ROUND(I390*H390,2)</f>
        <v>86846.399999999994</v>
      </c>
      <c r="BL390" s="17" t="s">
        <v>290</v>
      </c>
      <c r="BM390" s="17" t="s">
        <v>5046</v>
      </c>
    </row>
    <row r="391" s="1" customFormat="1" ht="16.5" customHeight="1">
      <c r="B391" s="33"/>
      <c r="C391" s="198" t="s">
        <v>3829</v>
      </c>
      <c r="D391" s="198" t="s">
        <v>285</v>
      </c>
      <c r="E391" s="199" t="s">
        <v>3877</v>
      </c>
      <c r="F391" s="200" t="s">
        <v>3878</v>
      </c>
      <c r="G391" s="201" t="s">
        <v>343</v>
      </c>
      <c r="H391" s="202">
        <v>140.40000000000001</v>
      </c>
      <c r="I391" s="203">
        <v>163</v>
      </c>
      <c r="J391" s="203">
        <f>ROUND(I391*H391,2)</f>
        <v>22885.200000000001</v>
      </c>
      <c r="K391" s="200" t="s">
        <v>377</v>
      </c>
      <c r="L391" s="38"/>
      <c r="M391" s="72" t="s">
        <v>1</v>
      </c>
      <c r="N391" s="204" t="s">
        <v>50</v>
      </c>
      <c r="O391" s="205">
        <v>0</v>
      </c>
      <c r="P391" s="205">
        <f>O391*H391</f>
        <v>0</v>
      </c>
      <c r="Q391" s="205">
        <v>0</v>
      </c>
      <c r="R391" s="205">
        <f>Q391*H391</f>
        <v>0</v>
      </c>
      <c r="S391" s="205">
        <v>0</v>
      </c>
      <c r="T391" s="206">
        <f>S391*H391</f>
        <v>0</v>
      </c>
      <c r="AR391" s="17" t="s">
        <v>290</v>
      </c>
      <c r="AT391" s="17" t="s">
        <v>285</v>
      </c>
      <c r="AU391" s="17" t="s">
        <v>86</v>
      </c>
      <c r="AY391" s="17" t="s">
        <v>282</v>
      </c>
      <c r="BE391" s="207">
        <f>IF(N391="základní",J391,0)</f>
        <v>22885.200000000001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7" t="s">
        <v>86</v>
      </c>
      <c r="BK391" s="207">
        <f>ROUND(I391*H391,2)</f>
        <v>22885.200000000001</v>
      </c>
      <c r="BL391" s="17" t="s">
        <v>290</v>
      </c>
      <c r="BM391" s="17" t="s">
        <v>5047</v>
      </c>
    </row>
    <row r="392" s="1" customFormat="1" ht="16.5" customHeight="1">
      <c r="B392" s="33"/>
      <c r="C392" s="198" t="s">
        <v>3833</v>
      </c>
      <c r="D392" s="198" t="s">
        <v>285</v>
      </c>
      <c r="E392" s="199" t="s">
        <v>3881</v>
      </c>
      <c r="F392" s="200" t="s">
        <v>3882</v>
      </c>
      <c r="G392" s="201" t="s">
        <v>343</v>
      </c>
      <c r="H392" s="202">
        <v>140.40000000000001</v>
      </c>
      <c r="I392" s="203">
        <v>208</v>
      </c>
      <c r="J392" s="203">
        <f>ROUND(I392*H392,2)</f>
        <v>29203.200000000001</v>
      </c>
      <c r="K392" s="200" t="s">
        <v>377</v>
      </c>
      <c r="L392" s="38"/>
      <c r="M392" s="72" t="s">
        <v>1</v>
      </c>
      <c r="N392" s="204" t="s">
        <v>50</v>
      </c>
      <c r="O392" s="205">
        <v>0</v>
      </c>
      <c r="P392" s="205">
        <f>O392*H392</f>
        <v>0</v>
      </c>
      <c r="Q392" s="205">
        <v>0</v>
      </c>
      <c r="R392" s="205">
        <f>Q392*H392</f>
        <v>0</v>
      </c>
      <c r="S392" s="205">
        <v>0</v>
      </c>
      <c r="T392" s="206">
        <f>S392*H392</f>
        <v>0</v>
      </c>
      <c r="AR392" s="17" t="s">
        <v>290</v>
      </c>
      <c r="AT392" s="17" t="s">
        <v>285</v>
      </c>
      <c r="AU392" s="17" t="s">
        <v>86</v>
      </c>
      <c r="AY392" s="17" t="s">
        <v>282</v>
      </c>
      <c r="BE392" s="207">
        <f>IF(N392="základní",J392,0)</f>
        <v>29203.200000000001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7" t="s">
        <v>86</v>
      </c>
      <c r="BK392" s="207">
        <f>ROUND(I392*H392,2)</f>
        <v>29203.200000000001</v>
      </c>
      <c r="BL392" s="17" t="s">
        <v>290</v>
      </c>
      <c r="BM392" s="17" t="s">
        <v>5048</v>
      </c>
    </row>
    <row r="393" s="1" customFormat="1" ht="16.5" customHeight="1">
      <c r="B393" s="33"/>
      <c r="C393" s="198" t="s">
        <v>3838</v>
      </c>
      <c r="D393" s="198" t="s">
        <v>285</v>
      </c>
      <c r="E393" s="199" t="s">
        <v>3885</v>
      </c>
      <c r="F393" s="200" t="s">
        <v>3886</v>
      </c>
      <c r="G393" s="201" t="s">
        <v>343</v>
      </c>
      <c r="H393" s="202">
        <v>15.199999999999999</v>
      </c>
      <c r="I393" s="203">
        <v>455</v>
      </c>
      <c r="J393" s="203">
        <f>ROUND(I393*H393,2)</f>
        <v>6916</v>
      </c>
      <c r="K393" s="200" t="s">
        <v>377</v>
      </c>
      <c r="L393" s="38"/>
      <c r="M393" s="72" t="s">
        <v>1</v>
      </c>
      <c r="N393" s="204" t="s">
        <v>50</v>
      </c>
      <c r="O393" s="205">
        <v>0</v>
      </c>
      <c r="P393" s="205">
        <f>O393*H393</f>
        <v>0</v>
      </c>
      <c r="Q393" s="205">
        <v>0</v>
      </c>
      <c r="R393" s="205">
        <f>Q393*H393</f>
        <v>0</v>
      </c>
      <c r="S393" s="205">
        <v>0</v>
      </c>
      <c r="T393" s="206">
        <f>S393*H393</f>
        <v>0</v>
      </c>
      <c r="AR393" s="17" t="s">
        <v>290</v>
      </c>
      <c r="AT393" s="17" t="s">
        <v>285</v>
      </c>
      <c r="AU393" s="17" t="s">
        <v>86</v>
      </c>
      <c r="AY393" s="17" t="s">
        <v>282</v>
      </c>
      <c r="BE393" s="207">
        <f>IF(N393="základní",J393,0)</f>
        <v>6916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7" t="s">
        <v>86</v>
      </c>
      <c r="BK393" s="207">
        <f>ROUND(I393*H393,2)</f>
        <v>6916</v>
      </c>
      <c r="BL393" s="17" t="s">
        <v>290</v>
      </c>
      <c r="BM393" s="17" t="s">
        <v>5049</v>
      </c>
    </row>
    <row r="394" s="1" customFormat="1" ht="16.5" customHeight="1">
      <c r="B394" s="33"/>
      <c r="C394" s="198" t="s">
        <v>3843</v>
      </c>
      <c r="D394" s="198" t="s">
        <v>285</v>
      </c>
      <c r="E394" s="199" t="s">
        <v>3889</v>
      </c>
      <c r="F394" s="200" t="s">
        <v>3890</v>
      </c>
      <c r="G394" s="201" t="s">
        <v>343</v>
      </c>
      <c r="H394" s="202">
        <v>184.80000000000001</v>
      </c>
      <c r="I394" s="203">
        <v>219</v>
      </c>
      <c r="J394" s="203">
        <f>ROUND(I394*H394,2)</f>
        <v>40471.199999999997</v>
      </c>
      <c r="K394" s="200" t="s">
        <v>377</v>
      </c>
      <c r="L394" s="38"/>
      <c r="M394" s="72" t="s">
        <v>1</v>
      </c>
      <c r="N394" s="204" t="s">
        <v>50</v>
      </c>
      <c r="O394" s="205">
        <v>0</v>
      </c>
      <c r="P394" s="205">
        <f>O394*H394</f>
        <v>0</v>
      </c>
      <c r="Q394" s="205">
        <v>0</v>
      </c>
      <c r="R394" s="205">
        <f>Q394*H394</f>
        <v>0</v>
      </c>
      <c r="S394" s="205">
        <v>0</v>
      </c>
      <c r="T394" s="206">
        <f>S394*H394</f>
        <v>0</v>
      </c>
      <c r="AR394" s="17" t="s">
        <v>290</v>
      </c>
      <c r="AT394" s="17" t="s">
        <v>285</v>
      </c>
      <c r="AU394" s="17" t="s">
        <v>86</v>
      </c>
      <c r="AY394" s="17" t="s">
        <v>282</v>
      </c>
      <c r="BE394" s="207">
        <f>IF(N394="základní",J394,0)</f>
        <v>40471.199999999997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7" t="s">
        <v>86</v>
      </c>
      <c r="BK394" s="207">
        <f>ROUND(I394*H394,2)</f>
        <v>40471.199999999997</v>
      </c>
      <c r="BL394" s="17" t="s">
        <v>290</v>
      </c>
      <c r="BM394" s="17" t="s">
        <v>5050</v>
      </c>
    </row>
    <row r="395" s="1" customFormat="1" ht="16.5" customHeight="1">
      <c r="B395" s="33"/>
      <c r="C395" s="198" t="s">
        <v>3847</v>
      </c>
      <c r="D395" s="198" t="s">
        <v>285</v>
      </c>
      <c r="E395" s="199" t="s">
        <v>3893</v>
      </c>
      <c r="F395" s="200" t="s">
        <v>3894</v>
      </c>
      <c r="G395" s="201" t="s">
        <v>343</v>
      </c>
      <c r="H395" s="202">
        <v>138.40000000000001</v>
      </c>
      <c r="I395" s="203">
        <v>19.199999999999999</v>
      </c>
      <c r="J395" s="203">
        <f>ROUND(I395*H395,2)</f>
        <v>2657.2800000000002</v>
      </c>
      <c r="K395" s="200" t="s">
        <v>377</v>
      </c>
      <c r="L395" s="38"/>
      <c r="M395" s="72" t="s">
        <v>1</v>
      </c>
      <c r="N395" s="204" t="s">
        <v>50</v>
      </c>
      <c r="O395" s="205">
        <v>0</v>
      </c>
      <c r="P395" s="205">
        <f>O395*H395</f>
        <v>0</v>
      </c>
      <c r="Q395" s="205">
        <v>0</v>
      </c>
      <c r="R395" s="205">
        <f>Q395*H395</f>
        <v>0</v>
      </c>
      <c r="S395" s="205">
        <v>0</v>
      </c>
      <c r="T395" s="206">
        <f>S395*H395</f>
        <v>0</v>
      </c>
      <c r="AR395" s="17" t="s">
        <v>290</v>
      </c>
      <c r="AT395" s="17" t="s">
        <v>285</v>
      </c>
      <c r="AU395" s="17" t="s">
        <v>86</v>
      </c>
      <c r="AY395" s="17" t="s">
        <v>282</v>
      </c>
      <c r="BE395" s="207">
        <f>IF(N395="základní",J395,0)</f>
        <v>2657.2800000000002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17" t="s">
        <v>86</v>
      </c>
      <c r="BK395" s="207">
        <f>ROUND(I395*H395,2)</f>
        <v>2657.2800000000002</v>
      </c>
      <c r="BL395" s="17" t="s">
        <v>290</v>
      </c>
      <c r="BM395" s="17" t="s">
        <v>5051</v>
      </c>
    </row>
    <row r="396" s="1" customFormat="1" ht="16.5" customHeight="1">
      <c r="B396" s="33"/>
      <c r="C396" s="198" t="s">
        <v>3852</v>
      </c>
      <c r="D396" s="198" t="s">
        <v>285</v>
      </c>
      <c r="E396" s="199" t="s">
        <v>3897</v>
      </c>
      <c r="F396" s="200" t="s">
        <v>3898</v>
      </c>
      <c r="G396" s="201" t="s">
        <v>343</v>
      </c>
      <c r="H396" s="202">
        <v>184.80000000000001</v>
      </c>
      <c r="I396" s="203">
        <v>46.899999999999999</v>
      </c>
      <c r="J396" s="203">
        <f>ROUND(I396*H396,2)</f>
        <v>8667.1200000000008</v>
      </c>
      <c r="K396" s="200" t="s">
        <v>377</v>
      </c>
      <c r="L396" s="38"/>
      <c r="M396" s="72" t="s">
        <v>1</v>
      </c>
      <c r="N396" s="204" t="s">
        <v>50</v>
      </c>
      <c r="O396" s="205">
        <v>0</v>
      </c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AR396" s="17" t="s">
        <v>290</v>
      </c>
      <c r="AT396" s="17" t="s">
        <v>285</v>
      </c>
      <c r="AU396" s="17" t="s">
        <v>86</v>
      </c>
      <c r="AY396" s="17" t="s">
        <v>282</v>
      </c>
      <c r="BE396" s="207">
        <f>IF(N396="základní",J396,0)</f>
        <v>8667.1200000000008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7" t="s">
        <v>86</v>
      </c>
      <c r="BK396" s="207">
        <f>ROUND(I396*H396,2)</f>
        <v>8667.1200000000008</v>
      </c>
      <c r="BL396" s="17" t="s">
        <v>290</v>
      </c>
      <c r="BM396" s="17" t="s">
        <v>5052</v>
      </c>
    </row>
    <row r="397" s="1" customFormat="1" ht="16.5" customHeight="1">
      <c r="B397" s="33"/>
      <c r="C397" s="198" t="s">
        <v>3856</v>
      </c>
      <c r="D397" s="198" t="s">
        <v>285</v>
      </c>
      <c r="E397" s="199" t="s">
        <v>3901</v>
      </c>
      <c r="F397" s="200" t="s">
        <v>3902</v>
      </c>
      <c r="G397" s="201" t="s">
        <v>392</v>
      </c>
      <c r="H397" s="202">
        <v>4</v>
      </c>
      <c r="I397" s="203">
        <v>169</v>
      </c>
      <c r="J397" s="203">
        <f>ROUND(I397*H397,2)</f>
        <v>676</v>
      </c>
      <c r="K397" s="200" t="s">
        <v>377</v>
      </c>
      <c r="L397" s="38"/>
      <c r="M397" s="72" t="s">
        <v>1</v>
      </c>
      <c r="N397" s="204" t="s">
        <v>50</v>
      </c>
      <c r="O397" s="205">
        <v>0</v>
      </c>
      <c r="P397" s="205">
        <f>O397*H397</f>
        <v>0</v>
      </c>
      <c r="Q397" s="205">
        <v>0</v>
      </c>
      <c r="R397" s="205">
        <f>Q397*H397</f>
        <v>0</v>
      </c>
      <c r="S397" s="205">
        <v>0</v>
      </c>
      <c r="T397" s="206">
        <f>S397*H397</f>
        <v>0</v>
      </c>
      <c r="AR397" s="17" t="s">
        <v>290</v>
      </c>
      <c r="AT397" s="17" t="s">
        <v>285</v>
      </c>
      <c r="AU397" s="17" t="s">
        <v>86</v>
      </c>
      <c r="AY397" s="17" t="s">
        <v>282</v>
      </c>
      <c r="BE397" s="207">
        <f>IF(N397="základní",J397,0)</f>
        <v>676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7" t="s">
        <v>86</v>
      </c>
      <c r="BK397" s="207">
        <f>ROUND(I397*H397,2)</f>
        <v>676</v>
      </c>
      <c r="BL397" s="17" t="s">
        <v>290</v>
      </c>
      <c r="BM397" s="17" t="s">
        <v>5053</v>
      </c>
    </row>
    <row r="398" s="1" customFormat="1" ht="16.5" customHeight="1">
      <c r="B398" s="33"/>
      <c r="C398" s="198" t="s">
        <v>3860</v>
      </c>
      <c r="D398" s="198" t="s">
        <v>285</v>
      </c>
      <c r="E398" s="199" t="s">
        <v>3905</v>
      </c>
      <c r="F398" s="200" t="s">
        <v>3906</v>
      </c>
      <c r="G398" s="201" t="s">
        <v>392</v>
      </c>
      <c r="H398" s="202">
        <v>4</v>
      </c>
      <c r="I398" s="203">
        <v>22.399999999999999</v>
      </c>
      <c r="J398" s="203">
        <f>ROUND(I398*H398,2)</f>
        <v>89.599999999999994</v>
      </c>
      <c r="K398" s="200" t="s">
        <v>377</v>
      </c>
      <c r="L398" s="38"/>
      <c r="M398" s="72" t="s">
        <v>1</v>
      </c>
      <c r="N398" s="204" t="s">
        <v>50</v>
      </c>
      <c r="O398" s="205">
        <v>0</v>
      </c>
      <c r="P398" s="205">
        <f>O398*H398</f>
        <v>0</v>
      </c>
      <c r="Q398" s="205">
        <v>0</v>
      </c>
      <c r="R398" s="205">
        <f>Q398*H398</f>
        <v>0</v>
      </c>
      <c r="S398" s="205">
        <v>0</v>
      </c>
      <c r="T398" s="206">
        <f>S398*H398</f>
        <v>0</v>
      </c>
      <c r="AR398" s="17" t="s">
        <v>290</v>
      </c>
      <c r="AT398" s="17" t="s">
        <v>285</v>
      </c>
      <c r="AU398" s="17" t="s">
        <v>86</v>
      </c>
      <c r="AY398" s="17" t="s">
        <v>282</v>
      </c>
      <c r="BE398" s="207">
        <f>IF(N398="základní",J398,0)</f>
        <v>89.599999999999994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7" t="s">
        <v>86</v>
      </c>
      <c r="BK398" s="207">
        <f>ROUND(I398*H398,2)</f>
        <v>89.599999999999994</v>
      </c>
      <c r="BL398" s="17" t="s">
        <v>290</v>
      </c>
      <c r="BM398" s="17" t="s">
        <v>5054</v>
      </c>
    </row>
    <row r="399" s="1" customFormat="1" ht="16.5" customHeight="1">
      <c r="B399" s="33"/>
      <c r="C399" s="198" t="s">
        <v>3864</v>
      </c>
      <c r="D399" s="198" t="s">
        <v>285</v>
      </c>
      <c r="E399" s="199" t="s">
        <v>3913</v>
      </c>
      <c r="F399" s="200" t="s">
        <v>3914</v>
      </c>
      <c r="G399" s="201" t="s">
        <v>343</v>
      </c>
      <c r="H399" s="202">
        <v>138.40000000000001</v>
      </c>
      <c r="I399" s="203">
        <v>357</v>
      </c>
      <c r="J399" s="203">
        <f>ROUND(I399*H399,2)</f>
        <v>49408.800000000003</v>
      </c>
      <c r="K399" s="200" t="s">
        <v>377</v>
      </c>
      <c r="L399" s="38"/>
      <c r="M399" s="72" t="s">
        <v>1</v>
      </c>
      <c r="N399" s="204" t="s">
        <v>50</v>
      </c>
      <c r="O399" s="205">
        <v>0</v>
      </c>
      <c r="P399" s="205">
        <f>O399*H399</f>
        <v>0</v>
      </c>
      <c r="Q399" s="205">
        <v>0</v>
      </c>
      <c r="R399" s="205">
        <f>Q399*H399</f>
        <v>0</v>
      </c>
      <c r="S399" s="205">
        <v>0</v>
      </c>
      <c r="T399" s="206">
        <f>S399*H399</f>
        <v>0</v>
      </c>
      <c r="AR399" s="17" t="s">
        <v>290</v>
      </c>
      <c r="AT399" s="17" t="s">
        <v>285</v>
      </c>
      <c r="AU399" s="17" t="s">
        <v>86</v>
      </c>
      <c r="AY399" s="17" t="s">
        <v>282</v>
      </c>
      <c r="BE399" s="207">
        <f>IF(N399="základní",J399,0)</f>
        <v>49408.800000000003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7" t="s">
        <v>86</v>
      </c>
      <c r="BK399" s="207">
        <f>ROUND(I399*H399,2)</f>
        <v>49408.800000000003</v>
      </c>
      <c r="BL399" s="17" t="s">
        <v>290</v>
      </c>
      <c r="BM399" s="17" t="s">
        <v>5055</v>
      </c>
    </row>
    <row r="400" s="1" customFormat="1" ht="16.5" customHeight="1">
      <c r="B400" s="33"/>
      <c r="C400" s="198" t="s">
        <v>3868</v>
      </c>
      <c r="D400" s="198" t="s">
        <v>285</v>
      </c>
      <c r="E400" s="199" t="s">
        <v>3917</v>
      </c>
      <c r="F400" s="200" t="s">
        <v>3918</v>
      </c>
      <c r="G400" s="201" t="s">
        <v>376</v>
      </c>
      <c r="H400" s="202">
        <v>1</v>
      </c>
      <c r="I400" s="203">
        <v>614</v>
      </c>
      <c r="J400" s="203">
        <f>ROUND(I400*H400,2)</f>
        <v>614</v>
      </c>
      <c r="K400" s="200" t="s">
        <v>377</v>
      </c>
      <c r="L400" s="38"/>
      <c r="M400" s="72" t="s">
        <v>1</v>
      </c>
      <c r="N400" s="204" t="s">
        <v>50</v>
      </c>
      <c r="O400" s="205">
        <v>0</v>
      </c>
      <c r="P400" s="205">
        <f>O400*H400</f>
        <v>0</v>
      </c>
      <c r="Q400" s="205">
        <v>0</v>
      </c>
      <c r="R400" s="205">
        <f>Q400*H400</f>
        <v>0</v>
      </c>
      <c r="S400" s="205">
        <v>0</v>
      </c>
      <c r="T400" s="206">
        <f>S400*H400</f>
        <v>0</v>
      </c>
      <c r="AR400" s="17" t="s">
        <v>290</v>
      </c>
      <c r="AT400" s="17" t="s">
        <v>285</v>
      </c>
      <c r="AU400" s="17" t="s">
        <v>86</v>
      </c>
      <c r="AY400" s="17" t="s">
        <v>282</v>
      </c>
      <c r="BE400" s="207">
        <f>IF(N400="základní",J400,0)</f>
        <v>614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17" t="s">
        <v>86</v>
      </c>
      <c r="BK400" s="207">
        <f>ROUND(I400*H400,2)</f>
        <v>614</v>
      </c>
      <c r="BL400" s="17" t="s">
        <v>290</v>
      </c>
      <c r="BM400" s="17" t="s">
        <v>5056</v>
      </c>
    </row>
    <row r="401" s="1" customFormat="1" ht="16.5" customHeight="1">
      <c r="B401" s="33"/>
      <c r="C401" s="198" t="s">
        <v>3872</v>
      </c>
      <c r="D401" s="198" t="s">
        <v>285</v>
      </c>
      <c r="E401" s="199" t="s">
        <v>5057</v>
      </c>
      <c r="F401" s="200" t="s">
        <v>5058</v>
      </c>
      <c r="G401" s="201" t="s">
        <v>392</v>
      </c>
      <c r="H401" s="202">
        <v>2</v>
      </c>
      <c r="I401" s="203">
        <v>242</v>
      </c>
      <c r="J401" s="203">
        <f>ROUND(I401*H401,2)</f>
        <v>484</v>
      </c>
      <c r="K401" s="200" t="s">
        <v>377</v>
      </c>
      <c r="L401" s="38"/>
      <c r="M401" s="72" t="s">
        <v>1</v>
      </c>
      <c r="N401" s="204" t="s">
        <v>50</v>
      </c>
      <c r="O401" s="205">
        <v>0</v>
      </c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AR401" s="17" t="s">
        <v>290</v>
      </c>
      <c r="AT401" s="17" t="s">
        <v>285</v>
      </c>
      <c r="AU401" s="17" t="s">
        <v>86</v>
      </c>
      <c r="AY401" s="17" t="s">
        <v>282</v>
      </c>
      <c r="BE401" s="207">
        <f>IF(N401="základní",J401,0)</f>
        <v>484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7" t="s">
        <v>86</v>
      </c>
      <c r="BK401" s="207">
        <f>ROUND(I401*H401,2)</f>
        <v>484</v>
      </c>
      <c r="BL401" s="17" t="s">
        <v>290</v>
      </c>
      <c r="BM401" s="17" t="s">
        <v>5059</v>
      </c>
    </row>
    <row r="402" s="1" customFormat="1" ht="16.5" customHeight="1">
      <c r="B402" s="33"/>
      <c r="C402" s="198" t="s">
        <v>3876</v>
      </c>
      <c r="D402" s="198" t="s">
        <v>285</v>
      </c>
      <c r="E402" s="199" t="s">
        <v>3921</v>
      </c>
      <c r="F402" s="200" t="s">
        <v>3922</v>
      </c>
      <c r="G402" s="201" t="s">
        <v>376</v>
      </c>
      <c r="H402" s="202">
        <v>14</v>
      </c>
      <c r="I402" s="203">
        <v>337</v>
      </c>
      <c r="J402" s="203">
        <f>ROUND(I402*H402,2)</f>
        <v>4718</v>
      </c>
      <c r="K402" s="200" t="s">
        <v>377</v>
      </c>
      <c r="L402" s="38"/>
      <c r="M402" s="72" t="s">
        <v>1</v>
      </c>
      <c r="N402" s="204" t="s">
        <v>50</v>
      </c>
      <c r="O402" s="205">
        <v>0</v>
      </c>
      <c r="P402" s="205">
        <f>O402*H402</f>
        <v>0</v>
      </c>
      <c r="Q402" s="205">
        <v>0</v>
      </c>
      <c r="R402" s="205">
        <f>Q402*H402</f>
        <v>0</v>
      </c>
      <c r="S402" s="205">
        <v>0</v>
      </c>
      <c r="T402" s="206">
        <f>S402*H402</f>
        <v>0</v>
      </c>
      <c r="AR402" s="17" t="s">
        <v>290</v>
      </c>
      <c r="AT402" s="17" t="s">
        <v>285</v>
      </c>
      <c r="AU402" s="17" t="s">
        <v>86</v>
      </c>
      <c r="AY402" s="17" t="s">
        <v>282</v>
      </c>
      <c r="BE402" s="207">
        <f>IF(N402="základní",J402,0)</f>
        <v>4718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7" t="s">
        <v>86</v>
      </c>
      <c r="BK402" s="207">
        <f>ROUND(I402*H402,2)</f>
        <v>4718</v>
      </c>
      <c r="BL402" s="17" t="s">
        <v>290</v>
      </c>
      <c r="BM402" s="17" t="s">
        <v>5060</v>
      </c>
    </row>
    <row r="403" s="13" customFormat="1">
      <c r="B403" s="218"/>
      <c r="C403" s="219"/>
      <c r="D403" s="210" t="s">
        <v>292</v>
      </c>
      <c r="E403" s="220" t="s">
        <v>1</v>
      </c>
      <c r="F403" s="221" t="s">
        <v>4384</v>
      </c>
      <c r="G403" s="219"/>
      <c r="H403" s="222">
        <v>14</v>
      </c>
      <c r="I403" s="219"/>
      <c r="J403" s="219"/>
      <c r="K403" s="219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292</v>
      </c>
      <c r="AU403" s="227" t="s">
        <v>86</v>
      </c>
      <c r="AV403" s="13" t="s">
        <v>88</v>
      </c>
      <c r="AW403" s="13" t="s">
        <v>40</v>
      </c>
      <c r="AX403" s="13" t="s">
        <v>79</v>
      </c>
      <c r="AY403" s="227" t="s">
        <v>282</v>
      </c>
    </row>
    <row r="404" s="15" customFormat="1">
      <c r="B404" s="238"/>
      <c r="C404" s="239"/>
      <c r="D404" s="210" t="s">
        <v>292</v>
      </c>
      <c r="E404" s="240" t="s">
        <v>1</v>
      </c>
      <c r="F404" s="241" t="s">
        <v>306</v>
      </c>
      <c r="G404" s="239"/>
      <c r="H404" s="242">
        <v>14</v>
      </c>
      <c r="I404" s="239"/>
      <c r="J404" s="239"/>
      <c r="K404" s="239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292</v>
      </c>
      <c r="AU404" s="247" t="s">
        <v>86</v>
      </c>
      <c r="AV404" s="15" t="s">
        <v>290</v>
      </c>
      <c r="AW404" s="15" t="s">
        <v>40</v>
      </c>
      <c r="AX404" s="15" t="s">
        <v>86</v>
      </c>
      <c r="AY404" s="247" t="s">
        <v>282</v>
      </c>
    </row>
    <row r="405" s="1" customFormat="1" ht="16.5" customHeight="1">
      <c r="B405" s="33"/>
      <c r="C405" s="198" t="s">
        <v>3880</v>
      </c>
      <c r="D405" s="198" t="s">
        <v>285</v>
      </c>
      <c r="E405" s="199" t="s">
        <v>5061</v>
      </c>
      <c r="F405" s="200" t="s">
        <v>5062</v>
      </c>
      <c r="G405" s="201" t="s">
        <v>392</v>
      </c>
      <c r="H405" s="202">
        <v>2</v>
      </c>
      <c r="I405" s="203">
        <v>79.900000000000006</v>
      </c>
      <c r="J405" s="203">
        <f>ROUND(I405*H405,2)</f>
        <v>159.80000000000001</v>
      </c>
      <c r="K405" s="200" t="s">
        <v>377</v>
      </c>
      <c r="L405" s="38"/>
      <c r="M405" s="72" t="s">
        <v>1</v>
      </c>
      <c r="N405" s="204" t="s">
        <v>50</v>
      </c>
      <c r="O405" s="205">
        <v>0</v>
      </c>
      <c r="P405" s="205">
        <f>O405*H405</f>
        <v>0</v>
      </c>
      <c r="Q405" s="205">
        <v>0</v>
      </c>
      <c r="R405" s="205">
        <f>Q405*H405</f>
        <v>0</v>
      </c>
      <c r="S405" s="205">
        <v>0</v>
      </c>
      <c r="T405" s="206">
        <f>S405*H405</f>
        <v>0</v>
      </c>
      <c r="AR405" s="17" t="s">
        <v>290</v>
      </c>
      <c r="AT405" s="17" t="s">
        <v>285</v>
      </c>
      <c r="AU405" s="17" t="s">
        <v>86</v>
      </c>
      <c r="AY405" s="17" t="s">
        <v>282</v>
      </c>
      <c r="BE405" s="207">
        <f>IF(N405="základní",J405,0)</f>
        <v>159.80000000000001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7" t="s">
        <v>86</v>
      </c>
      <c r="BK405" s="207">
        <f>ROUND(I405*H405,2)</f>
        <v>159.80000000000001</v>
      </c>
      <c r="BL405" s="17" t="s">
        <v>290</v>
      </c>
      <c r="BM405" s="17" t="s">
        <v>5063</v>
      </c>
    </row>
    <row r="406" s="1" customFormat="1" ht="16.5" customHeight="1">
      <c r="B406" s="33"/>
      <c r="C406" s="198" t="s">
        <v>3884</v>
      </c>
      <c r="D406" s="198" t="s">
        <v>285</v>
      </c>
      <c r="E406" s="199" t="s">
        <v>3924</v>
      </c>
      <c r="F406" s="200" t="s">
        <v>3925</v>
      </c>
      <c r="G406" s="201" t="s">
        <v>3926</v>
      </c>
      <c r="H406" s="202">
        <v>730.87</v>
      </c>
      <c r="I406" s="203">
        <v>350</v>
      </c>
      <c r="J406" s="203">
        <f>ROUND(I406*H406,2)</f>
        <v>255804.5</v>
      </c>
      <c r="K406" s="200" t="s">
        <v>377</v>
      </c>
      <c r="L406" s="38"/>
      <c r="M406" s="72" t="s">
        <v>1</v>
      </c>
      <c r="N406" s="204" t="s">
        <v>50</v>
      </c>
      <c r="O406" s="205">
        <v>0</v>
      </c>
      <c r="P406" s="205">
        <f>O406*H406</f>
        <v>0</v>
      </c>
      <c r="Q406" s="205">
        <v>0</v>
      </c>
      <c r="R406" s="205">
        <f>Q406*H406</f>
        <v>0</v>
      </c>
      <c r="S406" s="205">
        <v>0</v>
      </c>
      <c r="T406" s="206">
        <f>S406*H406</f>
        <v>0</v>
      </c>
      <c r="AR406" s="17" t="s">
        <v>290</v>
      </c>
      <c r="AT406" s="17" t="s">
        <v>285</v>
      </c>
      <c r="AU406" s="17" t="s">
        <v>86</v>
      </c>
      <c r="AY406" s="17" t="s">
        <v>282</v>
      </c>
      <c r="BE406" s="207">
        <f>IF(N406="základní",J406,0)</f>
        <v>255804.5</v>
      </c>
      <c r="BF406" s="207">
        <f>IF(N406="snížená",J406,0)</f>
        <v>0</v>
      </c>
      <c r="BG406" s="207">
        <f>IF(N406="zákl. přenesená",J406,0)</f>
        <v>0</v>
      </c>
      <c r="BH406" s="207">
        <f>IF(N406="sníž. přenesená",J406,0)</f>
        <v>0</v>
      </c>
      <c r="BI406" s="207">
        <f>IF(N406="nulová",J406,0)</f>
        <v>0</v>
      </c>
      <c r="BJ406" s="17" t="s">
        <v>86</v>
      </c>
      <c r="BK406" s="207">
        <f>ROUND(I406*H406,2)</f>
        <v>255804.5</v>
      </c>
      <c r="BL406" s="17" t="s">
        <v>290</v>
      </c>
      <c r="BM406" s="17" t="s">
        <v>5064</v>
      </c>
    </row>
    <row r="407" s="1" customFormat="1" ht="16.5" customHeight="1">
      <c r="B407" s="33"/>
      <c r="C407" s="198" t="s">
        <v>3888</v>
      </c>
      <c r="D407" s="198" t="s">
        <v>285</v>
      </c>
      <c r="E407" s="199" t="s">
        <v>3929</v>
      </c>
      <c r="F407" s="200" t="s">
        <v>3930</v>
      </c>
      <c r="G407" s="201" t="s">
        <v>376</v>
      </c>
      <c r="H407" s="202">
        <v>4</v>
      </c>
      <c r="I407" s="203">
        <v>1500</v>
      </c>
      <c r="J407" s="203">
        <f>ROUND(I407*H407,2)</f>
        <v>6000</v>
      </c>
      <c r="K407" s="200" t="s">
        <v>377</v>
      </c>
      <c r="L407" s="38"/>
      <c r="M407" s="72" t="s">
        <v>1</v>
      </c>
      <c r="N407" s="204" t="s">
        <v>50</v>
      </c>
      <c r="O407" s="205">
        <v>0</v>
      </c>
      <c r="P407" s="205">
        <f>O407*H407</f>
        <v>0</v>
      </c>
      <c r="Q407" s="205">
        <v>0</v>
      </c>
      <c r="R407" s="205">
        <f>Q407*H407</f>
        <v>0</v>
      </c>
      <c r="S407" s="205">
        <v>0</v>
      </c>
      <c r="T407" s="206">
        <f>S407*H407</f>
        <v>0</v>
      </c>
      <c r="AR407" s="17" t="s">
        <v>290</v>
      </c>
      <c r="AT407" s="17" t="s">
        <v>285</v>
      </c>
      <c r="AU407" s="17" t="s">
        <v>86</v>
      </c>
      <c r="AY407" s="17" t="s">
        <v>282</v>
      </c>
      <c r="BE407" s="207">
        <f>IF(N407="základní",J407,0)</f>
        <v>6000</v>
      </c>
      <c r="BF407" s="207">
        <f>IF(N407="snížená",J407,0)</f>
        <v>0</v>
      </c>
      <c r="BG407" s="207">
        <f>IF(N407="zákl. přenesená",J407,0)</f>
        <v>0</v>
      </c>
      <c r="BH407" s="207">
        <f>IF(N407="sníž. přenesená",J407,0)</f>
        <v>0</v>
      </c>
      <c r="BI407" s="207">
        <f>IF(N407="nulová",J407,0)</f>
        <v>0</v>
      </c>
      <c r="BJ407" s="17" t="s">
        <v>86</v>
      </c>
      <c r="BK407" s="207">
        <f>ROUND(I407*H407,2)</f>
        <v>6000</v>
      </c>
      <c r="BL407" s="17" t="s">
        <v>290</v>
      </c>
      <c r="BM407" s="17" t="s">
        <v>5065</v>
      </c>
    </row>
    <row r="408" s="1" customFormat="1" ht="16.5" customHeight="1">
      <c r="B408" s="33"/>
      <c r="C408" s="198" t="s">
        <v>3892</v>
      </c>
      <c r="D408" s="198" t="s">
        <v>285</v>
      </c>
      <c r="E408" s="199" t="s">
        <v>3438</v>
      </c>
      <c r="F408" s="200" t="s">
        <v>3439</v>
      </c>
      <c r="G408" s="201" t="s">
        <v>627</v>
      </c>
      <c r="H408" s="202">
        <v>13234.93</v>
      </c>
      <c r="I408" s="203">
        <v>1.6000000000000001</v>
      </c>
      <c r="J408" s="203">
        <f>ROUND(I408*H408,2)</f>
        <v>21175.889999999999</v>
      </c>
      <c r="K408" s="200" t="s">
        <v>377</v>
      </c>
      <c r="L408" s="38"/>
      <c r="M408" s="72" t="s">
        <v>1</v>
      </c>
      <c r="N408" s="204" t="s">
        <v>50</v>
      </c>
      <c r="O408" s="205">
        <v>0</v>
      </c>
      <c r="P408" s="205">
        <f>O408*H408</f>
        <v>0</v>
      </c>
      <c r="Q408" s="205">
        <v>0</v>
      </c>
      <c r="R408" s="205">
        <f>Q408*H408</f>
        <v>0</v>
      </c>
      <c r="S408" s="205">
        <v>0</v>
      </c>
      <c r="T408" s="206">
        <f>S408*H408</f>
        <v>0</v>
      </c>
      <c r="AR408" s="17" t="s">
        <v>290</v>
      </c>
      <c r="AT408" s="17" t="s">
        <v>285</v>
      </c>
      <c r="AU408" s="17" t="s">
        <v>86</v>
      </c>
      <c r="AY408" s="17" t="s">
        <v>282</v>
      </c>
      <c r="BE408" s="207">
        <f>IF(N408="základní",J408,0)</f>
        <v>21175.889999999999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7" t="s">
        <v>86</v>
      </c>
      <c r="BK408" s="207">
        <f>ROUND(I408*H408,2)</f>
        <v>21175.889999999999</v>
      </c>
      <c r="BL408" s="17" t="s">
        <v>290</v>
      </c>
      <c r="BM408" s="17" t="s">
        <v>5066</v>
      </c>
    </row>
    <row r="409" s="1" customFormat="1" ht="16.5" customHeight="1">
      <c r="B409" s="33"/>
      <c r="C409" s="198" t="s">
        <v>3896</v>
      </c>
      <c r="D409" s="198" t="s">
        <v>285</v>
      </c>
      <c r="E409" s="199" t="s">
        <v>3441</v>
      </c>
      <c r="F409" s="200" t="s">
        <v>3442</v>
      </c>
      <c r="G409" s="201" t="s">
        <v>627</v>
      </c>
      <c r="H409" s="202">
        <v>13234.93</v>
      </c>
      <c r="I409" s="203">
        <v>1</v>
      </c>
      <c r="J409" s="203">
        <f>ROUND(I409*H409,2)</f>
        <v>13234.93</v>
      </c>
      <c r="K409" s="200" t="s">
        <v>377</v>
      </c>
      <c r="L409" s="38"/>
      <c r="M409" s="257" t="s">
        <v>1</v>
      </c>
      <c r="N409" s="258" t="s">
        <v>50</v>
      </c>
      <c r="O409" s="259">
        <v>0</v>
      </c>
      <c r="P409" s="259">
        <f>O409*H409</f>
        <v>0</v>
      </c>
      <c r="Q409" s="259">
        <v>0</v>
      </c>
      <c r="R409" s="259">
        <f>Q409*H409</f>
        <v>0</v>
      </c>
      <c r="S409" s="259">
        <v>0</v>
      </c>
      <c r="T409" s="260">
        <f>S409*H409</f>
        <v>0</v>
      </c>
      <c r="AR409" s="17" t="s">
        <v>290</v>
      </c>
      <c r="AT409" s="17" t="s">
        <v>285</v>
      </c>
      <c r="AU409" s="17" t="s">
        <v>86</v>
      </c>
      <c r="AY409" s="17" t="s">
        <v>282</v>
      </c>
      <c r="BE409" s="207">
        <f>IF(N409="základní",J409,0)</f>
        <v>13234.93</v>
      </c>
      <c r="BF409" s="207">
        <f>IF(N409="snížená",J409,0)</f>
        <v>0</v>
      </c>
      <c r="BG409" s="207">
        <f>IF(N409="zákl. přenesená",J409,0)</f>
        <v>0</v>
      </c>
      <c r="BH409" s="207">
        <f>IF(N409="sníž. přenesená",J409,0)</f>
        <v>0</v>
      </c>
      <c r="BI409" s="207">
        <f>IF(N409="nulová",J409,0)</f>
        <v>0</v>
      </c>
      <c r="BJ409" s="17" t="s">
        <v>86</v>
      </c>
      <c r="BK409" s="207">
        <f>ROUND(I409*H409,2)</f>
        <v>13234.93</v>
      </c>
      <c r="BL409" s="17" t="s">
        <v>290</v>
      </c>
      <c r="BM409" s="17" t="s">
        <v>5067</v>
      </c>
    </row>
    <row r="410" s="1" customFormat="1" ht="6.96" customHeight="1">
      <c r="B410" s="52"/>
      <c r="C410" s="53"/>
      <c r="D410" s="53"/>
      <c r="E410" s="53"/>
      <c r="F410" s="53"/>
      <c r="G410" s="53"/>
      <c r="H410" s="53"/>
      <c r="I410" s="53"/>
      <c r="J410" s="53"/>
      <c r="K410" s="53"/>
      <c r="L410" s="38"/>
    </row>
  </sheetData>
  <sheetProtection sheet="1" autoFilter="0" formatColumns="0" formatRows="0" objects="1" scenarios="1" spinCount="100000" saltValue="uMM7e5qF55fAm2QeSre5hCjGWVNO4gKmLcYlsQtQwJZP5tTpD5/ZX+D7Ox74lOxCUZyHdVyrxtnn+eNSqQFkZw==" hashValue="RZNcZawoD8jD5MbpYhOy1u79IynRU58N85AMyNpAR7rzM8BQC4Fwk/9nlnganeIJEpuUkVflbgPUX2STR4mbxg==" algorithmName="SHA-512" password="CC35"/>
  <autoFilter ref="C88:K409"/>
  <mergeCells count="11">
    <mergeCell ref="E7:H7"/>
    <mergeCell ref="E9:H9"/>
    <mergeCell ref="E11:H11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184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3207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5068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5069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ROUND(J123, 2)</f>
        <v>4364400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ROUND((SUM(BE123:BE444)),  2)</f>
        <v>4364400</v>
      </c>
      <c r="I37" s="145">
        <v>0.20999999999999999</v>
      </c>
      <c r="J37" s="144">
        <f>ROUND(((SUM(BE123:BE444))*I37),  2)</f>
        <v>916524</v>
      </c>
      <c r="L37" s="38"/>
    </row>
    <row r="38" s="1" customFormat="1" ht="14.4" customHeight="1">
      <c r="B38" s="38"/>
      <c r="E38" s="135" t="s">
        <v>51</v>
      </c>
      <c r="F38" s="144">
        <f>ROUND((SUM(BF123:BF444)),  2)</f>
        <v>0</v>
      </c>
      <c r="I38" s="145">
        <v>0.14999999999999999</v>
      </c>
      <c r="J38" s="144">
        <f>ROUND(((SUM(BF123:BF444))*I38),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ROUND((SUM(BG123:BG444)),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ROUND((SUM(BH123:BH444)),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ROUND((SUM(BI123:BI444)),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5280924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3207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5068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404 1a - Slaboproudé rozvody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J123</f>
        <v>4364400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5070</v>
      </c>
      <c r="E68" s="165"/>
      <c r="F68" s="165"/>
      <c r="G68" s="165"/>
      <c r="H68" s="165"/>
      <c r="I68" s="165"/>
      <c r="J68" s="166">
        <f>J124</f>
        <v>370620</v>
      </c>
      <c r="K68" s="163"/>
      <c r="L68" s="167"/>
    </row>
    <row r="69" s="8" customFormat="1" ht="24.96" customHeight="1">
      <c r="B69" s="162"/>
      <c r="C69" s="163"/>
      <c r="D69" s="164" t="s">
        <v>5071</v>
      </c>
      <c r="E69" s="165"/>
      <c r="F69" s="165"/>
      <c r="G69" s="165"/>
      <c r="H69" s="165"/>
      <c r="I69" s="165"/>
      <c r="J69" s="166">
        <f>J146</f>
        <v>86867</v>
      </c>
      <c r="K69" s="163"/>
      <c r="L69" s="167"/>
    </row>
    <row r="70" s="8" customFormat="1" ht="24.96" customHeight="1">
      <c r="B70" s="162"/>
      <c r="C70" s="163"/>
      <c r="D70" s="164" t="s">
        <v>5072</v>
      </c>
      <c r="E70" s="165"/>
      <c r="F70" s="165"/>
      <c r="G70" s="165"/>
      <c r="H70" s="165"/>
      <c r="I70" s="165"/>
      <c r="J70" s="166">
        <f>J153</f>
        <v>447677</v>
      </c>
      <c r="K70" s="163"/>
      <c r="L70" s="167"/>
    </row>
    <row r="71" s="9" customFormat="1" ht="19.92" customHeight="1">
      <c r="B71" s="168"/>
      <c r="C71" s="117"/>
      <c r="D71" s="169" t="s">
        <v>5073</v>
      </c>
      <c r="E71" s="170"/>
      <c r="F71" s="170"/>
      <c r="G71" s="170"/>
      <c r="H71" s="170"/>
      <c r="I71" s="170"/>
      <c r="J71" s="171">
        <f>J154</f>
        <v>83607</v>
      </c>
      <c r="K71" s="117"/>
      <c r="L71" s="172"/>
    </row>
    <row r="72" s="9" customFormat="1" ht="19.92" customHeight="1">
      <c r="B72" s="168"/>
      <c r="C72" s="117"/>
      <c r="D72" s="169" t="s">
        <v>5074</v>
      </c>
      <c r="E72" s="170"/>
      <c r="F72" s="170"/>
      <c r="G72" s="170"/>
      <c r="H72" s="170"/>
      <c r="I72" s="170"/>
      <c r="J72" s="171">
        <f>J161</f>
        <v>49250</v>
      </c>
      <c r="K72" s="117"/>
      <c r="L72" s="172"/>
    </row>
    <row r="73" s="9" customFormat="1" ht="19.92" customHeight="1">
      <c r="B73" s="168"/>
      <c r="C73" s="117"/>
      <c r="D73" s="169" t="s">
        <v>5075</v>
      </c>
      <c r="E73" s="170"/>
      <c r="F73" s="170"/>
      <c r="G73" s="170"/>
      <c r="H73" s="170"/>
      <c r="I73" s="170"/>
      <c r="J73" s="171">
        <f>J165</f>
        <v>127200</v>
      </c>
      <c r="K73" s="117"/>
      <c r="L73" s="172"/>
    </row>
    <row r="74" s="9" customFormat="1" ht="19.92" customHeight="1">
      <c r="B74" s="168"/>
      <c r="C74" s="117"/>
      <c r="D74" s="169" t="s">
        <v>5076</v>
      </c>
      <c r="E74" s="170"/>
      <c r="F74" s="170"/>
      <c r="G74" s="170"/>
      <c r="H74" s="170"/>
      <c r="I74" s="170"/>
      <c r="J74" s="171">
        <f>J167</f>
        <v>61153</v>
      </c>
      <c r="K74" s="117"/>
      <c r="L74" s="172"/>
    </row>
    <row r="75" s="9" customFormat="1" ht="19.92" customHeight="1">
      <c r="B75" s="168"/>
      <c r="C75" s="117"/>
      <c r="D75" s="169" t="s">
        <v>5077</v>
      </c>
      <c r="E75" s="170"/>
      <c r="F75" s="170"/>
      <c r="G75" s="170"/>
      <c r="H75" s="170"/>
      <c r="I75" s="170"/>
      <c r="J75" s="171">
        <f>J172</f>
        <v>40047</v>
      </c>
      <c r="K75" s="117"/>
      <c r="L75" s="172"/>
    </row>
    <row r="76" s="9" customFormat="1" ht="19.92" customHeight="1">
      <c r="B76" s="168"/>
      <c r="C76" s="117"/>
      <c r="D76" s="169" t="s">
        <v>5078</v>
      </c>
      <c r="E76" s="170"/>
      <c r="F76" s="170"/>
      <c r="G76" s="170"/>
      <c r="H76" s="170"/>
      <c r="I76" s="170"/>
      <c r="J76" s="171">
        <f>J175</f>
        <v>19348</v>
      </c>
      <c r="K76" s="117"/>
      <c r="L76" s="172"/>
    </row>
    <row r="77" s="9" customFormat="1" ht="19.92" customHeight="1">
      <c r="B77" s="168"/>
      <c r="C77" s="117"/>
      <c r="D77" s="169" t="s">
        <v>5079</v>
      </c>
      <c r="E77" s="170"/>
      <c r="F77" s="170"/>
      <c r="G77" s="170"/>
      <c r="H77" s="170"/>
      <c r="I77" s="170"/>
      <c r="J77" s="171">
        <f>J177</f>
        <v>3980</v>
      </c>
      <c r="K77" s="117"/>
      <c r="L77" s="172"/>
    </row>
    <row r="78" s="9" customFormat="1" ht="19.92" customHeight="1">
      <c r="B78" s="168"/>
      <c r="C78" s="117"/>
      <c r="D78" s="169" t="s">
        <v>5080</v>
      </c>
      <c r="E78" s="170"/>
      <c r="F78" s="170"/>
      <c r="G78" s="170"/>
      <c r="H78" s="170"/>
      <c r="I78" s="170"/>
      <c r="J78" s="171">
        <f>J179</f>
        <v>63092</v>
      </c>
      <c r="K78" s="117"/>
      <c r="L78" s="172"/>
    </row>
    <row r="79" s="8" customFormat="1" ht="24.96" customHeight="1">
      <c r="B79" s="162"/>
      <c r="C79" s="163"/>
      <c r="D79" s="164" t="s">
        <v>5081</v>
      </c>
      <c r="E79" s="165"/>
      <c r="F79" s="165"/>
      <c r="G79" s="165"/>
      <c r="H79" s="165"/>
      <c r="I79" s="165"/>
      <c r="J79" s="166">
        <f>J185</f>
        <v>44422</v>
      </c>
      <c r="K79" s="163"/>
      <c r="L79" s="167"/>
    </row>
    <row r="80" s="8" customFormat="1" ht="24.96" customHeight="1">
      <c r="B80" s="162"/>
      <c r="C80" s="163"/>
      <c r="D80" s="164" t="s">
        <v>5082</v>
      </c>
      <c r="E80" s="165"/>
      <c r="F80" s="165"/>
      <c r="G80" s="165"/>
      <c r="H80" s="165"/>
      <c r="I80" s="165"/>
      <c r="J80" s="166">
        <f>J194</f>
        <v>151345</v>
      </c>
      <c r="K80" s="163"/>
      <c r="L80" s="167"/>
    </row>
    <row r="81" s="9" customFormat="1" ht="19.92" customHeight="1">
      <c r="B81" s="168"/>
      <c r="C81" s="117"/>
      <c r="D81" s="169" t="s">
        <v>5083</v>
      </c>
      <c r="E81" s="170"/>
      <c r="F81" s="170"/>
      <c r="G81" s="170"/>
      <c r="H81" s="170"/>
      <c r="I81" s="170"/>
      <c r="J81" s="171">
        <f>J205</f>
        <v>88832</v>
      </c>
      <c r="K81" s="117"/>
      <c r="L81" s="172"/>
    </row>
    <row r="82" s="8" customFormat="1" ht="24.96" customHeight="1">
      <c r="B82" s="162"/>
      <c r="C82" s="163"/>
      <c r="D82" s="164" t="s">
        <v>5084</v>
      </c>
      <c r="E82" s="165"/>
      <c r="F82" s="165"/>
      <c r="G82" s="165"/>
      <c r="H82" s="165"/>
      <c r="I82" s="165"/>
      <c r="J82" s="166">
        <f>J241</f>
        <v>102564</v>
      </c>
      <c r="K82" s="163"/>
      <c r="L82" s="167"/>
    </row>
    <row r="83" s="8" customFormat="1" ht="24.96" customHeight="1">
      <c r="B83" s="162"/>
      <c r="C83" s="163"/>
      <c r="D83" s="164" t="s">
        <v>5085</v>
      </c>
      <c r="E83" s="165"/>
      <c r="F83" s="165"/>
      <c r="G83" s="165"/>
      <c r="H83" s="165"/>
      <c r="I83" s="165"/>
      <c r="J83" s="166">
        <f>J258</f>
        <v>11300</v>
      </c>
      <c r="K83" s="163"/>
      <c r="L83" s="167"/>
    </row>
    <row r="84" s="8" customFormat="1" ht="24.96" customHeight="1">
      <c r="B84" s="162"/>
      <c r="C84" s="163"/>
      <c r="D84" s="164" t="s">
        <v>5086</v>
      </c>
      <c r="E84" s="165"/>
      <c r="F84" s="165"/>
      <c r="G84" s="165"/>
      <c r="H84" s="165"/>
      <c r="I84" s="165"/>
      <c r="J84" s="166">
        <f>J261</f>
        <v>314756</v>
      </c>
      <c r="K84" s="163"/>
      <c r="L84" s="167"/>
    </row>
    <row r="85" s="9" customFormat="1" ht="19.92" customHeight="1">
      <c r="B85" s="168"/>
      <c r="C85" s="117"/>
      <c r="D85" s="169" t="s">
        <v>5087</v>
      </c>
      <c r="E85" s="170"/>
      <c r="F85" s="170"/>
      <c r="G85" s="170"/>
      <c r="H85" s="170"/>
      <c r="I85" s="170"/>
      <c r="J85" s="171">
        <f>J262</f>
        <v>128828</v>
      </c>
      <c r="K85" s="117"/>
      <c r="L85" s="172"/>
    </row>
    <row r="86" s="9" customFormat="1" ht="19.92" customHeight="1">
      <c r="B86" s="168"/>
      <c r="C86" s="117"/>
      <c r="D86" s="169" t="s">
        <v>5088</v>
      </c>
      <c r="E86" s="170"/>
      <c r="F86" s="170"/>
      <c r="G86" s="170"/>
      <c r="H86" s="170"/>
      <c r="I86" s="170"/>
      <c r="J86" s="171">
        <f>J266</f>
        <v>3789</v>
      </c>
      <c r="K86" s="117"/>
      <c r="L86" s="172"/>
    </row>
    <row r="87" s="9" customFormat="1" ht="19.92" customHeight="1">
      <c r="B87" s="168"/>
      <c r="C87" s="117"/>
      <c r="D87" s="169" t="s">
        <v>5089</v>
      </c>
      <c r="E87" s="170"/>
      <c r="F87" s="170"/>
      <c r="G87" s="170"/>
      <c r="H87" s="170"/>
      <c r="I87" s="170"/>
      <c r="J87" s="171">
        <f>J268</f>
        <v>182139</v>
      </c>
      <c r="K87" s="117"/>
      <c r="L87" s="172"/>
    </row>
    <row r="88" s="8" customFormat="1" ht="24.96" customHeight="1">
      <c r="B88" s="162"/>
      <c r="C88" s="163"/>
      <c r="D88" s="164" t="s">
        <v>5090</v>
      </c>
      <c r="E88" s="165"/>
      <c r="F88" s="165"/>
      <c r="G88" s="165"/>
      <c r="H88" s="165"/>
      <c r="I88" s="165"/>
      <c r="J88" s="166">
        <f>J277</f>
        <v>165405</v>
      </c>
      <c r="K88" s="163"/>
      <c r="L88" s="167"/>
    </row>
    <row r="89" s="8" customFormat="1" ht="24.96" customHeight="1">
      <c r="B89" s="162"/>
      <c r="C89" s="163"/>
      <c r="D89" s="164" t="s">
        <v>5091</v>
      </c>
      <c r="E89" s="165"/>
      <c r="F89" s="165"/>
      <c r="G89" s="165"/>
      <c r="H89" s="165"/>
      <c r="I89" s="165"/>
      <c r="J89" s="166">
        <f>J290</f>
        <v>1997025</v>
      </c>
      <c r="K89" s="163"/>
      <c r="L89" s="167"/>
    </row>
    <row r="90" s="8" customFormat="1" ht="24.96" customHeight="1">
      <c r="B90" s="162"/>
      <c r="C90" s="163"/>
      <c r="D90" s="164" t="s">
        <v>5092</v>
      </c>
      <c r="E90" s="165"/>
      <c r="F90" s="165"/>
      <c r="G90" s="165"/>
      <c r="H90" s="165"/>
      <c r="I90" s="165"/>
      <c r="J90" s="166">
        <f>J303</f>
        <v>87590</v>
      </c>
      <c r="K90" s="163"/>
      <c r="L90" s="167"/>
    </row>
    <row r="91" s="8" customFormat="1" ht="24.96" customHeight="1">
      <c r="B91" s="162"/>
      <c r="C91" s="163"/>
      <c r="D91" s="164" t="s">
        <v>5093</v>
      </c>
      <c r="E91" s="165"/>
      <c r="F91" s="165"/>
      <c r="G91" s="165"/>
      <c r="H91" s="165"/>
      <c r="I91" s="165"/>
      <c r="J91" s="166">
        <f>J319</f>
        <v>25629</v>
      </c>
      <c r="K91" s="163"/>
      <c r="L91" s="167"/>
    </row>
    <row r="92" s="8" customFormat="1" ht="24.96" customHeight="1">
      <c r="B92" s="162"/>
      <c r="C92" s="163"/>
      <c r="D92" s="164" t="s">
        <v>5094</v>
      </c>
      <c r="E92" s="165"/>
      <c r="F92" s="165"/>
      <c r="G92" s="165"/>
      <c r="H92" s="165"/>
      <c r="I92" s="165"/>
      <c r="J92" s="166">
        <f>J339</f>
        <v>13218</v>
      </c>
      <c r="K92" s="163"/>
      <c r="L92" s="167"/>
    </row>
    <row r="93" s="8" customFormat="1" ht="24.96" customHeight="1">
      <c r="B93" s="162"/>
      <c r="C93" s="163"/>
      <c r="D93" s="164" t="s">
        <v>5095</v>
      </c>
      <c r="E93" s="165"/>
      <c r="F93" s="165"/>
      <c r="G93" s="165"/>
      <c r="H93" s="165"/>
      <c r="I93" s="165"/>
      <c r="J93" s="166">
        <f>J356</f>
        <v>258077</v>
      </c>
      <c r="K93" s="163"/>
      <c r="L93" s="167"/>
    </row>
    <row r="94" s="8" customFormat="1" ht="24.96" customHeight="1">
      <c r="B94" s="162"/>
      <c r="C94" s="163"/>
      <c r="D94" s="164" t="s">
        <v>5096</v>
      </c>
      <c r="E94" s="165"/>
      <c r="F94" s="165"/>
      <c r="G94" s="165"/>
      <c r="H94" s="165"/>
      <c r="I94" s="165"/>
      <c r="J94" s="166">
        <f>J400</f>
        <v>175507</v>
      </c>
      <c r="K94" s="163"/>
      <c r="L94" s="167"/>
    </row>
    <row r="95" s="8" customFormat="1" ht="24.96" customHeight="1">
      <c r="B95" s="162"/>
      <c r="C95" s="163"/>
      <c r="D95" s="164" t="s">
        <v>5097</v>
      </c>
      <c r="E95" s="165"/>
      <c r="F95" s="165"/>
      <c r="G95" s="165"/>
      <c r="H95" s="165"/>
      <c r="I95" s="165"/>
      <c r="J95" s="166">
        <f>J426</f>
        <v>31952</v>
      </c>
      <c r="K95" s="163"/>
      <c r="L95" s="167"/>
    </row>
    <row r="96" s="9" customFormat="1" ht="19.92" customHeight="1">
      <c r="B96" s="168"/>
      <c r="C96" s="117"/>
      <c r="D96" s="169" t="s">
        <v>5098</v>
      </c>
      <c r="E96" s="170"/>
      <c r="F96" s="170"/>
      <c r="G96" s="170"/>
      <c r="H96" s="170"/>
      <c r="I96" s="170"/>
      <c r="J96" s="171">
        <f>J427</f>
        <v>16974</v>
      </c>
      <c r="K96" s="117"/>
      <c r="L96" s="172"/>
    </row>
    <row r="97" s="9" customFormat="1" ht="19.92" customHeight="1">
      <c r="B97" s="168"/>
      <c r="C97" s="117"/>
      <c r="D97" s="169" t="s">
        <v>5099</v>
      </c>
      <c r="E97" s="170"/>
      <c r="F97" s="170"/>
      <c r="G97" s="170"/>
      <c r="H97" s="170"/>
      <c r="I97" s="170"/>
      <c r="J97" s="171">
        <f>J430</f>
        <v>14978</v>
      </c>
      <c r="K97" s="117"/>
      <c r="L97" s="172"/>
    </row>
    <row r="98" s="8" customFormat="1" ht="24.96" customHeight="1">
      <c r="B98" s="162"/>
      <c r="C98" s="163"/>
      <c r="D98" s="164" t="s">
        <v>5100</v>
      </c>
      <c r="E98" s="165"/>
      <c r="F98" s="165"/>
      <c r="G98" s="165"/>
      <c r="H98" s="165"/>
      <c r="I98" s="165"/>
      <c r="J98" s="166">
        <f>J433</f>
        <v>17146</v>
      </c>
      <c r="K98" s="163"/>
      <c r="L98" s="167"/>
    </row>
    <row r="99" s="8" customFormat="1" ht="24.96" customHeight="1">
      <c r="B99" s="162"/>
      <c r="C99" s="163"/>
      <c r="D99" s="164" t="s">
        <v>5101</v>
      </c>
      <c r="E99" s="165"/>
      <c r="F99" s="165"/>
      <c r="G99" s="165"/>
      <c r="H99" s="165"/>
      <c r="I99" s="165"/>
      <c r="J99" s="166">
        <f>J441</f>
        <v>63300</v>
      </c>
      <c r="K99" s="163"/>
      <c r="L99" s="167"/>
    </row>
    <row r="100" s="1" customFormat="1" ht="21.84" customHeight="1"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8"/>
    </row>
    <row r="101" s="1" customFormat="1" ht="6.96" customHeight="1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38"/>
    </row>
    <row r="105" s="1" customFormat="1" ht="6.96" customHeight="1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38"/>
    </row>
    <row r="106" s="1" customFormat="1" ht="24.96" customHeight="1">
      <c r="B106" s="33"/>
      <c r="C106" s="23" t="s">
        <v>268</v>
      </c>
      <c r="D106" s="34"/>
      <c r="E106" s="34"/>
      <c r="F106" s="34"/>
      <c r="G106" s="34"/>
      <c r="H106" s="34"/>
      <c r="I106" s="34"/>
      <c r="J106" s="34"/>
      <c r="K106" s="34"/>
      <c r="L106" s="38"/>
    </row>
    <row r="107" s="1" customFormat="1" ht="6.96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8"/>
    </row>
    <row r="108" s="1" customFormat="1" ht="12" customHeight="1">
      <c r="B108" s="33"/>
      <c r="C108" s="29" t="s">
        <v>14</v>
      </c>
      <c r="D108" s="34"/>
      <c r="E108" s="34"/>
      <c r="F108" s="34"/>
      <c r="G108" s="34"/>
      <c r="H108" s="34"/>
      <c r="I108" s="34"/>
      <c r="J108" s="34"/>
      <c r="K108" s="34"/>
      <c r="L108" s="38"/>
    </row>
    <row r="109" s="1" customFormat="1" ht="16.5" customHeight="1">
      <c r="B109" s="33"/>
      <c r="C109" s="34"/>
      <c r="D109" s="34"/>
      <c r="E109" s="157" t="str">
        <f>E7</f>
        <v>Přestupní terminál Šumperk</v>
      </c>
      <c r="F109" s="29"/>
      <c r="G109" s="29"/>
      <c r="H109" s="29"/>
      <c r="I109" s="34"/>
      <c r="J109" s="34"/>
      <c r="K109" s="34"/>
      <c r="L109" s="38"/>
    </row>
    <row r="110" ht="12" customHeight="1">
      <c r="B110" s="21"/>
      <c r="C110" s="29" t="s">
        <v>244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ht="16.5" customHeight="1">
      <c r="B111" s="21"/>
      <c r="C111" s="22"/>
      <c r="D111" s="22"/>
      <c r="E111" s="157" t="s">
        <v>3207</v>
      </c>
      <c r="F111" s="22"/>
      <c r="G111" s="22"/>
      <c r="H111" s="22"/>
      <c r="I111" s="22"/>
      <c r="J111" s="22"/>
      <c r="K111" s="22"/>
      <c r="L111" s="20"/>
    </row>
    <row r="112" ht="12" customHeight="1">
      <c r="B112" s="21"/>
      <c r="C112" s="29" t="s">
        <v>246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1" customFormat="1" ht="16.5" customHeight="1">
      <c r="B113" s="33"/>
      <c r="C113" s="34"/>
      <c r="D113" s="34"/>
      <c r="E113" s="29" t="s">
        <v>5068</v>
      </c>
      <c r="F113" s="34"/>
      <c r="G113" s="34"/>
      <c r="H113" s="34"/>
      <c r="I113" s="34"/>
      <c r="J113" s="34"/>
      <c r="K113" s="34"/>
      <c r="L113" s="38"/>
    </row>
    <row r="114" s="1" customFormat="1" ht="12" customHeight="1">
      <c r="B114" s="33"/>
      <c r="C114" s="29" t="s">
        <v>1829</v>
      </c>
      <c r="D114" s="34"/>
      <c r="E114" s="34"/>
      <c r="F114" s="34"/>
      <c r="G114" s="34"/>
      <c r="H114" s="34"/>
      <c r="I114" s="34"/>
      <c r="J114" s="34"/>
      <c r="K114" s="34"/>
      <c r="L114" s="38"/>
    </row>
    <row r="115" s="1" customFormat="1" ht="16.5" customHeight="1">
      <c r="B115" s="33"/>
      <c r="C115" s="34"/>
      <c r="D115" s="34"/>
      <c r="E115" s="59" t="str">
        <f>E13</f>
        <v>SO 404 1a - Slaboproudé rozvody</v>
      </c>
      <c r="F115" s="34"/>
      <c r="G115" s="34"/>
      <c r="H115" s="34"/>
      <c r="I115" s="34"/>
      <c r="J115" s="34"/>
      <c r="K115" s="34"/>
      <c r="L115" s="38"/>
    </row>
    <row r="116" s="1" customFormat="1" ht="6.96" customHeight="1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8"/>
    </row>
    <row r="117" s="1" customFormat="1" ht="12" customHeight="1">
      <c r="B117" s="33"/>
      <c r="C117" s="29" t="s">
        <v>20</v>
      </c>
      <c r="D117" s="34"/>
      <c r="E117" s="34"/>
      <c r="F117" s="26" t="str">
        <f>F16</f>
        <v>Šumperk</v>
      </c>
      <c r="G117" s="34"/>
      <c r="H117" s="34"/>
      <c r="I117" s="29" t="s">
        <v>22</v>
      </c>
      <c r="J117" s="62" t="str">
        <f>IF(J16="","",J16)</f>
        <v>20. 11. 2018</v>
      </c>
      <c r="K117" s="34"/>
      <c r="L117" s="38"/>
    </row>
    <row r="118" s="1" customFormat="1" ht="6.96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8"/>
    </row>
    <row r="119" s="1" customFormat="1" ht="13.65" customHeight="1">
      <c r="B119" s="33"/>
      <c r="C119" s="29" t="s">
        <v>28</v>
      </c>
      <c r="D119" s="34"/>
      <c r="E119" s="34"/>
      <c r="F119" s="26" t="str">
        <f>E19</f>
        <v>Město Šumperk</v>
      </c>
      <c r="G119" s="34"/>
      <c r="H119" s="34"/>
      <c r="I119" s="29" t="s">
        <v>36</v>
      </c>
      <c r="J119" s="31" t="str">
        <f>E25</f>
        <v>Cekr CZ s.r.o.</v>
      </c>
      <c r="K119" s="34"/>
      <c r="L119" s="38"/>
    </row>
    <row r="120" s="1" customFormat="1" ht="24.9" customHeight="1">
      <c r="B120" s="33"/>
      <c r="C120" s="29" t="s">
        <v>34</v>
      </c>
      <c r="D120" s="34"/>
      <c r="E120" s="34"/>
      <c r="F120" s="26" t="str">
        <f>IF(E22="","",E22)</f>
        <v>Na základě VŘ</v>
      </c>
      <c r="G120" s="34"/>
      <c r="H120" s="34"/>
      <c r="I120" s="29" t="s">
        <v>41</v>
      </c>
      <c r="J120" s="31" t="str">
        <f>E28</f>
        <v>Jan Zamykal, CS ÚRS 2018 02</v>
      </c>
      <c r="K120" s="34"/>
      <c r="L120" s="38"/>
    </row>
    <row r="121" s="1" customFormat="1" ht="10.32" customHeight="1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8"/>
    </row>
    <row r="122" s="10" customFormat="1" ht="29.28" customHeight="1">
      <c r="B122" s="173"/>
      <c r="C122" s="174" t="s">
        <v>269</v>
      </c>
      <c r="D122" s="175" t="s">
        <v>64</v>
      </c>
      <c r="E122" s="175" t="s">
        <v>60</v>
      </c>
      <c r="F122" s="175" t="s">
        <v>61</v>
      </c>
      <c r="G122" s="175" t="s">
        <v>270</v>
      </c>
      <c r="H122" s="175" t="s">
        <v>271</v>
      </c>
      <c r="I122" s="175" t="s">
        <v>272</v>
      </c>
      <c r="J122" s="176" t="s">
        <v>250</v>
      </c>
      <c r="K122" s="177" t="s">
        <v>273</v>
      </c>
      <c r="L122" s="178"/>
      <c r="M122" s="83" t="s">
        <v>1</v>
      </c>
      <c r="N122" s="84" t="s">
        <v>49</v>
      </c>
      <c r="O122" s="84" t="s">
        <v>274</v>
      </c>
      <c r="P122" s="84" t="s">
        <v>275</v>
      </c>
      <c r="Q122" s="84" t="s">
        <v>276</v>
      </c>
      <c r="R122" s="84" t="s">
        <v>277</v>
      </c>
      <c r="S122" s="84" t="s">
        <v>278</v>
      </c>
      <c r="T122" s="85" t="s">
        <v>279</v>
      </c>
    </row>
    <row r="123" s="1" customFormat="1" ht="22.8" customHeight="1">
      <c r="B123" s="33"/>
      <c r="C123" s="90" t="s">
        <v>280</v>
      </c>
      <c r="D123" s="34"/>
      <c r="E123" s="34"/>
      <c r="F123" s="34"/>
      <c r="G123" s="34"/>
      <c r="H123" s="34"/>
      <c r="I123" s="34"/>
      <c r="J123" s="179">
        <f>BK123</f>
        <v>4364400</v>
      </c>
      <c r="K123" s="34"/>
      <c r="L123" s="38"/>
      <c r="M123" s="86"/>
      <c r="N123" s="87"/>
      <c r="O123" s="87"/>
      <c r="P123" s="180">
        <f>P124+P146+P153+P185+P194+P241+P258+P261+P277+P290+P303+P319+P339+P356+P400+P426+P433+P441</f>
        <v>0</v>
      </c>
      <c r="Q123" s="87"/>
      <c r="R123" s="180">
        <f>R124+R146+R153+R185+R194+R241+R258+R261+R277+R290+R303+R319+R339+R356+R400+R426+R433+R441</f>
        <v>0</v>
      </c>
      <c r="S123" s="87"/>
      <c r="T123" s="181">
        <f>T124+T146+T153+T185+T194+T241+T258+T261+T277+T290+T303+T319+T339+T356+T400+T426+T433+T441</f>
        <v>0</v>
      </c>
      <c r="AT123" s="17" t="s">
        <v>78</v>
      </c>
      <c r="AU123" s="17" t="s">
        <v>252</v>
      </c>
      <c r="BK123" s="182">
        <f>BK124+BK146+BK153+BK185+BK194+BK241+BK258+BK261+BK277+BK290+BK303+BK319+BK339+BK356+BK400+BK426+BK433+BK441</f>
        <v>4364400</v>
      </c>
    </row>
    <row r="124" s="11" customFormat="1" ht="25.92" customHeight="1">
      <c r="B124" s="183"/>
      <c r="C124" s="184"/>
      <c r="D124" s="185" t="s">
        <v>78</v>
      </c>
      <c r="E124" s="186" t="s">
        <v>3213</v>
      </c>
      <c r="F124" s="186" t="s">
        <v>5102</v>
      </c>
      <c r="G124" s="184"/>
      <c r="H124" s="184"/>
      <c r="I124" s="184"/>
      <c r="J124" s="187">
        <f>BK124</f>
        <v>370620</v>
      </c>
      <c r="K124" s="184"/>
      <c r="L124" s="188"/>
      <c r="M124" s="189"/>
      <c r="N124" s="190"/>
      <c r="O124" s="190"/>
      <c r="P124" s="191">
        <f>SUM(P125:P145)</f>
        <v>0</v>
      </c>
      <c r="Q124" s="190"/>
      <c r="R124" s="191">
        <f>SUM(R125:R145)</f>
        <v>0</v>
      </c>
      <c r="S124" s="190"/>
      <c r="T124" s="192">
        <f>SUM(T125:T145)</f>
        <v>0</v>
      </c>
      <c r="AR124" s="193" t="s">
        <v>86</v>
      </c>
      <c r="AT124" s="194" t="s">
        <v>78</v>
      </c>
      <c r="AU124" s="194" t="s">
        <v>79</v>
      </c>
      <c r="AY124" s="193" t="s">
        <v>282</v>
      </c>
      <c r="BK124" s="195">
        <f>SUM(BK125:BK145)</f>
        <v>370620</v>
      </c>
    </row>
    <row r="125" s="1" customFormat="1" ht="16.5" customHeight="1">
      <c r="B125" s="33"/>
      <c r="C125" s="198" t="s">
        <v>86</v>
      </c>
      <c r="D125" s="198" t="s">
        <v>285</v>
      </c>
      <c r="E125" s="199" t="s">
        <v>5103</v>
      </c>
      <c r="F125" s="200" t="s">
        <v>5104</v>
      </c>
      <c r="G125" s="201" t="s">
        <v>1463</v>
      </c>
      <c r="H125" s="202">
        <v>1</v>
      </c>
      <c r="I125" s="203">
        <v>40000</v>
      </c>
      <c r="J125" s="203">
        <f>ROUND(I125*H125,2)</f>
        <v>40000</v>
      </c>
      <c r="K125" s="200" t="s">
        <v>377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40000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40000</v>
      </c>
      <c r="BL125" s="17" t="s">
        <v>290</v>
      </c>
      <c r="BM125" s="17" t="s">
        <v>5105</v>
      </c>
    </row>
    <row r="126" s="1" customFormat="1">
      <c r="B126" s="33"/>
      <c r="C126" s="34"/>
      <c r="D126" s="210" t="s">
        <v>1154</v>
      </c>
      <c r="E126" s="34"/>
      <c r="F126" s="261" t="s">
        <v>5106</v>
      </c>
      <c r="G126" s="34"/>
      <c r="H126" s="34"/>
      <c r="I126" s="34"/>
      <c r="J126" s="34"/>
      <c r="K126" s="34"/>
      <c r="L126" s="38"/>
      <c r="M126" s="262"/>
      <c r="N126" s="74"/>
      <c r="O126" s="74"/>
      <c r="P126" s="74"/>
      <c r="Q126" s="74"/>
      <c r="R126" s="74"/>
      <c r="S126" s="74"/>
      <c r="T126" s="75"/>
      <c r="AT126" s="17" t="s">
        <v>1154</v>
      </c>
      <c r="AU126" s="17" t="s">
        <v>86</v>
      </c>
    </row>
    <row r="127" s="1" customFormat="1" ht="16.5" customHeight="1">
      <c r="B127" s="33"/>
      <c r="C127" s="198" t="s">
        <v>88</v>
      </c>
      <c r="D127" s="198" t="s">
        <v>285</v>
      </c>
      <c r="E127" s="199" t="s">
        <v>5107</v>
      </c>
      <c r="F127" s="200" t="s">
        <v>5108</v>
      </c>
      <c r="G127" s="201" t="s">
        <v>1463</v>
      </c>
      <c r="H127" s="202">
        <v>1</v>
      </c>
      <c r="I127" s="203">
        <v>3900</v>
      </c>
      <c r="J127" s="203">
        <f>ROUND(I127*H127,2)</f>
        <v>3900</v>
      </c>
      <c r="K127" s="200" t="s">
        <v>377</v>
      </c>
      <c r="L127" s="38"/>
      <c r="M127" s="72" t="s">
        <v>1</v>
      </c>
      <c r="N127" s="204" t="s">
        <v>50</v>
      </c>
      <c r="O127" s="205">
        <v>0</v>
      </c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86</v>
      </c>
      <c r="AY127" s="17" t="s">
        <v>282</v>
      </c>
      <c r="BE127" s="207">
        <f>IF(N127="základní",J127,0)</f>
        <v>3900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3900</v>
      </c>
      <c r="BL127" s="17" t="s">
        <v>290</v>
      </c>
      <c r="BM127" s="17" t="s">
        <v>5109</v>
      </c>
    </row>
    <row r="128" s="1" customFormat="1">
      <c r="B128" s="33"/>
      <c r="C128" s="34"/>
      <c r="D128" s="210" t="s">
        <v>1154</v>
      </c>
      <c r="E128" s="34"/>
      <c r="F128" s="261" t="s">
        <v>5110</v>
      </c>
      <c r="G128" s="34"/>
      <c r="H128" s="34"/>
      <c r="I128" s="34"/>
      <c r="J128" s="34"/>
      <c r="K128" s="34"/>
      <c r="L128" s="38"/>
      <c r="M128" s="262"/>
      <c r="N128" s="74"/>
      <c r="O128" s="74"/>
      <c r="P128" s="74"/>
      <c r="Q128" s="74"/>
      <c r="R128" s="74"/>
      <c r="S128" s="74"/>
      <c r="T128" s="75"/>
      <c r="AT128" s="17" t="s">
        <v>1154</v>
      </c>
      <c r="AU128" s="17" t="s">
        <v>86</v>
      </c>
    </row>
    <row r="129" s="1" customFormat="1" ht="16.5" customHeight="1">
      <c r="B129" s="33"/>
      <c r="C129" s="198" t="s">
        <v>129</v>
      </c>
      <c r="D129" s="198" t="s">
        <v>285</v>
      </c>
      <c r="E129" s="199" t="s">
        <v>5111</v>
      </c>
      <c r="F129" s="200" t="s">
        <v>5112</v>
      </c>
      <c r="G129" s="201" t="s">
        <v>1463</v>
      </c>
      <c r="H129" s="202">
        <v>1</v>
      </c>
      <c r="I129" s="203">
        <v>8000</v>
      </c>
      <c r="J129" s="203">
        <f>ROUND(I129*H129,2)</f>
        <v>8000</v>
      </c>
      <c r="K129" s="200" t="s">
        <v>377</v>
      </c>
      <c r="L129" s="38"/>
      <c r="M129" s="72" t="s">
        <v>1</v>
      </c>
      <c r="N129" s="204" t="s">
        <v>50</v>
      </c>
      <c r="O129" s="205">
        <v>0</v>
      </c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86</v>
      </c>
      <c r="AY129" s="17" t="s">
        <v>282</v>
      </c>
      <c r="BE129" s="207">
        <f>IF(N129="základní",J129,0)</f>
        <v>8000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8000</v>
      </c>
      <c r="BL129" s="17" t="s">
        <v>290</v>
      </c>
      <c r="BM129" s="17" t="s">
        <v>5113</v>
      </c>
    </row>
    <row r="130" s="1" customFormat="1">
      <c r="B130" s="33"/>
      <c r="C130" s="34"/>
      <c r="D130" s="210" t="s">
        <v>1154</v>
      </c>
      <c r="E130" s="34"/>
      <c r="F130" s="261" t="s">
        <v>5114</v>
      </c>
      <c r="G130" s="34"/>
      <c r="H130" s="34"/>
      <c r="I130" s="34"/>
      <c r="J130" s="34"/>
      <c r="K130" s="34"/>
      <c r="L130" s="38"/>
      <c r="M130" s="262"/>
      <c r="N130" s="74"/>
      <c r="O130" s="74"/>
      <c r="P130" s="74"/>
      <c r="Q130" s="74"/>
      <c r="R130" s="74"/>
      <c r="S130" s="74"/>
      <c r="T130" s="75"/>
      <c r="AT130" s="17" t="s">
        <v>1154</v>
      </c>
      <c r="AU130" s="17" t="s">
        <v>86</v>
      </c>
    </row>
    <row r="131" s="1" customFormat="1" ht="16.5" customHeight="1">
      <c r="B131" s="33"/>
      <c r="C131" s="198" t="s">
        <v>290</v>
      </c>
      <c r="D131" s="198" t="s">
        <v>285</v>
      </c>
      <c r="E131" s="199" t="s">
        <v>5115</v>
      </c>
      <c r="F131" s="200" t="s">
        <v>5116</v>
      </c>
      <c r="G131" s="201" t="s">
        <v>1463</v>
      </c>
      <c r="H131" s="202">
        <v>1</v>
      </c>
      <c r="I131" s="203">
        <v>15000</v>
      </c>
      <c r="J131" s="203">
        <f>ROUND(I131*H131,2)</f>
        <v>15000</v>
      </c>
      <c r="K131" s="200" t="s">
        <v>377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86</v>
      </c>
      <c r="AY131" s="17" t="s">
        <v>282</v>
      </c>
      <c r="BE131" s="207">
        <f>IF(N131="základní",J131,0)</f>
        <v>15000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15000</v>
      </c>
      <c r="BL131" s="17" t="s">
        <v>290</v>
      </c>
      <c r="BM131" s="17" t="s">
        <v>5117</v>
      </c>
    </row>
    <row r="132" s="1" customFormat="1">
      <c r="B132" s="33"/>
      <c r="C132" s="34"/>
      <c r="D132" s="210" t="s">
        <v>1154</v>
      </c>
      <c r="E132" s="34"/>
      <c r="F132" s="261" t="s">
        <v>5118</v>
      </c>
      <c r="G132" s="34"/>
      <c r="H132" s="34"/>
      <c r="I132" s="34"/>
      <c r="J132" s="34"/>
      <c r="K132" s="34"/>
      <c r="L132" s="38"/>
      <c r="M132" s="262"/>
      <c r="N132" s="74"/>
      <c r="O132" s="74"/>
      <c r="P132" s="74"/>
      <c r="Q132" s="74"/>
      <c r="R132" s="74"/>
      <c r="S132" s="74"/>
      <c r="T132" s="75"/>
      <c r="AT132" s="17" t="s">
        <v>1154</v>
      </c>
      <c r="AU132" s="17" t="s">
        <v>86</v>
      </c>
    </row>
    <row r="133" s="1" customFormat="1" ht="16.5" customHeight="1">
      <c r="B133" s="33"/>
      <c r="C133" s="198" t="s">
        <v>319</v>
      </c>
      <c r="D133" s="198" t="s">
        <v>285</v>
      </c>
      <c r="E133" s="199" t="s">
        <v>5119</v>
      </c>
      <c r="F133" s="200" t="s">
        <v>5120</v>
      </c>
      <c r="G133" s="201" t="s">
        <v>1463</v>
      </c>
      <c r="H133" s="202">
        <v>1</v>
      </c>
      <c r="I133" s="203">
        <v>40000</v>
      </c>
      <c r="J133" s="203">
        <f>ROUND(I133*H133,2)</f>
        <v>40000</v>
      </c>
      <c r="K133" s="200" t="s">
        <v>377</v>
      </c>
      <c r="L133" s="38"/>
      <c r="M133" s="72" t="s">
        <v>1</v>
      </c>
      <c r="N133" s="204" t="s">
        <v>50</v>
      </c>
      <c r="O133" s="205">
        <v>0</v>
      </c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86</v>
      </c>
      <c r="AY133" s="17" t="s">
        <v>282</v>
      </c>
      <c r="BE133" s="207">
        <f>IF(N133="základní",J133,0)</f>
        <v>40000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40000</v>
      </c>
      <c r="BL133" s="17" t="s">
        <v>290</v>
      </c>
      <c r="BM133" s="17" t="s">
        <v>5121</v>
      </c>
    </row>
    <row r="134" s="1" customFormat="1">
      <c r="B134" s="33"/>
      <c r="C134" s="34"/>
      <c r="D134" s="210" t="s">
        <v>1154</v>
      </c>
      <c r="E134" s="34"/>
      <c r="F134" s="261" t="s">
        <v>5122</v>
      </c>
      <c r="G134" s="34"/>
      <c r="H134" s="34"/>
      <c r="I134" s="34"/>
      <c r="J134" s="34"/>
      <c r="K134" s="34"/>
      <c r="L134" s="38"/>
      <c r="M134" s="262"/>
      <c r="N134" s="74"/>
      <c r="O134" s="74"/>
      <c r="P134" s="74"/>
      <c r="Q134" s="74"/>
      <c r="R134" s="74"/>
      <c r="S134" s="74"/>
      <c r="T134" s="75"/>
      <c r="AT134" s="17" t="s">
        <v>1154</v>
      </c>
      <c r="AU134" s="17" t="s">
        <v>86</v>
      </c>
    </row>
    <row r="135" s="1" customFormat="1" ht="16.5" customHeight="1">
      <c r="B135" s="33"/>
      <c r="C135" s="198" t="s">
        <v>327</v>
      </c>
      <c r="D135" s="198" t="s">
        <v>285</v>
      </c>
      <c r="E135" s="199" t="s">
        <v>5123</v>
      </c>
      <c r="F135" s="200" t="s">
        <v>5124</v>
      </c>
      <c r="G135" s="201" t="s">
        <v>1463</v>
      </c>
      <c r="H135" s="202">
        <v>1</v>
      </c>
      <c r="I135" s="203">
        <v>5000</v>
      </c>
      <c r="J135" s="203">
        <f>ROUND(I135*H135,2)</f>
        <v>5000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5000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5000</v>
      </c>
      <c r="BL135" s="17" t="s">
        <v>290</v>
      </c>
      <c r="BM135" s="17" t="s">
        <v>5125</v>
      </c>
    </row>
    <row r="136" s="1" customFormat="1" ht="16.5" customHeight="1">
      <c r="B136" s="33"/>
      <c r="C136" s="198" t="s">
        <v>334</v>
      </c>
      <c r="D136" s="198" t="s">
        <v>285</v>
      </c>
      <c r="E136" s="199" t="s">
        <v>5126</v>
      </c>
      <c r="F136" s="200" t="s">
        <v>5127</v>
      </c>
      <c r="G136" s="201" t="s">
        <v>1463</v>
      </c>
      <c r="H136" s="202">
        <v>1</v>
      </c>
      <c r="I136" s="203">
        <v>10000</v>
      </c>
      <c r="J136" s="203">
        <f>ROUND(I136*H136,2)</f>
        <v>10000</v>
      </c>
      <c r="K136" s="200" t="s">
        <v>377</v>
      </c>
      <c r="L136" s="38"/>
      <c r="M136" s="72" t="s">
        <v>1</v>
      </c>
      <c r="N136" s="204" t="s">
        <v>50</v>
      </c>
      <c r="O136" s="205">
        <v>0</v>
      </c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86</v>
      </c>
      <c r="AY136" s="17" t="s">
        <v>282</v>
      </c>
      <c r="BE136" s="207">
        <f>IF(N136="základní",J136,0)</f>
        <v>10000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10000</v>
      </c>
      <c r="BL136" s="17" t="s">
        <v>290</v>
      </c>
      <c r="BM136" s="17" t="s">
        <v>5128</v>
      </c>
    </row>
    <row r="137" s="1" customFormat="1" ht="16.5" customHeight="1">
      <c r="B137" s="33"/>
      <c r="C137" s="198" t="s">
        <v>331</v>
      </c>
      <c r="D137" s="198" t="s">
        <v>285</v>
      </c>
      <c r="E137" s="199" t="s">
        <v>5129</v>
      </c>
      <c r="F137" s="200" t="s">
        <v>5130</v>
      </c>
      <c r="G137" s="201" t="s">
        <v>1463</v>
      </c>
      <c r="H137" s="202">
        <v>2</v>
      </c>
      <c r="I137" s="203">
        <v>26200</v>
      </c>
      <c r="J137" s="203">
        <f>ROUND(I137*H137,2)</f>
        <v>52400</v>
      </c>
      <c r="K137" s="200" t="s">
        <v>377</v>
      </c>
      <c r="L137" s="38"/>
      <c r="M137" s="72" t="s">
        <v>1</v>
      </c>
      <c r="N137" s="204" t="s">
        <v>50</v>
      </c>
      <c r="O137" s="205">
        <v>0</v>
      </c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86</v>
      </c>
      <c r="AY137" s="17" t="s">
        <v>282</v>
      </c>
      <c r="BE137" s="207">
        <f>IF(N137="základní",J137,0)</f>
        <v>52400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52400</v>
      </c>
      <c r="BL137" s="17" t="s">
        <v>290</v>
      </c>
      <c r="BM137" s="17" t="s">
        <v>5131</v>
      </c>
    </row>
    <row r="138" s="1" customFormat="1">
      <c r="B138" s="33"/>
      <c r="C138" s="34"/>
      <c r="D138" s="210" t="s">
        <v>1154</v>
      </c>
      <c r="E138" s="34"/>
      <c r="F138" s="261" t="s">
        <v>5132</v>
      </c>
      <c r="G138" s="34"/>
      <c r="H138" s="34"/>
      <c r="I138" s="34"/>
      <c r="J138" s="34"/>
      <c r="K138" s="34"/>
      <c r="L138" s="38"/>
      <c r="M138" s="262"/>
      <c r="N138" s="74"/>
      <c r="O138" s="74"/>
      <c r="P138" s="74"/>
      <c r="Q138" s="74"/>
      <c r="R138" s="74"/>
      <c r="S138" s="74"/>
      <c r="T138" s="75"/>
      <c r="AT138" s="17" t="s">
        <v>1154</v>
      </c>
      <c r="AU138" s="17" t="s">
        <v>86</v>
      </c>
    </row>
    <row r="139" s="1" customFormat="1" ht="16.5" customHeight="1">
      <c r="B139" s="33"/>
      <c r="C139" s="198" t="s">
        <v>346</v>
      </c>
      <c r="D139" s="198" t="s">
        <v>285</v>
      </c>
      <c r="E139" s="199" t="s">
        <v>5133</v>
      </c>
      <c r="F139" s="200" t="s">
        <v>5134</v>
      </c>
      <c r="G139" s="201" t="s">
        <v>1463</v>
      </c>
      <c r="H139" s="202">
        <v>4</v>
      </c>
      <c r="I139" s="203">
        <v>5950</v>
      </c>
      <c r="J139" s="203">
        <f>ROUND(I139*H139,2)</f>
        <v>23800</v>
      </c>
      <c r="K139" s="200" t="s">
        <v>377</v>
      </c>
      <c r="L139" s="38"/>
      <c r="M139" s="72" t="s">
        <v>1</v>
      </c>
      <c r="N139" s="204" t="s">
        <v>50</v>
      </c>
      <c r="O139" s="205">
        <v>0</v>
      </c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290</v>
      </c>
      <c r="AT139" s="17" t="s">
        <v>285</v>
      </c>
      <c r="AU139" s="17" t="s">
        <v>86</v>
      </c>
      <c r="AY139" s="17" t="s">
        <v>282</v>
      </c>
      <c r="BE139" s="207">
        <f>IF(N139="základní",J139,0)</f>
        <v>23800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23800</v>
      </c>
      <c r="BL139" s="17" t="s">
        <v>290</v>
      </c>
      <c r="BM139" s="17" t="s">
        <v>5135</v>
      </c>
    </row>
    <row r="140" s="1" customFormat="1">
      <c r="B140" s="33"/>
      <c r="C140" s="34"/>
      <c r="D140" s="210" t="s">
        <v>1154</v>
      </c>
      <c r="E140" s="34"/>
      <c r="F140" s="261" t="s">
        <v>5136</v>
      </c>
      <c r="G140" s="34"/>
      <c r="H140" s="34"/>
      <c r="I140" s="34"/>
      <c r="J140" s="34"/>
      <c r="K140" s="34"/>
      <c r="L140" s="38"/>
      <c r="M140" s="262"/>
      <c r="N140" s="74"/>
      <c r="O140" s="74"/>
      <c r="P140" s="74"/>
      <c r="Q140" s="74"/>
      <c r="R140" s="74"/>
      <c r="S140" s="74"/>
      <c r="T140" s="75"/>
      <c r="AT140" s="17" t="s">
        <v>1154</v>
      </c>
      <c r="AU140" s="17" t="s">
        <v>86</v>
      </c>
    </row>
    <row r="141" s="1" customFormat="1" ht="16.5" customHeight="1">
      <c r="B141" s="33"/>
      <c r="C141" s="198" t="s">
        <v>352</v>
      </c>
      <c r="D141" s="198" t="s">
        <v>285</v>
      </c>
      <c r="E141" s="199" t="s">
        <v>5137</v>
      </c>
      <c r="F141" s="200" t="s">
        <v>5138</v>
      </c>
      <c r="G141" s="201" t="s">
        <v>1463</v>
      </c>
      <c r="H141" s="202">
        <v>8</v>
      </c>
      <c r="I141" s="203">
        <v>960</v>
      </c>
      <c r="J141" s="203">
        <f>ROUND(I141*H141,2)</f>
        <v>7680</v>
      </c>
      <c r="K141" s="200" t="s">
        <v>377</v>
      </c>
      <c r="L141" s="38"/>
      <c r="M141" s="72" t="s">
        <v>1</v>
      </c>
      <c r="N141" s="204" t="s">
        <v>50</v>
      </c>
      <c r="O141" s="205">
        <v>0</v>
      </c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86</v>
      </c>
      <c r="AY141" s="17" t="s">
        <v>282</v>
      </c>
      <c r="BE141" s="207">
        <f>IF(N141="základní",J141,0)</f>
        <v>7680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7680</v>
      </c>
      <c r="BL141" s="17" t="s">
        <v>290</v>
      </c>
      <c r="BM141" s="17" t="s">
        <v>5139</v>
      </c>
    </row>
    <row r="142" s="1" customFormat="1" ht="16.5" customHeight="1">
      <c r="B142" s="33"/>
      <c r="C142" s="198" t="s">
        <v>356</v>
      </c>
      <c r="D142" s="198" t="s">
        <v>285</v>
      </c>
      <c r="E142" s="199" t="s">
        <v>5140</v>
      </c>
      <c r="F142" s="200" t="s">
        <v>5141</v>
      </c>
      <c r="G142" s="201" t="s">
        <v>1463</v>
      </c>
      <c r="H142" s="202">
        <v>4</v>
      </c>
      <c r="I142" s="203">
        <v>3560</v>
      </c>
      <c r="J142" s="203">
        <f>ROUND(I142*H142,2)</f>
        <v>14240</v>
      </c>
      <c r="K142" s="200" t="s">
        <v>377</v>
      </c>
      <c r="L142" s="38"/>
      <c r="M142" s="72" t="s">
        <v>1</v>
      </c>
      <c r="N142" s="204" t="s">
        <v>50</v>
      </c>
      <c r="O142" s="205">
        <v>0</v>
      </c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86</v>
      </c>
      <c r="AY142" s="17" t="s">
        <v>282</v>
      </c>
      <c r="BE142" s="207">
        <f>IF(N142="základní",J142,0)</f>
        <v>14240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14240</v>
      </c>
      <c r="BL142" s="17" t="s">
        <v>290</v>
      </c>
      <c r="BM142" s="17" t="s">
        <v>5142</v>
      </c>
    </row>
    <row r="143" s="1" customFormat="1" ht="16.5" customHeight="1">
      <c r="B143" s="33"/>
      <c r="C143" s="198" t="s">
        <v>360</v>
      </c>
      <c r="D143" s="198" t="s">
        <v>285</v>
      </c>
      <c r="E143" s="199" t="s">
        <v>5143</v>
      </c>
      <c r="F143" s="200" t="s">
        <v>5144</v>
      </c>
      <c r="G143" s="201" t="s">
        <v>1463</v>
      </c>
      <c r="H143" s="202">
        <v>4</v>
      </c>
      <c r="I143" s="203">
        <v>34000</v>
      </c>
      <c r="J143" s="203">
        <f>ROUND(I143*H143,2)</f>
        <v>136000</v>
      </c>
      <c r="K143" s="200" t="s">
        <v>377</v>
      </c>
      <c r="L143" s="38"/>
      <c r="M143" s="72" t="s">
        <v>1</v>
      </c>
      <c r="N143" s="204" t="s">
        <v>50</v>
      </c>
      <c r="O143" s="205">
        <v>0</v>
      </c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86</v>
      </c>
      <c r="AY143" s="17" t="s">
        <v>282</v>
      </c>
      <c r="BE143" s="207">
        <f>IF(N143="základní",J143,0)</f>
        <v>136000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136000</v>
      </c>
      <c r="BL143" s="17" t="s">
        <v>290</v>
      </c>
      <c r="BM143" s="17" t="s">
        <v>5145</v>
      </c>
    </row>
    <row r="144" s="1" customFormat="1">
      <c r="B144" s="33"/>
      <c r="C144" s="34"/>
      <c r="D144" s="210" t="s">
        <v>1154</v>
      </c>
      <c r="E144" s="34"/>
      <c r="F144" s="261" t="s">
        <v>5146</v>
      </c>
      <c r="G144" s="34"/>
      <c r="H144" s="34"/>
      <c r="I144" s="34"/>
      <c r="J144" s="34"/>
      <c r="K144" s="34"/>
      <c r="L144" s="38"/>
      <c r="M144" s="262"/>
      <c r="N144" s="74"/>
      <c r="O144" s="74"/>
      <c r="P144" s="74"/>
      <c r="Q144" s="74"/>
      <c r="R144" s="74"/>
      <c r="S144" s="74"/>
      <c r="T144" s="75"/>
      <c r="AT144" s="17" t="s">
        <v>1154</v>
      </c>
      <c r="AU144" s="17" t="s">
        <v>86</v>
      </c>
    </row>
    <row r="145" s="1" customFormat="1" ht="16.5" customHeight="1">
      <c r="B145" s="33"/>
      <c r="C145" s="198" t="s">
        <v>365</v>
      </c>
      <c r="D145" s="198" t="s">
        <v>285</v>
      </c>
      <c r="E145" s="199" t="s">
        <v>5147</v>
      </c>
      <c r="F145" s="200" t="s">
        <v>5148</v>
      </c>
      <c r="G145" s="201" t="s">
        <v>5149</v>
      </c>
      <c r="H145" s="202">
        <v>1</v>
      </c>
      <c r="I145" s="203">
        <v>14600</v>
      </c>
      <c r="J145" s="203">
        <f>ROUND(I145*H145,2)</f>
        <v>14600</v>
      </c>
      <c r="K145" s="200" t="s">
        <v>377</v>
      </c>
      <c r="L145" s="38"/>
      <c r="M145" s="72" t="s">
        <v>1</v>
      </c>
      <c r="N145" s="204" t="s">
        <v>50</v>
      </c>
      <c r="O145" s="205">
        <v>0</v>
      </c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86</v>
      </c>
      <c r="AY145" s="17" t="s">
        <v>282</v>
      </c>
      <c r="BE145" s="207">
        <f>IF(N145="základní",J145,0)</f>
        <v>14600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14600</v>
      </c>
      <c r="BL145" s="17" t="s">
        <v>290</v>
      </c>
      <c r="BM145" s="17" t="s">
        <v>5150</v>
      </c>
    </row>
    <row r="146" s="11" customFormat="1" ht="25.92" customHeight="1">
      <c r="B146" s="183"/>
      <c r="C146" s="184"/>
      <c r="D146" s="185" t="s">
        <v>78</v>
      </c>
      <c r="E146" s="186" t="s">
        <v>3444</v>
      </c>
      <c r="F146" s="186" t="s">
        <v>5151</v>
      </c>
      <c r="G146" s="184"/>
      <c r="H146" s="184"/>
      <c r="I146" s="184"/>
      <c r="J146" s="187">
        <f>BK146</f>
        <v>86867</v>
      </c>
      <c r="K146" s="184"/>
      <c r="L146" s="188"/>
      <c r="M146" s="189"/>
      <c r="N146" s="190"/>
      <c r="O146" s="190"/>
      <c r="P146" s="191">
        <f>SUM(P147:P152)</f>
        <v>0</v>
      </c>
      <c r="Q146" s="190"/>
      <c r="R146" s="191">
        <f>SUM(R147:R152)</f>
        <v>0</v>
      </c>
      <c r="S146" s="190"/>
      <c r="T146" s="192">
        <f>SUM(T147:T152)</f>
        <v>0</v>
      </c>
      <c r="AR146" s="193" t="s">
        <v>86</v>
      </c>
      <c r="AT146" s="194" t="s">
        <v>78</v>
      </c>
      <c r="AU146" s="194" t="s">
        <v>79</v>
      </c>
      <c r="AY146" s="193" t="s">
        <v>282</v>
      </c>
      <c r="BK146" s="195">
        <f>SUM(BK147:BK152)</f>
        <v>86867</v>
      </c>
    </row>
    <row r="147" s="1" customFormat="1" ht="16.5" customHeight="1">
      <c r="B147" s="33"/>
      <c r="C147" s="198" t="s">
        <v>370</v>
      </c>
      <c r="D147" s="198" t="s">
        <v>285</v>
      </c>
      <c r="E147" s="199" t="s">
        <v>5152</v>
      </c>
      <c r="F147" s="200" t="s">
        <v>5153</v>
      </c>
      <c r="G147" s="201" t="s">
        <v>1463</v>
      </c>
      <c r="H147" s="202">
        <v>1</v>
      </c>
      <c r="I147" s="203">
        <v>43667</v>
      </c>
      <c r="J147" s="203">
        <f>ROUND(I147*H147,2)</f>
        <v>43667</v>
      </c>
      <c r="K147" s="200" t="s">
        <v>377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43667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43667</v>
      </c>
      <c r="BL147" s="17" t="s">
        <v>290</v>
      </c>
      <c r="BM147" s="17" t="s">
        <v>5154</v>
      </c>
    </row>
    <row r="148" s="1" customFormat="1" ht="16.5" customHeight="1">
      <c r="B148" s="33"/>
      <c r="C148" s="198" t="s">
        <v>8</v>
      </c>
      <c r="D148" s="198" t="s">
        <v>285</v>
      </c>
      <c r="E148" s="199" t="s">
        <v>5155</v>
      </c>
      <c r="F148" s="200" t="s">
        <v>5156</v>
      </c>
      <c r="G148" s="201" t="s">
        <v>1463</v>
      </c>
      <c r="H148" s="202">
        <v>1</v>
      </c>
      <c r="I148" s="203">
        <v>8000</v>
      </c>
      <c r="J148" s="203">
        <f>ROUND(I148*H148,2)</f>
        <v>8000</v>
      </c>
      <c r="K148" s="200" t="s">
        <v>377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86</v>
      </c>
      <c r="AY148" s="17" t="s">
        <v>282</v>
      </c>
      <c r="BE148" s="207">
        <f>IF(N148="základní",J148,0)</f>
        <v>8000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8000</v>
      </c>
      <c r="BL148" s="17" t="s">
        <v>290</v>
      </c>
      <c r="BM148" s="17" t="s">
        <v>5157</v>
      </c>
    </row>
    <row r="149" s="1" customFormat="1" ht="16.5" customHeight="1">
      <c r="B149" s="33"/>
      <c r="C149" s="198" t="s">
        <v>381</v>
      </c>
      <c r="D149" s="198" t="s">
        <v>285</v>
      </c>
      <c r="E149" s="199" t="s">
        <v>5158</v>
      </c>
      <c r="F149" s="200" t="s">
        <v>5159</v>
      </c>
      <c r="G149" s="201" t="s">
        <v>1463</v>
      </c>
      <c r="H149" s="202">
        <v>8</v>
      </c>
      <c r="I149" s="203">
        <v>2000</v>
      </c>
      <c r="J149" s="203">
        <f>ROUND(I149*H149,2)</f>
        <v>16000</v>
      </c>
      <c r="K149" s="200" t="s">
        <v>377</v>
      </c>
      <c r="L149" s="38"/>
      <c r="M149" s="72" t="s">
        <v>1</v>
      </c>
      <c r="N149" s="204" t="s">
        <v>50</v>
      </c>
      <c r="O149" s="205">
        <v>0</v>
      </c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16000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16000</v>
      </c>
      <c r="BL149" s="17" t="s">
        <v>290</v>
      </c>
      <c r="BM149" s="17" t="s">
        <v>5160</v>
      </c>
    </row>
    <row r="150" s="1" customFormat="1" ht="22.5" customHeight="1">
      <c r="B150" s="33"/>
      <c r="C150" s="198" t="s">
        <v>385</v>
      </c>
      <c r="D150" s="198" t="s">
        <v>285</v>
      </c>
      <c r="E150" s="199" t="s">
        <v>5161</v>
      </c>
      <c r="F150" s="200" t="s">
        <v>5162</v>
      </c>
      <c r="G150" s="201" t="s">
        <v>1463</v>
      </c>
      <c r="H150" s="202">
        <v>4</v>
      </c>
      <c r="I150" s="203">
        <v>2600</v>
      </c>
      <c r="J150" s="203">
        <f>ROUND(I150*H150,2)</f>
        <v>10400</v>
      </c>
      <c r="K150" s="200" t="s">
        <v>377</v>
      </c>
      <c r="L150" s="38"/>
      <c r="M150" s="72" t="s">
        <v>1</v>
      </c>
      <c r="N150" s="204" t="s">
        <v>50</v>
      </c>
      <c r="O150" s="205">
        <v>0</v>
      </c>
      <c r="P150" s="205">
        <f>O150*H150</f>
        <v>0</v>
      </c>
      <c r="Q150" s="205">
        <v>0</v>
      </c>
      <c r="R150" s="205">
        <f>Q150*H150</f>
        <v>0</v>
      </c>
      <c r="S150" s="205">
        <v>0</v>
      </c>
      <c r="T150" s="206">
        <f>S150*H150</f>
        <v>0</v>
      </c>
      <c r="AR150" s="17" t="s">
        <v>290</v>
      </c>
      <c r="AT150" s="17" t="s">
        <v>285</v>
      </c>
      <c r="AU150" s="17" t="s">
        <v>86</v>
      </c>
      <c r="AY150" s="17" t="s">
        <v>282</v>
      </c>
      <c r="BE150" s="207">
        <f>IF(N150="základní",J150,0)</f>
        <v>10400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10400</v>
      </c>
      <c r="BL150" s="17" t="s">
        <v>290</v>
      </c>
      <c r="BM150" s="17" t="s">
        <v>5163</v>
      </c>
    </row>
    <row r="151" s="1" customFormat="1" ht="16.5" customHeight="1">
      <c r="B151" s="33"/>
      <c r="C151" s="198" t="s">
        <v>389</v>
      </c>
      <c r="D151" s="198" t="s">
        <v>285</v>
      </c>
      <c r="E151" s="199" t="s">
        <v>5164</v>
      </c>
      <c r="F151" s="200" t="s">
        <v>5165</v>
      </c>
      <c r="G151" s="201" t="s">
        <v>1463</v>
      </c>
      <c r="H151" s="202">
        <v>1</v>
      </c>
      <c r="I151" s="203">
        <v>4800</v>
      </c>
      <c r="J151" s="203">
        <f>ROUND(I151*H151,2)</f>
        <v>4800</v>
      </c>
      <c r="K151" s="200" t="s">
        <v>377</v>
      </c>
      <c r="L151" s="38"/>
      <c r="M151" s="72" t="s">
        <v>1</v>
      </c>
      <c r="N151" s="204" t="s">
        <v>50</v>
      </c>
      <c r="O151" s="205">
        <v>0</v>
      </c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7" t="s">
        <v>290</v>
      </c>
      <c r="AT151" s="17" t="s">
        <v>285</v>
      </c>
      <c r="AU151" s="17" t="s">
        <v>86</v>
      </c>
      <c r="AY151" s="17" t="s">
        <v>282</v>
      </c>
      <c r="BE151" s="207">
        <f>IF(N151="základní",J151,0)</f>
        <v>4800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86</v>
      </c>
      <c r="BK151" s="207">
        <f>ROUND(I151*H151,2)</f>
        <v>4800</v>
      </c>
      <c r="BL151" s="17" t="s">
        <v>290</v>
      </c>
      <c r="BM151" s="17" t="s">
        <v>5166</v>
      </c>
    </row>
    <row r="152" s="1" customFormat="1" ht="16.5" customHeight="1">
      <c r="B152" s="33"/>
      <c r="C152" s="198" t="s">
        <v>395</v>
      </c>
      <c r="D152" s="198" t="s">
        <v>285</v>
      </c>
      <c r="E152" s="199" t="s">
        <v>5167</v>
      </c>
      <c r="F152" s="200" t="s">
        <v>5168</v>
      </c>
      <c r="G152" s="201" t="s">
        <v>1463</v>
      </c>
      <c r="H152" s="202">
        <v>1</v>
      </c>
      <c r="I152" s="203">
        <v>4000</v>
      </c>
      <c r="J152" s="203">
        <f>ROUND(I152*H152,2)</f>
        <v>4000</v>
      </c>
      <c r="K152" s="200" t="s">
        <v>377</v>
      </c>
      <c r="L152" s="38"/>
      <c r="M152" s="72" t="s">
        <v>1</v>
      </c>
      <c r="N152" s="204" t="s">
        <v>50</v>
      </c>
      <c r="O152" s="205">
        <v>0</v>
      </c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290</v>
      </c>
      <c r="AT152" s="17" t="s">
        <v>285</v>
      </c>
      <c r="AU152" s="17" t="s">
        <v>86</v>
      </c>
      <c r="AY152" s="17" t="s">
        <v>282</v>
      </c>
      <c r="BE152" s="207">
        <f>IF(N152="základní",J152,0)</f>
        <v>4000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4000</v>
      </c>
      <c r="BL152" s="17" t="s">
        <v>290</v>
      </c>
      <c r="BM152" s="17" t="s">
        <v>5169</v>
      </c>
    </row>
    <row r="153" s="11" customFormat="1" ht="25.92" customHeight="1">
      <c r="B153" s="183"/>
      <c r="C153" s="184"/>
      <c r="D153" s="185" t="s">
        <v>78</v>
      </c>
      <c r="E153" s="186" t="s">
        <v>3696</v>
      </c>
      <c r="F153" s="186" t="s">
        <v>5170</v>
      </c>
      <c r="G153" s="184"/>
      <c r="H153" s="184"/>
      <c r="I153" s="184"/>
      <c r="J153" s="187">
        <f>BK153</f>
        <v>447677</v>
      </c>
      <c r="K153" s="184"/>
      <c r="L153" s="188"/>
      <c r="M153" s="189"/>
      <c r="N153" s="190"/>
      <c r="O153" s="190"/>
      <c r="P153" s="191">
        <f>P154+P161+P165+P167+P172+P175+P177+P179</f>
        <v>0</v>
      </c>
      <c r="Q153" s="190"/>
      <c r="R153" s="191">
        <f>R154+R161+R165+R167+R172+R175+R177+R179</f>
        <v>0</v>
      </c>
      <c r="S153" s="190"/>
      <c r="T153" s="192">
        <f>T154+T161+T165+T167+T172+T175+T177+T179</f>
        <v>0</v>
      </c>
      <c r="AR153" s="193" t="s">
        <v>86</v>
      </c>
      <c r="AT153" s="194" t="s">
        <v>78</v>
      </c>
      <c r="AU153" s="194" t="s">
        <v>79</v>
      </c>
      <c r="AY153" s="193" t="s">
        <v>282</v>
      </c>
      <c r="BK153" s="195">
        <f>BK154+BK161+BK165+BK167+BK172+BK175+BK177+BK179</f>
        <v>447677</v>
      </c>
    </row>
    <row r="154" s="11" customFormat="1" ht="22.8" customHeight="1">
      <c r="B154" s="183"/>
      <c r="C154" s="184"/>
      <c r="D154" s="185" t="s">
        <v>78</v>
      </c>
      <c r="E154" s="196" t="s">
        <v>3710</v>
      </c>
      <c r="F154" s="196" t="s">
        <v>5171</v>
      </c>
      <c r="G154" s="184"/>
      <c r="H154" s="184"/>
      <c r="I154" s="184"/>
      <c r="J154" s="197">
        <f>BK154</f>
        <v>83607</v>
      </c>
      <c r="K154" s="184"/>
      <c r="L154" s="188"/>
      <c r="M154" s="189"/>
      <c r="N154" s="190"/>
      <c r="O154" s="190"/>
      <c r="P154" s="191">
        <f>SUM(P155:P160)</f>
        <v>0</v>
      </c>
      <c r="Q154" s="190"/>
      <c r="R154" s="191">
        <f>SUM(R155:R160)</f>
        <v>0</v>
      </c>
      <c r="S154" s="190"/>
      <c r="T154" s="192">
        <f>SUM(T155:T160)</f>
        <v>0</v>
      </c>
      <c r="AR154" s="193" t="s">
        <v>86</v>
      </c>
      <c r="AT154" s="194" t="s">
        <v>78</v>
      </c>
      <c r="AU154" s="194" t="s">
        <v>86</v>
      </c>
      <c r="AY154" s="193" t="s">
        <v>282</v>
      </c>
      <c r="BK154" s="195">
        <f>SUM(BK155:BK160)</f>
        <v>83607</v>
      </c>
    </row>
    <row r="155" s="1" customFormat="1" ht="33.75" customHeight="1">
      <c r="B155" s="33"/>
      <c r="C155" s="198" t="s">
        <v>399</v>
      </c>
      <c r="D155" s="198" t="s">
        <v>285</v>
      </c>
      <c r="E155" s="199" t="s">
        <v>5172</v>
      </c>
      <c r="F155" s="200" t="s">
        <v>5173</v>
      </c>
      <c r="G155" s="201" t="s">
        <v>1463</v>
      </c>
      <c r="H155" s="202">
        <v>1</v>
      </c>
      <c r="I155" s="203">
        <v>12475</v>
      </c>
      <c r="J155" s="203">
        <f>ROUND(I155*H155,2)</f>
        <v>12475</v>
      </c>
      <c r="K155" s="200" t="s">
        <v>377</v>
      </c>
      <c r="L155" s="38"/>
      <c r="M155" s="72" t="s">
        <v>1</v>
      </c>
      <c r="N155" s="204" t="s">
        <v>50</v>
      </c>
      <c r="O155" s="205">
        <v>0</v>
      </c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88</v>
      </c>
      <c r="AY155" s="17" t="s">
        <v>282</v>
      </c>
      <c r="BE155" s="207">
        <f>IF(N155="základní",J155,0)</f>
        <v>12475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12475</v>
      </c>
      <c r="BL155" s="17" t="s">
        <v>290</v>
      </c>
      <c r="BM155" s="17" t="s">
        <v>5174</v>
      </c>
    </row>
    <row r="156" s="1" customFormat="1" ht="16.5" customHeight="1">
      <c r="B156" s="33"/>
      <c r="C156" s="198" t="s">
        <v>7</v>
      </c>
      <c r="D156" s="198" t="s">
        <v>285</v>
      </c>
      <c r="E156" s="199" t="s">
        <v>5175</v>
      </c>
      <c r="F156" s="200" t="s">
        <v>5176</v>
      </c>
      <c r="G156" s="201" t="s">
        <v>1463</v>
      </c>
      <c r="H156" s="202">
        <v>1</v>
      </c>
      <c r="I156" s="203">
        <v>5277</v>
      </c>
      <c r="J156" s="203">
        <f>ROUND(I156*H156,2)</f>
        <v>5277</v>
      </c>
      <c r="K156" s="200" t="s">
        <v>377</v>
      </c>
      <c r="L156" s="38"/>
      <c r="M156" s="72" t="s">
        <v>1</v>
      </c>
      <c r="N156" s="204" t="s">
        <v>50</v>
      </c>
      <c r="O156" s="205">
        <v>0</v>
      </c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AR156" s="17" t="s">
        <v>290</v>
      </c>
      <c r="AT156" s="17" t="s">
        <v>285</v>
      </c>
      <c r="AU156" s="17" t="s">
        <v>88</v>
      </c>
      <c r="AY156" s="17" t="s">
        <v>282</v>
      </c>
      <c r="BE156" s="207">
        <f>IF(N156="základní",J156,0)</f>
        <v>5277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7" t="s">
        <v>86</v>
      </c>
      <c r="BK156" s="207">
        <f>ROUND(I156*H156,2)</f>
        <v>5277</v>
      </c>
      <c r="BL156" s="17" t="s">
        <v>290</v>
      </c>
      <c r="BM156" s="17" t="s">
        <v>5177</v>
      </c>
    </row>
    <row r="157" s="1" customFormat="1" ht="16.5" customHeight="1">
      <c r="B157" s="33"/>
      <c r="C157" s="198" t="s">
        <v>410</v>
      </c>
      <c r="D157" s="198" t="s">
        <v>285</v>
      </c>
      <c r="E157" s="199" t="s">
        <v>5178</v>
      </c>
      <c r="F157" s="200" t="s">
        <v>5179</v>
      </c>
      <c r="G157" s="201" t="s">
        <v>1463</v>
      </c>
      <c r="H157" s="202">
        <v>1</v>
      </c>
      <c r="I157" s="203">
        <v>5277</v>
      </c>
      <c r="J157" s="203">
        <f>ROUND(I157*H157,2)</f>
        <v>5277</v>
      </c>
      <c r="K157" s="200" t="s">
        <v>377</v>
      </c>
      <c r="L157" s="38"/>
      <c r="M157" s="72" t="s">
        <v>1</v>
      </c>
      <c r="N157" s="204" t="s">
        <v>50</v>
      </c>
      <c r="O157" s="205">
        <v>0</v>
      </c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5277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5277</v>
      </c>
      <c r="BL157" s="17" t="s">
        <v>290</v>
      </c>
      <c r="BM157" s="17" t="s">
        <v>5180</v>
      </c>
    </row>
    <row r="158" s="1" customFormat="1" ht="16.5" customHeight="1">
      <c r="B158" s="33"/>
      <c r="C158" s="198" t="s">
        <v>415</v>
      </c>
      <c r="D158" s="198" t="s">
        <v>285</v>
      </c>
      <c r="E158" s="199" t="s">
        <v>5181</v>
      </c>
      <c r="F158" s="200" t="s">
        <v>5182</v>
      </c>
      <c r="G158" s="201" t="s">
        <v>1463</v>
      </c>
      <c r="H158" s="202">
        <v>2</v>
      </c>
      <c r="I158" s="203">
        <v>2209</v>
      </c>
      <c r="J158" s="203">
        <f>ROUND(I158*H158,2)</f>
        <v>4418</v>
      </c>
      <c r="K158" s="200" t="s">
        <v>377</v>
      </c>
      <c r="L158" s="38"/>
      <c r="M158" s="72" t="s">
        <v>1</v>
      </c>
      <c r="N158" s="204" t="s">
        <v>50</v>
      </c>
      <c r="O158" s="205">
        <v>0</v>
      </c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88</v>
      </c>
      <c r="AY158" s="17" t="s">
        <v>282</v>
      </c>
      <c r="BE158" s="207">
        <f>IF(N158="základní",J158,0)</f>
        <v>4418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4418</v>
      </c>
      <c r="BL158" s="17" t="s">
        <v>290</v>
      </c>
      <c r="BM158" s="17" t="s">
        <v>5183</v>
      </c>
    </row>
    <row r="159" s="1" customFormat="1" ht="16.5" customHeight="1">
      <c r="B159" s="33"/>
      <c r="C159" s="198" t="s">
        <v>420</v>
      </c>
      <c r="D159" s="198" t="s">
        <v>285</v>
      </c>
      <c r="E159" s="199" t="s">
        <v>5184</v>
      </c>
      <c r="F159" s="200" t="s">
        <v>5185</v>
      </c>
      <c r="G159" s="201" t="s">
        <v>1463</v>
      </c>
      <c r="H159" s="202">
        <v>2</v>
      </c>
      <c r="I159" s="203">
        <v>3980</v>
      </c>
      <c r="J159" s="203">
        <f>ROUND(I159*H159,2)</f>
        <v>7960</v>
      </c>
      <c r="K159" s="200" t="s">
        <v>377</v>
      </c>
      <c r="L159" s="38"/>
      <c r="M159" s="72" t="s">
        <v>1</v>
      </c>
      <c r="N159" s="204" t="s">
        <v>50</v>
      </c>
      <c r="O159" s="205">
        <v>0</v>
      </c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7" t="s">
        <v>290</v>
      </c>
      <c r="AT159" s="17" t="s">
        <v>285</v>
      </c>
      <c r="AU159" s="17" t="s">
        <v>88</v>
      </c>
      <c r="AY159" s="17" t="s">
        <v>282</v>
      </c>
      <c r="BE159" s="207">
        <f>IF(N159="základní",J159,0)</f>
        <v>7960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7960</v>
      </c>
      <c r="BL159" s="17" t="s">
        <v>290</v>
      </c>
      <c r="BM159" s="17" t="s">
        <v>5186</v>
      </c>
    </row>
    <row r="160" s="1" customFormat="1" ht="16.5" customHeight="1">
      <c r="B160" s="33"/>
      <c r="C160" s="198" t="s">
        <v>425</v>
      </c>
      <c r="D160" s="198" t="s">
        <v>285</v>
      </c>
      <c r="E160" s="199" t="s">
        <v>5187</v>
      </c>
      <c r="F160" s="200" t="s">
        <v>5188</v>
      </c>
      <c r="G160" s="201" t="s">
        <v>1463</v>
      </c>
      <c r="H160" s="202">
        <v>1</v>
      </c>
      <c r="I160" s="203">
        <v>48200</v>
      </c>
      <c r="J160" s="203">
        <f>ROUND(I160*H160,2)</f>
        <v>48200</v>
      </c>
      <c r="K160" s="200" t="s">
        <v>377</v>
      </c>
      <c r="L160" s="38"/>
      <c r="M160" s="72" t="s">
        <v>1</v>
      </c>
      <c r="N160" s="204" t="s">
        <v>50</v>
      </c>
      <c r="O160" s="205">
        <v>0</v>
      </c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AR160" s="17" t="s">
        <v>290</v>
      </c>
      <c r="AT160" s="17" t="s">
        <v>285</v>
      </c>
      <c r="AU160" s="17" t="s">
        <v>88</v>
      </c>
      <c r="AY160" s="17" t="s">
        <v>282</v>
      </c>
      <c r="BE160" s="207">
        <f>IF(N160="základní",J160,0)</f>
        <v>48200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86</v>
      </c>
      <c r="BK160" s="207">
        <f>ROUND(I160*H160,2)</f>
        <v>48200</v>
      </c>
      <c r="BL160" s="17" t="s">
        <v>290</v>
      </c>
      <c r="BM160" s="17" t="s">
        <v>5189</v>
      </c>
    </row>
    <row r="161" s="11" customFormat="1" ht="22.8" customHeight="1">
      <c r="B161" s="183"/>
      <c r="C161" s="184"/>
      <c r="D161" s="185" t="s">
        <v>78</v>
      </c>
      <c r="E161" s="196" t="s">
        <v>5190</v>
      </c>
      <c r="F161" s="196" t="s">
        <v>5191</v>
      </c>
      <c r="G161" s="184"/>
      <c r="H161" s="184"/>
      <c r="I161" s="184"/>
      <c r="J161" s="197">
        <f>BK161</f>
        <v>49250</v>
      </c>
      <c r="K161" s="184"/>
      <c r="L161" s="188"/>
      <c r="M161" s="189"/>
      <c r="N161" s="190"/>
      <c r="O161" s="190"/>
      <c r="P161" s="191">
        <f>SUM(P162:P164)</f>
        <v>0</v>
      </c>
      <c r="Q161" s="190"/>
      <c r="R161" s="191">
        <f>SUM(R162:R164)</f>
        <v>0</v>
      </c>
      <c r="S161" s="190"/>
      <c r="T161" s="192">
        <f>SUM(T162:T164)</f>
        <v>0</v>
      </c>
      <c r="AR161" s="193" t="s">
        <v>86</v>
      </c>
      <c r="AT161" s="194" t="s">
        <v>78</v>
      </c>
      <c r="AU161" s="194" t="s">
        <v>86</v>
      </c>
      <c r="AY161" s="193" t="s">
        <v>282</v>
      </c>
      <c r="BK161" s="195">
        <f>SUM(BK162:BK164)</f>
        <v>49250</v>
      </c>
    </row>
    <row r="162" s="1" customFormat="1" ht="33.75" customHeight="1">
      <c r="B162" s="33"/>
      <c r="C162" s="198" t="s">
        <v>429</v>
      </c>
      <c r="D162" s="198" t="s">
        <v>285</v>
      </c>
      <c r="E162" s="199" t="s">
        <v>5192</v>
      </c>
      <c r="F162" s="200" t="s">
        <v>5193</v>
      </c>
      <c r="G162" s="201" t="s">
        <v>1463</v>
      </c>
      <c r="H162" s="202">
        <v>1</v>
      </c>
      <c r="I162" s="203">
        <v>38696</v>
      </c>
      <c r="J162" s="203">
        <f>ROUND(I162*H162,2)</f>
        <v>38696</v>
      </c>
      <c r="K162" s="200" t="s">
        <v>377</v>
      </c>
      <c r="L162" s="38"/>
      <c r="M162" s="72" t="s">
        <v>1</v>
      </c>
      <c r="N162" s="204" t="s">
        <v>50</v>
      </c>
      <c r="O162" s="205">
        <v>0</v>
      </c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7" t="s">
        <v>290</v>
      </c>
      <c r="AT162" s="17" t="s">
        <v>285</v>
      </c>
      <c r="AU162" s="17" t="s">
        <v>88</v>
      </c>
      <c r="AY162" s="17" t="s">
        <v>282</v>
      </c>
      <c r="BE162" s="207">
        <f>IF(N162="základní",J162,0)</f>
        <v>38696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38696</v>
      </c>
      <c r="BL162" s="17" t="s">
        <v>290</v>
      </c>
      <c r="BM162" s="17" t="s">
        <v>5194</v>
      </c>
    </row>
    <row r="163" s="1" customFormat="1" ht="16.5" customHeight="1">
      <c r="B163" s="33"/>
      <c r="C163" s="198" t="s">
        <v>436</v>
      </c>
      <c r="D163" s="198" t="s">
        <v>285</v>
      </c>
      <c r="E163" s="199" t="s">
        <v>5175</v>
      </c>
      <c r="F163" s="200" t="s">
        <v>5176</v>
      </c>
      <c r="G163" s="201" t="s">
        <v>1463</v>
      </c>
      <c r="H163" s="202">
        <v>1</v>
      </c>
      <c r="I163" s="203">
        <v>5277</v>
      </c>
      <c r="J163" s="203">
        <f>ROUND(I163*H163,2)</f>
        <v>5277</v>
      </c>
      <c r="K163" s="200" t="s">
        <v>377</v>
      </c>
      <c r="L163" s="38"/>
      <c r="M163" s="72" t="s">
        <v>1</v>
      </c>
      <c r="N163" s="204" t="s">
        <v>50</v>
      </c>
      <c r="O163" s="205">
        <v>0</v>
      </c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7" t="s">
        <v>290</v>
      </c>
      <c r="AT163" s="17" t="s">
        <v>285</v>
      </c>
      <c r="AU163" s="17" t="s">
        <v>88</v>
      </c>
      <c r="AY163" s="17" t="s">
        <v>282</v>
      </c>
      <c r="BE163" s="207">
        <f>IF(N163="základní",J163,0)</f>
        <v>5277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7" t="s">
        <v>86</v>
      </c>
      <c r="BK163" s="207">
        <f>ROUND(I163*H163,2)</f>
        <v>5277</v>
      </c>
      <c r="BL163" s="17" t="s">
        <v>290</v>
      </c>
      <c r="BM163" s="17" t="s">
        <v>5195</v>
      </c>
    </row>
    <row r="164" s="1" customFormat="1" ht="16.5" customHeight="1">
      <c r="B164" s="33"/>
      <c r="C164" s="198" t="s">
        <v>462</v>
      </c>
      <c r="D164" s="198" t="s">
        <v>285</v>
      </c>
      <c r="E164" s="199" t="s">
        <v>5178</v>
      </c>
      <c r="F164" s="200" t="s">
        <v>5179</v>
      </c>
      <c r="G164" s="201" t="s">
        <v>1463</v>
      </c>
      <c r="H164" s="202">
        <v>1</v>
      </c>
      <c r="I164" s="203">
        <v>5277</v>
      </c>
      <c r="J164" s="203">
        <f>ROUND(I164*H164,2)</f>
        <v>5277</v>
      </c>
      <c r="K164" s="200" t="s">
        <v>377</v>
      </c>
      <c r="L164" s="38"/>
      <c r="M164" s="72" t="s">
        <v>1</v>
      </c>
      <c r="N164" s="204" t="s">
        <v>50</v>
      </c>
      <c r="O164" s="205">
        <v>0</v>
      </c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88</v>
      </c>
      <c r="AY164" s="17" t="s">
        <v>282</v>
      </c>
      <c r="BE164" s="207">
        <f>IF(N164="základní",J164,0)</f>
        <v>5277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5277</v>
      </c>
      <c r="BL164" s="17" t="s">
        <v>290</v>
      </c>
      <c r="BM164" s="17" t="s">
        <v>5196</v>
      </c>
    </row>
    <row r="165" s="11" customFormat="1" ht="22.8" customHeight="1">
      <c r="B165" s="183"/>
      <c r="C165" s="184"/>
      <c r="D165" s="185" t="s">
        <v>78</v>
      </c>
      <c r="E165" s="196" t="s">
        <v>5197</v>
      </c>
      <c r="F165" s="196" t="s">
        <v>5198</v>
      </c>
      <c r="G165" s="184"/>
      <c r="H165" s="184"/>
      <c r="I165" s="184"/>
      <c r="J165" s="197">
        <f>BK165</f>
        <v>127200</v>
      </c>
      <c r="K165" s="184"/>
      <c r="L165" s="188"/>
      <c r="M165" s="189"/>
      <c r="N165" s="190"/>
      <c r="O165" s="190"/>
      <c r="P165" s="191">
        <f>P166</f>
        <v>0</v>
      </c>
      <c r="Q165" s="190"/>
      <c r="R165" s="191">
        <f>R166</f>
        <v>0</v>
      </c>
      <c r="S165" s="190"/>
      <c r="T165" s="192">
        <f>T166</f>
        <v>0</v>
      </c>
      <c r="AR165" s="193" t="s">
        <v>86</v>
      </c>
      <c r="AT165" s="194" t="s">
        <v>78</v>
      </c>
      <c r="AU165" s="194" t="s">
        <v>86</v>
      </c>
      <c r="AY165" s="193" t="s">
        <v>282</v>
      </c>
      <c r="BK165" s="195">
        <f>BK166</f>
        <v>127200</v>
      </c>
    </row>
    <row r="166" s="1" customFormat="1" ht="16.5" customHeight="1">
      <c r="B166" s="33"/>
      <c r="C166" s="198" t="s">
        <v>476</v>
      </c>
      <c r="D166" s="198" t="s">
        <v>285</v>
      </c>
      <c r="E166" s="199" t="s">
        <v>5199</v>
      </c>
      <c r="F166" s="200" t="s">
        <v>5200</v>
      </c>
      <c r="G166" s="201" t="s">
        <v>1463</v>
      </c>
      <c r="H166" s="202">
        <v>4</v>
      </c>
      <c r="I166" s="203">
        <v>31800</v>
      </c>
      <c r="J166" s="203">
        <f>ROUND(I166*H166,2)</f>
        <v>127200</v>
      </c>
      <c r="K166" s="200" t="s">
        <v>377</v>
      </c>
      <c r="L166" s="38"/>
      <c r="M166" s="72" t="s">
        <v>1</v>
      </c>
      <c r="N166" s="204" t="s">
        <v>50</v>
      </c>
      <c r="O166" s="205">
        <v>0</v>
      </c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AR166" s="17" t="s">
        <v>290</v>
      </c>
      <c r="AT166" s="17" t="s">
        <v>285</v>
      </c>
      <c r="AU166" s="17" t="s">
        <v>88</v>
      </c>
      <c r="AY166" s="17" t="s">
        <v>282</v>
      </c>
      <c r="BE166" s="207">
        <f>IF(N166="základní",J166,0)</f>
        <v>127200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7" t="s">
        <v>86</v>
      </c>
      <c r="BK166" s="207">
        <f>ROUND(I166*H166,2)</f>
        <v>127200</v>
      </c>
      <c r="BL166" s="17" t="s">
        <v>290</v>
      </c>
      <c r="BM166" s="17" t="s">
        <v>5201</v>
      </c>
    </row>
    <row r="167" s="11" customFormat="1" ht="22.8" customHeight="1">
      <c r="B167" s="183"/>
      <c r="C167" s="184"/>
      <c r="D167" s="185" t="s">
        <v>78</v>
      </c>
      <c r="E167" s="196" t="s">
        <v>5202</v>
      </c>
      <c r="F167" s="196" t="s">
        <v>5203</v>
      </c>
      <c r="G167" s="184"/>
      <c r="H167" s="184"/>
      <c r="I167" s="184"/>
      <c r="J167" s="197">
        <f>BK167</f>
        <v>61153</v>
      </c>
      <c r="K167" s="184"/>
      <c r="L167" s="188"/>
      <c r="M167" s="189"/>
      <c r="N167" s="190"/>
      <c r="O167" s="190"/>
      <c r="P167" s="191">
        <f>SUM(P168:P171)</f>
        <v>0</v>
      </c>
      <c r="Q167" s="190"/>
      <c r="R167" s="191">
        <f>SUM(R168:R171)</f>
        <v>0</v>
      </c>
      <c r="S167" s="190"/>
      <c r="T167" s="192">
        <f>SUM(T168:T171)</f>
        <v>0</v>
      </c>
      <c r="AR167" s="193" t="s">
        <v>86</v>
      </c>
      <c r="AT167" s="194" t="s">
        <v>78</v>
      </c>
      <c r="AU167" s="194" t="s">
        <v>86</v>
      </c>
      <c r="AY167" s="193" t="s">
        <v>282</v>
      </c>
      <c r="BK167" s="195">
        <f>SUM(BK168:BK171)</f>
        <v>61153</v>
      </c>
    </row>
    <row r="168" s="1" customFormat="1" ht="33.75" customHeight="1">
      <c r="B168" s="33"/>
      <c r="C168" s="198" t="s">
        <v>492</v>
      </c>
      <c r="D168" s="198" t="s">
        <v>285</v>
      </c>
      <c r="E168" s="199" t="s">
        <v>5204</v>
      </c>
      <c r="F168" s="200" t="s">
        <v>5205</v>
      </c>
      <c r="G168" s="201" t="s">
        <v>1463</v>
      </c>
      <c r="H168" s="202">
        <v>2</v>
      </c>
      <c r="I168" s="203">
        <v>21986</v>
      </c>
      <c r="J168" s="203">
        <f>ROUND(I168*H168,2)</f>
        <v>43972</v>
      </c>
      <c r="K168" s="200" t="s">
        <v>377</v>
      </c>
      <c r="L168" s="38"/>
      <c r="M168" s="72" t="s">
        <v>1</v>
      </c>
      <c r="N168" s="204" t="s">
        <v>50</v>
      </c>
      <c r="O168" s="205">
        <v>0</v>
      </c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88</v>
      </c>
      <c r="AY168" s="17" t="s">
        <v>282</v>
      </c>
      <c r="BE168" s="207">
        <f>IF(N168="základní",J168,0)</f>
        <v>43972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43972</v>
      </c>
      <c r="BL168" s="17" t="s">
        <v>290</v>
      </c>
      <c r="BM168" s="17" t="s">
        <v>5206</v>
      </c>
    </row>
    <row r="169" s="1" customFormat="1" ht="16.5" customHeight="1">
      <c r="B169" s="33"/>
      <c r="C169" s="198" t="s">
        <v>510</v>
      </c>
      <c r="D169" s="198" t="s">
        <v>285</v>
      </c>
      <c r="E169" s="199" t="s">
        <v>5181</v>
      </c>
      <c r="F169" s="200" t="s">
        <v>5182</v>
      </c>
      <c r="G169" s="201" t="s">
        <v>1463</v>
      </c>
      <c r="H169" s="202">
        <v>3</v>
      </c>
      <c r="I169" s="203">
        <v>2209</v>
      </c>
      <c r="J169" s="203">
        <f>ROUND(I169*H169,2)</f>
        <v>6627</v>
      </c>
      <c r="K169" s="200" t="s">
        <v>377</v>
      </c>
      <c r="L169" s="38"/>
      <c r="M169" s="72" t="s">
        <v>1</v>
      </c>
      <c r="N169" s="204" t="s">
        <v>50</v>
      </c>
      <c r="O169" s="205">
        <v>0</v>
      </c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AR169" s="17" t="s">
        <v>290</v>
      </c>
      <c r="AT169" s="17" t="s">
        <v>285</v>
      </c>
      <c r="AU169" s="17" t="s">
        <v>88</v>
      </c>
      <c r="AY169" s="17" t="s">
        <v>282</v>
      </c>
      <c r="BE169" s="207">
        <f>IF(N169="základní",J169,0)</f>
        <v>6627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6627</v>
      </c>
      <c r="BL169" s="17" t="s">
        <v>290</v>
      </c>
      <c r="BM169" s="17" t="s">
        <v>5207</v>
      </c>
    </row>
    <row r="170" s="1" customFormat="1" ht="16.5" customHeight="1">
      <c r="B170" s="33"/>
      <c r="C170" s="198" t="s">
        <v>517</v>
      </c>
      <c r="D170" s="198" t="s">
        <v>285</v>
      </c>
      <c r="E170" s="199" t="s">
        <v>5175</v>
      </c>
      <c r="F170" s="200" t="s">
        <v>5176</v>
      </c>
      <c r="G170" s="201" t="s">
        <v>1463</v>
      </c>
      <c r="H170" s="202">
        <v>1</v>
      </c>
      <c r="I170" s="203">
        <v>5277</v>
      </c>
      <c r="J170" s="203">
        <f>ROUND(I170*H170,2)</f>
        <v>5277</v>
      </c>
      <c r="K170" s="200" t="s">
        <v>377</v>
      </c>
      <c r="L170" s="38"/>
      <c r="M170" s="72" t="s">
        <v>1</v>
      </c>
      <c r="N170" s="204" t="s">
        <v>50</v>
      </c>
      <c r="O170" s="205">
        <v>0</v>
      </c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AR170" s="17" t="s">
        <v>290</v>
      </c>
      <c r="AT170" s="17" t="s">
        <v>285</v>
      </c>
      <c r="AU170" s="17" t="s">
        <v>88</v>
      </c>
      <c r="AY170" s="17" t="s">
        <v>282</v>
      </c>
      <c r="BE170" s="207">
        <f>IF(N170="základní",J170,0)</f>
        <v>5277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7" t="s">
        <v>86</v>
      </c>
      <c r="BK170" s="207">
        <f>ROUND(I170*H170,2)</f>
        <v>5277</v>
      </c>
      <c r="BL170" s="17" t="s">
        <v>290</v>
      </c>
      <c r="BM170" s="17" t="s">
        <v>5208</v>
      </c>
    </row>
    <row r="171" s="1" customFormat="1" ht="16.5" customHeight="1">
      <c r="B171" s="33"/>
      <c r="C171" s="198" t="s">
        <v>522</v>
      </c>
      <c r="D171" s="198" t="s">
        <v>285</v>
      </c>
      <c r="E171" s="199" t="s">
        <v>5178</v>
      </c>
      <c r="F171" s="200" t="s">
        <v>5179</v>
      </c>
      <c r="G171" s="201" t="s">
        <v>1463</v>
      </c>
      <c r="H171" s="202">
        <v>1</v>
      </c>
      <c r="I171" s="203">
        <v>5277</v>
      </c>
      <c r="J171" s="203">
        <f>ROUND(I171*H171,2)</f>
        <v>5277</v>
      </c>
      <c r="K171" s="200" t="s">
        <v>377</v>
      </c>
      <c r="L171" s="38"/>
      <c r="M171" s="72" t="s">
        <v>1</v>
      </c>
      <c r="N171" s="204" t="s">
        <v>50</v>
      </c>
      <c r="O171" s="205">
        <v>0</v>
      </c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88</v>
      </c>
      <c r="AY171" s="17" t="s">
        <v>282</v>
      </c>
      <c r="BE171" s="207">
        <f>IF(N171="základní",J171,0)</f>
        <v>5277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5277</v>
      </c>
      <c r="BL171" s="17" t="s">
        <v>290</v>
      </c>
      <c r="BM171" s="17" t="s">
        <v>5209</v>
      </c>
    </row>
    <row r="172" s="11" customFormat="1" ht="22.8" customHeight="1">
      <c r="B172" s="183"/>
      <c r="C172" s="184"/>
      <c r="D172" s="185" t="s">
        <v>78</v>
      </c>
      <c r="E172" s="196" t="s">
        <v>5210</v>
      </c>
      <c r="F172" s="196" t="s">
        <v>5211</v>
      </c>
      <c r="G172" s="184"/>
      <c r="H172" s="184"/>
      <c r="I172" s="184"/>
      <c r="J172" s="197">
        <f>BK172</f>
        <v>40047</v>
      </c>
      <c r="K172" s="184"/>
      <c r="L172" s="188"/>
      <c r="M172" s="189"/>
      <c r="N172" s="190"/>
      <c r="O172" s="190"/>
      <c r="P172" s="191">
        <f>SUM(P173:P174)</f>
        <v>0</v>
      </c>
      <c r="Q172" s="190"/>
      <c r="R172" s="191">
        <f>SUM(R173:R174)</f>
        <v>0</v>
      </c>
      <c r="S172" s="190"/>
      <c r="T172" s="192">
        <f>SUM(T173:T174)</f>
        <v>0</v>
      </c>
      <c r="AR172" s="193" t="s">
        <v>86</v>
      </c>
      <c r="AT172" s="194" t="s">
        <v>78</v>
      </c>
      <c r="AU172" s="194" t="s">
        <v>86</v>
      </c>
      <c r="AY172" s="193" t="s">
        <v>282</v>
      </c>
      <c r="BK172" s="195">
        <f>SUM(BK173:BK174)</f>
        <v>40047</v>
      </c>
    </row>
    <row r="173" s="1" customFormat="1" ht="33.75" customHeight="1">
      <c r="B173" s="33"/>
      <c r="C173" s="198" t="s">
        <v>526</v>
      </c>
      <c r="D173" s="198" t="s">
        <v>285</v>
      </c>
      <c r="E173" s="199" t="s">
        <v>5212</v>
      </c>
      <c r="F173" s="200" t="s">
        <v>5213</v>
      </c>
      <c r="G173" s="201" t="s">
        <v>1463</v>
      </c>
      <c r="H173" s="202">
        <v>2</v>
      </c>
      <c r="I173" s="203">
        <v>16710</v>
      </c>
      <c r="J173" s="203">
        <f>ROUND(I173*H173,2)</f>
        <v>33420</v>
      </c>
      <c r="K173" s="200" t="s">
        <v>377</v>
      </c>
      <c r="L173" s="38"/>
      <c r="M173" s="72" t="s">
        <v>1</v>
      </c>
      <c r="N173" s="204" t="s">
        <v>50</v>
      </c>
      <c r="O173" s="205">
        <v>0</v>
      </c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AR173" s="17" t="s">
        <v>290</v>
      </c>
      <c r="AT173" s="17" t="s">
        <v>285</v>
      </c>
      <c r="AU173" s="17" t="s">
        <v>88</v>
      </c>
      <c r="AY173" s="17" t="s">
        <v>282</v>
      </c>
      <c r="BE173" s="207">
        <f>IF(N173="základní",J173,0)</f>
        <v>33420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7" t="s">
        <v>86</v>
      </c>
      <c r="BK173" s="207">
        <f>ROUND(I173*H173,2)</f>
        <v>33420</v>
      </c>
      <c r="BL173" s="17" t="s">
        <v>290</v>
      </c>
      <c r="BM173" s="17" t="s">
        <v>5214</v>
      </c>
    </row>
    <row r="174" s="1" customFormat="1" ht="16.5" customHeight="1">
      <c r="B174" s="33"/>
      <c r="C174" s="198" t="s">
        <v>530</v>
      </c>
      <c r="D174" s="198" t="s">
        <v>285</v>
      </c>
      <c r="E174" s="199" t="s">
        <v>5181</v>
      </c>
      <c r="F174" s="200" t="s">
        <v>5182</v>
      </c>
      <c r="G174" s="201" t="s">
        <v>1463</v>
      </c>
      <c r="H174" s="202">
        <v>3</v>
      </c>
      <c r="I174" s="203">
        <v>2209</v>
      </c>
      <c r="J174" s="203">
        <f>ROUND(I174*H174,2)</f>
        <v>6627</v>
      </c>
      <c r="K174" s="200" t="s">
        <v>377</v>
      </c>
      <c r="L174" s="38"/>
      <c r="M174" s="72" t="s">
        <v>1</v>
      </c>
      <c r="N174" s="204" t="s">
        <v>50</v>
      </c>
      <c r="O174" s="205">
        <v>0</v>
      </c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AR174" s="17" t="s">
        <v>290</v>
      </c>
      <c r="AT174" s="17" t="s">
        <v>285</v>
      </c>
      <c r="AU174" s="17" t="s">
        <v>88</v>
      </c>
      <c r="AY174" s="17" t="s">
        <v>282</v>
      </c>
      <c r="BE174" s="207">
        <f>IF(N174="základní",J174,0)</f>
        <v>6627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7" t="s">
        <v>86</v>
      </c>
      <c r="BK174" s="207">
        <f>ROUND(I174*H174,2)</f>
        <v>6627</v>
      </c>
      <c r="BL174" s="17" t="s">
        <v>290</v>
      </c>
      <c r="BM174" s="17" t="s">
        <v>5215</v>
      </c>
    </row>
    <row r="175" s="11" customFormat="1" ht="22.8" customHeight="1">
      <c r="B175" s="183"/>
      <c r="C175" s="184"/>
      <c r="D175" s="185" t="s">
        <v>78</v>
      </c>
      <c r="E175" s="196" t="s">
        <v>5216</v>
      </c>
      <c r="F175" s="196" t="s">
        <v>5217</v>
      </c>
      <c r="G175" s="184"/>
      <c r="H175" s="184"/>
      <c r="I175" s="184"/>
      <c r="J175" s="197">
        <f>BK175</f>
        <v>19348</v>
      </c>
      <c r="K175" s="184"/>
      <c r="L175" s="188"/>
      <c r="M175" s="189"/>
      <c r="N175" s="190"/>
      <c r="O175" s="190"/>
      <c r="P175" s="191">
        <f>P176</f>
        <v>0</v>
      </c>
      <c r="Q175" s="190"/>
      <c r="R175" s="191">
        <f>R176</f>
        <v>0</v>
      </c>
      <c r="S175" s="190"/>
      <c r="T175" s="192">
        <f>T176</f>
        <v>0</v>
      </c>
      <c r="AR175" s="193" t="s">
        <v>86</v>
      </c>
      <c r="AT175" s="194" t="s">
        <v>78</v>
      </c>
      <c r="AU175" s="194" t="s">
        <v>86</v>
      </c>
      <c r="AY175" s="193" t="s">
        <v>282</v>
      </c>
      <c r="BK175" s="195">
        <f>BK176</f>
        <v>19348</v>
      </c>
    </row>
    <row r="176" s="1" customFormat="1" ht="33.75" customHeight="1">
      <c r="B176" s="33"/>
      <c r="C176" s="198" t="s">
        <v>537</v>
      </c>
      <c r="D176" s="198" t="s">
        <v>285</v>
      </c>
      <c r="E176" s="199" t="s">
        <v>5218</v>
      </c>
      <c r="F176" s="200" t="s">
        <v>5219</v>
      </c>
      <c r="G176" s="201" t="s">
        <v>1463</v>
      </c>
      <c r="H176" s="202">
        <v>2</v>
      </c>
      <c r="I176" s="203">
        <v>9674</v>
      </c>
      <c r="J176" s="203">
        <f>ROUND(I176*H176,2)</f>
        <v>19348</v>
      </c>
      <c r="K176" s="200" t="s">
        <v>377</v>
      </c>
      <c r="L176" s="38"/>
      <c r="M176" s="72" t="s">
        <v>1</v>
      </c>
      <c r="N176" s="204" t="s">
        <v>50</v>
      </c>
      <c r="O176" s="205">
        <v>0</v>
      </c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7" t="s">
        <v>290</v>
      </c>
      <c r="AT176" s="17" t="s">
        <v>285</v>
      </c>
      <c r="AU176" s="17" t="s">
        <v>88</v>
      </c>
      <c r="AY176" s="17" t="s">
        <v>282</v>
      </c>
      <c r="BE176" s="207">
        <f>IF(N176="základní",J176,0)</f>
        <v>19348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19348</v>
      </c>
      <c r="BL176" s="17" t="s">
        <v>290</v>
      </c>
      <c r="BM176" s="17" t="s">
        <v>5220</v>
      </c>
    </row>
    <row r="177" s="11" customFormat="1" ht="22.8" customHeight="1">
      <c r="B177" s="183"/>
      <c r="C177" s="184"/>
      <c r="D177" s="185" t="s">
        <v>78</v>
      </c>
      <c r="E177" s="196" t="s">
        <v>5221</v>
      </c>
      <c r="F177" s="196" t="s">
        <v>5222</v>
      </c>
      <c r="G177" s="184"/>
      <c r="H177" s="184"/>
      <c r="I177" s="184"/>
      <c r="J177" s="197">
        <f>BK177</f>
        <v>3980</v>
      </c>
      <c r="K177" s="184"/>
      <c r="L177" s="188"/>
      <c r="M177" s="189"/>
      <c r="N177" s="190"/>
      <c r="O177" s="190"/>
      <c r="P177" s="191">
        <f>P178</f>
        <v>0</v>
      </c>
      <c r="Q177" s="190"/>
      <c r="R177" s="191">
        <f>R178</f>
        <v>0</v>
      </c>
      <c r="S177" s="190"/>
      <c r="T177" s="192">
        <f>T178</f>
        <v>0</v>
      </c>
      <c r="AR177" s="193" t="s">
        <v>86</v>
      </c>
      <c r="AT177" s="194" t="s">
        <v>78</v>
      </c>
      <c r="AU177" s="194" t="s">
        <v>86</v>
      </c>
      <c r="AY177" s="193" t="s">
        <v>282</v>
      </c>
      <c r="BK177" s="195">
        <f>BK178</f>
        <v>3980</v>
      </c>
    </row>
    <row r="178" s="1" customFormat="1" ht="16.5" customHeight="1">
      <c r="B178" s="33"/>
      <c r="C178" s="198" t="s">
        <v>541</v>
      </c>
      <c r="D178" s="198" t="s">
        <v>285</v>
      </c>
      <c r="E178" s="199" t="s">
        <v>5184</v>
      </c>
      <c r="F178" s="200" t="s">
        <v>5185</v>
      </c>
      <c r="G178" s="201" t="s">
        <v>1463</v>
      </c>
      <c r="H178" s="202">
        <v>1</v>
      </c>
      <c r="I178" s="203">
        <v>3980</v>
      </c>
      <c r="J178" s="203">
        <f>ROUND(I178*H178,2)</f>
        <v>3980</v>
      </c>
      <c r="K178" s="200" t="s">
        <v>377</v>
      </c>
      <c r="L178" s="38"/>
      <c r="M178" s="72" t="s">
        <v>1</v>
      </c>
      <c r="N178" s="204" t="s">
        <v>50</v>
      </c>
      <c r="O178" s="205">
        <v>0</v>
      </c>
      <c r="P178" s="205">
        <f>O178*H178</f>
        <v>0</v>
      </c>
      <c r="Q178" s="205">
        <v>0</v>
      </c>
      <c r="R178" s="205">
        <f>Q178*H178</f>
        <v>0</v>
      </c>
      <c r="S178" s="205">
        <v>0</v>
      </c>
      <c r="T178" s="206">
        <f>S178*H178</f>
        <v>0</v>
      </c>
      <c r="AR178" s="17" t="s">
        <v>290</v>
      </c>
      <c r="AT178" s="17" t="s">
        <v>285</v>
      </c>
      <c r="AU178" s="17" t="s">
        <v>88</v>
      </c>
      <c r="AY178" s="17" t="s">
        <v>282</v>
      </c>
      <c r="BE178" s="207">
        <f>IF(N178="základní",J178,0)</f>
        <v>3980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7" t="s">
        <v>86</v>
      </c>
      <c r="BK178" s="207">
        <f>ROUND(I178*H178,2)</f>
        <v>3980</v>
      </c>
      <c r="BL178" s="17" t="s">
        <v>290</v>
      </c>
      <c r="BM178" s="17" t="s">
        <v>5223</v>
      </c>
    </row>
    <row r="179" s="11" customFormat="1" ht="22.8" customHeight="1">
      <c r="B179" s="183"/>
      <c r="C179" s="184"/>
      <c r="D179" s="185" t="s">
        <v>78</v>
      </c>
      <c r="E179" s="196" t="s">
        <v>5224</v>
      </c>
      <c r="F179" s="196" t="s">
        <v>5225</v>
      </c>
      <c r="G179" s="184"/>
      <c r="H179" s="184"/>
      <c r="I179" s="184"/>
      <c r="J179" s="197">
        <f>BK179</f>
        <v>63092</v>
      </c>
      <c r="K179" s="184"/>
      <c r="L179" s="188"/>
      <c r="M179" s="189"/>
      <c r="N179" s="190"/>
      <c r="O179" s="190"/>
      <c r="P179" s="191">
        <f>SUM(P180:P184)</f>
        <v>0</v>
      </c>
      <c r="Q179" s="190"/>
      <c r="R179" s="191">
        <f>SUM(R180:R184)</f>
        <v>0</v>
      </c>
      <c r="S179" s="190"/>
      <c r="T179" s="192">
        <f>SUM(T180:T184)</f>
        <v>0</v>
      </c>
      <c r="AR179" s="193" t="s">
        <v>86</v>
      </c>
      <c r="AT179" s="194" t="s">
        <v>78</v>
      </c>
      <c r="AU179" s="194" t="s">
        <v>86</v>
      </c>
      <c r="AY179" s="193" t="s">
        <v>282</v>
      </c>
      <c r="BK179" s="195">
        <f>SUM(BK180:BK184)</f>
        <v>63092</v>
      </c>
    </row>
    <row r="180" s="1" customFormat="1" ht="33.75" customHeight="1">
      <c r="B180" s="33"/>
      <c r="C180" s="198" t="s">
        <v>545</v>
      </c>
      <c r="D180" s="198" t="s">
        <v>285</v>
      </c>
      <c r="E180" s="199" t="s">
        <v>5218</v>
      </c>
      <c r="F180" s="200" t="s">
        <v>5219</v>
      </c>
      <c r="G180" s="201" t="s">
        <v>1463</v>
      </c>
      <c r="H180" s="202">
        <v>1</v>
      </c>
      <c r="I180" s="203">
        <v>9674</v>
      </c>
      <c r="J180" s="203">
        <f>ROUND(I180*H180,2)</f>
        <v>9674</v>
      </c>
      <c r="K180" s="200" t="s">
        <v>377</v>
      </c>
      <c r="L180" s="38"/>
      <c r="M180" s="72" t="s">
        <v>1</v>
      </c>
      <c r="N180" s="204" t="s">
        <v>50</v>
      </c>
      <c r="O180" s="205">
        <v>0</v>
      </c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AR180" s="17" t="s">
        <v>290</v>
      </c>
      <c r="AT180" s="17" t="s">
        <v>285</v>
      </c>
      <c r="AU180" s="17" t="s">
        <v>88</v>
      </c>
      <c r="AY180" s="17" t="s">
        <v>282</v>
      </c>
      <c r="BE180" s="207">
        <f>IF(N180="základní",J180,0)</f>
        <v>9674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9674</v>
      </c>
      <c r="BL180" s="17" t="s">
        <v>290</v>
      </c>
      <c r="BM180" s="17" t="s">
        <v>5226</v>
      </c>
    </row>
    <row r="181" s="1" customFormat="1" ht="16.5" customHeight="1">
      <c r="B181" s="33"/>
      <c r="C181" s="198" t="s">
        <v>549</v>
      </c>
      <c r="D181" s="198" t="s">
        <v>285</v>
      </c>
      <c r="E181" s="199" t="s">
        <v>5227</v>
      </c>
      <c r="F181" s="200" t="s">
        <v>5228</v>
      </c>
      <c r="G181" s="201" t="s">
        <v>1463</v>
      </c>
      <c r="H181" s="202">
        <v>46</v>
      </c>
      <c r="I181" s="203">
        <v>794</v>
      </c>
      <c r="J181" s="203">
        <f>ROUND(I181*H181,2)</f>
        <v>36524</v>
      </c>
      <c r="K181" s="200" t="s">
        <v>377</v>
      </c>
      <c r="L181" s="38"/>
      <c r="M181" s="72" t="s">
        <v>1</v>
      </c>
      <c r="N181" s="204" t="s">
        <v>50</v>
      </c>
      <c r="O181" s="205">
        <v>0</v>
      </c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36524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36524</v>
      </c>
      <c r="BL181" s="17" t="s">
        <v>290</v>
      </c>
      <c r="BM181" s="17" t="s">
        <v>5229</v>
      </c>
    </row>
    <row r="182" s="1" customFormat="1" ht="22.5" customHeight="1">
      <c r="B182" s="33"/>
      <c r="C182" s="198" t="s">
        <v>553</v>
      </c>
      <c r="D182" s="198" t="s">
        <v>285</v>
      </c>
      <c r="E182" s="199" t="s">
        <v>5230</v>
      </c>
      <c r="F182" s="200" t="s">
        <v>5231</v>
      </c>
      <c r="G182" s="201" t="s">
        <v>1463</v>
      </c>
      <c r="H182" s="202">
        <v>2</v>
      </c>
      <c r="I182" s="203">
        <v>1244</v>
      </c>
      <c r="J182" s="203">
        <f>ROUND(I182*H182,2)</f>
        <v>2488</v>
      </c>
      <c r="K182" s="200" t="s">
        <v>377</v>
      </c>
      <c r="L182" s="38"/>
      <c r="M182" s="72" t="s">
        <v>1</v>
      </c>
      <c r="N182" s="204" t="s">
        <v>50</v>
      </c>
      <c r="O182" s="205">
        <v>0</v>
      </c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7" t="s">
        <v>290</v>
      </c>
      <c r="AT182" s="17" t="s">
        <v>285</v>
      </c>
      <c r="AU182" s="17" t="s">
        <v>88</v>
      </c>
      <c r="AY182" s="17" t="s">
        <v>282</v>
      </c>
      <c r="BE182" s="207">
        <f>IF(N182="základní",J182,0)</f>
        <v>2488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7" t="s">
        <v>86</v>
      </c>
      <c r="BK182" s="207">
        <f>ROUND(I182*H182,2)</f>
        <v>2488</v>
      </c>
      <c r="BL182" s="17" t="s">
        <v>290</v>
      </c>
      <c r="BM182" s="17" t="s">
        <v>5232</v>
      </c>
    </row>
    <row r="183" s="1" customFormat="1" ht="33.75" customHeight="1">
      <c r="B183" s="33"/>
      <c r="C183" s="198" t="s">
        <v>557</v>
      </c>
      <c r="D183" s="198" t="s">
        <v>285</v>
      </c>
      <c r="E183" s="199" t="s">
        <v>5233</v>
      </c>
      <c r="F183" s="200" t="s">
        <v>5234</v>
      </c>
      <c r="G183" s="201" t="s">
        <v>1463</v>
      </c>
      <c r="H183" s="202">
        <v>2</v>
      </c>
      <c r="I183" s="203">
        <v>4397</v>
      </c>
      <c r="J183" s="203">
        <f>ROUND(I183*H183,2)</f>
        <v>8794</v>
      </c>
      <c r="K183" s="200" t="s">
        <v>377</v>
      </c>
      <c r="L183" s="38"/>
      <c r="M183" s="72" t="s">
        <v>1</v>
      </c>
      <c r="N183" s="204" t="s">
        <v>50</v>
      </c>
      <c r="O183" s="205">
        <v>0</v>
      </c>
      <c r="P183" s="205">
        <f>O183*H183</f>
        <v>0</v>
      </c>
      <c r="Q183" s="205">
        <v>0</v>
      </c>
      <c r="R183" s="205">
        <f>Q183*H183</f>
        <v>0</v>
      </c>
      <c r="S183" s="205">
        <v>0</v>
      </c>
      <c r="T183" s="206">
        <f>S183*H183</f>
        <v>0</v>
      </c>
      <c r="AR183" s="17" t="s">
        <v>290</v>
      </c>
      <c r="AT183" s="17" t="s">
        <v>285</v>
      </c>
      <c r="AU183" s="17" t="s">
        <v>88</v>
      </c>
      <c r="AY183" s="17" t="s">
        <v>282</v>
      </c>
      <c r="BE183" s="207">
        <f>IF(N183="základní",J183,0)</f>
        <v>8794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86</v>
      </c>
      <c r="BK183" s="207">
        <f>ROUND(I183*H183,2)</f>
        <v>8794</v>
      </c>
      <c r="BL183" s="17" t="s">
        <v>290</v>
      </c>
      <c r="BM183" s="17" t="s">
        <v>5235</v>
      </c>
    </row>
    <row r="184" s="1" customFormat="1" ht="16.5" customHeight="1">
      <c r="B184" s="33"/>
      <c r="C184" s="198" t="s">
        <v>561</v>
      </c>
      <c r="D184" s="198" t="s">
        <v>285</v>
      </c>
      <c r="E184" s="199" t="s">
        <v>5236</v>
      </c>
      <c r="F184" s="200" t="s">
        <v>5148</v>
      </c>
      <c r="G184" s="201" t="s">
        <v>1463</v>
      </c>
      <c r="H184" s="202">
        <v>1</v>
      </c>
      <c r="I184" s="203">
        <v>5612</v>
      </c>
      <c r="J184" s="203">
        <f>ROUND(I184*H184,2)</f>
        <v>5612</v>
      </c>
      <c r="K184" s="200" t="s">
        <v>377</v>
      </c>
      <c r="L184" s="38"/>
      <c r="M184" s="72" t="s">
        <v>1</v>
      </c>
      <c r="N184" s="204" t="s">
        <v>50</v>
      </c>
      <c r="O184" s="205">
        <v>0</v>
      </c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AR184" s="17" t="s">
        <v>290</v>
      </c>
      <c r="AT184" s="17" t="s">
        <v>285</v>
      </c>
      <c r="AU184" s="17" t="s">
        <v>88</v>
      </c>
      <c r="AY184" s="17" t="s">
        <v>282</v>
      </c>
      <c r="BE184" s="207">
        <f>IF(N184="základní",J184,0)</f>
        <v>5612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7" t="s">
        <v>86</v>
      </c>
      <c r="BK184" s="207">
        <f>ROUND(I184*H184,2)</f>
        <v>5612</v>
      </c>
      <c r="BL184" s="17" t="s">
        <v>290</v>
      </c>
      <c r="BM184" s="17" t="s">
        <v>5237</v>
      </c>
    </row>
    <row r="185" s="11" customFormat="1" ht="25.92" customHeight="1">
      <c r="B185" s="183"/>
      <c r="C185" s="184"/>
      <c r="D185" s="185" t="s">
        <v>78</v>
      </c>
      <c r="E185" s="186" t="s">
        <v>5238</v>
      </c>
      <c r="F185" s="186" t="s">
        <v>5239</v>
      </c>
      <c r="G185" s="184"/>
      <c r="H185" s="184"/>
      <c r="I185" s="184"/>
      <c r="J185" s="187">
        <f>BK185</f>
        <v>44422</v>
      </c>
      <c r="K185" s="184"/>
      <c r="L185" s="188"/>
      <c r="M185" s="189"/>
      <c r="N185" s="190"/>
      <c r="O185" s="190"/>
      <c r="P185" s="191">
        <f>SUM(P186:P193)</f>
        <v>0</v>
      </c>
      <c r="Q185" s="190"/>
      <c r="R185" s="191">
        <f>SUM(R186:R193)</f>
        <v>0</v>
      </c>
      <c r="S185" s="190"/>
      <c r="T185" s="192">
        <f>SUM(T186:T193)</f>
        <v>0</v>
      </c>
      <c r="AR185" s="193" t="s">
        <v>86</v>
      </c>
      <c r="AT185" s="194" t="s">
        <v>78</v>
      </c>
      <c r="AU185" s="194" t="s">
        <v>79</v>
      </c>
      <c r="AY185" s="193" t="s">
        <v>282</v>
      </c>
      <c r="BK185" s="195">
        <f>SUM(BK186:BK193)</f>
        <v>44422</v>
      </c>
    </row>
    <row r="186" s="1" customFormat="1" ht="16.5" customHeight="1">
      <c r="B186" s="33"/>
      <c r="C186" s="198" t="s">
        <v>565</v>
      </c>
      <c r="D186" s="198" t="s">
        <v>285</v>
      </c>
      <c r="E186" s="199" t="s">
        <v>5240</v>
      </c>
      <c r="F186" s="200" t="s">
        <v>5241</v>
      </c>
      <c r="G186" s="201" t="s">
        <v>1463</v>
      </c>
      <c r="H186" s="202">
        <v>2</v>
      </c>
      <c r="I186" s="203">
        <v>6900</v>
      </c>
      <c r="J186" s="203">
        <f>ROUND(I186*H186,2)</f>
        <v>13800</v>
      </c>
      <c r="K186" s="200" t="s">
        <v>377</v>
      </c>
      <c r="L186" s="38"/>
      <c r="M186" s="72" t="s">
        <v>1</v>
      </c>
      <c r="N186" s="204" t="s">
        <v>50</v>
      </c>
      <c r="O186" s="205">
        <v>0</v>
      </c>
      <c r="P186" s="205">
        <f>O186*H186</f>
        <v>0</v>
      </c>
      <c r="Q186" s="205">
        <v>0</v>
      </c>
      <c r="R186" s="205">
        <f>Q186*H186</f>
        <v>0</v>
      </c>
      <c r="S186" s="205">
        <v>0</v>
      </c>
      <c r="T186" s="206">
        <f>S186*H186</f>
        <v>0</v>
      </c>
      <c r="AR186" s="17" t="s">
        <v>290</v>
      </c>
      <c r="AT186" s="17" t="s">
        <v>285</v>
      </c>
      <c r="AU186" s="17" t="s">
        <v>86</v>
      </c>
      <c r="AY186" s="17" t="s">
        <v>282</v>
      </c>
      <c r="BE186" s="207">
        <f>IF(N186="základní",J186,0)</f>
        <v>13800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7" t="s">
        <v>86</v>
      </c>
      <c r="BK186" s="207">
        <f>ROUND(I186*H186,2)</f>
        <v>13800</v>
      </c>
      <c r="BL186" s="17" t="s">
        <v>290</v>
      </c>
      <c r="BM186" s="17" t="s">
        <v>5242</v>
      </c>
    </row>
    <row r="187" s="1" customFormat="1" ht="16.5" customHeight="1">
      <c r="B187" s="33"/>
      <c r="C187" s="198" t="s">
        <v>569</v>
      </c>
      <c r="D187" s="198" t="s">
        <v>285</v>
      </c>
      <c r="E187" s="199" t="s">
        <v>5243</v>
      </c>
      <c r="F187" s="200" t="s">
        <v>5244</v>
      </c>
      <c r="G187" s="201" t="s">
        <v>1463</v>
      </c>
      <c r="H187" s="202">
        <v>2</v>
      </c>
      <c r="I187" s="203">
        <v>4700</v>
      </c>
      <c r="J187" s="203">
        <f>ROUND(I187*H187,2)</f>
        <v>9400</v>
      </c>
      <c r="K187" s="200" t="s">
        <v>377</v>
      </c>
      <c r="L187" s="38"/>
      <c r="M187" s="72" t="s">
        <v>1</v>
      </c>
      <c r="N187" s="204" t="s">
        <v>50</v>
      </c>
      <c r="O187" s="205">
        <v>0</v>
      </c>
      <c r="P187" s="205">
        <f>O187*H187</f>
        <v>0</v>
      </c>
      <c r="Q187" s="205">
        <v>0</v>
      </c>
      <c r="R187" s="205">
        <f>Q187*H187</f>
        <v>0</v>
      </c>
      <c r="S187" s="205">
        <v>0</v>
      </c>
      <c r="T187" s="206">
        <f>S187*H187</f>
        <v>0</v>
      </c>
      <c r="AR187" s="17" t="s">
        <v>290</v>
      </c>
      <c r="AT187" s="17" t="s">
        <v>285</v>
      </c>
      <c r="AU187" s="17" t="s">
        <v>86</v>
      </c>
      <c r="AY187" s="17" t="s">
        <v>282</v>
      </c>
      <c r="BE187" s="207">
        <f>IF(N187="základní",J187,0)</f>
        <v>9400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7" t="s">
        <v>86</v>
      </c>
      <c r="BK187" s="207">
        <f>ROUND(I187*H187,2)</f>
        <v>9400</v>
      </c>
      <c r="BL187" s="17" t="s">
        <v>290</v>
      </c>
      <c r="BM187" s="17" t="s">
        <v>5245</v>
      </c>
    </row>
    <row r="188" s="1" customFormat="1" ht="16.5" customHeight="1">
      <c r="B188" s="33"/>
      <c r="C188" s="198" t="s">
        <v>573</v>
      </c>
      <c r="D188" s="198" t="s">
        <v>285</v>
      </c>
      <c r="E188" s="199" t="s">
        <v>5246</v>
      </c>
      <c r="F188" s="200" t="s">
        <v>5247</v>
      </c>
      <c r="G188" s="201" t="s">
        <v>1463</v>
      </c>
      <c r="H188" s="202">
        <v>2</v>
      </c>
      <c r="I188" s="203">
        <v>2900</v>
      </c>
      <c r="J188" s="203">
        <f>ROUND(I188*H188,2)</f>
        <v>5800</v>
      </c>
      <c r="K188" s="200" t="s">
        <v>377</v>
      </c>
      <c r="L188" s="38"/>
      <c r="M188" s="72" t="s">
        <v>1</v>
      </c>
      <c r="N188" s="204" t="s">
        <v>50</v>
      </c>
      <c r="O188" s="205">
        <v>0</v>
      </c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290</v>
      </c>
      <c r="AT188" s="17" t="s">
        <v>285</v>
      </c>
      <c r="AU188" s="17" t="s">
        <v>86</v>
      </c>
      <c r="AY188" s="17" t="s">
        <v>282</v>
      </c>
      <c r="BE188" s="207">
        <f>IF(N188="základní",J188,0)</f>
        <v>5800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5800</v>
      </c>
      <c r="BL188" s="17" t="s">
        <v>290</v>
      </c>
      <c r="BM188" s="17" t="s">
        <v>5248</v>
      </c>
    </row>
    <row r="189" s="1" customFormat="1" ht="16.5" customHeight="1">
      <c r="B189" s="33"/>
      <c r="C189" s="198" t="s">
        <v>577</v>
      </c>
      <c r="D189" s="198" t="s">
        <v>285</v>
      </c>
      <c r="E189" s="199" t="s">
        <v>5249</v>
      </c>
      <c r="F189" s="200" t="s">
        <v>5250</v>
      </c>
      <c r="G189" s="201" t="s">
        <v>1463</v>
      </c>
      <c r="H189" s="202">
        <v>6</v>
      </c>
      <c r="I189" s="203">
        <v>375</v>
      </c>
      <c r="J189" s="203">
        <f>ROUND(I189*H189,2)</f>
        <v>2250</v>
      </c>
      <c r="K189" s="200" t="s">
        <v>377</v>
      </c>
      <c r="L189" s="38"/>
      <c r="M189" s="72" t="s">
        <v>1</v>
      </c>
      <c r="N189" s="204" t="s">
        <v>50</v>
      </c>
      <c r="O189" s="205">
        <v>0</v>
      </c>
      <c r="P189" s="205">
        <f>O189*H189</f>
        <v>0</v>
      </c>
      <c r="Q189" s="205">
        <v>0</v>
      </c>
      <c r="R189" s="205">
        <f>Q189*H189</f>
        <v>0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86</v>
      </c>
      <c r="AY189" s="17" t="s">
        <v>282</v>
      </c>
      <c r="BE189" s="207">
        <f>IF(N189="základní",J189,0)</f>
        <v>2250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2250</v>
      </c>
      <c r="BL189" s="17" t="s">
        <v>290</v>
      </c>
      <c r="BM189" s="17" t="s">
        <v>5251</v>
      </c>
    </row>
    <row r="190" s="1" customFormat="1" ht="16.5" customHeight="1">
      <c r="B190" s="33"/>
      <c r="C190" s="198" t="s">
        <v>581</v>
      </c>
      <c r="D190" s="198" t="s">
        <v>285</v>
      </c>
      <c r="E190" s="199" t="s">
        <v>5252</v>
      </c>
      <c r="F190" s="200" t="s">
        <v>5253</v>
      </c>
      <c r="G190" s="201" t="s">
        <v>1463</v>
      </c>
      <c r="H190" s="202">
        <v>8</v>
      </c>
      <c r="I190" s="203">
        <v>375</v>
      </c>
      <c r="J190" s="203">
        <f>ROUND(I190*H190,2)</f>
        <v>3000</v>
      </c>
      <c r="K190" s="200" t="s">
        <v>377</v>
      </c>
      <c r="L190" s="38"/>
      <c r="M190" s="72" t="s">
        <v>1</v>
      </c>
      <c r="N190" s="204" t="s">
        <v>50</v>
      </c>
      <c r="O190" s="205">
        <v>0</v>
      </c>
      <c r="P190" s="205">
        <f>O190*H190</f>
        <v>0</v>
      </c>
      <c r="Q190" s="205">
        <v>0</v>
      </c>
      <c r="R190" s="205">
        <f>Q190*H190</f>
        <v>0</v>
      </c>
      <c r="S190" s="205">
        <v>0</v>
      </c>
      <c r="T190" s="206">
        <f>S190*H190</f>
        <v>0</v>
      </c>
      <c r="AR190" s="17" t="s">
        <v>290</v>
      </c>
      <c r="AT190" s="17" t="s">
        <v>285</v>
      </c>
      <c r="AU190" s="17" t="s">
        <v>86</v>
      </c>
      <c r="AY190" s="17" t="s">
        <v>282</v>
      </c>
      <c r="BE190" s="207">
        <f>IF(N190="základní",J190,0)</f>
        <v>3000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7" t="s">
        <v>86</v>
      </c>
      <c r="BK190" s="207">
        <f>ROUND(I190*H190,2)</f>
        <v>3000</v>
      </c>
      <c r="BL190" s="17" t="s">
        <v>290</v>
      </c>
      <c r="BM190" s="17" t="s">
        <v>5254</v>
      </c>
    </row>
    <row r="191" s="1" customFormat="1" ht="16.5" customHeight="1">
      <c r="B191" s="33"/>
      <c r="C191" s="198" t="s">
        <v>585</v>
      </c>
      <c r="D191" s="198" t="s">
        <v>285</v>
      </c>
      <c r="E191" s="199" t="s">
        <v>5255</v>
      </c>
      <c r="F191" s="200" t="s">
        <v>5256</v>
      </c>
      <c r="G191" s="201" t="s">
        <v>1463</v>
      </c>
      <c r="H191" s="202">
        <v>6</v>
      </c>
      <c r="I191" s="203">
        <v>350</v>
      </c>
      <c r="J191" s="203">
        <f>ROUND(I191*H191,2)</f>
        <v>2100</v>
      </c>
      <c r="K191" s="200" t="s">
        <v>377</v>
      </c>
      <c r="L191" s="38"/>
      <c r="M191" s="72" t="s">
        <v>1</v>
      </c>
      <c r="N191" s="204" t="s">
        <v>50</v>
      </c>
      <c r="O191" s="205">
        <v>0</v>
      </c>
      <c r="P191" s="205">
        <f>O191*H191</f>
        <v>0</v>
      </c>
      <c r="Q191" s="205">
        <v>0</v>
      </c>
      <c r="R191" s="205">
        <f>Q191*H191</f>
        <v>0</v>
      </c>
      <c r="S191" s="205">
        <v>0</v>
      </c>
      <c r="T191" s="206">
        <f>S191*H191</f>
        <v>0</v>
      </c>
      <c r="AR191" s="17" t="s">
        <v>290</v>
      </c>
      <c r="AT191" s="17" t="s">
        <v>285</v>
      </c>
      <c r="AU191" s="17" t="s">
        <v>86</v>
      </c>
      <c r="AY191" s="17" t="s">
        <v>282</v>
      </c>
      <c r="BE191" s="207">
        <f>IF(N191="základní",J191,0)</f>
        <v>2100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2100</v>
      </c>
      <c r="BL191" s="17" t="s">
        <v>290</v>
      </c>
      <c r="BM191" s="17" t="s">
        <v>5257</v>
      </c>
    </row>
    <row r="192" s="1" customFormat="1" ht="16.5" customHeight="1">
      <c r="B192" s="33"/>
      <c r="C192" s="198" t="s">
        <v>590</v>
      </c>
      <c r="D192" s="198" t="s">
        <v>285</v>
      </c>
      <c r="E192" s="199" t="s">
        <v>5258</v>
      </c>
      <c r="F192" s="200" t="s">
        <v>5259</v>
      </c>
      <c r="G192" s="201" t="s">
        <v>1463</v>
      </c>
      <c r="H192" s="202">
        <v>46</v>
      </c>
      <c r="I192" s="203">
        <v>82</v>
      </c>
      <c r="J192" s="203">
        <f>ROUND(I192*H192,2)</f>
        <v>3772</v>
      </c>
      <c r="K192" s="200" t="s">
        <v>377</v>
      </c>
      <c r="L192" s="38"/>
      <c r="M192" s="72" t="s">
        <v>1</v>
      </c>
      <c r="N192" s="204" t="s">
        <v>50</v>
      </c>
      <c r="O192" s="205">
        <v>0</v>
      </c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AR192" s="17" t="s">
        <v>290</v>
      </c>
      <c r="AT192" s="17" t="s">
        <v>285</v>
      </c>
      <c r="AU192" s="17" t="s">
        <v>86</v>
      </c>
      <c r="AY192" s="17" t="s">
        <v>282</v>
      </c>
      <c r="BE192" s="207">
        <f>IF(N192="základní",J192,0)</f>
        <v>3772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86</v>
      </c>
      <c r="BK192" s="207">
        <f>ROUND(I192*H192,2)</f>
        <v>3772</v>
      </c>
      <c r="BL192" s="17" t="s">
        <v>290</v>
      </c>
      <c r="BM192" s="17" t="s">
        <v>5260</v>
      </c>
    </row>
    <row r="193" s="1" customFormat="1" ht="16.5" customHeight="1">
      <c r="B193" s="33"/>
      <c r="C193" s="198" t="s">
        <v>594</v>
      </c>
      <c r="D193" s="198" t="s">
        <v>285</v>
      </c>
      <c r="E193" s="199" t="s">
        <v>5261</v>
      </c>
      <c r="F193" s="200" t="s">
        <v>5262</v>
      </c>
      <c r="G193" s="201" t="s">
        <v>1463</v>
      </c>
      <c r="H193" s="202">
        <v>1</v>
      </c>
      <c r="I193" s="203">
        <v>4300</v>
      </c>
      <c r="J193" s="203">
        <f>ROUND(I193*H193,2)</f>
        <v>4300</v>
      </c>
      <c r="K193" s="200" t="s">
        <v>377</v>
      </c>
      <c r="L193" s="38"/>
      <c r="M193" s="72" t="s">
        <v>1</v>
      </c>
      <c r="N193" s="204" t="s">
        <v>50</v>
      </c>
      <c r="O193" s="205">
        <v>0</v>
      </c>
      <c r="P193" s="205">
        <f>O193*H193</f>
        <v>0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17" t="s">
        <v>290</v>
      </c>
      <c r="AT193" s="17" t="s">
        <v>285</v>
      </c>
      <c r="AU193" s="17" t="s">
        <v>86</v>
      </c>
      <c r="AY193" s="17" t="s">
        <v>282</v>
      </c>
      <c r="BE193" s="207">
        <f>IF(N193="základní",J193,0)</f>
        <v>4300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86</v>
      </c>
      <c r="BK193" s="207">
        <f>ROUND(I193*H193,2)</f>
        <v>4300</v>
      </c>
      <c r="BL193" s="17" t="s">
        <v>290</v>
      </c>
      <c r="BM193" s="17" t="s">
        <v>5263</v>
      </c>
    </row>
    <row r="194" s="11" customFormat="1" ht="25.92" customHeight="1">
      <c r="B194" s="183"/>
      <c r="C194" s="184"/>
      <c r="D194" s="185" t="s">
        <v>78</v>
      </c>
      <c r="E194" s="186" t="s">
        <v>5264</v>
      </c>
      <c r="F194" s="186" t="s">
        <v>5265</v>
      </c>
      <c r="G194" s="184"/>
      <c r="H194" s="184"/>
      <c r="I194" s="184"/>
      <c r="J194" s="187">
        <f>BK194</f>
        <v>151345</v>
      </c>
      <c r="K194" s="184"/>
      <c r="L194" s="188"/>
      <c r="M194" s="189"/>
      <c r="N194" s="190"/>
      <c r="O194" s="190"/>
      <c r="P194" s="191">
        <f>P195+SUM(P196:P205)</f>
        <v>0</v>
      </c>
      <c r="Q194" s="190"/>
      <c r="R194" s="191">
        <f>R195+SUM(R196:R205)</f>
        <v>0</v>
      </c>
      <c r="S194" s="190"/>
      <c r="T194" s="192">
        <f>T195+SUM(T196:T205)</f>
        <v>0</v>
      </c>
      <c r="AR194" s="193" t="s">
        <v>86</v>
      </c>
      <c r="AT194" s="194" t="s">
        <v>78</v>
      </c>
      <c r="AU194" s="194" t="s">
        <v>79</v>
      </c>
      <c r="AY194" s="193" t="s">
        <v>282</v>
      </c>
      <c r="BK194" s="195">
        <f>BK195+SUM(BK196:BK205)</f>
        <v>151345</v>
      </c>
    </row>
    <row r="195" s="1" customFormat="1" ht="16.5" customHeight="1">
      <c r="B195" s="33"/>
      <c r="C195" s="198" t="s">
        <v>599</v>
      </c>
      <c r="D195" s="198" t="s">
        <v>285</v>
      </c>
      <c r="E195" s="199" t="s">
        <v>5266</v>
      </c>
      <c r="F195" s="200" t="s">
        <v>5267</v>
      </c>
      <c r="G195" s="201" t="s">
        <v>392</v>
      </c>
      <c r="H195" s="202">
        <v>3050</v>
      </c>
      <c r="I195" s="203">
        <v>15</v>
      </c>
      <c r="J195" s="203">
        <f>ROUND(I195*H195,2)</f>
        <v>45750</v>
      </c>
      <c r="K195" s="200" t="s">
        <v>377</v>
      </c>
      <c r="L195" s="38"/>
      <c r="M195" s="72" t="s">
        <v>1</v>
      </c>
      <c r="N195" s="204" t="s">
        <v>50</v>
      </c>
      <c r="O195" s="205">
        <v>0</v>
      </c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17" t="s">
        <v>290</v>
      </c>
      <c r="AT195" s="17" t="s">
        <v>285</v>
      </c>
      <c r="AU195" s="17" t="s">
        <v>86</v>
      </c>
      <c r="AY195" s="17" t="s">
        <v>282</v>
      </c>
      <c r="BE195" s="207">
        <f>IF(N195="základní",J195,0)</f>
        <v>45750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7" t="s">
        <v>86</v>
      </c>
      <c r="BK195" s="207">
        <f>ROUND(I195*H195,2)</f>
        <v>45750</v>
      </c>
      <c r="BL195" s="17" t="s">
        <v>290</v>
      </c>
      <c r="BM195" s="17" t="s">
        <v>5268</v>
      </c>
    </row>
    <row r="196" s="1" customFormat="1" ht="16.5" customHeight="1">
      <c r="B196" s="33"/>
      <c r="C196" s="198" t="s">
        <v>604</v>
      </c>
      <c r="D196" s="198" t="s">
        <v>285</v>
      </c>
      <c r="E196" s="199" t="s">
        <v>5269</v>
      </c>
      <c r="F196" s="200" t="s">
        <v>5270</v>
      </c>
      <c r="G196" s="201" t="s">
        <v>1463</v>
      </c>
      <c r="H196" s="202">
        <v>4</v>
      </c>
      <c r="I196" s="203">
        <v>383</v>
      </c>
      <c r="J196" s="203">
        <f>ROUND(I196*H196,2)</f>
        <v>1532</v>
      </c>
      <c r="K196" s="200" t="s">
        <v>377</v>
      </c>
      <c r="L196" s="38"/>
      <c r="M196" s="72" t="s">
        <v>1</v>
      </c>
      <c r="N196" s="204" t="s">
        <v>50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86</v>
      </c>
      <c r="AY196" s="17" t="s">
        <v>282</v>
      </c>
      <c r="BE196" s="207">
        <f>IF(N196="základní",J196,0)</f>
        <v>1532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1532</v>
      </c>
      <c r="BL196" s="17" t="s">
        <v>290</v>
      </c>
      <c r="BM196" s="17" t="s">
        <v>5271</v>
      </c>
    </row>
    <row r="197" s="1" customFormat="1" ht="16.5" customHeight="1">
      <c r="B197" s="33"/>
      <c r="C197" s="198" t="s">
        <v>608</v>
      </c>
      <c r="D197" s="198" t="s">
        <v>285</v>
      </c>
      <c r="E197" s="199" t="s">
        <v>5272</v>
      </c>
      <c r="F197" s="200" t="s">
        <v>5273</v>
      </c>
      <c r="G197" s="201" t="s">
        <v>1463</v>
      </c>
      <c r="H197" s="202">
        <v>100</v>
      </c>
      <c r="I197" s="203">
        <v>98</v>
      </c>
      <c r="J197" s="203">
        <f>ROUND(I197*H197,2)</f>
        <v>9800</v>
      </c>
      <c r="K197" s="200" t="s">
        <v>377</v>
      </c>
      <c r="L197" s="38"/>
      <c r="M197" s="72" t="s">
        <v>1</v>
      </c>
      <c r="N197" s="204" t="s">
        <v>50</v>
      </c>
      <c r="O197" s="205">
        <v>0</v>
      </c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AR197" s="17" t="s">
        <v>290</v>
      </c>
      <c r="AT197" s="17" t="s">
        <v>285</v>
      </c>
      <c r="AU197" s="17" t="s">
        <v>86</v>
      </c>
      <c r="AY197" s="17" t="s">
        <v>282</v>
      </c>
      <c r="BE197" s="207">
        <f>IF(N197="základní",J197,0)</f>
        <v>9800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7" t="s">
        <v>86</v>
      </c>
      <c r="BK197" s="207">
        <f>ROUND(I197*H197,2)</f>
        <v>9800</v>
      </c>
      <c r="BL197" s="17" t="s">
        <v>290</v>
      </c>
      <c r="BM197" s="17" t="s">
        <v>5274</v>
      </c>
    </row>
    <row r="198" s="1" customFormat="1" ht="16.5" customHeight="1">
      <c r="B198" s="33"/>
      <c r="C198" s="198" t="s">
        <v>612</v>
      </c>
      <c r="D198" s="198" t="s">
        <v>285</v>
      </c>
      <c r="E198" s="199" t="s">
        <v>5275</v>
      </c>
      <c r="F198" s="200" t="s">
        <v>5276</v>
      </c>
      <c r="G198" s="201" t="s">
        <v>1463</v>
      </c>
      <c r="H198" s="202">
        <v>3</v>
      </c>
      <c r="I198" s="203">
        <v>143</v>
      </c>
      <c r="J198" s="203">
        <f>ROUND(I198*H198,2)</f>
        <v>429</v>
      </c>
      <c r="K198" s="200" t="s">
        <v>377</v>
      </c>
      <c r="L198" s="38"/>
      <c r="M198" s="72" t="s">
        <v>1</v>
      </c>
      <c r="N198" s="204" t="s">
        <v>50</v>
      </c>
      <c r="O198" s="205">
        <v>0</v>
      </c>
      <c r="P198" s="205">
        <f>O198*H198</f>
        <v>0</v>
      </c>
      <c r="Q198" s="205">
        <v>0</v>
      </c>
      <c r="R198" s="205">
        <f>Q198*H198</f>
        <v>0</v>
      </c>
      <c r="S198" s="205">
        <v>0</v>
      </c>
      <c r="T198" s="206">
        <f>S198*H198</f>
        <v>0</v>
      </c>
      <c r="AR198" s="17" t="s">
        <v>290</v>
      </c>
      <c r="AT198" s="17" t="s">
        <v>285</v>
      </c>
      <c r="AU198" s="17" t="s">
        <v>86</v>
      </c>
      <c r="AY198" s="17" t="s">
        <v>282</v>
      </c>
      <c r="BE198" s="207">
        <f>IF(N198="základní",J198,0)</f>
        <v>429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17" t="s">
        <v>86</v>
      </c>
      <c r="BK198" s="207">
        <f>ROUND(I198*H198,2)</f>
        <v>429</v>
      </c>
      <c r="BL198" s="17" t="s">
        <v>290</v>
      </c>
      <c r="BM198" s="17" t="s">
        <v>5277</v>
      </c>
    </row>
    <row r="199" s="1" customFormat="1" ht="16.5" customHeight="1">
      <c r="B199" s="33"/>
      <c r="C199" s="198" t="s">
        <v>616</v>
      </c>
      <c r="D199" s="198" t="s">
        <v>285</v>
      </c>
      <c r="E199" s="199" t="s">
        <v>5278</v>
      </c>
      <c r="F199" s="200" t="s">
        <v>5279</v>
      </c>
      <c r="G199" s="201" t="s">
        <v>1463</v>
      </c>
      <c r="H199" s="202">
        <v>2</v>
      </c>
      <c r="I199" s="203">
        <v>51</v>
      </c>
      <c r="J199" s="203">
        <f>ROUND(I199*H199,2)</f>
        <v>102</v>
      </c>
      <c r="K199" s="200" t="s">
        <v>377</v>
      </c>
      <c r="L199" s="38"/>
      <c r="M199" s="72" t="s">
        <v>1</v>
      </c>
      <c r="N199" s="204" t="s">
        <v>50</v>
      </c>
      <c r="O199" s="205">
        <v>0</v>
      </c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AR199" s="17" t="s">
        <v>290</v>
      </c>
      <c r="AT199" s="17" t="s">
        <v>285</v>
      </c>
      <c r="AU199" s="17" t="s">
        <v>86</v>
      </c>
      <c r="AY199" s="17" t="s">
        <v>282</v>
      </c>
      <c r="BE199" s="207">
        <f>IF(N199="základní",J199,0)</f>
        <v>102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102</v>
      </c>
      <c r="BL199" s="17" t="s">
        <v>290</v>
      </c>
      <c r="BM199" s="17" t="s">
        <v>5280</v>
      </c>
    </row>
    <row r="200" s="1" customFormat="1" ht="16.5" customHeight="1">
      <c r="B200" s="33"/>
      <c r="C200" s="198" t="s">
        <v>620</v>
      </c>
      <c r="D200" s="198" t="s">
        <v>285</v>
      </c>
      <c r="E200" s="199" t="s">
        <v>5281</v>
      </c>
      <c r="F200" s="200" t="s">
        <v>5282</v>
      </c>
      <c r="G200" s="201" t="s">
        <v>1463</v>
      </c>
      <c r="H200" s="202">
        <v>2</v>
      </c>
      <c r="I200" s="203">
        <v>33</v>
      </c>
      <c r="J200" s="203">
        <f>ROUND(I200*H200,2)</f>
        <v>66</v>
      </c>
      <c r="K200" s="200" t="s">
        <v>377</v>
      </c>
      <c r="L200" s="38"/>
      <c r="M200" s="72" t="s">
        <v>1</v>
      </c>
      <c r="N200" s="204" t="s">
        <v>50</v>
      </c>
      <c r="O200" s="205">
        <v>0</v>
      </c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AR200" s="17" t="s">
        <v>290</v>
      </c>
      <c r="AT200" s="17" t="s">
        <v>285</v>
      </c>
      <c r="AU200" s="17" t="s">
        <v>86</v>
      </c>
      <c r="AY200" s="17" t="s">
        <v>282</v>
      </c>
      <c r="BE200" s="207">
        <f>IF(N200="základní",J200,0)</f>
        <v>66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7" t="s">
        <v>86</v>
      </c>
      <c r="BK200" s="207">
        <f>ROUND(I200*H200,2)</f>
        <v>66</v>
      </c>
      <c r="BL200" s="17" t="s">
        <v>290</v>
      </c>
      <c r="BM200" s="17" t="s">
        <v>5283</v>
      </c>
    </row>
    <row r="201" s="1" customFormat="1" ht="16.5" customHeight="1">
      <c r="B201" s="33"/>
      <c r="C201" s="198" t="s">
        <v>624</v>
      </c>
      <c r="D201" s="198" t="s">
        <v>285</v>
      </c>
      <c r="E201" s="199" t="s">
        <v>5284</v>
      </c>
      <c r="F201" s="200" t="s">
        <v>5285</v>
      </c>
      <c r="G201" s="201" t="s">
        <v>1463</v>
      </c>
      <c r="H201" s="202">
        <v>58</v>
      </c>
      <c r="I201" s="203">
        <v>69</v>
      </c>
      <c r="J201" s="203">
        <f>ROUND(I201*H201,2)</f>
        <v>4002</v>
      </c>
      <c r="K201" s="200" t="s">
        <v>377</v>
      </c>
      <c r="L201" s="38"/>
      <c r="M201" s="72" t="s">
        <v>1</v>
      </c>
      <c r="N201" s="204" t="s">
        <v>50</v>
      </c>
      <c r="O201" s="205">
        <v>0</v>
      </c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AR201" s="17" t="s">
        <v>290</v>
      </c>
      <c r="AT201" s="17" t="s">
        <v>285</v>
      </c>
      <c r="AU201" s="17" t="s">
        <v>86</v>
      </c>
      <c r="AY201" s="17" t="s">
        <v>282</v>
      </c>
      <c r="BE201" s="207">
        <f>IF(N201="základní",J201,0)</f>
        <v>4002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7" t="s">
        <v>86</v>
      </c>
      <c r="BK201" s="207">
        <f>ROUND(I201*H201,2)</f>
        <v>4002</v>
      </c>
      <c r="BL201" s="17" t="s">
        <v>290</v>
      </c>
      <c r="BM201" s="17" t="s">
        <v>5286</v>
      </c>
    </row>
    <row r="202" s="1" customFormat="1" ht="16.5" customHeight="1">
      <c r="B202" s="33"/>
      <c r="C202" s="198" t="s">
        <v>629</v>
      </c>
      <c r="D202" s="198" t="s">
        <v>285</v>
      </c>
      <c r="E202" s="199" t="s">
        <v>5287</v>
      </c>
      <c r="F202" s="200" t="s">
        <v>5288</v>
      </c>
      <c r="G202" s="201" t="s">
        <v>1463</v>
      </c>
      <c r="H202" s="202">
        <v>2</v>
      </c>
      <c r="I202" s="203">
        <v>88</v>
      </c>
      <c r="J202" s="203">
        <f>ROUND(I202*H202,2)</f>
        <v>176</v>
      </c>
      <c r="K202" s="200" t="s">
        <v>377</v>
      </c>
      <c r="L202" s="38"/>
      <c r="M202" s="72" t="s">
        <v>1</v>
      </c>
      <c r="N202" s="204" t="s">
        <v>50</v>
      </c>
      <c r="O202" s="205">
        <v>0</v>
      </c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7" t="s">
        <v>290</v>
      </c>
      <c r="AT202" s="17" t="s">
        <v>285</v>
      </c>
      <c r="AU202" s="17" t="s">
        <v>86</v>
      </c>
      <c r="AY202" s="17" t="s">
        <v>282</v>
      </c>
      <c r="BE202" s="207">
        <f>IF(N202="základní",J202,0)</f>
        <v>176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7" t="s">
        <v>86</v>
      </c>
      <c r="BK202" s="207">
        <f>ROUND(I202*H202,2)</f>
        <v>176</v>
      </c>
      <c r="BL202" s="17" t="s">
        <v>290</v>
      </c>
      <c r="BM202" s="17" t="s">
        <v>5289</v>
      </c>
    </row>
    <row r="203" s="1" customFormat="1" ht="16.5" customHeight="1">
      <c r="B203" s="33"/>
      <c r="C203" s="198" t="s">
        <v>635</v>
      </c>
      <c r="D203" s="198" t="s">
        <v>285</v>
      </c>
      <c r="E203" s="199" t="s">
        <v>5290</v>
      </c>
      <c r="F203" s="200" t="s">
        <v>5291</v>
      </c>
      <c r="G203" s="201" t="s">
        <v>1463</v>
      </c>
      <c r="H203" s="202">
        <v>3</v>
      </c>
      <c r="I203" s="203">
        <v>112</v>
      </c>
      <c r="J203" s="203">
        <f>ROUND(I203*H203,2)</f>
        <v>336</v>
      </c>
      <c r="K203" s="200" t="s">
        <v>377</v>
      </c>
      <c r="L203" s="38"/>
      <c r="M203" s="72" t="s">
        <v>1</v>
      </c>
      <c r="N203" s="204" t="s">
        <v>50</v>
      </c>
      <c r="O203" s="205">
        <v>0</v>
      </c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AR203" s="17" t="s">
        <v>290</v>
      </c>
      <c r="AT203" s="17" t="s">
        <v>285</v>
      </c>
      <c r="AU203" s="17" t="s">
        <v>86</v>
      </c>
      <c r="AY203" s="17" t="s">
        <v>282</v>
      </c>
      <c r="BE203" s="207">
        <f>IF(N203="základní",J203,0)</f>
        <v>336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7" t="s">
        <v>86</v>
      </c>
      <c r="BK203" s="207">
        <f>ROUND(I203*H203,2)</f>
        <v>336</v>
      </c>
      <c r="BL203" s="17" t="s">
        <v>290</v>
      </c>
      <c r="BM203" s="17" t="s">
        <v>5292</v>
      </c>
    </row>
    <row r="204" s="1" customFormat="1" ht="16.5" customHeight="1">
      <c r="B204" s="33"/>
      <c r="C204" s="198" t="s">
        <v>641</v>
      </c>
      <c r="D204" s="198" t="s">
        <v>285</v>
      </c>
      <c r="E204" s="199" t="s">
        <v>5293</v>
      </c>
      <c r="F204" s="200" t="s">
        <v>5294</v>
      </c>
      <c r="G204" s="201" t="s">
        <v>1463</v>
      </c>
      <c r="H204" s="202">
        <v>2</v>
      </c>
      <c r="I204" s="203">
        <v>160</v>
      </c>
      <c r="J204" s="203">
        <f>ROUND(I204*H204,2)</f>
        <v>320</v>
      </c>
      <c r="K204" s="200" t="s">
        <v>377</v>
      </c>
      <c r="L204" s="38"/>
      <c r="M204" s="72" t="s">
        <v>1</v>
      </c>
      <c r="N204" s="204" t="s">
        <v>50</v>
      </c>
      <c r="O204" s="205">
        <v>0</v>
      </c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AR204" s="17" t="s">
        <v>290</v>
      </c>
      <c r="AT204" s="17" t="s">
        <v>285</v>
      </c>
      <c r="AU204" s="17" t="s">
        <v>86</v>
      </c>
      <c r="AY204" s="17" t="s">
        <v>282</v>
      </c>
      <c r="BE204" s="207">
        <f>IF(N204="základní",J204,0)</f>
        <v>320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7" t="s">
        <v>86</v>
      </c>
      <c r="BK204" s="207">
        <f>ROUND(I204*H204,2)</f>
        <v>320</v>
      </c>
      <c r="BL204" s="17" t="s">
        <v>290</v>
      </c>
      <c r="BM204" s="17" t="s">
        <v>5295</v>
      </c>
    </row>
    <row r="205" s="11" customFormat="1" ht="22.8" customHeight="1">
      <c r="B205" s="183"/>
      <c r="C205" s="184"/>
      <c r="D205" s="185" t="s">
        <v>78</v>
      </c>
      <c r="E205" s="196" t="s">
        <v>5296</v>
      </c>
      <c r="F205" s="196" t="s">
        <v>5297</v>
      </c>
      <c r="G205" s="184"/>
      <c r="H205" s="184"/>
      <c r="I205" s="184"/>
      <c r="J205" s="197">
        <f>BK205</f>
        <v>88832</v>
      </c>
      <c r="K205" s="184"/>
      <c r="L205" s="188"/>
      <c r="M205" s="189"/>
      <c r="N205" s="190"/>
      <c r="O205" s="190"/>
      <c r="P205" s="191">
        <f>SUM(P206:P240)</f>
        <v>0</v>
      </c>
      <c r="Q205" s="190"/>
      <c r="R205" s="191">
        <f>SUM(R206:R240)</f>
        <v>0</v>
      </c>
      <c r="S205" s="190"/>
      <c r="T205" s="192">
        <f>SUM(T206:T240)</f>
        <v>0</v>
      </c>
      <c r="AR205" s="193" t="s">
        <v>86</v>
      </c>
      <c r="AT205" s="194" t="s">
        <v>78</v>
      </c>
      <c r="AU205" s="194" t="s">
        <v>86</v>
      </c>
      <c r="AY205" s="193" t="s">
        <v>282</v>
      </c>
      <c r="BK205" s="195">
        <f>SUM(BK206:BK240)</f>
        <v>88832</v>
      </c>
    </row>
    <row r="206" s="1" customFormat="1" ht="16.5" customHeight="1">
      <c r="B206" s="33"/>
      <c r="C206" s="198" t="s">
        <v>645</v>
      </c>
      <c r="D206" s="198" t="s">
        <v>285</v>
      </c>
      <c r="E206" s="199" t="s">
        <v>5298</v>
      </c>
      <c r="F206" s="200" t="s">
        <v>5299</v>
      </c>
      <c r="G206" s="201" t="s">
        <v>1463</v>
      </c>
      <c r="H206" s="202">
        <v>1</v>
      </c>
      <c r="I206" s="203">
        <v>25800</v>
      </c>
      <c r="J206" s="203">
        <f>ROUND(I206*H206,2)</f>
        <v>25800</v>
      </c>
      <c r="K206" s="200" t="s">
        <v>377</v>
      </c>
      <c r="L206" s="38"/>
      <c r="M206" s="72" t="s">
        <v>1</v>
      </c>
      <c r="N206" s="204" t="s">
        <v>50</v>
      </c>
      <c r="O206" s="205">
        <v>0</v>
      </c>
      <c r="P206" s="205">
        <f>O206*H206</f>
        <v>0</v>
      </c>
      <c r="Q206" s="205">
        <v>0</v>
      </c>
      <c r="R206" s="205">
        <f>Q206*H206</f>
        <v>0</v>
      </c>
      <c r="S206" s="205">
        <v>0</v>
      </c>
      <c r="T206" s="206">
        <f>S206*H206</f>
        <v>0</v>
      </c>
      <c r="AR206" s="17" t="s">
        <v>290</v>
      </c>
      <c r="AT206" s="17" t="s">
        <v>285</v>
      </c>
      <c r="AU206" s="17" t="s">
        <v>88</v>
      </c>
      <c r="AY206" s="17" t="s">
        <v>282</v>
      </c>
      <c r="BE206" s="207">
        <f>IF(N206="základní",J206,0)</f>
        <v>25800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17" t="s">
        <v>86</v>
      </c>
      <c r="BK206" s="207">
        <f>ROUND(I206*H206,2)</f>
        <v>25800</v>
      </c>
      <c r="BL206" s="17" t="s">
        <v>290</v>
      </c>
      <c r="BM206" s="17" t="s">
        <v>5300</v>
      </c>
    </row>
    <row r="207" s="1" customFormat="1" ht="16.5" customHeight="1">
      <c r="B207" s="33"/>
      <c r="C207" s="198" t="s">
        <v>649</v>
      </c>
      <c r="D207" s="198" t="s">
        <v>285</v>
      </c>
      <c r="E207" s="199" t="s">
        <v>5301</v>
      </c>
      <c r="F207" s="200" t="s">
        <v>5302</v>
      </c>
      <c r="G207" s="201" t="s">
        <v>1463</v>
      </c>
      <c r="H207" s="202">
        <v>1</v>
      </c>
      <c r="I207" s="203">
        <v>550</v>
      </c>
      <c r="J207" s="203">
        <f>ROUND(I207*H207,2)</f>
        <v>550</v>
      </c>
      <c r="K207" s="200" t="s">
        <v>377</v>
      </c>
      <c r="L207" s="38"/>
      <c r="M207" s="72" t="s">
        <v>1</v>
      </c>
      <c r="N207" s="204" t="s">
        <v>50</v>
      </c>
      <c r="O207" s="205">
        <v>0</v>
      </c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AR207" s="17" t="s">
        <v>290</v>
      </c>
      <c r="AT207" s="17" t="s">
        <v>285</v>
      </c>
      <c r="AU207" s="17" t="s">
        <v>88</v>
      </c>
      <c r="AY207" s="17" t="s">
        <v>282</v>
      </c>
      <c r="BE207" s="207">
        <f>IF(N207="základní",J207,0)</f>
        <v>550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550</v>
      </c>
      <c r="BL207" s="17" t="s">
        <v>290</v>
      </c>
      <c r="BM207" s="17" t="s">
        <v>5303</v>
      </c>
    </row>
    <row r="208" s="1" customFormat="1" ht="16.5" customHeight="1">
      <c r="B208" s="33"/>
      <c r="C208" s="198" t="s">
        <v>655</v>
      </c>
      <c r="D208" s="198" t="s">
        <v>285</v>
      </c>
      <c r="E208" s="199" t="s">
        <v>5304</v>
      </c>
      <c r="F208" s="200" t="s">
        <v>5305</v>
      </c>
      <c r="G208" s="201" t="s">
        <v>1463</v>
      </c>
      <c r="H208" s="202">
        <v>2</v>
      </c>
      <c r="I208" s="203">
        <v>680</v>
      </c>
      <c r="J208" s="203">
        <f>ROUND(I208*H208,2)</f>
        <v>1360</v>
      </c>
      <c r="K208" s="200" t="s">
        <v>377</v>
      </c>
      <c r="L208" s="38"/>
      <c r="M208" s="72" t="s">
        <v>1</v>
      </c>
      <c r="N208" s="204" t="s">
        <v>50</v>
      </c>
      <c r="O208" s="205">
        <v>0</v>
      </c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AR208" s="17" t="s">
        <v>290</v>
      </c>
      <c r="AT208" s="17" t="s">
        <v>285</v>
      </c>
      <c r="AU208" s="17" t="s">
        <v>88</v>
      </c>
      <c r="AY208" s="17" t="s">
        <v>282</v>
      </c>
      <c r="BE208" s="207">
        <f>IF(N208="základní",J208,0)</f>
        <v>1360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1360</v>
      </c>
      <c r="BL208" s="17" t="s">
        <v>290</v>
      </c>
      <c r="BM208" s="17" t="s">
        <v>5306</v>
      </c>
    </row>
    <row r="209" s="1" customFormat="1" ht="16.5" customHeight="1">
      <c r="B209" s="33"/>
      <c r="C209" s="198" t="s">
        <v>659</v>
      </c>
      <c r="D209" s="198" t="s">
        <v>285</v>
      </c>
      <c r="E209" s="199" t="s">
        <v>5307</v>
      </c>
      <c r="F209" s="200" t="s">
        <v>5308</v>
      </c>
      <c r="G209" s="201" t="s">
        <v>1463</v>
      </c>
      <c r="H209" s="202">
        <v>1</v>
      </c>
      <c r="I209" s="203">
        <v>1160</v>
      </c>
      <c r="J209" s="203">
        <f>ROUND(I209*H209,2)</f>
        <v>1160</v>
      </c>
      <c r="K209" s="200" t="s">
        <v>377</v>
      </c>
      <c r="L209" s="38"/>
      <c r="M209" s="72" t="s">
        <v>1</v>
      </c>
      <c r="N209" s="204" t="s">
        <v>50</v>
      </c>
      <c r="O209" s="205">
        <v>0</v>
      </c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6">
        <f>S209*H209</f>
        <v>0</v>
      </c>
      <c r="AR209" s="17" t="s">
        <v>290</v>
      </c>
      <c r="AT209" s="17" t="s">
        <v>285</v>
      </c>
      <c r="AU209" s="17" t="s">
        <v>88</v>
      </c>
      <c r="AY209" s="17" t="s">
        <v>282</v>
      </c>
      <c r="BE209" s="207">
        <f>IF(N209="základní",J209,0)</f>
        <v>1160</v>
      </c>
      <c r="BF209" s="207">
        <f>IF(N209="snížená",J209,0)</f>
        <v>0</v>
      </c>
      <c r="BG209" s="207">
        <f>IF(N209="zákl. přenesená",J209,0)</f>
        <v>0</v>
      </c>
      <c r="BH209" s="207">
        <f>IF(N209="sníž. přenesená",J209,0)</f>
        <v>0</v>
      </c>
      <c r="BI209" s="207">
        <f>IF(N209="nulová",J209,0)</f>
        <v>0</v>
      </c>
      <c r="BJ209" s="17" t="s">
        <v>86</v>
      </c>
      <c r="BK209" s="207">
        <f>ROUND(I209*H209,2)</f>
        <v>1160</v>
      </c>
      <c r="BL209" s="17" t="s">
        <v>290</v>
      </c>
      <c r="BM209" s="17" t="s">
        <v>5309</v>
      </c>
    </row>
    <row r="210" s="1" customFormat="1" ht="16.5" customHeight="1">
      <c r="B210" s="33"/>
      <c r="C210" s="198" t="s">
        <v>663</v>
      </c>
      <c r="D210" s="198" t="s">
        <v>285</v>
      </c>
      <c r="E210" s="199" t="s">
        <v>5310</v>
      </c>
      <c r="F210" s="200" t="s">
        <v>5311</v>
      </c>
      <c r="G210" s="201" t="s">
        <v>1463</v>
      </c>
      <c r="H210" s="202">
        <v>1</v>
      </c>
      <c r="I210" s="203">
        <v>3860</v>
      </c>
      <c r="J210" s="203">
        <f>ROUND(I210*H210,2)</f>
        <v>3860</v>
      </c>
      <c r="K210" s="200" t="s">
        <v>377</v>
      </c>
      <c r="L210" s="38"/>
      <c r="M210" s="72" t="s">
        <v>1</v>
      </c>
      <c r="N210" s="204" t="s">
        <v>50</v>
      </c>
      <c r="O210" s="205">
        <v>0</v>
      </c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AR210" s="17" t="s">
        <v>290</v>
      </c>
      <c r="AT210" s="17" t="s">
        <v>285</v>
      </c>
      <c r="AU210" s="17" t="s">
        <v>88</v>
      </c>
      <c r="AY210" s="17" t="s">
        <v>282</v>
      </c>
      <c r="BE210" s="207">
        <f>IF(N210="základní",J210,0)</f>
        <v>3860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7" t="s">
        <v>86</v>
      </c>
      <c r="BK210" s="207">
        <f>ROUND(I210*H210,2)</f>
        <v>3860</v>
      </c>
      <c r="BL210" s="17" t="s">
        <v>290</v>
      </c>
      <c r="BM210" s="17" t="s">
        <v>5312</v>
      </c>
    </row>
    <row r="211" s="1" customFormat="1" ht="16.5" customHeight="1">
      <c r="B211" s="33"/>
      <c r="C211" s="198" t="s">
        <v>667</v>
      </c>
      <c r="D211" s="198" t="s">
        <v>285</v>
      </c>
      <c r="E211" s="199" t="s">
        <v>5313</v>
      </c>
      <c r="F211" s="200" t="s">
        <v>5314</v>
      </c>
      <c r="G211" s="201" t="s">
        <v>1463</v>
      </c>
      <c r="H211" s="202">
        <v>1</v>
      </c>
      <c r="I211" s="203">
        <v>1250</v>
      </c>
      <c r="J211" s="203">
        <f>ROUND(I211*H211,2)</f>
        <v>1250</v>
      </c>
      <c r="K211" s="200" t="s">
        <v>377</v>
      </c>
      <c r="L211" s="38"/>
      <c r="M211" s="72" t="s">
        <v>1</v>
      </c>
      <c r="N211" s="204" t="s">
        <v>50</v>
      </c>
      <c r="O211" s="205">
        <v>0</v>
      </c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6">
        <f>S211*H211</f>
        <v>0</v>
      </c>
      <c r="AR211" s="17" t="s">
        <v>290</v>
      </c>
      <c r="AT211" s="17" t="s">
        <v>285</v>
      </c>
      <c r="AU211" s="17" t="s">
        <v>88</v>
      </c>
      <c r="AY211" s="17" t="s">
        <v>282</v>
      </c>
      <c r="BE211" s="207">
        <f>IF(N211="základní",J211,0)</f>
        <v>1250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17" t="s">
        <v>86</v>
      </c>
      <c r="BK211" s="207">
        <f>ROUND(I211*H211,2)</f>
        <v>1250</v>
      </c>
      <c r="BL211" s="17" t="s">
        <v>290</v>
      </c>
      <c r="BM211" s="17" t="s">
        <v>5315</v>
      </c>
    </row>
    <row r="212" s="1" customFormat="1" ht="16.5" customHeight="1">
      <c r="B212" s="33"/>
      <c r="C212" s="198" t="s">
        <v>671</v>
      </c>
      <c r="D212" s="198" t="s">
        <v>285</v>
      </c>
      <c r="E212" s="199" t="s">
        <v>5316</v>
      </c>
      <c r="F212" s="200" t="s">
        <v>5317</v>
      </c>
      <c r="G212" s="201" t="s">
        <v>1463</v>
      </c>
      <c r="H212" s="202">
        <v>2</v>
      </c>
      <c r="I212" s="203">
        <v>765</v>
      </c>
      <c r="J212" s="203">
        <f>ROUND(I212*H212,2)</f>
        <v>1530</v>
      </c>
      <c r="K212" s="200" t="s">
        <v>377</v>
      </c>
      <c r="L212" s="38"/>
      <c r="M212" s="72" t="s">
        <v>1</v>
      </c>
      <c r="N212" s="204" t="s">
        <v>50</v>
      </c>
      <c r="O212" s="205">
        <v>0</v>
      </c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AR212" s="17" t="s">
        <v>290</v>
      </c>
      <c r="AT212" s="17" t="s">
        <v>285</v>
      </c>
      <c r="AU212" s="17" t="s">
        <v>88</v>
      </c>
      <c r="AY212" s="17" t="s">
        <v>282</v>
      </c>
      <c r="BE212" s="207">
        <f>IF(N212="základní",J212,0)</f>
        <v>1530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86</v>
      </c>
      <c r="BK212" s="207">
        <f>ROUND(I212*H212,2)</f>
        <v>1530</v>
      </c>
      <c r="BL212" s="17" t="s">
        <v>290</v>
      </c>
      <c r="BM212" s="17" t="s">
        <v>5318</v>
      </c>
    </row>
    <row r="213" s="1" customFormat="1" ht="16.5" customHeight="1">
      <c r="B213" s="33"/>
      <c r="C213" s="198" t="s">
        <v>675</v>
      </c>
      <c r="D213" s="198" t="s">
        <v>285</v>
      </c>
      <c r="E213" s="199" t="s">
        <v>5319</v>
      </c>
      <c r="F213" s="200" t="s">
        <v>5320</v>
      </c>
      <c r="G213" s="201" t="s">
        <v>1463</v>
      </c>
      <c r="H213" s="202">
        <v>1</v>
      </c>
      <c r="I213" s="203">
        <v>1400</v>
      </c>
      <c r="J213" s="203">
        <f>ROUND(I213*H213,2)</f>
        <v>1400</v>
      </c>
      <c r="K213" s="200" t="s">
        <v>377</v>
      </c>
      <c r="L213" s="38"/>
      <c r="M213" s="72" t="s">
        <v>1</v>
      </c>
      <c r="N213" s="204" t="s">
        <v>50</v>
      </c>
      <c r="O213" s="205">
        <v>0</v>
      </c>
      <c r="P213" s="205">
        <f>O213*H213</f>
        <v>0</v>
      </c>
      <c r="Q213" s="205">
        <v>0</v>
      </c>
      <c r="R213" s="205">
        <f>Q213*H213</f>
        <v>0</v>
      </c>
      <c r="S213" s="205">
        <v>0</v>
      </c>
      <c r="T213" s="206">
        <f>S213*H213</f>
        <v>0</v>
      </c>
      <c r="AR213" s="17" t="s">
        <v>290</v>
      </c>
      <c r="AT213" s="17" t="s">
        <v>285</v>
      </c>
      <c r="AU213" s="17" t="s">
        <v>88</v>
      </c>
      <c r="AY213" s="17" t="s">
        <v>282</v>
      </c>
      <c r="BE213" s="207">
        <f>IF(N213="základní",J213,0)</f>
        <v>1400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7" t="s">
        <v>86</v>
      </c>
      <c r="BK213" s="207">
        <f>ROUND(I213*H213,2)</f>
        <v>1400</v>
      </c>
      <c r="BL213" s="17" t="s">
        <v>290</v>
      </c>
      <c r="BM213" s="17" t="s">
        <v>5321</v>
      </c>
    </row>
    <row r="214" s="1" customFormat="1" ht="16.5" customHeight="1">
      <c r="B214" s="33"/>
      <c r="C214" s="198" t="s">
        <v>679</v>
      </c>
      <c r="D214" s="198" t="s">
        <v>285</v>
      </c>
      <c r="E214" s="199" t="s">
        <v>5322</v>
      </c>
      <c r="F214" s="200" t="s">
        <v>5323</v>
      </c>
      <c r="G214" s="201" t="s">
        <v>1463</v>
      </c>
      <c r="H214" s="202">
        <v>1</v>
      </c>
      <c r="I214" s="203">
        <v>12800</v>
      </c>
      <c r="J214" s="203">
        <f>ROUND(I214*H214,2)</f>
        <v>12800</v>
      </c>
      <c r="K214" s="200" t="s">
        <v>377</v>
      </c>
      <c r="L214" s="38"/>
      <c r="M214" s="72" t="s">
        <v>1</v>
      </c>
      <c r="N214" s="204" t="s">
        <v>50</v>
      </c>
      <c r="O214" s="205">
        <v>0</v>
      </c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AR214" s="17" t="s">
        <v>290</v>
      </c>
      <c r="AT214" s="17" t="s">
        <v>285</v>
      </c>
      <c r="AU214" s="17" t="s">
        <v>88</v>
      </c>
      <c r="AY214" s="17" t="s">
        <v>282</v>
      </c>
      <c r="BE214" s="207">
        <f>IF(N214="základní",J214,0)</f>
        <v>12800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17" t="s">
        <v>86</v>
      </c>
      <c r="BK214" s="207">
        <f>ROUND(I214*H214,2)</f>
        <v>12800</v>
      </c>
      <c r="BL214" s="17" t="s">
        <v>290</v>
      </c>
      <c r="BM214" s="17" t="s">
        <v>5324</v>
      </c>
    </row>
    <row r="215" s="1" customFormat="1">
      <c r="B215" s="33"/>
      <c r="C215" s="34"/>
      <c r="D215" s="210" t="s">
        <v>1154</v>
      </c>
      <c r="E215" s="34"/>
      <c r="F215" s="261" t="s">
        <v>5325</v>
      </c>
      <c r="G215" s="34"/>
      <c r="H215" s="34"/>
      <c r="I215" s="34"/>
      <c r="J215" s="34"/>
      <c r="K215" s="34"/>
      <c r="L215" s="38"/>
      <c r="M215" s="262"/>
      <c r="N215" s="74"/>
      <c r="O215" s="74"/>
      <c r="P215" s="74"/>
      <c r="Q215" s="74"/>
      <c r="R215" s="74"/>
      <c r="S215" s="74"/>
      <c r="T215" s="75"/>
      <c r="AT215" s="17" t="s">
        <v>1154</v>
      </c>
      <c r="AU215" s="17" t="s">
        <v>88</v>
      </c>
    </row>
    <row r="216" s="1" customFormat="1" ht="16.5" customHeight="1">
      <c r="B216" s="33"/>
      <c r="C216" s="198" t="s">
        <v>683</v>
      </c>
      <c r="D216" s="198" t="s">
        <v>285</v>
      </c>
      <c r="E216" s="199" t="s">
        <v>5326</v>
      </c>
      <c r="F216" s="200" t="s">
        <v>5327</v>
      </c>
      <c r="G216" s="201" t="s">
        <v>1463</v>
      </c>
      <c r="H216" s="202">
        <v>1</v>
      </c>
      <c r="I216" s="203">
        <v>15683</v>
      </c>
      <c r="J216" s="203">
        <f>ROUND(I216*H216,2)</f>
        <v>15683</v>
      </c>
      <c r="K216" s="200" t="s">
        <v>377</v>
      </c>
      <c r="L216" s="38"/>
      <c r="M216" s="72" t="s">
        <v>1</v>
      </c>
      <c r="N216" s="204" t="s">
        <v>50</v>
      </c>
      <c r="O216" s="205">
        <v>0</v>
      </c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AR216" s="17" t="s">
        <v>290</v>
      </c>
      <c r="AT216" s="17" t="s">
        <v>285</v>
      </c>
      <c r="AU216" s="17" t="s">
        <v>88</v>
      </c>
      <c r="AY216" s="17" t="s">
        <v>282</v>
      </c>
      <c r="BE216" s="207">
        <f>IF(N216="základní",J216,0)</f>
        <v>15683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7" t="s">
        <v>86</v>
      </c>
      <c r="BK216" s="207">
        <f>ROUND(I216*H216,2)</f>
        <v>15683</v>
      </c>
      <c r="BL216" s="17" t="s">
        <v>290</v>
      </c>
      <c r="BM216" s="17" t="s">
        <v>5328</v>
      </c>
    </row>
    <row r="217" s="1" customFormat="1" ht="16.5" customHeight="1">
      <c r="B217" s="33"/>
      <c r="C217" s="198" t="s">
        <v>687</v>
      </c>
      <c r="D217" s="198" t="s">
        <v>285</v>
      </c>
      <c r="E217" s="199" t="s">
        <v>5329</v>
      </c>
      <c r="F217" s="200" t="s">
        <v>5330</v>
      </c>
      <c r="G217" s="201" t="s">
        <v>1463</v>
      </c>
      <c r="H217" s="202">
        <v>1</v>
      </c>
      <c r="I217" s="203">
        <v>1190</v>
      </c>
      <c r="J217" s="203">
        <f>ROUND(I217*H217,2)</f>
        <v>1190</v>
      </c>
      <c r="K217" s="200" t="s">
        <v>377</v>
      </c>
      <c r="L217" s="38"/>
      <c r="M217" s="72" t="s">
        <v>1</v>
      </c>
      <c r="N217" s="204" t="s">
        <v>50</v>
      </c>
      <c r="O217" s="205">
        <v>0</v>
      </c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6">
        <f>S217*H217</f>
        <v>0</v>
      </c>
      <c r="AR217" s="17" t="s">
        <v>290</v>
      </c>
      <c r="AT217" s="17" t="s">
        <v>285</v>
      </c>
      <c r="AU217" s="17" t="s">
        <v>88</v>
      </c>
      <c r="AY217" s="17" t="s">
        <v>282</v>
      </c>
      <c r="BE217" s="207">
        <f>IF(N217="základní",J217,0)</f>
        <v>1190</v>
      </c>
      <c r="BF217" s="207">
        <f>IF(N217="snížená",J217,0)</f>
        <v>0</v>
      </c>
      <c r="BG217" s="207">
        <f>IF(N217="zákl. přenesená",J217,0)</f>
        <v>0</v>
      </c>
      <c r="BH217" s="207">
        <f>IF(N217="sníž. přenesená",J217,0)</f>
        <v>0</v>
      </c>
      <c r="BI217" s="207">
        <f>IF(N217="nulová",J217,0)</f>
        <v>0</v>
      </c>
      <c r="BJ217" s="17" t="s">
        <v>86</v>
      </c>
      <c r="BK217" s="207">
        <f>ROUND(I217*H217,2)</f>
        <v>1190</v>
      </c>
      <c r="BL217" s="17" t="s">
        <v>290</v>
      </c>
      <c r="BM217" s="17" t="s">
        <v>5331</v>
      </c>
    </row>
    <row r="218" s="1" customFormat="1" ht="16.5" customHeight="1">
      <c r="B218" s="33"/>
      <c r="C218" s="198" t="s">
        <v>691</v>
      </c>
      <c r="D218" s="198" t="s">
        <v>285</v>
      </c>
      <c r="E218" s="199" t="s">
        <v>5332</v>
      </c>
      <c r="F218" s="200" t="s">
        <v>5333</v>
      </c>
      <c r="G218" s="201" t="s">
        <v>1463</v>
      </c>
      <c r="H218" s="202">
        <v>1</v>
      </c>
      <c r="I218" s="203">
        <v>878</v>
      </c>
      <c r="J218" s="203">
        <f>ROUND(I218*H218,2)</f>
        <v>878</v>
      </c>
      <c r="K218" s="200" t="s">
        <v>377</v>
      </c>
      <c r="L218" s="38"/>
      <c r="M218" s="72" t="s">
        <v>1</v>
      </c>
      <c r="N218" s="204" t="s">
        <v>50</v>
      </c>
      <c r="O218" s="205">
        <v>0</v>
      </c>
      <c r="P218" s="205">
        <f>O218*H218</f>
        <v>0</v>
      </c>
      <c r="Q218" s="205">
        <v>0</v>
      </c>
      <c r="R218" s="205">
        <f>Q218*H218</f>
        <v>0</v>
      </c>
      <c r="S218" s="205">
        <v>0</v>
      </c>
      <c r="T218" s="206">
        <f>S218*H218</f>
        <v>0</v>
      </c>
      <c r="AR218" s="17" t="s">
        <v>290</v>
      </c>
      <c r="AT218" s="17" t="s">
        <v>285</v>
      </c>
      <c r="AU218" s="17" t="s">
        <v>88</v>
      </c>
      <c r="AY218" s="17" t="s">
        <v>282</v>
      </c>
      <c r="BE218" s="207">
        <f>IF(N218="základní",J218,0)</f>
        <v>878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17" t="s">
        <v>86</v>
      </c>
      <c r="BK218" s="207">
        <f>ROUND(I218*H218,2)</f>
        <v>878</v>
      </c>
      <c r="BL218" s="17" t="s">
        <v>290</v>
      </c>
      <c r="BM218" s="17" t="s">
        <v>5334</v>
      </c>
    </row>
    <row r="219" s="1" customFormat="1" ht="16.5" customHeight="1">
      <c r="B219" s="33"/>
      <c r="C219" s="198" t="s">
        <v>695</v>
      </c>
      <c r="D219" s="198" t="s">
        <v>285</v>
      </c>
      <c r="E219" s="199" t="s">
        <v>5335</v>
      </c>
      <c r="F219" s="200" t="s">
        <v>5336</v>
      </c>
      <c r="G219" s="201" t="s">
        <v>1463</v>
      </c>
      <c r="H219" s="202">
        <v>1</v>
      </c>
      <c r="I219" s="203">
        <v>592</v>
      </c>
      <c r="J219" s="203">
        <f>ROUND(I219*H219,2)</f>
        <v>592</v>
      </c>
      <c r="K219" s="200" t="s">
        <v>377</v>
      </c>
      <c r="L219" s="38"/>
      <c r="M219" s="72" t="s">
        <v>1</v>
      </c>
      <c r="N219" s="204" t="s">
        <v>50</v>
      </c>
      <c r="O219" s="205">
        <v>0</v>
      </c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6">
        <f>S219*H219</f>
        <v>0</v>
      </c>
      <c r="AR219" s="17" t="s">
        <v>290</v>
      </c>
      <c r="AT219" s="17" t="s">
        <v>285</v>
      </c>
      <c r="AU219" s="17" t="s">
        <v>88</v>
      </c>
      <c r="AY219" s="17" t="s">
        <v>282</v>
      </c>
      <c r="BE219" s="207">
        <f>IF(N219="základní",J219,0)</f>
        <v>592</v>
      </c>
      <c r="BF219" s="207">
        <f>IF(N219="snížená",J219,0)</f>
        <v>0</v>
      </c>
      <c r="BG219" s="207">
        <f>IF(N219="zákl. přenesená",J219,0)</f>
        <v>0</v>
      </c>
      <c r="BH219" s="207">
        <f>IF(N219="sníž. přenesená",J219,0)</f>
        <v>0</v>
      </c>
      <c r="BI219" s="207">
        <f>IF(N219="nulová",J219,0)</f>
        <v>0</v>
      </c>
      <c r="BJ219" s="17" t="s">
        <v>86</v>
      </c>
      <c r="BK219" s="207">
        <f>ROUND(I219*H219,2)</f>
        <v>592</v>
      </c>
      <c r="BL219" s="17" t="s">
        <v>290</v>
      </c>
      <c r="BM219" s="17" t="s">
        <v>5337</v>
      </c>
    </row>
    <row r="220" s="1" customFormat="1" ht="16.5" customHeight="1">
      <c r="B220" s="33"/>
      <c r="C220" s="198" t="s">
        <v>699</v>
      </c>
      <c r="D220" s="198" t="s">
        <v>285</v>
      </c>
      <c r="E220" s="199" t="s">
        <v>5338</v>
      </c>
      <c r="F220" s="200" t="s">
        <v>5339</v>
      </c>
      <c r="G220" s="201" t="s">
        <v>1463</v>
      </c>
      <c r="H220" s="202">
        <v>1</v>
      </c>
      <c r="I220" s="203">
        <v>367</v>
      </c>
      <c r="J220" s="203">
        <f>ROUND(I220*H220,2)</f>
        <v>367</v>
      </c>
      <c r="K220" s="200" t="s">
        <v>377</v>
      </c>
      <c r="L220" s="38"/>
      <c r="M220" s="72" t="s">
        <v>1</v>
      </c>
      <c r="N220" s="204" t="s">
        <v>50</v>
      </c>
      <c r="O220" s="205">
        <v>0</v>
      </c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AR220" s="17" t="s">
        <v>290</v>
      </c>
      <c r="AT220" s="17" t="s">
        <v>285</v>
      </c>
      <c r="AU220" s="17" t="s">
        <v>88</v>
      </c>
      <c r="AY220" s="17" t="s">
        <v>282</v>
      </c>
      <c r="BE220" s="207">
        <f>IF(N220="základní",J220,0)</f>
        <v>367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86</v>
      </c>
      <c r="BK220" s="207">
        <f>ROUND(I220*H220,2)</f>
        <v>367</v>
      </c>
      <c r="BL220" s="17" t="s">
        <v>290</v>
      </c>
      <c r="BM220" s="17" t="s">
        <v>5340</v>
      </c>
    </row>
    <row r="221" s="1" customFormat="1" ht="16.5" customHeight="1">
      <c r="B221" s="33"/>
      <c r="C221" s="198" t="s">
        <v>703</v>
      </c>
      <c r="D221" s="198" t="s">
        <v>285</v>
      </c>
      <c r="E221" s="199" t="s">
        <v>5341</v>
      </c>
      <c r="F221" s="200" t="s">
        <v>5342</v>
      </c>
      <c r="G221" s="201" t="s">
        <v>1463</v>
      </c>
      <c r="H221" s="202">
        <v>2</v>
      </c>
      <c r="I221" s="203">
        <v>428</v>
      </c>
      <c r="J221" s="203">
        <f>ROUND(I221*H221,2)</f>
        <v>856</v>
      </c>
      <c r="K221" s="200" t="s">
        <v>377</v>
      </c>
      <c r="L221" s="38"/>
      <c r="M221" s="72" t="s">
        <v>1</v>
      </c>
      <c r="N221" s="204" t="s">
        <v>50</v>
      </c>
      <c r="O221" s="205">
        <v>0</v>
      </c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AR221" s="17" t="s">
        <v>290</v>
      </c>
      <c r="AT221" s="17" t="s">
        <v>285</v>
      </c>
      <c r="AU221" s="17" t="s">
        <v>88</v>
      </c>
      <c r="AY221" s="17" t="s">
        <v>282</v>
      </c>
      <c r="BE221" s="207">
        <f>IF(N221="základní",J221,0)</f>
        <v>856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856</v>
      </c>
      <c r="BL221" s="17" t="s">
        <v>290</v>
      </c>
      <c r="BM221" s="17" t="s">
        <v>5343</v>
      </c>
    </row>
    <row r="222" s="1" customFormat="1" ht="16.5" customHeight="1">
      <c r="B222" s="33"/>
      <c r="C222" s="198" t="s">
        <v>707</v>
      </c>
      <c r="D222" s="198" t="s">
        <v>285</v>
      </c>
      <c r="E222" s="199" t="s">
        <v>5344</v>
      </c>
      <c r="F222" s="200" t="s">
        <v>5345</v>
      </c>
      <c r="G222" s="201" t="s">
        <v>1463</v>
      </c>
      <c r="H222" s="202">
        <v>1</v>
      </c>
      <c r="I222" s="203">
        <v>62</v>
      </c>
      <c r="J222" s="203">
        <f>ROUND(I222*H222,2)</f>
        <v>62</v>
      </c>
      <c r="K222" s="200" t="s">
        <v>377</v>
      </c>
      <c r="L222" s="38"/>
      <c r="M222" s="72" t="s">
        <v>1</v>
      </c>
      <c r="N222" s="204" t="s">
        <v>50</v>
      </c>
      <c r="O222" s="205">
        <v>0</v>
      </c>
      <c r="P222" s="205">
        <f>O222*H222</f>
        <v>0</v>
      </c>
      <c r="Q222" s="205">
        <v>0</v>
      </c>
      <c r="R222" s="205">
        <f>Q222*H222</f>
        <v>0</v>
      </c>
      <c r="S222" s="205">
        <v>0</v>
      </c>
      <c r="T222" s="206">
        <f>S222*H222</f>
        <v>0</v>
      </c>
      <c r="AR222" s="17" t="s">
        <v>290</v>
      </c>
      <c r="AT222" s="17" t="s">
        <v>285</v>
      </c>
      <c r="AU222" s="17" t="s">
        <v>88</v>
      </c>
      <c r="AY222" s="17" t="s">
        <v>282</v>
      </c>
      <c r="BE222" s="207">
        <f>IF(N222="základní",J222,0)</f>
        <v>62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17" t="s">
        <v>86</v>
      </c>
      <c r="BK222" s="207">
        <f>ROUND(I222*H222,2)</f>
        <v>62</v>
      </c>
      <c r="BL222" s="17" t="s">
        <v>290</v>
      </c>
      <c r="BM222" s="17" t="s">
        <v>5346</v>
      </c>
    </row>
    <row r="223" s="1" customFormat="1" ht="16.5" customHeight="1">
      <c r="B223" s="33"/>
      <c r="C223" s="198" t="s">
        <v>711</v>
      </c>
      <c r="D223" s="198" t="s">
        <v>285</v>
      </c>
      <c r="E223" s="199" t="s">
        <v>5347</v>
      </c>
      <c r="F223" s="200" t="s">
        <v>5348</v>
      </c>
      <c r="G223" s="201" t="s">
        <v>1463</v>
      </c>
      <c r="H223" s="202">
        <v>1</v>
      </c>
      <c r="I223" s="203">
        <v>820</v>
      </c>
      <c r="J223" s="203">
        <f>ROUND(I223*H223,2)</f>
        <v>820</v>
      </c>
      <c r="K223" s="200" t="s">
        <v>377</v>
      </c>
      <c r="L223" s="38"/>
      <c r="M223" s="72" t="s">
        <v>1</v>
      </c>
      <c r="N223" s="204" t="s">
        <v>50</v>
      </c>
      <c r="O223" s="205">
        <v>0</v>
      </c>
      <c r="P223" s="205">
        <f>O223*H223</f>
        <v>0</v>
      </c>
      <c r="Q223" s="205">
        <v>0</v>
      </c>
      <c r="R223" s="205">
        <f>Q223*H223</f>
        <v>0</v>
      </c>
      <c r="S223" s="205">
        <v>0</v>
      </c>
      <c r="T223" s="206">
        <f>S223*H223</f>
        <v>0</v>
      </c>
      <c r="AR223" s="17" t="s">
        <v>290</v>
      </c>
      <c r="AT223" s="17" t="s">
        <v>285</v>
      </c>
      <c r="AU223" s="17" t="s">
        <v>88</v>
      </c>
      <c r="AY223" s="17" t="s">
        <v>282</v>
      </c>
      <c r="BE223" s="207">
        <f>IF(N223="základní",J223,0)</f>
        <v>820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7" t="s">
        <v>86</v>
      </c>
      <c r="BK223" s="207">
        <f>ROUND(I223*H223,2)</f>
        <v>820</v>
      </c>
      <c r="BL223" s="17" t="s">
        <v>290</v>
      </c>
      <c r="BM223" s="17" t="s">
        <v>5349</v>
      </c>
    </row>
    <row r="224" s="1" customFormat="1" ht="16.5" customHeight="1">
      <c r="B224" s="33"/>
      <c r="C224" s="198" t="s">
        <v>715</v>
      </c>
      <c r="D224" s="198" t="s">
        <v>285</v>
      </c>
      <c r="E224" s="199" t="s">
        <v>5350</v>
      </c>
      <c r="F224" s="200" t="s">
        <v>5351</v>
      </c>
      <c r="G224" s="201" t="s">
        <v>1463</v>
      </c>
      <c r="H224" s="202">
        <v>1</v>
      </c>
      <c r="I224" s="203">
        <v>262</v>
      </c>
      <c r="J224" s="203">
        <f>ROUND(I224*H224,2)</f>
        <v>262</v>
      </c>
      <c r="K224" s="200" t="s">
        <v>377</v>
      </c>
      <c r="L224" s="38"/>
      <c r="M224" s="72" t="s">
        <v>1</v>
      </c>
      <c r="N224" s="204" t="s">
        <v>50</v>
      </c>
      <c r="O224" s="205">
        <v>0</v>
      </c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AR224" s="17" t="s">
        <v>290</v>
      </c>
      <c r="AT224" s="17" t="s">
        <v>285</v>
      </c>
      <c r="AU224" s="17" t="s">
        <v>88</v>
      </c>
      <c r="AY224" s="17" t="s">
        <v>282</v>
      </c>
      <c r="BE224" s="207">
        <f>IF(N224="základní",J224,0)</f>
        <v>262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7" t="s">
        <v>86</v>
      </c>
      <c r="BK224" s="207">
        <f>ROUND(I224*H224,2)</f>
        <v>262</v>
      </c>
      <c r="BL224" s="17" t="s">
        <v>290</v>
      </c>
      <c r="BM224" s="17" t="s">
        <v>5352</v>
      </c>
    </row>
    <row r="225" s="1" customFormat="1" ht="16.5" customHeight="1">
      <c r="B225" s="33"/>
      <c r="C225" s="198" t="s">
        <v>719</v>
      </c>
      <c r="D225" s="198" t="s">
        <v>285</v>
      </c>
      <c r="E225" s="199" t="s">
        <v>5353</v>
      </c>
      <c r="F225" s="200" t="s">
        <v>5354</v>
      </c>
      <c r="G225" s="201" t="s">
        <v>1463</v>
      </c>
      <c r="H225" s="202">
        <v>2</v>
      </c>
      <c r="I225" s="203">
        <v>63</v>
      </c>
      <c r="J225" s="203">
        <f>ROUND(I225*H225,2)</f>
        <v>126</v>
      </c>
      <c r="K225" s="200" t="s">
        <v>377</v>
      </c>
      <c r="L225" s="38"/>
      <c r="M225" s="72" t="s">
        <v>1</v>
      </c>
      <c r="N225" s="204" t="s">
        <v>50</v>
      </c>
      <c r="O225" s="205">
        <v>0</v>
      </c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6">
        <f>S225*H225</f>
        <v>0</v>
      </c>
      <c r="AR225" s="17" t="s">
        <v>290</v>
      </c>
      <c r="AT225" s="17" t="s">
        <v>285</v>
      </c>
      <c r="AU225" s="17" t="s">
        <v>88</v>
      </c>
      <c r="AY225" s="17" t="s">
        <v>282</v>
      </c>
      <c r="BE225" s="207">
        <f>IF(N225="základní",J225,0)</f>
        <v>126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7" t="s">
        <v>86</v>
      </c>
      <c r="BK225" s="207">
        <f>ROUND(I225*H225,2)</f>
        <v>126</v>
      </c>
      <c r="BL225" s="17" t="s">
        <v>290</v>
      </c>
      <c r="BM225" s="17" t="s">
        <v>5355</v>
      </c>
    </row>
    <row r="226" s="1" customFormat="1" ht="16.5" customHeight="1">
      <c r="B226" s="33"/>
      <c r="C226" s="198" t="s">
        <v>723</v>
      </c>
      <c r="D226" s="198" t="s">
        <v>285</v>
      </c>
      <c r="E226" s="199" t="s">
        <v>5356</v>
      </c>
      <c r="F226" s="200" t="s">
        <v>5357</v>
      </c>
      <c r="G226" s="201" t="s">
        <v>1463</v>
      </c>
      <c r="H226" s="202">
        <v>1</v>
      </c>
      <c r="I226" s="203">
        <v>100</v>
      </c>
      <c r="J226" s="203">
        <f>ROUND(I226*H226,2)</f>
        <v>100</v>
      </c>
      <c r="K226" s="200" t="s">
        <v>377</v>
      </c>
      <c r="L226" s="38"/>
      <c r="M226" s="72" t="s">
        <v>1</v>
      </c>
      <c r="N226" s="204" t="s">
        <v>50</v>
      </c>
      <c r="O226" s="205">
        <v>0</v>
      </c>
      <c r="P226" s="205">
        <f>O226*H226</f>
        <v>0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AR226" s="17" t="s">
        <v>290</v>
      </c>
      <c r="AT226" s="17" t="s">
        <v>285</v>
      </c>
      <c r="AU226" s="17" t="s">
        <v>88</v>
      </c>
      <c r="AY226" s="17" t="s">
        <v>282</v>
      </c>
      <c r="BE226" s="207">
        <f>IF(N226="základní",J226,0)</f>
        <v>100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7" t="s">
        <v>86</v>
      </c>
      <c r="BK226" s="207">
        <f>ROUND(I226*H226,2)</f>
        <v>100</v>
      </c>
      <c r="BL226" s="17" t="s">
        <v>290</v>
      </c>
      <c r="BM226" s="17" t="s">
        <v>5358</v>
      </c>
    </row>
    <row r="227" s="1" customFormat="1" ht="16.5" customHeight="1">
      <c r="B227" s="33"/>
      <c r="C227" s="198" t="s">
        <v>729</v>
      </c>
      <c r="D227" s="198" t="s">
        <v>285</v>
      </c>
      <c r="E227" s="199" t="s">
        <v>5359</v>
      </c>
      <c r="F227" s="200" t="s">
        <v>5360</v>
      </c>
      <c r="G227" s="201" t="s">
        <v>1463</v>
      </c>
      <c r="H227" s="202">
        <v>1</v>
      </c>
      <c r="I227" s="203">
        <v>65</v>
      </c>
      <c r="J227" s="203">
        <f>ROUND(I227*H227,2)</f>
        <v>65</v>
      </c>
      <c r="K227" s="200" t="s">
        <v>377</v>
      </c>
      <c r="L227" s="38"/>
      <c r="M227" s="72" t="s">
        <v>1</v>
      </c>
      <c r="N227" s="204" t="s">
        <v>50</v>
      </c>
      <c r="O227" s="205">
        <v>0</v>
      </c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6">
        <f>S227*H227</f>
        <v>0</v>
      </c>
      <c r="AR227" s="17" t="s">
        <v>290</v>
      </c>
      <c r="AT227" s="17" t="s">
        <v>285</v>
      </c>
      <c r="AU227" s="17" t="s">
        <v>88</v>
      </c>
      <c r="AY227" s="17" t="s">
        <v>282</v>
      </c>
      <c r="BE227" s="207">
        <f>IF(N227="základní",J227,0)</f>
        <v>65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17" t="s">
        <v>86</v>
      </c>
      <c r="BK227" s="207">
        <f>ROUND(I227*H227,2)</f>
        <v>65</v>
      </c>
      <c r="BL227" s="17" t="s">
        <v>290</v>
      </c>
      <c r="BM227" s="17" t="s">
        <v>5361</v>
      </c>
    </row>
    <row r="228" s="1" customFormat="1" ht="16.5" customHeight="1">
      <c r="B228" s="33"/>
      <c r="C228" s="198" t="s">
        <v>733</v>
      </c>
      <c r="D228" s="198" t="s">
        <v>285</v>
      </c>
      <c r="E228" s="199" t="s">
        <v>5362</v>
      </c>
      <c r="F228" s="200" t="s">
        <v>5363</v>
      </c>
      <c r="G228" s="201" t="s">
        <v>1463</v>
      </c>
      <c r="H228" s="202">
        <v>2</v>
      </c>
      <c r="I228" s="203">
        <v>698</v>
      </c>
      <c r="J228" s="203">
        <f>ROUND(I228*H228,2)</f>
        <v>1396</v>
      </c>
      <c r="K228" s="200" t="s">
        <v>377</v>
      </c>
      <c r="L228" s="38"/>
      <c r="M228" s="72" t="s">
        <v>1</v>
      </c>
      <c r="N228" s="204" t="s">
        <v>50</v>
      </c>
      <c r="O228" s="205">
        <v>0</v>
      </c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AR228" s="17" t="s">
        <v>290</v>
      </c>
      <c r="AT228" s="17" t="s">
        <v>285</v>
      </c>
      <c r="AU228" s="17" t="s">
        <v>88</v>
      </c>
      <c r="AY228" s="17" t="s">
        <v>282</v>
      </c>
      <c r="BE228" s="207">
        <f>IF(N228="základní",J228,0)</f>
        <v>1396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7" t="s">
        <v>86</v>
      </c>
      <c r="BK228" s="207">
        <f>ROUND(I228*H228,2)</f>
        <v>1396</v>
      </c>
      <c r="BL228" s="17" t="s">
        <v>290</v>
      </c>
      <c r="BM228" s="17" t="s">
        <v>5364</v>
      </c>
    </row>
    <row r="229" s="1" customFormat="1" ht="16.5" customHeight="1">
      <c r="B229" s="33"/>
      <c r="C229" s="198" t="s">
        <v>737</v>
      </c>
      <c r="D229" s="198" t="s">
        <v>285</v>
      </c>
      <c r="E229" s="199" t="s">
        <v>5365</v>
      </c>
      <c r="F229" s="200" t="s">
        <v>5366</v>
      </c>
      <c r="G229" s="201" t="s">
        <v>1463</v>
      </c>
      <c r="H229" s="202">
        <v>46</v>
      </c>
      <c r="I229" s="203">
        <v>5</v>
      </c>
      <c r="J229" s="203">
        <f>ROUND(I229*H229,2)</f>
        <v>230</v>
      </c>
      <c r="K229" s="200" t="s">
        <v>377</v>
      </c>
      <c r="L229" s="38"/>
      <c r="M229" s="72" t="s">
        <v>1</v>
      </c>
      <c r="N229" s="204" t="s">
        <v>50</v>
      </c>
      <c r="O229" s="205">
        <v>0</v>
      </c>
      <c r="P229" s="205">
        <f>O229*H229</f>
        <v>0</v>
      </c>
      <c r="Q229" s="205">
        <v>0</v>
      </c>
      <c r="R229" s="205">
        <f>Q229*H229</f>
        <v>0</v>
      </c>
      <c r="S229" s="205">
        <v>0</v>
      </c>
      <c r="T229" s="206">
        <f>S229*H229</f>
        <v>0</v>
      </c>
      <c r="AR229" s="17" t="s">
        <v>290</v>
      </c>
      <c r="AT229" s="17" t="s">
        <v>285</v>
      </c>
      <c r="AU229" s="17" t="s">
        <v>88</v>
      </c>
      <c r="AY229" s="17" t="s">
        <v>282</v>
      </c>
      <c r="BE229" s="207">
        <f>IF(N229="základní",J229,0)</f>
        <v>230</v>
      </c>
      <c r="BF229" s="207">
        <f>IF(N229="snížená",J229,0)</f>
        <v>0</v>
      </c>
      <c r="BG229" s="207">
        <f>IF(N229="zákl. přenesená",J229,0)</f>
        <v>0</v>
      </c>
      <c r="BH229" s="207">
        <f>IF(N229="sníž. přenesená",J229,0)</f>
        <v>0</v>
      </c>
      <c r="BI229" s="207">
        <f>IF(N229="nulová",J229,0)</f>
        <v>0</v>
      </c>
      <c r="BJ229" s="17" t="s">
        <v>86</v>
      </c>
      <c r="BK229" s="207">
        <f>ROUND(I229*H229,2)</f>
        <v>230</v>
      </c>
      <c r="BL229" s="17" t="s">
        <v>290</v>
      </c>
      <c r="BM229" s="17" t="s">
        <v>5367</v>
      </c>
    </row>
    <row r="230" s="1" customFormat="1" ht="16.5" customHeight="1">
      <c r="B230" s="33"/>
      <c r="C230" s="198" t="s">
        <v>743</v>
      </c>
      <c r="D230" s="198" t="s">
        <v>285</v>
      </c>
      <c r="E230" s="199" t="s">
        <v>5368</v>
      </c>
      <c r="F230" s="200" t="s">
        <v>5369</v>
      </c>
      <c r="G230" s="201" t="s">
        <v>1463</v>
      </c>
      <c r="H230" s="202">
        <v>102</v>
      </c>
      <c r="I230" s="203">
        <v>23</v>
      </c>
      <c r="J230" s="203">
        <f>ROUND(I230*H230,2)</f>
        <v>2346</v>
      </c>
      <c r="K230" s="200" t="s">
        <v>377</v>
      </c>
      <c r="L230" s="38"/>
      <c r="M230" s="72" t="s">
        <v>1</v>
      </c>
      <c r="N230" s="204" t="s">
        <v>50</v>
      </c>
      <c r="O230" s="205">
        <v>0</v>
      </c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6">
        <f>S230*H230</f>
        <v>0</v>
      </c>
      <c r="AR230" s="17" t="s">
        <v>290</v>
      </c>
      <c r="AT230" s="17" t="s">
        <v>285</v>
      </c>
      <c r="AU230" s="17" t="s">
        <v>88</v>
      </c>
      <c r="AY230" s="17" t="s">
        <v>282</v>
      </c>
      <c r="BE230" s="207">
        <f>IF(N230="základní",J230,0)</f>
        <v>2346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17" t="s">
        <v>86</v>
      </c>
      <c r="BK230" s="207">
        <f>ROUND(I230*H230,2)</f>
        <v>2346</v>
      </c>
      <c r="BL230" s="17" t="s">
        <v>290</v>
      </c>
      <c r="BM230" s="17" t="s">
        <v>5370</v>
      </c>
    </row>
    <row r="231" s="1" customFormat="1" ht="16.5" customHeight="1">
      <c r="B231" s="33"/>
      <c r="C231" s="198" t="s">
        <v>747</v>
      </c>
      <c r="D231" s="198" t="s">
        <v>285</v>
      </c>
      <c r="E231" s="199" t="s">
        <v>5371</v>
      </c>
      <c r="F231" s="200" t="s">
        <v>5372</v>
      </c>
      <c r="G231" s="201" t="s">
        <v>1463</v>
      </c>
      <c r="H231" s="202">
        <v>102</v>
      </c>
      <c r="I231" s="203">
        <v>6</v>
      </c>
      <c r="J231" s="203">
        <f>ROUND(I231*H231,2)</f>
        <v>612</v>
      </c>
      <c r="K231" s="200" t="s">
        <v>377</v>
      </c>
      <c r="L231" s="38"/>
      <c r="M231" s="72" t="s">
        <v>1</v>
      </c>
      <c r="N231" s="204" t="s">
        <v>50</v>
      </c>
      <c r="O231" s="205">
        <v>0</v>
      </c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AR231" s="17" t="s">
        <v>290</v>
      </c>
      <c r="AT231" s="17" t="s">
        <v>285</v>
      </c>
      <c r="AU231" s="17" t="s">
        <v>88</v>
      </c>
      <c r="AY231" s="17" t="s">
        <v>282</v>
      </c>
      <c r="BE231" s="207">
        <f>IF(N231="základní",J231,0)</f>
        <v>612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7" t="s">
        <v>86</v>
      </c>
      <c r="BK231" s="207">
        <f>ROUND(I231*H231,2)</f>
        <v>612</v>
      </c>
      <c r="BL231" s="17" t="s">
        <v>290</v>
      </c>
      <c r="BM231" s="17" t="s">
        <v>5373</v>
      </c>
    </row>
    <row r="232" s="1" customFormat="1" ht="16.5" customHeight="1">
      <c r="B232" s="33"/>
      <c r="C232" s="198" t="s">
        <v>751</v>
      </c>
      <c r="D232" s="198" t="s">
        <v>285</v>
      </c>
      <c r="E232" s="199" t="s">
        <v>5374</v>
      </c>
      <c r="F232" s="200" t="s">
        <v>5375</v>
      </c>
      <c r="G232" s="201" t="s">
        <v>1463</v>
      </c>
      <c r="H232" s="202">
        <v>5</v>
      </c>
      <c r="I232" s="203">
        <v>349</v>
      </c>
      <c r="J232" s="203">
        <f>ROUND(I232*H232,2)</f>
        <v>1745</v>
      </c>
      <c r="K232" s="200" t="s">
        <v>377</v>
      </c>
      <c r="L232" s="38"/>
      <c r="M232" s="72" t="s">
        <v>1</v>
      </c>
      <c r="N232" s="204" t="s">
        <v>50</v>
      </c>
      <c r="O232" s="205">
        <v>0</v>
      </c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AR232" s="17" t="s">
        <v>290</v>
      </c>
      <c r="AT232" s="17" t="s">
        <v>285</v>
      </c>
      <c r="AU232" s="17" t="s">
        <v>88</v>
      </c>
      <c r="AY232" s="17" t="s">
        <v>282</v>
      </c>
      <c r="BE232" s="207">
        <f>IF(N232="základní",J232,0)</f>
        <v>1745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86</v>
      </c>
      <c r="BK232" s="207">
        <f>ROUND(I232*H232,2)</f>
        <v>1745</v>
      </c>
      <c r="BL232" s="17" t="s">
        <v>290</v>
      </c>
      <c r="BM232" s="17" t="s">
        <v>5376</v>
      </c>
    </row>
    <row r="233" s="1" customFormat="1" ht="16.5" customHeight="1">
      <c r="B233" s="33"/>
      <c r="C233" s="198" t="s">
        <v>755</v>
      </c>
      <c r="D233" s="198" t="s">
        <v>285</v>
      </c>
      <c r="E233" s="199" t="s">
        <v>5377</v>
      </c>
      <c r="F233" s="200" t="s">
        <v>5378</v>
      </c>
      <c r="G233" s="201" t="s">
        <v>1463</v>
      </c>
      <c r="H233" s="202">
        <v>1</v>
      </c>
      <c r="I233" s="203">
        <v>125</v>
      </c>
      <c r="J233" s="203">
        <f>ROUND(I233*H233,2)</f>
        <v>125</v>
      </c>
      <c r="K233" s="200" t="s">
        <v>377</v>
      </c>
      <c r="L233" s="38"/>
      <c r="M233" s="72" t="s">
        <v>1</v>
      </c>
      <c r="N233" s="204" t="s">
        <v>50</v>
      </c>
      <c r="O233" s="205">
        <v>0</v>
      </c>
      <c r="P233" s="205">
        <f>O233*H233</f>
        <v>0</v>
      </c>
      <c r="Q233" s="205">
        <v>0</v>
      </c>
      <c r="R233" s="205">
        <f>Q233*H233</f>
        <v>0</v>
      </c>
      <c r="S233" s="205">
        <v>0</v>
      </c>
      <c r="T233" s="206">
        <f>S233*H233</f>
        <v>0</v>
      </c>
      <c r="AR233" s="17" t="s">
        <v>290</v>
      </c>
      <c r="AT233" s="17" t="s">
        <v>285</v>
      </c>
      <c r="AU233" s="17" t="s">
        <v>88</v>
      </c>
      <c r="AY233" s="17" t="s">
        <v>282</v>
      </c>
      <c r="BE233" s="207">
        <f>IF(N233="základní",J233,0)</f>
        <v>125</v>
      </c>
      <c r="BF233" s="207">
        <f>IF(N233="snížená",J233,0)</f>
        <v>0</v>
      </c>
      <c r="BG233" s="207">
        <f>IF(N233="zákl. přenesená",J233,0)</f>
        <v>0</v>
      </c>
      <c r="BH233" s="207">
        <f>IF(N233="sníž. přenesená",J233,0)</f>
        <v>0</v>
      </c>
      <c r="BI233" s="207">
        <f>IF(N233="nulová",J233,0)</f>
        <v>0</v>
      </c>
      <c r="BJ233" s="17" t="s">
        <v>86</v>
      </c>
      <c r="BK233" s="207">
        <f>ROUND(I233*H233,2)</f>
        <v>125</v>
      </c>
      <c r="BL233" s="17" t="s">
        <v>290</v>
      </c>
      <c r="BM233" s="17" t="s">
        <v>5379</v>
      </c>
    </row>
    <row r="234" s="1" customFormat="1" ht="16.5" customHeight="1">
      <c r="B234" s="33"/>
      <c r="C234" s="198" t="s">
        <v>759</v>
      </c>
      <c r="D234" s="198" t="s">
        <v>285</v>
      </c>
      <c r="E234" s="199" t="s">
        <v>5380</v>
      </c>
      <c r="F234" s="200" t="s">
        <v>5381</v>
      </c>
      <c r="G234" s="201" t="s">
        <v>1463</v>
      </c>
      <c r="H234" s="202">
        <v>4</v>
      </c>
      <c r="I234" s="203">
        <v>48</v>
      </c>
      <c r="J234" s="203">
        <f>ROUND(I234*H234,2)</f>
        <v>192</v>
      </c>
      <c r="K234" s="200" t="s">
        <v>377</v>
      </c>
      <c r="L234" s="38"/>
      <c r="M234" s="72" t="s">
        <v>1</v>
      </c>
      <c r="N234" s="204" t="s">
        <v>50</v>
      </c>
      <c r="O234" s="205">
        <v>0</v>
      </c>
      <c r="P234" s="205">
        <f>O234*H234</f>
        <v>0</v>
      </c>
      <c r="Q234" s="205">
        <v>0</v>
      </c>
      <c r="R234" s="205">
        <f>Q234*H234</f>
        <v>0</v>
      </c>
      <c r="S234" s="205">
        <v>0</v>
      </c>
      <c r="T234" s="206">
        <f>S234*H234</f>
        <v>0</v>
      </c>
      <c r="AR234" s="17" t="s">
        <v>290</v>
      </c>
      <c r="AT234" s="17" t="s">
        <v>285</v>
      </c>
      <c r="AU234" s="17" t="s">
        <v>88</v>
      </c>
      <c r="AY234" s="17" t="s">
        <v>282</v>
      </c>
      <c r="BE234" s="207">
        <f>IF(N234="základní",J234,0)</f>
        <v>192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7" t="s">
        <v>86</v>
      </c>
      <c r="BK234" s="207">
        <f>ROUND(I234*H234,2)</f>
        <v>192</v>
      </c>
      <c r="BL234" s="17" t="s">
        <v>290</v>
      </c>
      <c r="BM234" s="17" t="s">
        <v>5382</v>
      </c>
    </row>
    <row r="235" s="1" customFormat="1" ht="16.5" customHeight="1">
      <c r="B235" s="33"/>
      <c r="C235" s="198" t="s">
        <v>765</v>
      </c>
      <c r="D235" s="198" t="s">
        <v>285</v>
      </c>
      <c r="E235" s="199" t="s">
        <v>5383</v>
      </c>
      <c r="F235" s="200" t="s">
        <v>5384</v>
      </c>
      <c r="G235" s="201" t="s">
        <v>392</v>
      </c>
      <c r="H235" s="202">
        <v>16</v>
      </c>
      <c r="I235" s="203">
        <v>12</v>
      </c>
      <c r="J235" s="203">
        <f>ROUND(I235*H235,2)</f>
        <v>192</v>
      </c>
      <c r="K235" s="200" t="s">
        <v>377</v>
      </c>
      <c r="L235" s="38"/>
      <c r="M235" s="72" t="s">
        <v>1</v>
      </c>
      <c r="N235" s="204" t="s">
        <v>50</v>
      </c>
      <c r="O235" s="205">
        <v>0</v>
      </c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AR235" s="17" t="s">
        <v>290</v>
      </c>
      <c r="AT235" s="17" t="s">
        <v>285</v>
      </c>
      <c r="AU235" s="17" t="s">
        <v>88</v>
      </c>
      <c r="AY235" s="17" t="s">
        <v>282</v>
      </c>
      <c r="BE235" s="207">
        <f>IF(N235="základní",J235,0)</f>
        <v>192</v>
      </c>
      <c r="BF235" s="207">
        <f>IF(N235="snížená",J235,0)</f>
        <v>0</v>
      </c>
      <c r="BG235" s="207">
        <f>IF(N235="zákl. přenesená",J235,0)</f>
        <v>0</v>
      </c>
      <c r="BH235" s="207">
        <f>IF(N235="sníž. přenesená",J235,0)</f>
        <v>0</v>
      </c>
      <c r="BI235" s="207">
        <f>IF(N235="nulová",J235,0)</f>
        <v>0</v>
      </c>
      <c r="BJ235" s="17" t="s">
        <v>86</v>
      </c>
      <c r="BK235" s="207">
        <f>ROUND(I235*H235,2)</f>
        <v>192</v>
      </c>
      <c r="BL235" s="17" t="s">
        <v>290</v>
      </c>
      <c r="BM235" s="17" t="s">
        <v>5385</v>
      </c>
    </row>
    <row r="236" s="1" customFormat="1" ht="16.5" customHeight="1">
      <c r="B236" s="33"/>
      <c r="C236" s="198" t="s">
        <v>769</v>
      </c>
      <c r="D236" s="198" t="s">
        <v>285</v>
      </c>
      <c r="E236" s="199" t="s">
        <v>5386</v>
      </c>
      <c r="F236" s="200" t="s">
        <v>5387</v>
      </c>
      <c r="G236" s="201" t="s">
        <v>392</v>
      </c>
      <c r="H236" s="202">
        <v>50</v>
      </c>
      <c r="I236" s="203">
        <v>38</v>
      </c>
      <c r="J236" s="203">
        <f>ROUND(I236*H236,2)</f>
        <v>1900</v>
      </c>
      <c r="K236" s="200" t="s">
        <v>377</v>
      </c>
      <c r="L236" s="38"/>
      <c r="M236" s="72" t="s">
        <v>1</v>
      </c>
      <c r="N236" s="204" t="s">
        <v>50</v>
      </c>
      <c r="O236" s="205">
        <v>0</v>
      </c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AR236" s="17" t="s">
        <v>290</v>
      </c>
      <c r="AT236" s="17" t="s">
        <v>285</v>
      </c>
      <c r="AU236" s="17" t="s">
        <v>88</v>
      </c>
      <c r="AY236" s="17" t="s">
        <v>282</v>
      </c>
      <c r="BE236" s="207">
        <f>IF(N236="základní",J236,0)</f>
        <v>1900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1900</v>
      </c>
      <c r="BL236" s="17" t="s">
        <v>290</v>
      </c>
      <c r="BM236" s="17" t="s">
        <v>5388</v>
      </c>
    </row>
    <row r="237" s="1" customFormat="1" ht="16.5" customHeight="1">
      <c r="B237" s="33"/>
      <c r="C237" s="198" t="s">
        <v>773</v>
      </c>
      <c r="D237" s="198" t="s">
        <v>285</v>
      </c>
      <c r="E237" s="199" t="s">
        <v>5389</v>
      </c>
      <c r="F237" s="200" t="s">
        <v>5390</v>
      </c>
      <c r="G237" s="201" t="s">
        <v>392</v>
      </c>
      <c r="H237" s="202">
        <v>100</v>
      </c>
      <c r="I237" s="203">
        <v>5</v>
      </c>
      <c r="J237" s="203">
        <f>ROUND(I237*H237,2)</f>
        <v>500</v>
      </c>
      <c r="K237" s="200" t="s">
        <v>377</v>
      </c>
      <c r="L237" s="38"/>
      <c r="M237" s="72" t="s">
        <v>1</v>
      </c>
      <c r="N237" s="204" t="s">
        <v>50</v>
      </c>
      <c r="O237" s="205">
        <v>0</v>
      </c>
      <c r="P237" s="205">
        <f>O237*H237</f>
        <v>0</v>
      </c>
      <c r="Q237" s="205">
        <v>0</v>
      </c>
      <c r="R237" s="205">
        <f>Q237*H237</f>
        <v>0</v>
      </c>
      <c r="S237" s="205">
        <v>0</v>
      </c>
      <c r="T237" s="206">
        <f>S237*H237</f>
        <v>0</v>
      </c>
      <c r="AR237" s="17" t="s">
        <v>290</v>
      </c>
      <c r="AT237" s="17" t="s">
        <v>285</v>
      </c>
      <c r="AU237" s="17" t="s">
        <v>88</v>
      </c>
      <c r="AY237" s="17" t="s">
        <v>282</v>
      </c>
      <c r="BE237" s="207">
        <f>IF(N237="základní",J237,0)</f>
        <v>500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17" t="s">
        <v>86</v>
      </c>
      <c r="BK237" s="207">
        <f>ROUND(I237*H237,2)</f>
        <v>500</v>
      </c>
      <c r="BL237" s="17" t="s">
        <v>290</v>
      </c>
      <c r="BM237" s="17" t="s">
        <v>5391</v>
      </c>
    </row>
    <row r="238" s="1" customFormat="1" ht="16.5" customHeight="1">
      <c r="B238" s="33"/>
      <c r="C238" s="198" t="s">
        <v>777</v>
      </c>
      <c r="D238" s="198" t="s">
        <v>285</v>
      </c>
      <c r="E238" s="199" t="s">
        <v>5392</v>
      </c>
      <c r="F238" s="200" t="s">
        <v>5393</v>
      </c>
      <c r="G238" s="201" t="s">
        <v>1463</v>
      </c>
      <c r="H238" s="202">
        <v>118</v>
      </c>
      <c r="I238" s="203">
        <v>5.5</v>
      </c>
      <c r="J238" s="203">
        <f>ROUND(I238*H238,2)</f>
        <v>649</v>
      </c>
      <c r="K238" s="200" t="s">
        <v>377</v>
      </c>
      <c r="L238" s="38"/>
      <c r="M238" s="72" t="s">
        <v>1</v>
      </c>
      <c r="N238" s="204" t="s">
        <v>50</v>
      </c>
      <c r="O238" s="205">
        <v>0</v>
      </c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AR238" s="17" t="s">
        <v>290</v>
      </c>
      <c r="AT238" s="17" t="s">
        <v>285</v>
      </c>
      <c r="AU238" s="17" t="s">
        <v>88</v>
      </c>
      <c r="AY238" s="17" t="s">
        <v>282</v>
      </c>
      <c r="BE238" s="207">
        <f>IF(N238="základní",J238,0)</f>
        <v>649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7" t="s">
        <v>86</v>
      </c>
      <c r="BK238" s="207">
        <f>ROUND(I238*H238,2)</f>
        <v>649</v>
      </c>
      <c r="BL238" s="17" t="s">
        <v>290</v>
      </c>
      <c r="BM238" s="17" t="s">
        <v>5394</v>
      </c>
    </row>
    <row r="239" s="1" customFormat="1" ht="16.5" customHeight="1">
      <c r="B239" s="33"/>
      <c r="C239" s="198" t="s">
        <v>781</v>
      </c>
      <c r="D239" s="198" t="s">
        <v>285</v>
      </c>
      <c r="E239" s="199" t="s">
        <v>5395</v>
      </c>
      <c r="F239" s="200" t="s">
        <v>5396</v>
      </c>
      <c r="G239" s="201" t="s">
        <v>1463</v>
      </c>
      <c r="H239" s="202">
        <v>6</v>
      </c>
      <c r="I239" s="203">
        <v>64</v>
      </c>
      <c r="J239" s="203">
        <f>ROUND(I239*H239,2)</f>
        <v>384</v>
      </c>
      <c r="K239" s="200" t="s">
        <v>377</v>
      </c>
      <c r="L239" s="38"/>
      <c r="M239" s="72" t="s">
        <v>1</v>
      </c>
      <c r="N239" s="204" t="s">
        <v>50</v>
      </c>
      <c r="O239" s="205">
        <v>0</v>
      </c>
      <c r="P239" s="205">
        <f>O239*H239</f>
        <v>0</v>
      </c>
      <c r="Q239" s="205">
        <v>0</v>
      </c>
      <c r="R239" s="205">
        <f>Q239*H239</f>
        <v>0</v>
      </c>
      <c r="S239" s="205">
        <v>0</v>
      </c>
      <c r="T239" s="206">
        <f>S239*H239</f>
        <v>0</v>
      </c>
      <c r="AR239" s="17" t="s">
        <v>290</v>
      </c>
      <c r="AT239" s="17" t="s">
        <v>285</v>
      </c>
      <c r="AU239" s="17" t="s">
        <v>88</v>
      </c>
      <c r="AY239" s="17" t="s">
        <v>282</v>
      </c>
      <c r="BE239" s="207">
        <f>IF(N239="základní",J239,0)</f>
        <v>384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17" t="s">
        <v>86</v>
      </c>
      <c r="BK239" s="207">
        <f>ROUND(I239*H239,2)</f>
        <v>384</v>
      </c>
      <c r="BL239" s="17" t="s">
        <v>290</v>
      </c>
      <c r="BM239" s="17" t="s">
        <v>5397</v>
      </c>
    </row>
    <row r="240" s="1" customFormat="1" ht="16.5" customHeight="1">
      <c r="B240" s="33"/>
      <c r="C240" s="198" t="s">
        <v>785</v>
      </c>
      <c r="D240" s="198" t="s">
        <v>285</v>
      </c>
      <c r="E240" s="199" t="s">
        <v>5398</v>
      </c>
      <c r="F240" s="200" t="s">
        <v>5148</v>
      </c>
      <c r="G240" s="201" t="s">
        <v>5149</v>
      </c>
      <c r="H240" s="202">
        <v>1</v>
      </c>
      <c r="I240" s="203">
        <v>7850</v>
      </c>
      <c r="J240" s="203">
        <f>ROUND(I240*H240,2)</f>
        <v>7850</v>
      </c>
      <c r="K240" s="200" t="s">
        <v>377</v>
      </c>
      <c r="L240" s="38"/>
      <c r="M240" s="72" t="s">
        <v>1</v>
      </c>
      <c r="N240" s="204" t="s">
        <v>50</v>
      </c>
      <c r="O240" s="205">
        <v>0</v>
      </c>
      <c r="P240" s="205">
        <f>O240*H240</f>
        <v>0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AR240" s="17" t="s">
        <v>290</v>
      </c>
      <c r="AT240" s="17" t="s">
        <v>285</v>
      </c>
      <c r="AU240" s="17" t="s">
        <v>88</v>
      </c>
      <c r="AY240" s="17" t="s">
        <v>282</v>
      </c>
      <c r="BE240" s="207">
        <f>IF(N240="základní",J240,0)</f>
        <v>7850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86</v>
      </c>
      <c r="BK240" s="207">
        <f>ROUND(I240*H240,2)</f>
        <v>7850</v>
      </c>
      <c r="BL240" s="17" t="s">
        <v>290</v>
      </c>
      <c r="BM240" s="17" t="s">
        <v>5399</v>
      </c>
    </row>
    <row r="241" s="11" customFormat="1" ht="25.92" customHeight="1">
      <c r="B241" s="183"/>
      <c r="C241" s="184"/>
      <c r="D241" s="185" t="s">
        <v>78</v>
      </c>
      <c r="E241" s="186" t="s">
        <v>5400</v>
      </c>
      <c r="F241" s="186" t="s">
        <v>5401</v>
      </c>
      <c r="G241" s="184"/>
      <c r="H241" s="184"/>
      <c r="I241" s="184"/>
      <c r="J241" s="187">
        <f>BK241</f>
        <v>102564</v>
      </c>
      <c r="K241" s="184"/>
      <c r="L241" s="188"/>
      <c r="M241" s="189"/>
      <c r="N241" s="190"/>
      <c r="O241" s="190"/>
      <c r="P241" s="191">
        <f>SUM(P242:P257)</f>
        <v>0</v>
      </c>
      <c r="Q241" s="190"/>
      <c r="R241" s="191">
        <f>SUM(R242:R257)</f>
        <v>0</v>
      </c>
      <c r="S241" s="190"/>
      <c r="T241" s="192">
        <f>SUM(T242:T257)</f>
        <v>0</v>
      </c>
      <c r="AR241" s="193" t="s">
        <v>86</v>
      </c>
      <c r="AT241" s="194" t="s">
        <v>78</v>
      </c>
      <c r="AU241" s="194" t="s">
        <v>79</v>
      </c>
      <c r="AY241" s="193" t="s">
        <v>282</v>
      </c>
      <c r="BK241" s="195">
        <f>SUM(BK242:BK257)</f>
        <v>102564</v>
      </c>
    </row>
    <row r="242" s="1" customFormat="1" ht="16.5" customHeight="1">
      <c r="B242" s="33"/>
      <c r="C242" s="198" t="s">
        <v>789</v>
      </c>
      <c r="D242" s="198" t="s">
        <v>285</v>
      </c>
      <c r="E242" s="199" t="s">
        <v>5402</v>
      </c>
      <c r="F242" s="200" t="s">
        <v>5403</v>
      </c>
      <c r="G242" s="201" t="s">
        <v>392</v>
      </c>
      <c r="H242" s="202">
        <v>3050</v>
      </c>
      <c r="I242" s="203">
        <v>16</v>
      </c>
      <c r="J242" s="203">
        <f>ROUND(I242*H242,2)</f>
        <v>48800</v>
      </c>
      <c r="K242" s="200" t="s">
        <v>377</v>
      </c>
      <c r="L242" s="38"/>
      <c r="M242" s="72" t="s">
        <v>1</v>
      </c>
      <c r="N242" s="204" t="s">
        <v>50</v>
      </c>
      <c r="O242" s="205">
        <v>0</v>
      </c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AR242" s="17" t="s">
        <v>290</v>
      </c>
      <c r="AT242" s="17" t="s">
        <v>285</v>
      </c>
      <c r="AU242" s="17" t="s">
        <v>86</v>
      </c>
      <c r="AY242" s="17" t="s">
        <v>282</v>
      </c>
      <c r="BE242" s="207">
        <f>IF(N242="základní",J242,0)</f>
        <v>48800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7" t="s">
        <v>86</v>
      </c>
      <c r="BK242" s="207">
        <f>ROUND(I242*H242,2)</f>
        <v>48800</v>
      </c>
      <c r="BL242" s="17" t="s">
        <v>290</v>
      </c>
      <c r="BM242" s="17" t="s">
        <v>5404</v>
      </c>
    </row>
    <row r="243" s="1" customFormat="1" ht="16.5" customHeight="1">
      <c r="B243" s="33"/>
      <c r="C243" s="198" t="s">
        <v>793</v>
      </c>
      <c r="D243" s="198" t="s">
        <v>285</v>
      </c>
      <c r="E243" s="199" t="s">
        <v>5405</v>
      </c>
      <c r="F243" s="200" t="s">
        <v>5406</v>
      </c>
      <c r="G243" s="201" t="s">
        <v>392</v>
      </c>
      <c r="H243" s="202">
        <v>3050</v>
      </c>
      <c r="I243" s="203">
        <v>1</v>
      </c>
      <c r="J243" s="203">
        <f>ROUND(I243*H243,2)</f>
        <v>3050</v>
      </c>
      <c r="K243" s="200" t="s">
        <v>377</v>
      </c>
      <c r="L243" s="38"/>
      <c r="M243" s="72" t="s">
        <v>1</v>
      </c>
      <c r="N243" s="204" t="s">
        <v>50</v>
      </c>
      <c r="O243" s="205">
        <v>0</v>
      </c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AR243" s="17" t="s">
        <v>290</v>
      </c>
      <c r="AT243" s="17" t="s">
        <v>285</v>
      </c>
      <c r="AU243" s="17" t="s">
        <v>86</v>
      </c>
      <c r="AY243" s="17" t="s">
        <v>282</v>
      </c>
      <c r="BE243" s="207">
        <f>IF(N243="základní",J243,0)</f>
        <v>3050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17" t="s">
        <v>86</v>
      </c>
      <c r="BK243" s="207">
        <f>ROUND(I243*H243,2)</f>
        <v>3050</v>
      </c>
      <c r="BL243" s="17" t="s">
        <v>290</v>
      </c>
      <c r="BM243" s="17" t="s">
        <v>5407</v>
      </c>
    </row>
    <row r="244" s="1" customFormat="1" ht="16.5" customHeight="1">
      <c r="B244" s="33"/>
      <c r="C244" s="198" t="s">
        <v>797</v>
      </c>
      <c r="D244" s="198" t="s">
        <v>285</v>
      </c>
      <c r="E244" s="199" t="s">
        <v>5408</v>
      </c>
      <c r="F244" s="200" t="s">
        <v>5409</v>
      </c>
      <c r="G244" s="201" t="s">
        <v>392</v>
      </c>
      <c r="H244" s="202">
        <v>66</v>
      </c>
      <c r="I244" s="203">
        <v>23</v>
      </c>
      <c r="J244" s="203">
        <f>ROUND(I244*H244,2)</f>
        <v>1518</v>
      </c>
      <c r="K244" s="200" t="s">
        <v>377</v>
      </c>
      <c r="L244" s="38"/>
      <c r="M244" s="72" t="s">
        <v>1</v>
      </c>
      <c r="N244" s="204" t="s">
        <v>50</v>
      </c>
      <c r="O244" s="205">
        <v>0</v>
      </c>
      <c r="P244" s="205">
        <f>O244*H244</f>
        <v>0</v>
      </c>
      <c r="Q244" s="205">
        <v>0</v>
      </c>
      <c r="R244" s="205">
        <f>Q244*H244</f>
        <v>0</v>
      </c>
      <c r="S244" s="205">
        <v>0</v>
      </c>
      <c r="T244" s="206">
        <f>S244*H244</f>
        <v>0</v>
      </c>
      <c r="AR244" s="17" t="s">
        <v>290</v>
      </c>
      <c r="AT244" s="17" t="s">
        <v>285</v>
      </c>
      <c r="AU244" s="17" t="s">
        <v>86</v>
      </c>
      <c r="AY244" s="17" t="s">
        <v>282</v>
      </c>
      <c r="BE244" s="207">
        <f>IF(N244="základní",J244,0)</f>
        <v>1518</v>
      </c>
      <c r="BF244" s="207">
        <f>IF(N244="snížená",J244,0)</f>
        <v>0</v>
      </c>
      <c r="BG244" s="207">
        <f>IF(N244="zákl. přenesená",J244,0)</f>
        <v>0</v>
      </c>
      <c r="BH244" s="207">
        <f>IF(N244="sníž. přenesená",J244,0)</f>
        <v>0</v>
      </c>
      <c r="BI244" s="207">
        <f>IF(N244="nulová",J244,0)</f>
        <v>0</v>
      </c>
      <c r="BJ244" s="17" t="s">
        <v>86</v>
      </c>
      <c r="BK244" s="207">
        <f>ROUND(I244*H244,2)</f>
        <v>1518</v>
      </c>
      <c r="BL244" s="17" t="s">
        <v>290</v>
      </c>
      <c r="BM244" s="17" t="s">
        <v>5410</v>
      </c>
    </row>
    <row r="245" s="1" customFormat="1" ht="16.5" customHeight="1">
      <c r="B245" s="33"/>
      <c r="C245" s="198" t="s">
        <v>803</v>
      </c>
      <c r="D245" s="198" t="s">
        <v>285</v>
      </c>
      <c r="E245" s="199" t="s">
        <v>5411</v>
      </c>
      <c r="F245" s="200" t="s">
        <v>5412</v>
      </c>
      <c r="G245" s="201" t="s">
        <v>1463</v>
      </c>
      <c r="H245" s="202">
        <v>2</v>
      </c>
      <c r="I245" s="203">
        <v>199</v>
      </c>
      <c r="J245" s="203">
        <f>ROUND(I245*H245,2)</f>
        <v>398</v>
      </c>
      <c r="K245" s="200" t="s">
        <v>377</v>
      </c>
      <c r="L245" s="38"/>
      <c r="M245" s="72" t="s">
        <v>1</v>
      </c>
      <c r="N245" s="204" t="s">
        <v>50</v>
      </c>
      <c r="O245" s="205">
        <v>0</v>
      </c>
      <c r="P245" s="205">
        <f>O245*H245</f>
        <v>0</v>
      </c>
      <c r="Q245" s="205">
        <v>0</v>
      </c>
      <c r="R245" s="205">
        <f>Q245*H245</f>
        <v>0</v>
      </c>
      <c r="S245" s="205">
        <v>0</v>
      </c>
      <c r="T245" s="206">
        <f>S245*H245</f>
        <v>0</v>
      </c>
      <c r="AR245" s="17" t="s">
        <v>290</v>
      </c>
      <c r="AT245" s="17" t="s">
        <v>285</v>
      </c>
      <c r="AU245" s="17" t="s">
        <v>86</v>
      </c>
      <c r="AY245" s="17" t="s">
        <v>282</v>
      </c>
      <c r="BE245" s="207">
        <f>IF(N245="základní",J245,0)</f>
        <v>398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7" t="s">
        <v>86</v>
      </c>
      <c r="BK245" s="207">
        <f>ROUND(I245*H245,2)</f>
        <v>398</v>
      </c>
      <c r="BL245" s="17" t="s">
        <v>290</v>
      </c>
      <c r="BM245" s="17" t="s">
        <v>5413</v>
      </c>
    </row>
    <row r="246" s="1" customFormat="1" ht="16.5" customHeight="1">
      <c r="B246" s="33"/>
      <c r="C246" s="198" t="s">
        <v>805</v>
      </c>
      <c r="D246" s="198" t="s">
        <v>285</v>
      </c>
      <c r="E246" s="199" t="s">
        <v>5414</v>
      </c>
      <c r="F246" s="200" t="s">
        <v>5415</v>
      </c>
      <c r="G246" s="201" t="s">
        <v>1463</v>
      </c>
      <c r="H246" s="202">
        <v>3</v>
      </c>
      <c r="I246" s="203">
        <v>138</v>
      </c>
      <c r="J246" s="203">
        <f>ROUND(I246*H246,2)</f>
        <v>414</v>
      </c>
      <c r="K246" s="200" t="s">
        <v>377</v>
      </c>
      <c r="L246" s="38"/>
      <c r="M246" s="72" t="s">
        <v>1</v>
      </c>
      <c r="N246" s="204" t="s">
        <v>50</v>
      </c>
      <c r="O246" s="205">
        <v>0</v>
      </c>
      <c r="P246" s="205">
        <f>O246*H246</f>
        <v>0</v>
      </c>
      <c r="Q246" s="205">
        <v>0</v>
      </c>
      <c r="R246" s="205">
        <f>Q246*H246</f>
        <v>0</v>
      </c>
      <c r="S246" s="205">
        <v>0</v>
      </c>
      <c r="T246" s="206">
        <f>S246*H246</f>
        <v>0</v>
      </c>
      <c r="AR246" s="17" t="s">
        <v>290</v>
      </c>
      <c r="AT246" s="17" t="s">
        <v>285</v>
      </c>
      <c r="AU246" s="17" t="s">
        <v>86</v>
      </c>
      <c r="AY246" s="17" t="s">
        <v>282</v>
      </c>
      <c r="BE246" s="207">
        <f>IF(N246="základní",J246,0)</f>
        <v>414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7" t="s">
        <v>86</v>
      </c>
      <c r="BK246" s="207">
        <f>ROUND(I246*H246,2)</f>
        <v>414</v>
      </c>
      <c r="BL246" s="17" t="s">
        <v>290</v>
      </c>
      <c r="BM246" s="17" t="s">
        <v>5416</v>
      </c>
    </row>
    <row r="247" s="1" customFormat="1" ht="16.5" customHeight="1">
      <c r="B247" s="33"/>
      <c r="C247" s="198" t="s">
        <v>106</v>
      </c>
      <c r="D247" s="198" t="s">
        <v>285</v>
      </c>
      <c r="E247" s="199" t="s">
        <v>5417</v>
      </c>
      <c r="F247" s="200" t="s">
        <v>5418</v>
      </c>
      <c r="G247" s="201" t="s">
        <v>1463</v>
      </c>
      <c r="H247" s="202">
        <v>4</v>
      </c>
      <c r="I247" s="203">
        <v>258</v>
      </c>
      <c r="J247" s="203">
        <f>ROUND(I247*H247,2)</f>
        <v>1032</v>
      </c>
      <c r="K247" s="200" t="s">
        <v>377</v>
      </c>
      <c r="L247" s="38"/>
      <c r="M247" s="72" t="s">
        <v>1</v>
      </c>
      <c r="N247" s="204" t="s">
        <v>50</v>
      </c>
      <c r="O247" s="205">
        <v>0</v>
      </c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AR247" s="17" t="s">
        <v>290</v>
      </c>
      <c r="AT247" s="17" t="s">
        <v>285</v>
      </c>
      <c r="AU247" s="17" t="s">
        <v>86</v>
      </c>
      <c r="AY247" s="17" t="s">
        <v>282</v>
      </c>
      <c r="BE247" s="207">
        <f>IF(N247="základní",J247,0)</f>
        <v>1032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7" t="s">
        <v>86</v>
      </c>
      <c r="BK247" s="207">
        <f>ROUND(I247*H247,2)</f>
        <v>1032</v>
      </c>
      <c r="BL247" s="17" t="s">
        <v>290</v>
      </c>
      <c r="BM247" s="17" t="s">
        <v>5419</v>
      </c>
    </row>
    <row r="248" s="1" customFormat="1" ht="16.5" customHeight="1">
      <c r="B248" s="33"/>
      <c r="C248" s="198" t="s">
        <v>810</v>
      </c>
      <c r="D248" s="198" t="s">
        <v>285</v>
      </c>
      <c r="E248" s="199" t="s">
        <v>5420</v>
      </c>
      <c r="F248" s="200" t="s">
        <v>5421</v>
      </c>
      <c r="G248" s="201" t="s">
        <v>1463</v>
      </c>
      <c r="H248" s="202">
        <v>4</v>
      </c>
      <c r="I248" s="203">
        <v>196</v>
      </c>
      <c r="J248" s="203">
        <f>ROUND(I248*H248,2)</f>
        <v>784</v>
      </c>
      <c r="K248" s="200" t="s">
        <v>377</v>
      </c>
      <c r="L248" s="38"/>
      <c r="M248" s="72" t="s">
        <v>1</v>
      </c>
      <c r="N248" s="204" t="s">
        <v>50</v>
      </c>
      <c r="O248" s="205">
        <v>0</v>
      </c>
      <c r="P248" s="205">
        <f>O248*H248</f>
        <v>0</v>
      </c>
      <c r="Q248" s="205">
        <v>0</v>
      </c>
      <c r="R248" s="205">
        <f>Q248*H248</f>
        <v>0</v>
      </c>
      <c r="S248" s="205">
        <v>0</v>
      </c>
      <c r="T248" s="206">
        <f>S248*H248</f>
        <v>0</v>
      </c>
      <c r="AR248" s="17" t="s">
        <v>290</v>
      </c>
      <c r="AT248" s="17" t="s">
        <v>285</v>
      </c>
      <c r="AU248" s="17" t="s">
        <v>86</v>
      </c>
      <c r="AY248" s="17" t="s">
        <v>282</v>
      </c>
      <c r="BE248" s="207">
        <f>IF(N248="základní",J248,0)</f>
        <v>784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7" t="s">
        <v>86</v>
      </c>
      <c r="BK248" s="207">
        <f>ROUND(I248*H248,2)</f>
        <v>784</v>
      </c>
      <c r="BL248" s="17" t="s">
        <v>290</v>
      </c>
      <c r="BM248" s="17" t="s">
        <v>5422</v>
      </c>
    </row>
    <row r="249" s="1" customFormat="1" ht="16.5" customHeight="1">
      <c r="B249" s="33"/>
      <c r="C249" s="198" t="s">
        <v>814</v>
      </c>
      <c r="D249" s="198" t="s">
        <v>285</v>
      </c>
      <c r="E249" s="199" t="s">
        <v>5423</v>
      </c>
      <c r="F249" s="200" t="s">
        <v>5424</v>
      </c>
      <c r="G249" s="201" t="s">
        <v>1463</v>
      </c>
      <c r="H249" s="202">
        <v>102</v>
      </c>
      <c r="I249" s="203">
        <v>95</v>
      </c>
      <c r="J249" s="203">
        <f>ROUND(I249*H249,2)</f>
        <v>9690</v>
      </c>
      <c r="K249" s="200" t="s">
        <v>377</v>
      </c>
      <c r="L249" s="38"/>
      <c r="M249" s="72" t="s">
        <v>1</v>
      </c>
      <c r="N249" s="204" t="s">
        <v>50</v>
      </c>
      <c r="O249" s="205">
        <v>0</v>
      </c>
      <c r="P249" s="205">
        <f>O249*H249</f>
        <v>0</v>
      </c>
      <c r="Q249" s="205">
        <v>0</v>
      </c>
      <c r="R249" s="205">
        <f>Q249*H249</f>
        <v>0</v>
      </c>
      <c r="S249" s="205">
        <v>0</v>
      </c>
      <c r="T249" s="206">
        <f>S249*H249</f>
        <v>0</v>
      </c>
      <c r="AR249" s="17" t="s">
        <v>290</v>
      </c>
      <c r="AT249" s="17" t="s">
        <v>285</v>
      </c>
      <c r="AU249" s="17" t="s">
        <v>86</v>
      </c>
      <c r="AY249" s="17" t="s">
        <v>282</v>
      </c>
      <c r="BE249" s="207">
        <f>IF(N249="základní",J249,0)</f>
        <v>9690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7" t="s">
        <v>86</v>
      </c>
      <c r="BK249" s="207">
        <f>ROUND(I249*H249,2)</f>
        <v>9690</v>
      </c>
      <c r="BL249" s="17" t="s">
        <v>290</v>
      </c>
      <c r="BM249" s="17" t="s">
        <v>5425</v>
      </c>
    </row>
    <row r="250" s="1" customFormat="1" ht="16.5" customHeight="1">
      <c r="B250" s="33"/>
      <c r="C250" s="198" t="s">
        <v>818</v>
      </c>
      <c r="D250" s="198" t="s">
        <v>285</v>
      </c>
      <c r="E250" s="199" t="s">
        <v>5426</v>
      </c>
      <c r="F250" s="200" t="s">
        <v>5427</v>
      </c>
      <c r="G250" s="201" t="s">
        <v>1463</v>
      </c>
      <c r="H250" s="202">
        <v>50</v>
      </c>
      <c r="I250" s="203">
        <v>104</v>
      </c>
      <c r="J250" s="203">
        <f>ROUND(I250*H250,2)</f>
        <v>5200</v>
      </c>
      <c r="K250" s="200" t="s">
        <v>377</v>
      </c>
      <c r="L250" s="38"/>
      <c r="M250" s="72" t="s">
        <v>1</v>
      </c>
      <c r="N250" s="204" t="s">
        <v>50</v>
      </c>
      <c r="O250" s="205">
        <v>0</v>
      </c>
      <c r="P250" s="205">
        <f>O250*H250</f>
        <v>0</v>
      </c>
      <c r="Q250" s="205">
        <v>0</v>
      </c>
      <c r="R250" s="205">
        <f>Q250*H250</f>
        <v>0</v>
      </c>
      <c r="S250" s="205">
        <v>0</v>
      </c>
      <c r="T250" s="206">
        <f>S250*H250</f>
        <v>0</v>
      </c>
      <c r="AR250" s="17" t="s">
        <v>290</v>
      </c>
      <c r="AT250" s="17" t="s">
        <v>285</v>
      </c>
      <c r="AU250" s="17" t="s">
        <v>86</v>
      </c>
      <c r="AY250" s="17" t="s">
        <v>282</v>
      </c>
      <c r="BE250" s="207">
        <f>IF(N250="základní",J250,0)</f>
        <v>5200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17" t="s">
        <v>86</v>
      </c>
      <c r="BK250" s="207">
        <f>ROUND(I250*H250,2)</f>
        <v>5200</v>
      </c>
      <c r="BL250" s="17" t="s">
        <v>290</v>
      </c>
      <c r="BM250" s="17" t="s">
        <v>5428</v>
      </c>
    </row>
    <row r="251" s="1" customFormat="1" ht="16.5" customHeight="1">
      <c r="B251" s="33"/>
      <c r="C251" s="198" t="s">
        <v>822</v>
      </c>
      <c r="D251" s="198" t="s">
        <v>285</v>
      </c>
      <c r="E251" s="199" t="s">
        <v>5429</v>
      </c>
      <c r="F251" s="200" t="s">
        <v>5430</v>
      </c>
      <c r="G251" s="201" t="s">
        <v>1463</v>
      </c>
      <c r="H251" s="202">
        <v>5</v>
      </c>
      <c r="I251" s="203">
        <v>326</v>
      </c>
      <c r="J251" s="203">
        <f>ROUND(I251*H251,2)</f>
        <v>1630</v>
      </c>
      <c r="K251" s="200" t="s">
        <v>377</v>
      </c>
      <c r="L251" s="38"/>
      <c r="M251" s="72" t="s">
        <v>1</v>
      </c>
      <c r="N251" s="204" t="s">
        <v>50</v>
      </c>
      <c r="O251" s="205">
        <v>0</v>
      </c>
      <c r="P251" s="205">
        <f>O251*H251</f>
        <v>0</v>
      </c>
      <c r="Q251" s="205">
        <v>0</v>
      </c>
      <c r="R251" s="205">
        <f>Q251*H251</f>
        <v>0</v>
      </c>
      <c r="S251" s="205">
        <v>0</v>
      </c>
      <c r="T251" s="206">
        <f>S251*H251</f>
        <v>0</v>
      </c>
      <c r="AR251" s="17" t="s">
        <v>290</v>
      </c>
      <c r="AT251" s="17" t="s">
        <v>285</v>
      </c>
      <c r="AU251" s="17" t="s">
        <v>86</v>
      </c>
      <c r="AY251" s="17" t="s">
        <v>282</v>
      </c>
      <c r="BE251" s="207">
        <f>IF(N251="základní",J251,0)</f>
        <v>1630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17" t="s">
        <v>86</v>
      </c>
      <c r="BK251" s="207">
        <f>ROUND(I251*H251,2)</f>
        <v>1630</v>
      </c>
      <c r="BL251" s="17" t="s">
        <v>290</v>
      </c>
      <c r="BM251" s="17" t="s">
        <v>5431</v>
      </c>
    </row>
    <row r="252" s="1" customFormat="1" ht="16.5" customHeight="1">
      <c r="B252" s="33"/>
      <c r="C252" s="198" t="s">
        <v>826</v>
      </c>
      <c r="D252" s="198" t="s">
        <v>285</v>
      </c>
      <c r="E252" s="199" t="s">
        <v>5432</v>
      </c>
      <c r="F252" s="200" t="s">
        <v>5433</v>
      </c>
      <c r="G252" s="201" t="s">
        <v>1463</v>
      </c>
      <c r="H252" s="202">
        <v>1</v>
      </c>
      <c r="I252" s="203">
        <v>6000</v>
      </c>
      <c r="J252" s="203">
        <f>ROUND(I252*H252,2)</f>
        <v>6000</v>
      </c>
      <c r="K252" s="200" t="s">
        <v>377</v>
      </c>
      <c r="L252" s="38"/>
      <c r="M252" s="72" t="s">
        <v>1</v>
      </c>
      <c r="N252" s="204" t="s">
        <v>50</v>
      </c>
      <c r="O252" s="205">
        <v>0</v>
      </c>
      <c r="P252" s="205">
        <f>O252*H252</f>
        <v>0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AR252" s="17" t="s">
        <v>290</v>
      </c>
      <c r="AT252" s="17" t="s">
        <v>285</v>
      </c>
      <c r="AU252" s="17" t="s">
        <v>86</v>
      </c>
      <c r="AY252" s="17" t="s">
        <v>282</v>
      </c>
      <c r="BE252" s="207">
        <f>IF(N252="základní",J252,0)</f>
        <v>6000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7" t="s">
        <v>86</v>
      </c>
      <c r="BK252" s="207">
        <f>ROUND(I252*H252,2)</f>
        <v>6000</v>
      </c>
      <c r="BL252" s="17" t="s">
        <v>290</v>
      </c>
      <c r="BM252" s="17" t="s">
        <v>5434</v>
      </c>
    </row>
    <row r="253" s="1" customFormat="1" ht="16.5" customHeight="1">
      <c r="B253" s="33"/>
      <c r="C253" s="198" t="s">
        <v>828</v>
      </c>
      <c r="D253" s="198" t="s">
        <v>285</v>
      </c>
      <c r="E253" s="199" t="s">
        <v>5435</v>
      </c>
      <c r="F253" s="200" t="s">
        <v>5436</v>
      </c>
      <c r="G253" s="201" t="s">
        <v>1463</v>
      </c>
      <c r="H253" s="202">
        <v>1</v>
      </c>
      <c r="I253" s="203">
        <v>12400</v>
      </c>
      <c r="J253" s="203">
        <f>ROUND(I253*H253,2)</f>
        <v>12400</v>
      </c>
      <c r="K253" s="200" t="s">
        <v>377</v>
      </c>
      <c r="L253" s="38"/>
      <c r="M253" s="72" t="s">
        <v>1</v>
      </c>
      <c r="N253" s="204" t="s">
        <v>50</v>
      </c>
      <c r="O253" s="205">
        <v>0</v>
      </c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AR253" s="17" t="s">
        <v>290</v>
      </c>
      <c r="AT253" s="17" t="s">
        <v>285</v>
      </c>
      <c r="AU253" s="17" t="s">
        <v>86</v>
      </c>
      <c r="AY253" s="17" t="s">
        <v>282</v>
      </c>
      <c r="BE253" s="207">
        <f>IF(N253="základní",J253,0)</f>
        <v>12400</v>
      </c>
      <c r="BF253" s="207">
        <f>IF(N253="snížená",J253,0)</f>
        <v>0</v>
      </c>
      <c r="BG253" s="207">
        <f>IF(N253="zákl. přenesená",J253,0)</f>
        <v>0</v>
      </c>
      <c r="BH253" s="207">
        <f>IF(N253="sníž. přenesená",J253,0)</f>
        <v>0</v>
      </c>
      <c r="BI253" s="207">
        <f>IF(N253="nulová",J253,0)</f>
        <v>0</v>
      </c>
      <c r="BJ253" s="17" t="s">
        <v>86</v>
      </c>
      <c r="BK253" s="207">
        <f>ROUND(I253*H253,2)</f>
        <v>12400</v>
      </c>
      <c r="BL253" s="17" t="s">
        <v>290</v>
      </c>
      <c r="BM253" s="17" t="s">
        <v>5437</v>
      </c>
    </row>
    <row r="254" s="1" customFormat="1" ht="22.5" customHeight="1">
      <c r="B254" s="33"/>
      <c r="C254" s="198" t="s">
        <v>834</v>
      </c>
      <c r="D254" s="198" t="s">
        <v>285</v>
      </c>
      <c r="E254" s="199" t="s">
        <v>5438</v>
      </c>
      <c r="F254" s="200" t="s">
        <v>5439</v>
      </c>
      <c r="G254" s="201" t="s">
        <v>1463</v>
      </c>
      <c r="H254" s="202">
        <v>1</v>
      </c>
      <c r="I254" s="203">
        <v>5600</v>
      </c>
      <c r="J254" s="203">
        <f>ROUND(I254*H254,2)</f>
        <v>5600</v>
      </c>
      <c r="K254" s="200" t="s">
        <v>377</v>
      </c>
      <c r="L254" s="38"/>
      <c r="M254" s="72" t="s">
        <v>1</v>
      </c>
      <c r="N254" s="204" t="s">
        <v>50</v>
      </c>
      <c r="O254" s="205">
        <v>0</v>
      </c>
      <c r="P254" s="205">
        <f>O254*H254</f>
        <v>0</v>
      </c>
      <c r="Q254" s="205">
        <v>0</v>
      </c>
      <c r="R254" s="205">
        <f>Q254*H254</f>
        <v>0</v>
      </c>
      <c r="S254" s="205">
        <v>0</v>
      </c>
      <c r="T254" s="206">
        <f>S254*H254</f>
        <v>0</v>
      </c>
      <c r="AR254" s="17" t="s">
        <v>290</v>
      </c>
      <c r="AT254" s="17" t="s">
        <v>285</v>
      </c>
      <c r="AU254" s="17" t="s">
        <v>86</v>
      </c>
      <c r="AY254" s="17" t="s">
        <v>282</v>
      </c>
      <c r="BE254" s="207">
        <f>IF(N254="základní",J254,0)</f>
        <v>5600</v>
      </c>
      <c r="BF254" s="207">
        <f>IF(N254="snížená",J254,0)</f>
        <v>0</v>
      </c>
      <c r="BG254" s="207">
        <f>IF(N254="zákl. přenesená",J254,0)</f>
        <v>0</v>
      </c>
      <c r="BH254" s="207">
        <f>IF(N254="sníž. přenesená",J254,0)</f>
        <v>0</v>
      </c>
      <c r="BI254" s="207">
        <f>IF(N254="nulová",J254,0)</f>
        <v>0</v>
      </c>
      <c r="BJ254" s="17" t="s">
        <v>86</v>
      </c>
      <c r="BK254" s="207">
        <f>ROUND(I254*H254,2)</f>
        <v>5600</v>
      </c>
      <c r="BL254" s="17" t="s">
        <v>290</v>
      </c>
      <c r="BM254" s="17" t="s">
        <v>5440</v>
      </c>
    </row>
    <row r="255" s="1" customFormat="1" ht="16.5" customHeight="1">
      <c r="B255" s="33"/>
      <c r="C255" s="198" t="s">
        <v>838</v>
      </c>
      <c r="D255" s="198" t="s">
        <v>285</v>
      </c>
      <c r="E255" s="199" t="s">
        <v>5441</v>
      </c>
      <c r="F255" s="200" t="s">
        <v>5442</v>
      </c>
      <c r="G255" s="201" t="s">
        <v>1463</v>
      </c>
      <c r="H255" s="202">
        <v>2</v>
      </c>
      <c r="I255" s="203">
        <v>152</v>
      </c>
      <c r="J255" s="203">
        <f>ROUND(I255*H255,2)</f>
        <v>304</v>
      </c>
      <c r="K255" s="200" t="s">
        <v>377</v>
      </c>
      <c r="L255" s="38"/>
      <c r="M255" s="72" t="s">
        <v>1</v>
      </c>
      <c r="N255" s="204" t="s">
        <v>50</v>
      </c>
      <c r="O255" s="205">
        <v>0</v>
      </c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AR255" s="17" t="s">
        <v>290</v>
      </c>
      <c r="AT255" s="17" t="s">
        <v>285</v>
      </c>
      <c r="AU255" s="17" t="s">
        <v>86</v>
      </c>
      <c r="AY255" s="17" t="s">
        <v>282</v>
      </c>
      <c r="BE255" s="207">
        <f>IF(N255="základní",J255,0)</f>
        <v>304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17" t="s">
        <v>86</v>
      </c>
      <c r="BK255" s="207">
        <f>ROUND(I255*H255,2)</f>
        <v>304</v>
      </c>
      <c r="BL255" s="17" t="s">
        <v>290</v>
      </c>
      <c r="BM255" s="17" t="s">
        <v>5443</v>
      </c>
    </row>
    <row r="256" s="1" customFormat="1" ht="16.5" customHeight="1">
      <c r="B256" s="33"/>
      <c r="C256" s="198" t="s">
        <v>842</v>
      </c>
      <c r="D256" s="198" t="s">
        <v>285</v>
      </c>
      <c r="E256" s="199" t="s">
        <v>5444</v>
      </c>
      <c r="F256" s="200" t="s">
        <v>5445</v>
      </c>
      <c r="G256" s="201" t="s">
        <v>1463</v>
      </c>
      <c r="H256" s="202">
        <v>2</v>
      </c>
      <c r="I256" s="203">
        <v>142</v>
      </c>
      <c r="J256" s="203">
        <f>ROUND(I256*H256,2)</f>
        <v>284</v>
      </c>
      <c r="K256" s="200" t="s">
        <v>377</v>
      </c>
      <c r="L256" s="38"/>
      <c r="M256" s="72" t="s">
        <v>1</v>
      </c>
      <c r="N256" s="204" t="s">
        <v>50</v>
      </c>
      <c r="O256" s="205">
        <v>0</v>
      </c>
      <c r="P256" s="205">
        <f>O256*H256</f>
        <v>0</v>
      </c>
      <c r="Q256" s="205">
        <v>0</v>
      </c>
      <c r="R256" s="205">
        <f>Q256*H256</f>
        <v>0</v>
      </c>
      <c r="S256" s="205">
        <v>0</v>
      </c>
      <c r="T256" s="206">
        <f>S256*H256</f>
        <v>0</v>
      </c>
      <c r="AR256" s="17" t="s">
        <v>290</v>
      </c>
      <c r="AT256" s="17" t="s">
        <v>285</v>
      </c>
      <c r="AU256" s="17" t="s">
        <v>86</v>
      </c>
      <c r="AY256" s="17" t="s">
        <v>282</v>
      </c>
      <c r="BE256" s="207">
        <f>IF(N256="základní",J256,0)</f>
        <v>284</v>
      </c>
      <c r="BF256" s="207">
        <f>IF(N256="snížená",J256,0)</f>
        <v>0</v>
      </c>
      <c r="BG256" s="207">
        <f>IF(N256="zákl. přenesená",J256,0)</f>
        <v>0</v>
      </c>
      <c r="BH256" s="207">
        <f>IF(N256="sníž. přenesená",J256,0)</f>
        <v>0</v>
      </c>
      <c r="BI256" s="207">
        <f>IF(N256="nulová",J256,0)</f>
        <v>0</v>
      </c>
      <c r="BJ256" s="17" t="s">
        <v>86</v>
      </c>
      <c r="BK256" s="207">
        <f>ROUND(I256*H256,2)</f>
        <v>284</v>
      </c>
      <c r="BL256" s="17" t="s">
        <v>290</v>
      </c>
      <c r="BM256" s="17" t="s">
        <v>5446</v>
      </c>
    </row>
    <row r="257" s="1" customFormat="1" ht="16.5" customHeight="1">
      <c r="B257" s="33"/>
      <c r="C257" s="198" t="s">
        <v>846</v>
      </c>
      <c r="D257" s="198" t="s">
        <v>285</v>
      </c>
      <c r="E257" s="199" t="s">
        <v>5447</v>
      </c>
      <c r="F257" s="200" t="s">
        <v>5448</v>
      </c>
      <c r="G257" s="201" t="s">
        <v>5149</v>
      </c>
      <c r="H257" s="202">
        <v>1</v>
      </c>
      <c r="I257" s="203">
        <v>5460</v>
      </c>
      <c r="J257" s="203">
        <f>ROUND(I257*H257,2)</f>
        <v>5460</v>
      </c>
      <c r="K257" s="200" t="s">
        <v>377</v>
      </c>
      <c r="L257" s="38"/>
      <c r="M257" s="72" t="s">
        <v>1</v>
      </c>
      <c r="N257" s="204" t="s">
        <v>50</v>
      </c>
      <c r="O257" s="205">
        <v>0</v>
      </c>
      <c r="P257" s="205">
        <f>O257*H257</f>
        <v>0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AR257" s="17" t="s">
        <v>290</v>
      </c>
      <c r="AT257" s="17" t="s">
        <v>285</v>
      </c>
      <c r="AU257" s="17" t="s">
        <v>86</v>
      </c>
      <c r="AY257" s="17" t="s">
        <v>282</v>
      </c>
      <c r="BE257" s="207">
        <f>IF(N257="základní",J257,0)</f>
        <v>5460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5460</v>
      </c>
      <c r="BL257" s="17" t="s">
        <v>290</v>
      </c>
      <c r="BM257" s="17" t="s">
        <v>5449</v>
      </c>
    </row>
    <row r="258" s="11" customFormat="1" ht="25.92" customHeight="1">
      <c r="B258" s="183"/>
      <c r="C258" s="184"/>
      <c r="D258" s="185" t="s">
        <v>78</v>
      </c>
      <c r="E258" s="186" t="s">
        <v>5450</v>
      </c>
      <c r="F258" s="186" t="s">
        <v>5451</v>
      </c>
      <c r="G258" s="184"/>
      <c r="H258" s="184"/>
      <c r="I258" s="184"/>
      <c r="J258" s="187">
        <f>BK258</f>
        <v>11300</v>
      </c>
      <c r="K258" s="184"/>
      <c r="L258" s="188"/>
      <c r="M258" s="189"/>
      <c r="N258" s="190"/>
      <c r="O258" s="190"/>
      <c r="P258" s="191">
        <f>SUM(P259:P260)</f>
        <v>0</v>
      </c>
      <c r="Q258" s="190"/>
      <c r="R258" s="191">
        <f>SUM(R259:R260)</f>
        <v>0</v>
      </c>
      <c r="S258" s="190"/>
      <c r="T258" s="192">
        <f>SUM(T259:T260)</f>
        <v>0</v>
      </c>
      <c r="AR258" s="193" t="s">
        <v>86</v>
      </c>
      <c r="AT258" s="194" t="s">
        <v>78</v>
      </c>
      <c r="AU258" s="194" t="s">
        <v>79</v>
      </c>
      <c r="AY258" s="193" t="s">
        <v>282</v>
      </c>
      <c r="BK258" s="195">
        <f>SUM(BK259:BK260)</f>
        <v>11300</v>
      </c>
    </row>
    <row r="259" s="1" customFormat="1" ht="16.5" customHeight="1">
      <c r="B259" s="33"/>
      <c r="C259" s="198" t="s">
        <v>852</v>
      </c>
      <c r="D259" s="198" t="s">
        <v>285</v>
      </c>
      <c r="E259" s="199" t="s">
        <v>5452</v>
      </c>
      <c r="F259" s="200" t="s">
        <v>5453</v>
      </c>
      <c r="G259" s="201" t="s">
        <v>1463</v>
      </c>
      <c r="H259" s="202">
        <v>50</v>
      </c>
      <c r="I259" s="203">
        <v>150</v>
      </c>
      <c r="J259" s="203">
        <f>ROUND(I259*H259,2)</f>
        <v>7500</v>
      </c>
      <c r="K259" s="200" t="s">
        <v>377</v>
      </c>
      <c r="L259" s="38"/>
      <c r="M259" s="72" t="s">
        <v>1</v>
      </c>
      <c r="N259" s="204" t="s">
        <v>50</v>
      </c>
      <c r="O259" s="205">
        <v>0</v>
      </c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AR259" s="17" t="s">
        <v>290</v>
      </c>
      <c r="AT259" s="17" t="s">
        <v>285</v>
      </c>
      <c r="AU259" s="17" t="s">
        <v>86</v>
      </c>
      <c r="AY259" s="17" t="s">
        <v>282</v>
      </c>
      <c r="BE259" s="207">
        <f>IF(N259="základní",J259,0)</f>
        <v>7500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7" t="s">
        <v>86</v>
      </c>
      <c r="BK259" s="207">
        <f>ROUND(I259*H259,2)</f>
        <v>7500</v>
      </c>
      <c r="BL259" s="17" t="s">
        <v>290</v>
      </c>
      <c r="BM259" s="17" t="s">
        <v>5454</v>
      </c>
    </row>
    <row r="260" s="1" customFormat="1" ht="16.5" customHeight="1">
      <c r="B260" s="33"/>
      <c r="C260" s="198" t="s">
        <v>1279</v>
      </c>
      <c r="D260" s="198" t="s">
        <v>285</v>
      </c>
      <c r="E260" s="199" t="s">
        <v>5455</v>
      </c>
      <c r="F260" s="200" t="s">
        <v>5456</v>
      </c>
      <c r="G260" s="201" t="s">
        <v>1463</v>
      </c>
      <c r="H260" s="202">
        <v>1</v>
      </c>
      <c r="I260" s="203">
        <v>3800</v>
      </c>
      <c r="J260" s="203">
        <f>ROUND(I260*H260,2)</f>
        <v>3800</v>
      </c>
      <c r="K260" s="200" t="s">
        <v>377</v>
      </c>
      <c r="L260" s="38"/>
      <c r="M260" s="72" t="s">
        <v>1</v>
      </c>
      <c r="N260" s="204" t="s">
        <v>50</v>
      </c>
      <c r="O260" s="205">
        <v>0</v>
      </c>
      <c r="P260" s="205">
        <f>O260*H260</f>
        <v>0</v>
      </c>
      <c r="Q260" s="205">
        <v>0</v>
      </c>
      <c r="R260" s="205">
        <f>Q260*H260</f>
        <v>0</v>
      </c>
      <c r="S260" s="205">
        <v>0</v>
      </c>
      <c r="T260" s="206">
        <f>S260*H260</f>
        <v>0</v>
      </c>
      <c r="AR260" s="17" t="s">
        <v>290</v>
      </c>
      <c r="AT260" s="17" t="s">
        <v>285</v>
      </c>
      <c r="AU260" s="17" t="s">
        <v>86</v>
      </c>
      <c r="AY260" s="17" t="s">
        <v>282</v>
      </c>
      <c r="BE260" s="207">
        <f>IF(N260="základní",J260,0)</f>
        <v>3800</v>
      </c>
      <c r="BF260" s="207">
        <f>IF(N260="snížená",J260,0)</f>
        <v>0</v>
      </c>
      <c r="BG260" s="207">
        <f>IF(N260="zákl. přenesená",J260,0)</f>
        <v>0</v>
      </c>
      <c r="BH260" s="207">
        <f>IF(N260="sníž. přenesená",J260,0)</f>
        <v>0</v>
      </c>
      <c r="BI260" s="207">
        <f>IF(N260="nulová",J260,0)</f>
        <v>0</v>
      </c>
      <c r="BJ260" s="17" t="s">
        <v>86</v>
      </c>
      <c r="BK260" s="207">
        <f>ROUND(I260*H260,2)</f>
        <v>3800</v>
      </c>
      <c r="BL260" s="17" t="s">
        <v>290</v>
      </c>
      <c r="BM260" s="17" t="s">
        <v>5457</v>
      </c>
    </row>
    <row r="261" s="11" customFormat="1" ht="25.92" customHeight="1">
      <c r="B261" s="183"/>
      <c r="C261" s="184"/>
      <c r="D261" s="185" t="s">
        <v>78</v>
      </c>
      <c r="E261" s="186" t="s">
        <v>5458</v>
      </c>
      <c r="F261" s="186" t="s">
        <v>5459</v>
      </c>
      <c r="G261" s="184"/>
      <c r="H261" s="184"/>
      <c r="I261" s="184"/>
      <c r="J261" s="187">
        <f>BK261</f>
        <v>314756</v>
      </c>
      <c r="K261" s="184"/>
      <c r="L261" s="188"/>
      <c r="M261" s="189"/>
      <c r="N261" s="190"/>
      <c r="O261" s="190"/>
      <c r="P261" s="191">
        <f>P262+P266+P268</f>
        <v>0</v>
      </c>
      <c r="Q261" s="190"/>
      <c r="R261" s="191">
        <f>R262+R266+R268</f>
        <v>0</v>
      </c>
      <c r="S261" s="190"/>
      <c r="T261" s="192">
        <f>T262+T266+T268</f>
        <v>0</v>
      </c>
      <c r="AR261" s="193" t="s">
        <v>86</v>
      </c>
      <c r="AT261" s="194" t="s">
        <v>78</v>
      </c>
      <c r="AU261" s="194" t="s">
        <v>79</v>
      </c>
      <c r="AY261" s="193" t="s">
        <v>282</v>
      </c>
      <c r="BK261" s="195">
        <f>BK262+BK266+BK268</f>
        <v>314756</v>
      </c>
    </row>
    <row r="262" s="11" customFormat="1" ht="22.8" customHeight="1">
      <c r="B262" s="183"/>
      <c r="C262" s="184"/>
      <c r="D262" s="185" t="s">
        <v>78</v>
      </c>
      <c r="E262" s="196" t="s">
        <v>5460</v>
      </c>
      <c r="F262" s="196" t="s">
        <v>5461</v>
      </c>
      <c r="G262" s="184"/>
      <c r="H262" s="184"/>
      <c r="I262" s="184"/>
      <c r="J262" s="197">
        <f>BK262</f>
        <v>128828</v>
      </c>
      <c r="K262" s="184"/>
      <c r="L262" s="188"/>
      <c r="M262" s="189"/>
      <c r="N262" s="190"/>
      <c r="O262" s="190"/>
      <c r="P262" s="191">
        <f>SUM(P263:P265)</f>
        <v>0</v>
      </c>
      <c r="Q262" s="190"/>
      <c r="R262" s="191">
        <f>SUM(R263:R265)</f>
        <v>0</v>
      </c>
      <c r="S262" s="190"/>
      <c r="T262" s="192">
        <f>SUM(T263:T265)</f>
        <v>0</v>
      </c>
      <c r="AR262" s="193" t="s">
        <v>86</v>
      </c>
      <c r="AT262" s="194" t="s">
        <v>78</v>
      </c>
      <c r="AU262" s="194" t="s">
        <v>86</v>
      </c>
      <c r="AY262" s="193" t="s">
        <v>282</v>
      </c>
      <c r="BK262" s="195">
        <f>SUM(BK263:BK265)</f>
        <v>128828</v>
      </c>
    </row>
    <row r="263" s="1" customFormat="1" ht="33.75" customHeight="1">
      <c r="B263" s="33"/>
      <c r="C263" s="198" t="s">
        <v>3608</v>
      </c>
      <c r="D263" s="198" t="s">
        <v>285</v>
      </c>
      <c r="E263" s="199" t="s">
        <v>5462</v>
      </c>
      <c r="F263" s="200" t="s">
        <v>5463</v>
      </c>
      <c r="G263" s="201" t="s">
        <v>1463</v>
      </c>
      <c r="H263" s="202">
        <v>28</v>
      </c>
      <c r="I263" s="203">
        <v>3477</v>
      </c>
      <c r="J263" s="203">
        <f>ROUND(I263*H263,2)</f>
        <v>97356</v>
      </c>
      <c r="K263" s="200" t="s">
        <v>377</v>
      </c>
      <c r="L263" s="38"/>
      <c r="M263" s="72" t="s">
        <v>1</v>
      </c>
      <c r="N263" s="204" t="s">
        <v>50</v>
      </c>
      <c r="O263" s="205">
        <v>0</v>
      </c>
      <c r="P263" s="205">
        <f>O263*H263</f>
        <v>0</v>
      </c>
      <c r="Q263" s="205">
        <v>0</v>
      </c>
      <c r="R263" s="205">
        <f>Q263*H263</f>
        <v>0</v>
      </c>
      <c r="S263" s="205">
        <v>0</v>
      </c>
      <c r="T263" s="206">
        <f>S263*H263</f>
        <v>0</v>
      </c>
      <c r="AR263" s="17" t="s">
        <v>290</v>
      </c>
      <c r="AT263" s="17" t="s">
        <v>285</v>
      </c>
      <c r="AU263" s="17" t="s">
        <v>88</v>
      </c>
      <c r="AY263" s="17" t="s">
        <v>282</v>
      </c>
      <c r="BE263" s="207">
        <f>IF(N263="základní",J263,0)</f>
        <v>97356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7" t="s">
        <v>86</v>
      </c>
      <c r="BK263" s="207">
        <f>ROUND(I263*H263,2)</f>
        <v>97356</v>
      </c>
      <c r="BL263" s="17" t="s">
        <v>290</v>
      </c>
      <c r="BM263" s="17" t="s">
        <v>5464</v>
      </c>
    </row>
    <row r="264" s="1" customFormat="1" ht="16.5" customHeight="1">
      <c r="B264" s="33"/>
      <c r="C264" s="198" t="s">
        <v>3612</v>
      </c>
      <c r="D264" s="198" t="s">
        <v>285</v>
      </c>
      <c r="E264" s="199" t="s">
        <v>5465</v>
      </c>
      <c r="F264" s="200" t="s">
        <v>5466</v>
      </c>
      <c r="G264" s="201" t="s">
        <v>1463</v>
      </c>
      <c r="H264" s="202">
        <v>28</v>
      </c>
      <c r="I264" s="203">
        <v>843</v>
      </c>
      <c r="J264" s="203">
        <f>ROUND(I264*H264,2)</f>
        <v>23604</v>
      </c>
      <c r="K264" s="200" t="s">
        <v>377</v>
      </c>
      <c r="L264" s="38"/>
      <c r="M264" s="72" t="s">
        <v>1</v>
      </c>
      <c r="N264" s="204" t="s">
        <v>50</v>
      </c>
      <c r="O264" s="205">
        <v>0</v>
      </c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AR264" s="17" t="s">
        <v>290</v>
      </c>
      <c r="AT264" s="17" t="s">
        <v>285</v>
      </c>
      <c r="AU264" s="17" t="s">
        <v>88</v>
      </c>
      <c r="AY264" s="17" t="s">
        <v>282</v>
      </c>
      <c r="BE264" s="207">
        <f>IF(N264="základní",J264,0)</f>
        <v>23604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7" t="s">
        <v>86</v>
      </c>
      <c r="BK264" s="207">
        <f>ROUND(I264*H264,2)</f>
        <v>23604</v>
      </c>
      <c r="BL264" s="17" t="s">
        <v>290</v>
      </c>
      <c r="BM264" s="17" t="s">
        <v>5467</v>
      </c>
    </row>
    <row r="265" s="1" customFormat="1" ht="22.5" customHeight="1">
      <c r="B265" s="33"/>
      <c r="C265" s="198" t="s">
        <v>3616</v>
      </c>
      <c r="D265" s="198" t="s">
        <v>285</v>
      </c>
      <c r="E265" s="199" t="s">
        <v>5468</v>
      </c>
      <c r="F265" s="200" t="s">
        <v>5469</v>
      </c>
      <c r="G265" s="201" t="s">
        <v>1463</v>
      </c>
      <c r="H265" s="202">
        <v>14</v>
      </c>
      <c r="I265" s="203">
        <v>562</v>
      </c>
      <c r="J265" s="203">
        <f>ROUND(I265*H265,2)</f>
        <v>7868</v>
      </c>
      <c r="K265" s="200" t="s">
        <v>377</v>
      </c>
      <c r="L265" s="38"/>
      <c r="M265" s="72" t="s">
        <v>1</v>
      </c>
      <c r="N265" s="204" t="s">
        <v>50</v>
      </c>
      <c r="O265" s="205">
        <v>0</v>
      </c>
      <c r="P265" s="205">
        <f>O265*H265</f>
        <v>0</v>
      </c>
      <c r="Q265" s="205">
        <v>0</v>
      </c>
      <c r="R265" s="205">
        <f>Q265*H265</f>
        <v>0</v>
      </c>
      <c r="S265" s="205">
        <v>0</v>
      </c>
      <c r="T265" s="206">
        <f>S265*H265</f>
        <v>0</v>
      </c>
      <c r="AR265" s="17" t="s">
        <v>290</v>
      </c>
      <c r="AT265" s="17" t="s">
        <v>285</v>
      </c>
      <c r="AU265" s="17" t="s">
        <v>88</v>
      </c>
      <c r="AY265" s="17" t="s">
        <v>282</v>
      </c>
      <c r="BE265" s="207">
        <f>IF(N265="základní",J265,0)</f>
        <v>7868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7" t="s">
        <v>86</v>
      </c>
      <c r="BK265" s="207">
        <f>ROUND(I265*H265,2)</f>
        <v>7868</v>
      </c>
      <c r="BL265" s="17" t="s">
        <v>290</v>
      </c>
      <c r="BM265" s="17" t="s">
        <v>5470</v>
      </c>
    </row>
    <row r="266" s="11" customFormat="1" ht="22.8" customHeight="1">
      <c r="B266" s="183"/>
      <c r="C266" s="184"/>
      <c r="D266" s="185" t="s">
        <v>78</v>
      </c>
      <c r="E266" s="196" t="s">
        <v>5471</v>
      </c>
      <c r="F266" s="196" t="s">
        <v>5472</v>
      </c>
      <c r="G266" s="184"/>
      <c r="H266" s="184"/>
      <c r="I266" s="184"/>
      <c r="J266" s="197">
        <f>BK266</f>
        <v>3789</v>
      </c>
      <c r="K266" s="184"/>
      <c r="L266" s="188"/>
      <c r="M266" s="189"/>
      <c r="N266" s="190"/>
      <c r="O266" s="190"/>
      <c r="P266" s="191">
        <f>P267</f>
        <v>0</v>
      </c>
      <c r="Q266" s="190"/>
      <c r="R266" s="191">
        <f>R267</f>
        <v>0</v>
      </c>
      <c r="S266" s="190"/>
      <c r="T266" s="192">
        <f>T267</f>
        <v>0</v>
      </c>
      <c r="AR266" s="193" t="s">
        <v>86</v>
      </c>
      <c r="AT266" s="194" t="s">
        <v>78</v>
      </c>
      <c r="AU266" s="194" t="s">
        <v>86</v>
      </c>
      <c r="AY266" s="193" t="s">
        <v>282</v>
      </c>
      <c r="BK266" s="195">
        <f>BK267</f>
        <v>3789</v>
      </c>
    </row>
    <row r="267" s="1" customFormat="1" ht="33.75" customHeight="1">
      <c r="B267" s="33"/>
      <c r="C267" s="198" t="s">
        <v>3620</v>
      </c>
      <c r="D267" s="198" t="s">
        <v>285</v>
      </c>
      <c r="E267" s="199" t="s">
        <v>5473</v>
      </c>
      <c r="F267" s="200" t="s">
        <v>5474</v>
      </c>
      <c r="G267" s="201" t="s">
        <v>1463</v>
      </c>
      <c r="H267" s="202">
        <v>1</v>
      </c>
      <c r="I267" s="203">
        <v>3789</v>
      </c>
      <c r="J267" s="203">
        <f>ROUND(I267*H267,2)</f>
        <v>3789</v>
      </c>
      <c r="K267" s="200" t="s">
        <v>377</v>
      </c>
      <c r="L267" s="38"/>
      <c r="M267" s="72" t="s">
        <v>1</v>
      </c>
      <c r="N267" s="204" t="s">
        <v>50</v>
      </c>
      <c r="O267" s="205">
        <v>0</v>
      </c>
      <c r="P267" s="205">
        <f>O267*H267</f>
        <v>0</v>
      </c>
      <c r="Q267" s="205">
        <v>0</v>
      </c>
      <c r="R267" s="205">
        <f>Q267*H267</f>
        <v>0</v>
      </c>
      <c r="S267" s="205">
        <v>0</v>
      </c>
      <c r="T267" s="206">
        <f>S267*H267</f>
        <v>0</v>
      </c>
      <c r="AR267" s="17" t="s">
        <v>290</v>
      </c>
      <c r="AT267" s="17" t="s">
        <v>285</v>
      </c>
      <c r="AU267" s="17" t="s">
        <v>88</v>
      </c>
      <c r="AY267" s="17" t="s">
        <v>282</v>
      </c>
      <c r="BE267" s="207">
        <f>IF(N267="základní",J267,0)</f>
        <v>3789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7" t="s">
        <v>86</v>
      </c>
      <c r="BK267" s="207">
        <f>ROUND(I267*H267,2)</f>
        <v>3789</v>
      </c>
      <c r="BL267" s="17" t="s">
        <v>290</v>
      </c>
      <c r="BM267" s="17" t="s">
        <v>5475</v>
      </c>
    </row>
    <row r="268" s="11" customFormat="1" ht="22.8" customHeight="1">
      <c r="B268" s="183"/>
      <c r="C268" s="184"/>
      <c r="D268" s="185" t="s">
        <v>78</v>
      </c>
      <c r="E268" s="196" t="s">
        <v>5476</v>
      </c>
      <c r="F268" s="196" t="s">
        <v>5477</v>
      </c>
      <c r="G268" s="184"/>
      <c r="H268" s="184"/>
      <c r="I268" s="184"/>
      <c r="J268" s="197">
        <f>BK268</f>
        <v>182139</v>
      </c>
      <c r="K268" s="184"/>
      <c r="L268" s="188"/>
      <c r="M268" s="189"/>
      <c r="N268" s="190"/>
      <c r="O268" s="190"/>
      <c r="P268" s="191">
        <f>SUM(P269:P276)</f>
        <v>0</v>
      </c>
      <c r="Q268" s="190"/>
      <c r="R268" s="191">
        <f>SUM(R269:R276)</f>
        <v>0</v>
      </c>
      <c r="S268" s="190"/>
      <c r="T268" s="192">
        <f>SUM(T269:T276)</f>
        <v>0</v>
      </c>
      <c r="AR268" s="193" t="s">
        <v>86</v>
      </c>
      <c r="AT268" s="194" t="s">
        <v>78</v>
      </c>
      <c r="AU268" s="194" t="s">
        <v>86</v>
      </c>
      <c r="AY268" s="193" t="s">
        <v>282</v>
      </c>
      <c r="BK268" s="195">
        <f>SUM(BK269:BK276)</f>
        <v>182139</v>
      </c>
    </row>
    <row r="269" s="1" customFormat="1" ht="33.75" customHeight="1">
      <c r="B269" s="33"/>
      <c r="C269" s="198" t="s">
        <v>3624</v>
      </c>
      <c r="D269" s="198" t="s">
        <v>285</v>
      </c>
      <c r="E269" s="199" t="s">
        <v>5478</v>
      </c>
      <c r="F269" s="200" t="s">
        <v>5479</v>
      </c>
      <c r="G269" s="201" t="s">
        <v>1463</v>
      </c>
      <c r="H269" s="202">
        <v>1</v>
      </c>
      <c r="I269" s="203">
        <v>16219</v>
      </c>
      <c r="J269" s="203">
        <f>ROUND(I269*H269,2)</f>
        <v>16219</v>
      </c>
      <c r="K269" s="200" t="s">
        <v>377</v>
      </c>
      <c r="L269" s="38"/>
      <c r="M269" s="72" t="s">
        <v>1</v>
      </c>
      <c r="N269" s="204" t="s">
        <v>50</v>
      </c>
      <c r="O269" s="205">
        <v>0</v>
      </c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AR269" s="17" t="s">
        <v>290</v>
      </c>
      <c r="AT269" s="17" t="s">
        <v>285</v>
      </c>
      <c r="AU269" s="17" t="s">
        <v>88</v>
      </c>
      <c r="AY269" s="17" t="s">
        <v>282</v>
      </c>
      <c r="BE269" s="207">
        <f>IF(N269="základní",J269,0)</f>
        <v>16219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7" t="s">
        <v>86</v>
      </c>
      <c r="BK269" s="207">
        <f>ROUND(I269*H269,2)</f>
        <v>16219</v>
      </c>
      <c r="BL269" s="17" t="s">
        <v>290</v>
      </c>
      <c r="BM269" s="17" t="s">
        <v>5480</v>
      </c>
    </row>
    <row r="270" s="1" customFormat="1" ht="22.5" customHeight="1">
      <c r="B270" s="33"/>
      <c r="C270" s="198" t="s">
        <v>3628</v>
      </c>
      <c r="D270" s="198" t="s">
        <v>285</v>
      </c>
      <c r="E270" s="199" t="s">
        <v>5481</v>
      </c>
      <c r="F270" s="200" t="s">
        <v>5482</v>
      </c>
      <c r="G270" s="201" t="s">
        <v>1463</v>
      </c>
      <c r="H270" s="202">
        <v>2</v>
      </c>
      <c r="I270" s="203">
        <v>4950</v>
      </c>
      <c r="J270" s="203">
        <f>ROUND(I270*H270,2)</f>
        <v>9900</v>
      </c>
      <c r="K270" s="200" t="s">
        <v>377</v>
      </c>
      <c r="L270" s="38"/>
      <c r="M270" s="72" t="s">
        <v>1</v>
      </c>
      <c r="N270" s="204" t="s">
        <v>50</v>
      </c>
      <c r="O270" s="205">
        <v>0</v>
      </c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6">
        <f>S270*H270</f>
        <v>0</v>
      </c>
      <c r="AR270" s="17" t="s">
        <v>290</v>
      </c>
      <c r="AT270" s="17" t="s">
        <v>285</v>
      </c>
      <c r="AU270" s="17" t="s">
        <v>88</v>
      </c>
      <c r="AY270" s="17" t="s">
        <v>282</v>
      </c>
      <c r="BE270" s="207">
        <f>IF(N270="základní",J270,0)</f>
        <v>9900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7" t="s">
        <v>86</v>
      </c>
      <c r="BK270" s="207">
        <f>ROUND(I270*H270,2)</f>
        <v>9900</v>
      </c>
      <c r="BL270" s="17" t="s">
        <v>290</v>
      </c>
      <c r="BM270" s="17" t="s">
        <v>5483</v>
      </c>
    </row>
    <row r="271" s="1" customFormat="1" ht="16.5" customHeight="1">
      <c r="B271" s="33"/>
      <c r="C271" s="198" t="s">
        <v>3632</v>
      </c>
      <c r="D271" s="198" t="s">
        <v>285</v>
      </c>
      <c r="E271" s="199" t="s">
        <v>5484</v>
      </c>
      <c r="F271" s="200" t="s">
        <v>5485</v>
      </c>
      <c r="G271" s="201" t="s">
        <v>1463</v>
      </c>
      <c r="H271" s="202">
        <v>28</v>
      </c>
      <c r="I271" s="203">
        <v>2744</v>
      </c>
      <c r="J271" s="203">
        <f>ROUND(I271*H271,2)</f>
        <v>76832</v>
      </c>
      <c r="K271" s="200" t="s">
        <v>377</v>
      </c>
      <c r="L271" s="38"/>
      <c r="M271" s="72" t="s">
        <v>1</v>
      </c>
      <c r="N271" s="204" t="s">
        <v>50</v>
      </c>
      <c r="O271" s="205">
        <v>0</v>
      </c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AR271" s="17" t="s">
        <v>290</v>
      </c>
      <c r="AT271" s="17" t="s">
        <v>285</v>
      </c>
      <c r="AU271" s="17" t="s">
        <v>88</v>
      </c>
      <c r="AY271" s="17" t="s">
        <v>282</v>
      </c>
      <c r="BE271" s="207">
        <f>IF(N271="základní",J271,0)</f>
        <v>76832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7" t="s">
        <v>86</v>
      </c>
      <c r="BK271" s="207">
        <f>ROUND(I271*H271,2)</f>
        <v>76832</v>
      </c>
      <c r="BL271" s="17" t="s">
        <v>290</v>
      </c>
      <c r="BM271" s="17" t="s">
        <v>5486</v>
      </c>
    </row>
    <row r="272" s="1" customFormat="1" ht="16.5" customHeight="1">
      <c r="B272" s="33"/>
      <c r="C272" s="198" t="s">
        <v>3636</v>
      </c>
      <c r="D272" s="198" t="s">
        <v>285</v>
      </c>
      <c r="E272" s="199" t="s">
        <v>5487</v>
      </c>
      <c r="F272" s="200" t="s">
        <v>5488</v>
      </c>
      <c r="G272" s="201" t="s">
        <v>1463</v>
      </c>
      <c r="H272" s="202">
        <v>28</v>
      </c>
      <c r="I272" s="203">
        <v>450</v>
      </c>
      <c r="J272" s="203">
        <f>ROUND(I272*H272,2)</f>
        <v>12600</v>
      </c>
      <c r="K272" s="200" t="s">
        <v>377</v>
      </c>
      <c r="L272" s="38"/>
      <c r="M272" s="72" t="s">
        <v>1</v>
      </c>
      <c r="N272" s="204" t="s">
        <v>50</v>
      </c>
      <c r="O272" s="205">
        <v>0</v>
      </c>
      <c r="P272" s="205">
        <f>O272*H272</f>
        <v>0</v>
      </c>
      <c r="Q272" s="205">
        <v>0</v>
      </c>
      <c r="R272" s="205">
        <f>Q272*H272</f>
        <v>0</v>
      </c>
      <c r="S272" s="205">
        <v>0</v>
      </c>
      <c r="T272" s="206">
        <f>S272*H272</f>
        <v>0</v>
      </c>
      <c r="AR272" s="17" t="s">
        <v>290</v>
      </c>
      <c r="AT272" s="17" t="s">
        <v>285</v>
      </c>
      <c r="AU272" s="17" t="s">
        <v>88</v>
      </c>
      <c r="AY272" s="17" t="s">
        <v>282</v>
      </c>
      <c r="BE272" s="207">
        <f>IF(N272="základní",J272,0)</f>
        <v>12600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7" t="s">
        <v>86</v>
      </c>
      <c r="BK272" s="207">
        <f>ROUND(I272*H272,2)</f>
        <v>12600</v>
      </c>
      <c r="BL272" s="17" t="s">
        <v>290</v>
      </c>
      <c r="BM272" s="17" t="s">
        <v>5489</v>
      </c>
    </row>
    <row r="273" s="1" customFormat="1" ht="16.5" customHeight="1">
      <c r="B273" s="33"/>
      <c r="C273" s="198" t="s">
        <v>3641</v>
      </c>
      <c r="D273" s="198" t="s">
        <v>285</v>
      </c>
      <c r="E273" s="199" t="s">
        <v>5490</v>
      </c>
      <c r="F273" s="200" t="s">
        <v>5491</v>
      </c>
      <c r="G273" s="201" t="s">
        <v>1463</v>
      </c>
      <c r="H273" s="202">
        <v>8</v>
      </c>
      <c r="I273" s="203">
        <v>427</v>
      </c>
      <c r="J273" s="203">
        <f>ROUND(I273*H273,2)</f>
        <v>3416</v>
      </c>
      <c r="K273" s="200" t="s">
        <v>377</v>
      </c>
      <c r="L273" s="38"/>
      <c r="M273" s="72" t="s">
        <v>1</v>
      </c>
      <c r="N273" s="204" t="s">
        <v>50</v>
      </c>
      <c r="O273" s="205">
        <v>0</v>
      </c>
      <c r="P273" s="205">
        <f>O273*H273</f>
        <v>0</v>
      </c>
      <c r="Q273" s="205">
        <v>0</v>
      </c>
      <c r="R273" s="205">
        <f>Q273*H273</f>
        <v>0</v>
      </c>
      <c r="S273" s="205">
        <v>0</v>
      </c>
      <c r="T273" s="206">
        <f>S273*H273</f>
        <v>0</v>
      </c>
      <c r="AR273" s="17" t="s">
        <v>290</v>
      </c>
      <c r="AT273" s="17" t="s">
        <v>285</v>
      </c>
      <c r="AU273" s="17" t="s">
        <v>88</v>
      </c>
      <c r="AY273" s="17" t="s">
        <v>282</v>
      </c>
      <c r="BE273" s="207">
        <f>IF(N273="základní",J273,0)</f>
        <v>3416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7" t="s">
        <v>86</v>
      </c>
      <c r="BK273" s="207">
        <f>ROUND(I273*H273,2)</f>
        <v>3416</v>
      </c>
      <c r="BL273" s="17" t="s">
        <v>290</v>
      </c>
      <c r="BM273" s="17" t="s">
        <v>5492</v>
      </c>
    </row>
    <row r="274" s="1" customFormat="1" ht="16.5" customHeight="1">
      <c r="B274" s="33"/>
      <c r="C274" s="198" t="s">
        <v>3650</v>
      </c>
      <c r="D274" s="198" t="s">
        <v>285</v>
      </c>
      <c r="E274" s="199" t="s">
        <v>5493</v>
      </c>
      <c r="F274" s="200" t="s">
        <v>5494</v>
      </c>
      <c r="G274" s="201" t="s">
        <v>1463</v>
      </c>
      <c r="H274" s="202">
        <v>1</v>
      </c>
      <c r="I274" s="203">
        <v>49800</v>
      </c>
      <c r="J274" s="203">
        <f>ROUND(I274*H274,2)</f>
        <v>49800</v>
      </c>
      <c r="K274" s="200" t="s">
        <v>377</v>
      </c>
      <c r="L274" s="38"/>
      <c r="M274" s="72" t="s">
        <v>1</v>
      </c>
      <c r="N274" s="204" t="s">
        <v>50</v>
      </c>
      <c r="O274" s="205">
        <v>0</v>
      </c>
      <c r="P274" s="205">
        <f>O274*H274</f>
        <v>0</v>
      </c>
      <c r="Q274" s="205">
        <v>0</v>
      </c>
      <c r="R274" s="205">
        <f>Q274*H274</f>
        <v>0</v>
      </c>
      <c r="S274" s="205">
        <v>0</v>
      </c>
      <c r="T274" s="206">
        <f>S274*H274</f>
        <v>0</v>
      </c>
      <c r="AR274" s="17" t="s">
        <v>290</v>
      </c>
      <c r="AT274" s="17" t="s">
        <v>285</v>
      </c>
      <c r="AU274" s="17" t="s">
        <v>88</v>
      </c>
      <c r="AY274" s="17" t="s">
        <v>282</v>
      </c>
      <c r="BE274" s="207">
        <f>IF(N274="základní",J274,0)</f>
        <v>49800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7" t="s">
        <v>86</v>
      </c>
      <c r="BK274" s="207">
        <f>ROUND(I274*H274,2)</f>
        <v>49800</v>
      </c>
      <c r="BL274" s="17" t="s">
        <v>290</v>
      </c>
      <c r="BM274" s="17" t="s">
        <v>5495</v>
      </c>
    </row>
    <row r="275" s="1" customFormat="1" ht="16.5" customHeight="1">
      <c r="B275" s="33"/>
      <c r="C275" s="198" t="s">
        <v>3654</v>
      </c>
      <c r="D275" s="198" t="s">
        <v>285</v>
      </c>
      <c r="E275" s="199" t="s">
        <v>5496</v>
      </c>
      <c r="F275" s="200" t="s">
        <v>5497</v>
      </c>
      <c r="G275" s="201" t="s">
        <v>1463</v>
      </c>
      <c r="H275" s="202">
        <v>1</v>
      </c>
      <c r="I275" s="203">
        <v>12700</v>
      </c>
      <c r="J275" s="203">
        <f>ROUND(I275*H275,2)</f>
        <v>12700</v>
      </c>
      <c r="K275" s="200" t="s">
        <v>377</v>
      </c>
      <c r="L275" s="38"/>
      <c r="M275" s="72" t="s">
        <v>1</v>
      </c>
      <c r="N275" s="204" t="s">
        <v>50</v>
      </c>
      <c r="O275" s="205">
        <v>0</v>
      </c>
      <c r="P275" s="205">
        <f>O275*H275</f>
        <v>0</v>
      </c>
      <c r="Q275" s="205">
        <v>0</v>
      </c>
      <c r="R275" s="205">
        <f>Q275*H275</f>
        <v>0</v>
      </c>
      <c r="S275" s="205">
        <v>0</v>
      </c>
      <c r="T275" s="206">
        <f>S275*H275</f>
        <v>0</v>
      </c>
      <c r="AR275" s="17" t="s">
        <v>290</v>
      </c>
      <c r="AT275" s="17" t="s">
        <v>285</v>
      </c>
      <c r="AU275" s="17" t="s">
        <v>88</v>
      </c>
      <c r="AY275" s="17" t="s">
        <v>282</v>
      </c>
      <c r="BE275" s="207">
        <f>IF(N275="základní",J275,0)</f>
        <v>12700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7" t="s">
        <v>86</v>
      </c>
      <c r="BK275" s="207">
        <f>ROUND(I275*H275,2)</f>
        <v>12700</v>
      </c>
      <c r="BL275" s="17" t="s">
        <v>290</v>
      </c>
      <c r="BM275" s="17" t="s">
        <v>5498</v>
      </c>
    </row>
    <row r="276" s="1" customFormat="1" ht="16.5" customHeight="1">
      <c r="B276" s="33"/>
      <c r="C276" s="198" t="s">
        <v>3646</v>
      </c>
      <c r="D276" s="198" t="s">
        <v>285</v>
      </c>
      <c r="E276" s="199" t="s">
        <v>5383</v>
      </c>
      <c r="F276" s="200" t="s">
        <v>5384</v>
      </c>
      <c r="G276" s="201" t="s">
        <v>392</v>
      </c>
      <c r="H276" s="202">
        <v>56</v>
      </c>
      <c r="I276" s="203">
        <v>12</v>
      </c>
      <c r="J276" s="203">
        <f>ROUND(I276*H276,2)</f>
        <v>672</v>
      </c>
      <c r="K276" s="200" t="s">
        <v>377</v>
      </c>
      <c r="L276" s="38"/>
      <c r="M276" s="72" t="s">
        <v>1</v>
      </c>
      <c r="N276" s="204" t="s">
        <v>50</v>
      </c>
      <c r="O276" s="205">
        <v>0</v>
      </c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AR276" s="17" t="s">
        <v>290</v>
      </c>
      <c r="AT276" s="17" t="s">
        <v>285</v>
      </c>
      <c r="AU276" s="17" t="s">
        <v>88</v>
      </c>
      <c r="AY276" s="17" t="s">
        <v>282</v>
      </c>
      <c r="BE276" s="207">
        <f>IF(N276="základní",J276,0)</f>
        <v>672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7" t="s">
        <v>86</v>
      </c>
      <c r="BK276" s="207">
        <f>ROUND(I276*H276,2)</f>
        <v>672</v>
      </c>
      <c r="BL276" s="17" t="s">
        <v>290</v>
      </c>
      <c r="BM276" s="17" t="s">
        <v>5499</v>
      </c>
    </row>
    <row r="277" s="11" customFormat="1" ht="25.92" customHeight="1">
      <c r="B277" s="183"/>
      <c r="C277" s="184"/>
      <c r="D277" s="185" t="s">
        <v>78</v>
      </c>
      <c r="E277" s="186" t="s">
        <v>5500</v>
      </c>
      <c r="F277" s="186" t="s">
        <v>5501</v>
      </c>
      <c r="G277" s="184"/>
      <c r="H277" s="184"/>
      <c r="I277" s="184"/>
      <c r="J277" s="187">
        <f>BK277</f>
        <v>165405</v>
      </c>
      <c r="K277" s="184"/>
      <c r="L277" s="188"/>
      <c r="M277" s="189"/>
      <c r="N277" s="190"/>
      <c r="O277" s="190"/>
      <c r="P277" s="191">
        <f>SUM(P278:P289)</f>
        <v>0</v>
      </c>
      <c r="Q277" s="190"/>
      <c r="R277" s="191">
        <f>SUM(R278:R289)</f>
        <v>0</v>
      </c>
      <c r="S277" s="190"/>
      <c r="T277" s="192">
        <f>SUM(T278:T289)</f>
        <v>0</v>
      </c>
      <c r="AR277" s="193" t="s">
        <v>86</v>
      </c>
      <c r="AT277" s="194" t="s">
        <v>78</v>
      </c>
      <c r="AU277" s="194" t="s">
        <v>79</v>
      </c>
      <c r="AY277" s="193" t="s">
        <v>282</v>
      </c>
      <c r="BK277" s="195">
        <f>SUM(BK278:BK289)</f>
        <v>165405</v>
      </c>
    </row>
    <row r="278" s="1" customFormat="1" ht="16.5" customHeight="1">
      <c r="B278" s="33"/>
      <c r="C278" s="198" t="s">
        <v>3658</v>
      </c>
      <c r="D278" s="198" t="s">
        <v>285</v>
      </c>
      <c r="E278" s="199" t="s">
        <v>5502</v>
      </c>
      <c r="F278" s="200" t="s">
        <v>5503</v>
      </c>
      <c r="G278" s="201" t="s">
        <v>1463</v>
      </c>
      <c r="H278" s="202">
        <v>28</v>
      </c>
      <c r="I278" s="203">
        <v>1495</v>
      </c>
      <c r="J278" s="203">
        <f>ROUND(I278*H278,2)</f>
        <v>41860</v>
      </c>
      <c r="K278" s="200" t="s">
        <v>377</v>
      </c>
      <c r="L278" s="38"/>
      <c r="M278" s="72" t="s">
        <v>1</v>
      </c>
      <c r="N278" s="204" t="s">
        <v>50</v>
      </c>
      <c r="O278" s="205">
        <v>0</v>
      </c>
      <c r="P278" s="205">
        <f>O278*H278</f>
        <v>0</v>
      </c>
      <c r="Q278" s="205">
        <v>0</v>
      </c>
      <c r="R278" s="205">
        <f>Q278*H278</f>
        <v>0</v>
      </c>
      <c r="S278" s="205">
        <v>0</v>
      </c>
      <c r="T278" s="206">
        <f>S278*H278</f>
        <v>0</v>
      </c>
      <c r="AR278" s="17" t="s">
        <v>290</v>
      </c>
      <c r="AT278" s="17" t="s">
        <v>285</v>
      </c>
      <c r="AU278" s="17" t="s">
        <v>86</v>
      </c>
      <c r="AY278" s="17" t="s">
        <v>282</v>
      </c>
      <c r="BE278" s="207">
        <f>IF(N278="základní",J278,0)</f>
        <v>41860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17" t="s">
        <v>86</v>
      </c>
      <c r="BK278" s="207">
        <f>ROUND(I278*H278,2)</f>
        <v>41860</v>
      </c>
      <c r="BL278" s="17" t="s">
        <v>290</v>
      </c>
      <c r="BM278" s="17" t="s">
        <v>5504</v>
      </c>
    </row>
    <row r="279" s="1" customFormat="1" ht="16.5" customHeight="1">
      <c r="B279" s="33"/>
      <c r="C279" s="198" t="s">
        <v>2331</v>
      </c>
      <c r="D279" s="198" t="s">
        <v>285</v>
      </c>
      <c r="E279" s="199" t="s">
        <v>5505</v>
      </c>
      <c r="F279" s="200" t="s">
        <v>5506</v>
      </c>
      <c r="G279" s="201" t="s">
        <v>1463</v>
      </c>
      <c r="H279" s="202">
        <v>28</v>
      </c>
      <c r="I279" s="203">
        <v>1250</v>
      </c>
      <c r="J279" s="203">
        <f>ROUND(I279*H279,2)</f>
        <v>35000</v>
      </c>
      <c r="K279" s="200" t="s">
        <v>377</v>
      </c>
      <c r="L279" s="38"/>
      <c r="M279" s="72" t="s">
        <v>1</v>
      </c>
      <c r="N279" s="204" t="s">
        <v>50</v>
      </c>
      <c r="O279" s="205">
        <v>0</v>
      </c>
      <c r="P279" s="205">
        <f>O279*H279</f>
        <v>0</v>
      </c>
      <c r="Q279" s="205">
        <v>0</v>
      </c>
      <c r="R279" s="205">
        <f>Q279*H279</f>
        <v>0</v>
      </c>
      <c r="S279" s="205">
        <v>0</v>
      </c>
      <c r="T279" s="206">
        <f>S279*H279</f>
        <v>0</v>
      </c>
      <c r="AR279" s="17" t="s">
        <v>290</v>
      </c>
      <c r="AT279" s="17" t="s">
        <v>285</v>
      </c>
      <c r="AU279" s="17" t="s">
        <v>86</v>
      </c>
      <c r="AY279" s="17" t="s">
        <v>282</v>
      </c>
      <c r="BE279" s="207">
        <f>IF(N279="základní",J279,0)</f>
        <v>35000</v>
      </c>
      <c r="BF279" s="207">
        <f>IF(N279="snížená",J279,0)</f>
        <v>0</v>
      </c>
      <c r="BG279" s="207">
        <f>IF(N279="zákl. přenesená",J279,0)</f>
        <v>0</v>
      </c>
      <c r="BH279" s="207">
        <f>IF(N279="sníž. přenesená",J279,0)</f>
        <v>0</v>
      </c>
      <c r="BI279" s="207">
        <f>IF(N279="nulová",J279,0)</f>
        <v>0</v>
      </c>
      <c r="BJ279" s="17" t="s">
        <v>86</v>
      </c>
      <c r="BK279" s="207">
        <f>ROUND(I279*H279,2)</f>
        <v>35000</v>
      </c>
      <c r="BL279" s="17" t="s">
        <v>290</v>
      </c>
      <c r="BM279" s="17" t="s">
        <v>5507</v>
      </c>
    </row>
    <row r="280" s="1" customFormat="1" ht="16.5" customHeight="1">
      <c r="B280" s="33"/>
      <c r="C280" s="198" t="s">
        <v>3666</v>
      </c>
      <c r="D280" s="198" t="s">
        <v>285</v>
      </c>
      <c r="E280" s="199" t="s">
        <v>5508</v>
      </c>
      <c r="F280" s="200" t="s">
        <v>5509</v>
      </c>
      <c r="G280" s="201" t="s">
        <v>1463</v>
      </c>
      <c r="H280" s="202">
        <v>1</v>
      </c>
      <c r="I280" s="203">
        <v>1025</v>
      </c>
      <c r="J280" s="203">
        <f>ROUND(I280*H280,2)</f>
        <v>1025</v>
      </c>
      <c r="K280" s="200" t="s">
        <v>377</v>
      </c>
      <c r="L280" s="38"/>
      <c r="M280" s="72" t="s">
        <v>1</v>
      </c>
      <c r="N280" s="204" t="s">
        <v>50</v>
      </c>
      <c r="O280" s="205">
        <v>0</v>
      </c>
      <c r="P280" s="205">
        <f>O280*H280</f>
        <v>0</v>
      </c>
      <c r="Q280" s="205">
        <v>0</v>
      </c>
      <c r="R280" s="205">
        <f>Q280*H280</f>
        <v>0</v>
      </c>
      <c r="S280" s="205">
        <v>0</v>
      </c>
      <c r="T280" s="206">
        <f>S280*H280</f>
        <v>0</v>
      </c>
      <c r="AR280" s="17" t="s">
        <v>290</v>
      </c>
      <c r="AT280" s="17" t="s">
        <v>285</v>
      </c>
      <c r="AU280" s="17" t="s">
        <v>86</v>
      </c>
      <c r="AY280" s="17" t="s">
        <v>282</v>
      </c>
      <c r="BE280" s="207">
        <f>IF(N280="základní",J280,0)</f>
        <v>1025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17" t="s">
        <v>86</v>
      </c>
      <c r="BK280" s="207">
        <f>ROUND(I280*H280,2)</f>
        <v>1025</v>
      </c>
      <c r="BL280" s="17" t="s">
        <v>290</v>
      </c>
      <c r="BM280" s="17" t="s">
        <v>5510</v>
      </c>
    </row>
    <row r="281" s="1" customFormat="1" ht="16.5" customHeight="1">
      <c r="B281" s="33"/>
      <c r="C281" s="198" t="s">
        <v>3670</v>
      </c>
      <c r="D281" s="198" t="s">
        <v>285</v>
      </c>
      <c r="E281" s="199" t="s">
        <v>5511</v>
      </c>
      <c r="F281" s="200" t="s">
        <v>5512</v>
      </c>
      <c r="G281" s="201" t="s">
        <v>1463</v>
      </c>
      <c r="H281" s="202">
        <v>1</v>
      </c>
      <c r="I281" s="203">
        <v>3984</v>
      </c>
      <c r="J281" s="203">
        <f>ROUND(I281*H281,2)</f>
        <v>3984</v>
      </c>
      <c r="K281" s="200" t="s">
        <v>377</v>
      </c>
      <c r="L281" s="38"/>
      <c r="M281" s="72" t="s">
        <v>1</v>
      </c>
      <c r="N281" s="204" t="s">
        <v>50</v>
      </c>
      <c r="O281" s="205">
        <v>0</v>
      </c>
      <c r="P281" s="205">
        <f>O281*H281</f>
        <v>0</v>
      </c>
      <c r="Q281" s="205">
        <v>0</v>
      </c>
      <c r="R281" s="205">
        <f>Q281*H281</f>
        <v>0</v>
      </c>
      <c r="S281" s="205">
        <v>0</v>
      </c>
      <c r="T281" s="206">
        <f>S281*H281</f>
        <v>0</v>
      </c>
      <c r="AR281" s="17" t="s">
        <v>290</v>
      </c>
      <c r="AT281" s="17" t="s">
        <v>285</v>
      </c>
      <c r="AU281" s="17" t="s">
        <v>86</v>
      </c>
      <c r="AY281" s="17" t="s">
        <v>282</v>
      </c>
      <c r="BE281" s="207">
        <f>IF(N281="základní",J281,0)</f>
        <v>3984</v>
      </c>
      <c r="BF281" s="207">
        <f>IF(N281="snížená",J281,0)</f>
        <v>0</v>
      </c>
      <c r="BG281" s="207">
        <f>IF(N281="zákl. přenesená",J281,0)</f>
        <v>0</v>
      </c>
      <c r="BH281" s="207">
        <f>IF(N281="sníž. přenesená",J281,0)</f>
        <v>0</v>
      </c>
      <c r="BI281" s="207">
        <f>IF(N281="nulová",J281,0)</f>
        <v>0</v>
      </c>
      <c r="BJ281" s="17" t="s">
        <v>86</v>
      </c>
      <c r="BK281" s="207">
        <f>ROUND(I281*H281,2)</f>
        <v>3984</v>
      </c>
      <c r="BL281" s="17" t="s">
        <v>290</v>
      </c>
      <c r="BM281" s="17" t="s">
        <v>5513</v>
      </c>
    </row>
    <row r="282" s="1" customFormat="1" ht="16.5" customHeight="1">
      <c r="B282" s="33"/>
      <c r="C282" s="198" t="s">
        <v>3675</v>
      </c>
      <c r="D282" s="198" t="s">
        <v>285</v>
      </c>
      <c r="E282" s="199" t="s">
        <v>5514</v>
      </c>
      <c r="F282" s="200" t="s">
        <v>5515</v>
      </c>
      <c r="G282" s="201" t="s">
        <v>1463</v>
      </c>
      <c r="H282" s="202">
        <v>28</v>
      </c>
      <c r="I282" s="203">
        <v>252</v>
      </c>
      <c r="J282" s="203">
        <f>ROUND(I282*H282,2)</f>
        <v>7056</v>
      </c>
      <c r="K282" s="200" t="s">
        <v>377</v>
      </c>
      <c r="L282" s="38"/>
      <c r="M282" s="72" t="s">
        <v>1</v>
      </c>
      <c r="N282" s="204" t="s">
        <v>50</v>
      </c>
      <c r="O282" s="205">
        <v>0</v>
      </c>
      <c r="P282" s="205">
        <f>O282*H282</f>
        <v>0</v>
      </c>
      <c r="Q282" s="205">
        <v>0</v>
      </c>
      <c r="R282" s="205">
        <f>Q282*H282</f>
        <v>0</v>
      </c>
      <c r="S282" s="205">
        <v>0</v>
      </c>
      <c r="T282" s="206">
        <f>S282*H282</f>
        <v>0</v>
      </c>
      <c r="AR282" s="17" t="s">
        <v>290</v>
      </c>
      <c r="AT282" s="17" t="s">
        <v>285</v>
      </c>
      <c r="AU282" s="17" t="s">
        <v>86</v>
      </c>
      <c r="AY282" s="17" t="s">
        <v>282</v>
      </c>
      <c r="BE282" s="207">
        <f>IF(N282="základní",J282,0)</f>
        <v>7056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17" t="s">
        <v>86</v>
      </c>
      <c r="BK282" s="207">
        <f>ROUND(I282*H282,2)</f>
        <v>7056</v>
      </c>
      <c r="BL282" s="17" t="s">
        <v>290</v>
      </c>
      <c r="BM282" s="17" t="s">
        <v>5516</v>
      </c>
    </row>
    <row r="283" s="1" customFormat="1" ht="16.5" customHeight="1">
      <c r="B283" s="33"/>
      <c r="C283" s="198" t="s">
        <v>3680</v>
      </c>
      <c r="D283" s="198" t="s">
        <v>285</v>
      </c>
      <c r="E283" s="199" t="s">
        <v>5517</v>
      </c>
      <c r="F283" s="200" t="s">
        <v>5518</v>
      </c>
      <c r="G283" s="201" t="s">
        <v>1463</v>
      </c>
      <c r="H283" s="202">
        <v>28</v>
      </c>
      <c r="I283" s="203">
        <v>108</v>
      </c>
      <c r="J283" s="203">
        <f>ROUND(I283*H283,2)</f>
        <v>3024</v>
      </c>
      <c r="K283" s="200" t="s">
        <v>377</v>
      </c>
      <c r="L283" s="38"/>
      <c r="M283" s="72" t="s">
        <v>1</v>
      </c>
      <c r="N283" s="204" t="s">
        <v>50</v>
      </c>
      <c r="O283" s="205">
        <v>0</v>
      </c>
      <c r="P283" s="205">
        <f>O283*H283</f>
        <v>0</v>
      </c>
      <c r="Q283" s="205">
        <v>0</v>
      </c>
      <c r="R283" s="205">
        <f>Q283*H283</f>
        <v>0</v>
      </c>
      <c r="S283" s="205">
        <v>0</v>
      </c>
      <c r="T283" s="206">
        <f>S283*H283</f>
        <v>0</v>
      </c>
      <c r="AR283" s="17" t="s">
        <v>290</v>
      </c>
      <c r="AT283" s="17" t="s">
        <v>285</v>
      </c>
      <c r="AU283" s="17" t="s">
        <v>86</v>
      </c>
      <c r="AY283" s="17" t="s">
        <v>282</v>
      </c>
      <c r="BE283" s="207">
        <f>IF(N283="základní",J283,0)</f>
        <v>3024</v>
      </c>
      <c r="BF283" s="207">
        <f>IF(N283="snížená",J283,0)</f>
        <v>0</v>
      </c>
      <c r="BG283" s="207">
        <f>IF(N283="zákl. přenesená",J283,0)</f>
        <v>0</v>
      </c>
      <c r="BH283" s="207">
        <f>IF(N283="sníž. přenesená",J283,0)</f>
        <v>0</v>
      </c>
      <c r="BI283" s="207">
        <f>IF(N283="nulová",J283,0)</f>
        <v>0</v>
      </c>
      <c r="BJ283" s="17" t="s">
        <v>86</v>
      </c>
      <c r="BK283" s="207">
        <f>ROUND(I283*H283,2)</f>
        <v>3024</v>
      </c>
      <c r="BL283" s="17" t="s">
        <v>290</v>
      </c>
      <c r="BM283" s="17" t="s">
        <v>5519</v>
      </c>
    </row>
    <row r="284" s="1" customFormat="1" ht="16.5" customHeight="1">
      <c r="B284" s="33"/>
      <c r="C284" s="198" t="s">
        <v>3684</v>
      </c>
      <c r="D284" s="198" t="s">
        <v>285</v>
      </c>
      <c r="E284" s="199" t="s">
        <v>5520</v>
      </c>
      <c r="F284" s="200" t="s">
        <v>5491</v>
      </c>
      <c r="G284" s="201" t="s">
        <v>1463</v>
      </c>
      <c r="H284" s="202">
        <v>8</v>
      </c>
      <c r="I284" s="203">
        <v>41</v>
      </c>
      <c r="J284" s="203">
        <f>ROUND(I284*H284,2)</f>
        <v>328</v>
      </c>
      <c r="K284" s="200" t="s">
        <v>377</v>
      </c>
      <c r="L284" s="38"/>
      <c r="M284" s="72" t="s">
        <v>1</v>
      </c>
      <c r="N284" s="204" t="s">
        <v>50</v>
      </c>
      <c r="O284" s="205">
        <v>0</v>
      </c>
      <c r="P284" s="205">
        <f>O284*H284</f>
        <v>0</v>
      </c>
      <c r="Q284" s="205">
        <v>0</v>
      </c>
      <c r="R284" s="205">
        <f>Q284*H284</f>
        <v>0</v>
      </c>
      <c r="S284" s="205">
        <v>0</v>
      </c>
      <c r="T284" s="206">
        <f>S284*H284</f>
        <v>0</v>
      </c>
      <c r="AR284" s="17" t="s">
        <v>290</v>
      </c>
      <c r="AT284" s="17" t="s">
        <v>285</v>
      </c>
      <c r="AU284" s="17" t="s">
        <v>86</v>
      </c>
      <c r="AY284" s="17" t="s">
        <v>282</v>
      </c>
      <c r="BE284" s="207">
        <f>IF(N284="základní",J284,0)</f>
        <v>328</v>
      </c>
      <c r="BF284" s="207">
        <f>IF(N284="snížená",J284,0)</f>
        <v>0</v>
      </c>
      <c r="BG284" s="207">
        <f>IF(N284="zákl. přenesená",J284,0)</f>
        <v>0</v>
      </c>
      <c r="BH284" s="207">
        <f>IF(N284="sníž. přenesená",J284,0)</f>
        <v>0</v>
      </c>
      <c r="BI284" s="207">
        <f>IF(N284="nulová",J284,0)</f>
        <v>0</v>
      </c>
      <c r="BJ284" s="17" t="s">
        <v>86</v>
      </c>
      <c r="BK284" s="207">
        <f>ROUND(I284*H284,2)</f>
        <v>328</v>
      </c>
      <c r="BL284" s="17" t="s">
        <v>290</v>
      </c>
      <c r="BM284" s="17" t="s">
        <v>5521</v>
      </c>
    </row>
    <row r="285" s="1" customFormat="1" ht="16.5" customHeight="1">
      <c r="B285" s="33"/>
      <c r="C285" s="198" t="s">
        <v>3688</v>
      </c>
      <c r="D285" s="198" t="s">
        <v>285</v>
      </c>
      <c r="E285" s="199" t="s">
        <v>5522</v>
      </c>
      <c r="F285" s="200" t="s">
        <v>5523</v>
      </c>
      <c r="G285" s="201" t="s">
        <v>392</v>
      </c>
      <c r="H285" s="202">
        <v>56</v>
      </c>
      <c r="I285" s="203">
        <v>23</v>
      </c>
      <c r="J285" s="203">
        <f>ROUND(I285*H285,2)</f>
        <v>1288</v>
      </c>
      <c r="K285" s="200" t="s">
        <v>377</v>
      </c>
      <c r="L285" s="38"/>
      <c r="M285" s="72" t="s">
        <v>1</v>
      </c>
      <c r="N285" s="204" t="s">
        <v>50</v>
      </c>
      <c r="O285" s="205">
        <v>0</v>
      </c>
      <c r="P285" s="205">
        <f>O285*H285</f>
        <v>0</v>
      </c>
      <c r="Q285" s="205">
        <v>0</v>
      </c>
      <c r="R285" s="205">
        <f>Q285*H285</f>
        <v>0</v>
      </c>
      <c r="S285" s="205">
        <v>0</v>
      </c>
      <c r="T285" s="206">
        <f>S285*H285</f>
        <v>0</v>
      </c>
      <c r="AR285" s="17" t="s">
        <v>290</v>
      </c>
      <c r="AT285" s="17" t="s">
        <v>285</v>
      </c>
      <c r="AU285" s="17" t="s">
        <v>86</v>
      </c>
      <c r="AY285" s="17" t="s">
        <v>282</v>
      </c>
      <c r="BE285" s="207">
        <f>IF(N285="základní",J285,0)</f>
        <v>1288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17" t="s">
        <v>86</v>
      </c>
      <c r="BK285" s="207">
        <f>ROUND(I285*H285,2)</f>
        <v>1288</v>
      </c>
      <c r="BL285" s="17" t="s">
        <v>290</v>
      </c>
      <c r="BM285" s="17" t="s">
        <v>5524</v>
      </c>
    </row>
    <row r="286" s="1" customFormat="1" ht="16.5" customHeight="1">
      <c r="B286" s="33"/>
      <c r="C286" s="198" t="s">
        <v>3692</v>
      </c>
      <c r="D286" s="198" t="s">
        <v>285</v>
      </c>
      <c r="E286" s="199" t="s">
        <v>5525</v>
      </c>
      <c r="F286" s="200" t="s">
        <v>5526</v>
      </c>
      <c r="G286" s="201" t="s">
        <v>1463</v>
      </c>
      <c r="H286" s="202">
        <v>1</v>
      </c>
      <c r="I286" s="203">
        <v>6400</v>
      </c>
      <c r="J286" s="203">
        <f>ROUND(I286*H286,2)</f>
        <v>6400</v>
      </c>
      <c r="K286" s="200" t="s">
        <v>377</v>
      </c>
      <c r="L286" s="38"/>
      <c r="M286" s="72" t="s">
        <v>1</v>
      </c>
      <c r="N286" s="204" t="s">
        <v>50</v>
      </c>
      <c r="O286" s="205">
        <v>0</v>
      </c>
      <c r="P286" s="205">
        <f>O286*H286</f>
        <v>0</v>
      </c>
      <c r="Q286" s="205">
        <v>0</v>
      </c>
      <c r="R286" s="205">
        <f>Q286*H286</f>
        <v>0</v>
      </c>
      <c r="S286" s="205">
        <v>0</v>
      </c>
      <c r="T286" s="206">
        <f>S286*H286</f>
        <v>0</v>
      </c>
      <c r="AR286" s="17" t="s">
        <v>290</v>
      </c>
      <c r="AT286" s="17" t="s">
        <v>285</v>
      </c>
      <c r="AU286" s="17" t="s">
        <v>86</v>
      </c>
      <c r="AY286" s="17" t="s">
        <v>282</v>
      </c>
      <c r="BE286" s="207">
        <f>IF(N286="základní",J286,0)</f>
        <v>6400</v>
      </c>
      <c r="BF286" s="207">
        <f>IF(N286="snížená",J286,0)</f>
        <v>0</v>
      </c>
      <c r="BG286" s="207">
        <f>IF(N286="zákl. přenesená",J286,0)</f>
        <v>0</v>
      </c>
      <c r="BH286" s="207">
        <f>IF(N286="sníž. přenesená",J286,0)</f>
        <v>0</v>
      </c>
      <c r="BI286" s="207">
        <f>IF(N286="nulová",J286,0)</f>
        <v>0</v>
      </c>
      <c r="BJ286" s="17" t="s">
        <v>86</v>
      </c>
      <c r="BK286" s="207">
        <f>ROUND(I286*H286,2)</f>
        <v>6400</v>
      </c>
      <c r="BL286" s="17" t="s">
        <v>290</v>
      </c>
      <c r="BM286" s="17" t="s">
        <v>5527</v>
      </c>
    </row>
    <row r="287" s="1" customFormat="1" ht="16.5" customHeight="1">
      <c r="B287" s="33"/>
      <c r="C287" s="198" t="s">
        <v>3698</v>
      </c>
      <c r="D287" s="198" t="s">
        <v>285</v>
      </c>
      <c r="E287" s="199" t="s">
        <v>5528</v>
      </c>
      <c r="F287" s="200" t="s">
        <v>5529</v>
      </c>
      <c r="G287" s="201" t="s">
        <v>5530</v>
      </c>
      <c r="H287" s="202">
        <v>1</v>
      </c>
      <c r="I287" s="203">
        <v>9580</v>
      </c>
      <c r="J287" s="203">
        <f>ROUND(I287*H287,2)</f>
        <v>9580</v>
      </c>
      <c r="K287" s="200" t="s">
        <v>377</v>
      </c>
      <c r="L287" s="38"/>
      <c r="M287" s="72" t="s">
        <v>1</v>
      </c>
      <c r="N287" s="204" t="s">
        <v>50</v>
      </c>
      <c r="O287" s="205">
        <v>0</v>
      </c>
      <c r="P287" s="205">
        <f>O287*H287</f>
        <v>0</v>
      </c>
      <c r="Q287" s="205">
        <v>0</v>
      </c>
      <c r="R287" s="205">
        <f>Q287*H287</f>
        <v>0</v>
      </c>
      <c r="S287" s="205">
        <v>0</v>
      </c>
      <c r="T287" s="206">
        <f>S287*H287</f>
        <v>0</v>
      </c>
      <c r="AR287" s="17" t="s">
        <v>290</v>
      </c>
      <c r="AT287" s="17" t="s">
        <v>285</v>
      </c>
      <c r="AU287" s="17" t="s">
        <v>86</v>
      </c>
      <c r="AY287" s="17" t="s">
        <v>282</v>
      </c>
      <c r="BE287" s="207">
        <f>IF(N287="základní",J287,0)</f>
        <v>9580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17" t="s">
        <v>86</v>
      </c>
      <c r="BK287" s="207">
        <f>ROUND(I287*H287,2)</f>
        <v>9580</v>
      </c>
      <c r="BL287" s="17" t="s">
        <v>290</v>
      </c>
      <c r="BM287" s="17" t="s">
        <v>5531</v>
      </c>
    </row>
    <row r="288" s="1" customFormat="1" ht="16.5" customHeight="1">
      <c r="B288" s="33"/>
      <c r="C288" s="198" t="s">
        <v>3702</v>
      </c>
      <c r="D288" s="198" t="s">
        <v>285</v>
      </c>
      <c r="E288" s="199" t="s">
        <v>5532</v>
      </c>
      <c r="F288" s="200" t="s">
        <v>5533</v>
      </c>
      <c r="G288" s="201" t="s">
        <v>5534</v>
      </c>
      <c r="H288" s="202">
        <v>56</v>
      </c>
      <c r="I288" s="203">
        <v>900</v>
      </c>
      <c r="J288" s="203">
        <f>ROUND(I288*H288,2)</f>
        <v>50400</v>
      </c>
      <c r="K288" s="200" t="s">
        <v>377</v>
      </c>
      <c r="L288" s="38"/>
      <c r="M288" s="72" t="s">
        <v>1</v>
      </c>
      <c r="N288" s="204" t="s">
        <v>50</v>
      </c>
      <c r="O288" s="205">
        <v>0</v>
      </c>
      <c r="P288" s="205">
        <f>O288*H288</f>
        <v>0</v>
      </c>
      <c r="Q288" s="205">
        <v>0</v>
      </c>
      <c r="R288" s="205">
        <f>Q288*H288</f>
        <v>0</v>
      </c>
      <c r="S288" s="205">
        <v>0</v>
      </c>
      <c r="T288" s="206">
        <f>S288*H288</f>
        <v>0</v>
      </c>
      <c r="AR288" s="17" t="s">
        <v>290</v>
      </c>
      <c r="AT288" s="17" t="s">
        <v>285</v>
      </c>
      <c r="AU288" s="17" t="s">
        <v>86</v>
      </c>
      <c r="AY288" s="17" t="s">
        <v>282</v>
      </c>
      <c r="BE288" s="207">
        <f>IF(N288="základní",J288,0)</f>
        <v>50400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7" t="s">
        <v>86</v>
      </c>
      <c r="BK288" s="207">
        <f>ROUND(I288*H288,2)</f>
        <v>50400</v>
      </c>
      <c r="BL288" s="17" t="s">
        <v>290</v>
      </c>
      <c r="BM288" s="17" t="s">
        <v>5535</v>
      </c>
    </row>
    <row r="289" s="1" customFormat="1" ht="16.5" customHeight="1">
      <c r="B289" s="33"/>
      <c r="C289" s="198" t="s">
        <v>3706</v>
      </c>
      <c r="D289" s="198" t="s">
        <v>285</v>
      </c>
      <c r="E289" s="199" t="s">
        <v>5447</v>
      </c>
      <c r="F289" s="200" t="s">
        <v>5448</v>
      </c>
      <c r="G289" s="201" t="s">
        <v>5149</v>
      </c>
      <c r="H289" s="202">
        <v>1</v>
      </c>
      <c r="I289" s="203">
        <v>5460</v>
      </c>
      <c r="J289" s="203">
        <f>ROUND(I289*H289,2)</f>
        <v>5460</v>
      </c>
      <c r="K289" s="200" t="s">
        <v>377</v>
      </c>
      <c r="L289" s="38"/>
      <c r="M289" s="72" t="s">
        <v>1</v>
      </c>
      <c r="N289" s="204" t="s">
        <v>50</v>
      </c>
      <c r="O289" s="205">
        <v>0</v>
      </c>
      <c r="P289" s="205">
        <f>O289*H289</f>
        <v>0</v>
      </c>
      <c r="Q289" s="205">
        <v>0</v>
      </c>
      <c r="R289" s="205">
        <f>Q289*H289</f>
        <v>0</v>
      </c>
      <c r="S289" s="205">
        <v>0</v>
      </c>
      <c r="T289" s="206">
        <f>S289*H289</f>
        <v>0</v>
      </c>
      <c r="AR289" s="17" t="s">
        <v>290</v>
      </c>
      <c r="AT289" s="17" t="s">
        <v>285</v>
      </c>
      <c r="AU289" s="17" t="s">
        <v>86</v>
      </c>
      <c r="AY289" s="17" t="s">
        <v>282</v>
      </c>
      <c r="BE289" s="207">
        <f>IF(N289="základní",J289,0)</f>
        <v>5460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17" t="s">
        <v>86</v>
      </c>
      <c r="BK289" s="207">
        <f>ROUND(I289*H289,2)</f>
        <v>5460</v>
      </c>
      <c r="BL289" s="17" t="s">
        <v>290</v>
      </c>
      <c r="BM289" s="17" t="s">
        <v>5536</v>
      </c>
    </row>
    <row r="290" s="11" customFormat="1" ht="25.92" customHeight="1">
      <c r="B290" s="183"/>
      <c r="C290" s="184"/>
      <c r="D290" s="185" t="s">
        <v>78</v>
      </c>
      <c r="E290" s="186" t="s">
        <v>5537</v>
      </c>
      <c r="F290" s="186" t="s">
        <v>5538</v>
      </c>
      <c r="G290" s="184"/>
      <c r="H290" s="184"/>
      <c r="I290" s="184"/>
      <c r="J290" s="187">
        <f>BK290</f>
        <v>1997025</v>
      </c>
      <c r="K290" s="184"/>
      <c r="L290" s="188"/>
      <c r="M290" s="189"/>
      <c r="N290" s="190"/>
      <c r="O290" s="190"/>
      <c r="P290" s="191">
        <f>SUM(P291:P302)</f>
        <v>0</v>
      </c>
      <c r="Q290" s="190"/>
      <c r="R290" s="191">
        <f>SUM(R291:R302)</f>
        <v>0</v>
      </c>
      <c r="S290" s="190"/>
      <c r="T290" s="192">
        <f>SUM(T291:T302)</f>
        <v>0</v>
      </c>
      <c r="AR290" s="193" t="s">
        <v>86</v>
      </c>
      <c r="AT290" s="194" t="s">
        <v>78</v>
      </c>
      <c r="AU290" s="194" t="s">
        <v>79</v>
      </c>
      <c r="AY290" s="193" t="s">
        <v>282</v>
      </c>
      <c r="BK290" s="195">
        <f>SUM(BK291:BK302)</f>
        <v>1997025</v>
      </c>
    </row>
    <row r="291" s="1" customFormat="1" ht="33.75" customHeight="1">
      <c r="B291" s="33"/>
      <c r="C291" s="198" t="s">
        <v>3708</v>
      </c>
      <c r="D291" s="198" t="s">
        <v>285</v>
      </c>
      <c r="E291" s="199" t="s">
        <v>5539</v>
      </c>
      <c r="F291" s="200" t="s">
        <v>5540</v>
      </c>
      <c r="G291" s="201" t="s">
        <v>1463</v>
      </c>
      <c r="H291" s="202">
        <v>1</v>
      </c>
      <c r="I291" s="203">
        <v>584600</v>
      </c>
      <c r="J291" s="203">
        <f>ROUND(I291*H291,2)</f>
        <v>584600</v>
      </c>
      <c r="K291" s="200" t="s">
        <v>377</v>
      </c>
      <c r="L291" s="38"/>
      <c r="M291" s="72" t="s">
        <v>1</v>
      </c>
      <c r="N291" s="204" t="s">
        <v>50</v>
      </c>
      <c r="O291" s="205">
        <v>0</v>
      </c>
      <c r="P291" s="205">
        <f>O291*H291</f>
        <v>0</v>
      </c>
      <c r="Q291" s="205">
        <v>0</v>
      </c>
      <c r="R291" s="205">
        <f>Q291*H291</f>
        <v>0</v>
      </c>
      <c r="S291" s="205">
        <v>0</v>
      </c>
      <c r="T291" s="206">
        <f>S291*H291</f>
        <v>0</v>
      </c>
      <c r="AR291" s="17" t="s">
        <v>290</v>
      </c>
      <c r="AT291" s="17" t="s">
        <v>285</v>
      </c>
      <c r="AU291" s="17" t="s">
        <v>86</v>
      </c>
      <c r="AY291" s="17" t="s">
        <v>282</v>
      </c>
      <c r="BE291" s="207">
        <f>IF(N291="základní",J291,0)</f>
        <v>584600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17" t="s">
        <v>86</v>
      </c>
      <c r="BK291" s="207">
        <f>ROUND(I291*H291,2)</f>
        <v>584600</v>
      </c>
      <c r="BL291" s="17" t="s">
        <v>290</v>
      </c>
      <c r="BM291" s="17" t="s">
        <v>5541</v>
      </c>
    </row>
    <row r="292" s="1" customFormat="1" ht="16.5" customHeight="1">
      <c r="B292" s="33"/>
      <c r="C292" s="198" t="s">
        <v>3712</v>
      </c>
      <c r="D292" s="198" t="s">
        <v>285</v>
      </c>
      <c r="E292" s="199" t="s">
        <v>5542</v>
      </c>
      <c r="F292" s="200" t="s">
        <v>5543</v>
      </c>
      <c r="G292" s="201" t="s">
        <v>597</v>
      </c>
      <c r="H292" s="202">
        <v>1</v>
      </c>
      <c r="I292" s="203">
        <v>22400</v>
      </c>
      <c r="J292" s="203">
        <f>ROUND(I292*H292,2)</f>
        <v>22400</v>
      </c>
      <c r="K292" s="200" t="s">
        <v>377</v>
      </c>
      <c r="L292" s="38"/>
      <c r="M292" s="72" t="s">
        <v>1</v>
      </c>
      <c r="N292" s="204" t="s">
        <v>50</v>
      </c>
      <c r="O292" s="205">
        <v>0</v>
      </c>
      <c r="P292" s="205">
        <f>O292*H292</f>
        <v>0</v>
      </c>
      <c r="Q292" s="205">
        <v>0</v>
      </c>
      <c r="R292" s="205">
        <f>Q292*H292</f>
        <v>0</v>
      </c>
      <c r="S292" s="205">
        <v>0</v>
      </c>
      <c r="T292" s="206">
        <f>S292*H292</f>
        <v>0</v>
      </c>
      <c r="AR292" s="17" t="s">
        <v>290</v>
      </c>
      <c r="AT292" s="17" t="s">
        <v>285</v>
      </c>
      <c r="AU292" s="17" t="s">
        <v>86</v>
      </c>
      <c r="AY292" s="17" t="s">
        <v>282</v>
      </c>
      <c r="BE292" s="207">
        <f>IF(N292="základní",J292,0)</f>
        <v>22400</v>
      </c>
      <c r="BF292" s="207">
        <f>IF(N292="snížená",J292,0)</f>
        <v>0</v>
      </c>
      <c r="BG292" s="207">
        <f>IF(N292="zákl. přenesená",J292,0)</f>
        <v>0</v>
      </c>
      <c r="BH292" s="207">
        <f>IF(N292="sníž. přenesená",J292,0)</f>
        <v>0</v>
      </c>
      <c r="BI292" s="207">
        <f>IF(N292="nulová",J292,0)</f>
        <v>0</v>
      </c>
      <c r="BJ292" s="17" t="s">
        <v>86</v>
      </c>
      <c r="BK292" s="207">
        <f>ROUND(I292*H292,2)</f>
        <v>22400</v>
      </c>
      <c r="BL292" s="17" t="s">
        <v>290</v>
      </c>
      <c r="BM292" s="17" t="s">
        <v>5544</v>
      </c>
    </row>
    <row r="293" s="1" customFormat="1" ht="16.5" customHeight="1">
      <c r="B293" s="33"/>
      <c r="C293" s="198" t="s">
        <v>3716</v>
      </c>
      <c r="D293" s="198" t="s">
        <v>285</v>
      </c>
      <c r="E293" s="199" t="s">
        <v>5545</v>
      </c>
      <c r="F293" s="200" t="s">
        <v>5546</v>
      </c>
      <c r="G293" s="201" t="s">
        <v>1463</v>
      </c>
      <c r="H293" s="202">
        <v>3</v>
      </c>
      <c r="I293" s="203">
        <v>165000</v>
      </c>
      <c r="J293" s="203">
        <f>ROUND(I293*H293,2)</f>
        <v>495000</v>
      </c>
      <c r="K293" s="200" t="s">
        <v>377</v>
      </c>
      <c r="L293" s="38"/>
      <c r="M293" s="72" t="s">
        <v>1</v>
      </c>
      <c r="N293" s="204" t="s">
        <v>50</v>
      </c>
      <c r="O293" s="205">
        <v>0</v>
      </c>
      <c r="P293" s="205">
        <f>O293*H293</f>
        <v>0</v>
      </c>
      <c r="Q293" s="205">
        <v>0</v>
      </c>
      <c r="R293" s="205">
        <f>Q293*H293</f>
        <v>0</v>
      </c>
      <c r="S293" s="205">
        <v>0</v>
      </c>
      <c r="T293" s="206">
        <f>S293*H293</f>
        <v>0</v>
      </c>
      <c r="AR293" s="17" t="s">
        <v>290</v>
      </c>
      <c r="AT293" s="17" t="s">
        <v>285</v>
      </c>
      <c r="AU293" s="17" t="s">
        <v>86</v>
      </c>
      <c r="AY293" s="17" t="s">
        <v>282</v>
      </c>
      <c r="BE293" s="207">
        <f>IF(N293="základní",J293,0)</f>
        <v>495000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7" t="s">
        <v>86</v>
      </c>
      <c r="BK293" s="207">
        <f>ROUND(I293*H293,2)</f>
        <v>495000</v>
      </c>
      <c r="BL293" s="17" t="s">
        <v>290</v>
      </c>
      <c r="BM293" s="17" t="s">
        <v>5547</v>
      </c>
    </row>
    <row r="294" s="1" customFormat="1">
      <c r="B294" s="33"/>
      <c r="C294" s="34"/>
      <c r="D294" s="210" t="s">
        <v>1154</v>
      </c>
      <c r="E294" s="34"/>
      <c r="F294" s="261" t="s">
        <v>5548</v>
      </c>
      <c r="G294" s="34"/>
      <c r="H294" s="34"/>
      <c r="I294" s="34"/>
      <c r="J294" s="34"/>
      <c r="K294" s="34"/>
      <c r="L294" s="38"/>
      <c r="M294" s="262"/>
      <c r="N294" s="74"/>
      <c r="O294" s="74"/>
      <c r="P294" s="74"/>
      <c r="Q294" s="74"/>
      <c r="R294" s="74"/>
      <c r="S294" s="74"/>
      <c r="T294" s="75"/>
      <c r="AT294" s="17" t="s">
        <v>1154</v>
      </c>
      <c r="AU294" s="17" t="s">
        <v>86</v>
      </c>
    </row>
    <row r="295" s="1" customFormat="1" ht="16.5" customHeight="1">
      <c r="B295" s="33"/>
      <c r="C295" s="198" t="s">
        <v>3720</v>
      </c>
      <c r="D295" s="198" t="s">
        <v>285</v>
      </c>
      <c r="E295" s="199" t="s">
        <v>5549</v>
      </c>
      <c r="F295" s="200" t="s">
        <v>5550</v>
      </c>
      <c r="G295" s="201" t="s">
        <v>597</v>
      </c>
      <c r="H295" s="202">
        <v>3</v>
      </c>
      <c r="I295" s="203">
        <v>16800</v>
      </c>
      <c r="J295" s="203">
        <f>ROUND(I295*H295,2)</f>
        <v>50400</v>
      </c>
      <c r="K295" s="200" t="s">
        <v>377</v>
      </c>
      <c r="L295" s="38"/>
      <c r="M295" s="72" t="s">
        <v>1</v>
      </c>
      <c r="N295" s="204" t="s">
        <v>50</v>
      </c>
      <c r="O295" s="205">
        <v>0</v>
      </c>
      <c r="P295" s="205">
        <f>O295*H295</f>
        <v>0</v>
      </c>
      <c r="Q295" s="205">
        <v>0</v>
      </c>
      <c r="R295" s="205">
        <f>Q295*H295</f>
        <v>0</v>
      </c>
      <c r="S295" s="205">
        <v>0</v>
      </c>
      <c r="T295" s="206">
        <f>S295*H295</f>
        <v>0</v>
      </c>
      <c r="AR295" s="17" t="s">
        <v>290</v>
      </c>
      <c r="AT295" s="17" t="s">
        <v>285</v>
      </c>
      <c r="AU295" s="17" t="s">
        <v>86</v>
      </c>
      <c r="AY295" s="17" t="s">
        <v>282</v>
      </c>
      <c r="BE295" s="207">
        <f>IF(N295="základní",J295,0)</f>
        <v>50400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17" t="s">
        <v>86</v>
      </c>
      <c r="BK295" s="207">
        <f>ROUND(I295*H295,2)</f>
        <v>50400</v>
      </c>
      <c r="BL295" s="17" t="s">
        <v>290</v>
      </c>
      <c r="BM295" s="17" t="s">
        <v>5551</v>
      </c>
    </row>
    <row r="296" s="1" customFormat="1" ht="16.5" customHeight="1">
      <c r="B296" s="33"/>
      <c r="C296" s="198" t="s">
        <v>3724</v>
      </c>
      <c r="D296" s="198" t="s">
        <v>285</v>
      </c>
      <c r="E296" s="199" t="s">
        <v>5552</v>
      </c>
      <c r="F296" s="200" t="s">
        <v>5553</v>
      </c>
      <c r="G296" s="201" t="s">
        <v>1463</v>
      </c>
      <c r="H296" s="202">
        <v>5</v>
      </c>
      <c r="I296" s="203">
        <v>95400</v>
      </c>
      <c r="J296" s="203">
        <f>ROUND(I296*H296,2)</f>
        <v>477000</v>
      </c>
      <c r="K296" s="200" t="s">
        <v>377</v>
      </c>
      <c r="L296" s="38"/>
      <c r="M296" s="72" t="s">
        <v>1</v>
      </c>
      <c r="N296" s="204" t="s">
        <v>50</v>
      </c>
      <c r="O296" s="205">
        <v>0</v>
      </c>
      <c r="P296" s="205">
        <f>O296*H296</f>
        <v>0</v>
      </c>
      <c r="Q296" s="205">
        <v>0</v>
      </c>
      <c r="R296" s="205">
        <f>Q296*H296</f>
        <v>0</v>
      </c>
      <c r="S296" s="205">
        <v>0</v>
      </c>
      <c r="T296" s="206">
        <f>S296*H296</f>
        <v>0</v>
      </c>
      <c r="AR296" s="17" t="s">
        <v>290</v>
      </c>
      <c r="AT296" s="17" t="s">
        <v>285</v>
      </c>
      <c r="AU296" s="17" t="s">
        <v>86</v>
      </c>
      <c r="AY296" s="17" t="s">
        <v>282</v>
      </c>
      <c r="BE296" s="207">
        <f>IF(N296="základní",J296,0)</f>
        <v>477000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7" t="s">
        <v>86</v>
      </c>
      <c r="BK296" s="207">
        <f>ROUND(I296*H296,2)</f>
        <v>477000</v>
      </c>
      <c r="BL296" s="17" t="s">
        <v>290</v>
      </c>
      <c r="BM296" s="17" t="s">
        <v>5554</v>
      </c>
    </row>
    <row r="297" s="1" customFormat="1">
      <c r="B297" s="33"/>
      <c r="C297" s="34"/>
      <c r="D297" s="210" t="s">
        <v>1154</v>
      </c>
      <c r="E297" s="34"/>
      <c r="F297" s="261" t="s">
        <v>5555</v>
      </c>
      <c r="G297" s="34"/>
      <c r="H297" s="34"/>
      <c r="I297" s="34"/>
      <c r="J297" s="34"/>
      <c r="K297" s="34"/>
      <c r="L297" s="38"/>
      <c r="M297" s="262"/>
      <c r="N297" s="74"/>
      <c r="O297" s="74"/>
      <c r="P297" s="74"/>
      <c r="Q297" s="74"/>
      <c r="R297" s="74"/>
      <c r="S297" s="74"/>
      <c r="T297" s="75"/>
      <c r="AT297" s="17" t="s">
        <v>1154</v>
      </c>
      <c r="AU297" s="17" t="s">
        <v>86</v>
      </c>
    </row>
    <row r="298" s="1" customFormat="1" ht="16.5" customHeight="1">
      <c r="B298" s="33"/>
      <c r="C298" s="198" t="s">
        <v>3728</v>
      </c>
      <c r="D298" s="198" t="s">
        <v>285</v>
      </c>
      <c r="E298" s="199" t="s">
        <v>5556</v>
      </c>
      <c r="F298" s="200" t="s">
        <v>5557</v>
      </c>
      <c r="G298" s="201" t="s">
        <v>597</v>
      </c>
      <c r="H298" s="202">
        <v>1</v>
      </c>
      <c r="I298" s="203">
        <v>15000</v>
      </c>
      <c r="J298" s="203">
        <f>ROUND(I298*H298,2)</f>
        <v>15000</v>
      </c>
      <c r="K298" s="200" t="s">
        <v>377</v>
      </c>
      <c r="L298" s="38"/>
      <c r="M298" s="72" t="s">
        <v>1</v>
      </c>
      <c r="N298" s="204" t="s">
        <v>50</v>
      </c>
      <c r="O298" s="205">
        <v>0</v>
      </c>
      <c r="P298" s="205">
        <f>O298*H298</f>
        <v>0</v>
      </c>
      <c r="Q298" s="205">
        <v>0</v>
      </c>
      <c r="R298" s="205">
        <f>Q298*H298</f>
        <v>0</v>
      </c>
      <c r="S298" s="205">
        <v>0</v>
      </c>
      <c r="T298" s="206">
        <f>S298*H298</f>
        <v>0</v>
      </c>
      <c r="AR298" s="17" t="s">
        <v>290</v>
      </c>
      <c r="AT298" s="17" t="s">
        <v>285</v>
      </c>
      <c r="AU298" s="17" t="s">
        <v>86</v>
      </c>
      <c r="AY298" s="17" t="s">
        <v>282</v>
      </c>
      <c r="BE298" s="207">
        <f>IF(N298="základní",J298,0)</f>
        <v>15000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7" t="s">
        <v>86</v>
      </c>
      <c r="BK298" s="207">
        <f>ROUND(I298*H298,2)</f>
        <v>15000</v>
      </c>
      <c r="BL298" s="17" t="s">
        <v>290</v>
      </c>
      <c r="BM298" s="17" t="s">
        <v>5558</v>
      </c>
    </row>
    <row r="299" s="1" customFormat="1" ht="16.5" customHeight="1">
      <c r="B299" s="33"/>
      <c r="C299" s="198" t="s">
        <v>3732</v>
      </c>
      <c r="D299" s="198" t="s">
        <v>285</v>
      </c>
      <c r="E299" s="199" t="s">
        <v>5559</v>
      </c>
      <c r="F299" s="200" t="s">
        <v>5560</v>
      </c>
      <c r="G299" s="201" t="s">
        <v>597</v>
      </c>
      <c r="H299" s="202">
        <v>5</v>
      </c>
      <c r="I299" s="203">
        <v>4500</v>
      </c>
      <c r="J299" s="203">
        <f>ROUND(I299*H299,2)</f>
        <v>22500</v>
      </c>
      <c r="K299" s="200" t="s">
        <v>377</v>
      </c>
      <c r="L299" s="38"/>
      <c r="M299" s="72" t="s">
        <v>1</v>
      </c>
      <c r="N299" s="204" t="s">
        <v>50</v>
      </c>
      <c r="O299" s="205">
        <v>0</v>
      </c>
      <c r="P299" s="205">
        <f>O299*H299</f>
        <v>0</v>
      </c>
      <c r="Q299" s="205">
        <v>0</v>
      </c>
      <c r="R299" s="205">
        <f>Q299*H299</f>
        <v>0</v>
      </c>
      <c r="S299" s="205">
        <v>0</v>
      </c>
      <c r="T299" s="206">
        <f>S299*H299</f>
        <v>0</v>
      </c>
      <c r="AR299" s="17" t="s">
        <v>290</v>
      </c>
      <c r="AT299" s="17" t="s">
        <v>285</v>
      </c>
      <c r="AU299" s="17" t="s">
        <v>86</v>
      </c>
      <c r="AY299" s="17" t="s">
        <v>282</v>
      </c>
      <c r="BE299" s="207">
        <f>IF(N299="základní",J299,0)</f>
        <v>22500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7" t="s">
        <v>86</v>
      </c>
      <c r="BK299" s="207">
        <f>ROUND(I299*H299,2)</f>
        <v>22500</v>
      </c>
      <c r="BL299" s="17" t="s">
        <v>290</v>
      </c>
      <c r="BM299" s="17" t="s">
        <v>5561</v>
      </c>
    </row>
    <row r="300" s="1" customFormat="1" ht="16.5" customHeight="1">
      <c r="B300" s="33"/>
      <c r="C300" s="198" t="s">
        <v>2412</v>
      </c>
      <c r="D300" s="198" t="s">
        <v>285</v>
      </c>
      <c r="E300" s="199" t="s">
        <v>5562</v>
      </c>
      <c r="F300" s="200" t="s">
        <v>5563</v>
      </c>
      <c r="G300" s="201" t="s">
        <v>597</v>
      </c>
      <c r="H300" s="202">
        <v>9</v>
      </c>
      <c r="I300" s="203">
        <v>28500</v>
      </c>
      <c r="J300" s="203">
        <f>ROUND(I300*H300,2)</f>
        <v>256500</v>
      </c>
      <c r="K300" s="200" t="s">
        <v>377</v>
      </c>
      <c r="L300" s="38"/>
      <c r="M300" s="72" t="s">
        <v>1</v>
      </c>
      <c r="N300" s="204" t="s">
        <v>50</v>
      </c>
      <c r="O300" s="205">
        <v>0</v>
      </c>
      <c r="P300" s="205">
        <f>O300*H300</f>
        <v>0</v>
      </c>
      <c r="Q300" s="205">
        <v>0</v>
      </c>
      <c r="R300" s="205">
        <f>Q300*H300</f>
        <v>0</v>
      </c>
      <c r="S300" s="205">
        <v>0</v>
      </c>
      <c r="T300" s="206">
        <f>S300*H300</f>
        <v>0</v>
      </c>
      <c r="AR300" s="17" t="s">
        <v>290</v>
      </c>
      <c r="AT300" s="17" t="s">
        <v>285</v>
      </c>
      <c r="AU300" s="17" t="s">
        <v>86</v>
      </c>
      <c r="AY300" s="17" t="s">
        <v>282</v>
      </c>
      <c r="BE300" s="207">
        <f>IF(N300="základní",J300,0)</f>
        <v>256500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7" t="s">
        <v>86</v>
      </c>
      <c r="BK300" s="207">
        <f>ROUND(I300*H300,2)</f>
        <v>256500</v>
      </c>
      <c r="BL300" s="17" t="s">
        <v>290</v>
      </c>
      <c r="BM300" s="17" t="s">
        <v>5564</v>
      </c>
    </row>
    <row r="301" s="1" customFormat="1" ht="16.5" customHeight="1">
      <c r="B301" s="33"/>
      <c r="C301" s="198" t="s">
        <v>3740</v>
      </c>
      <c r="D301" s="198" t="s">
        <v>285</v>
      </c>
      <c r="E301" s="199" t="s">
        <v>5565</v>
      </c>
      <c r="F301" s="200" t="s">
        <v>5566</v>
      </c>
      <c r="G301" s="201" t="s">
        <v>597</v>
      </c>
      <c r="H301" s="202">
        <v>1</v>
      </c>
      <c r="I301" s="203">
        <v>55000</v>
      </c>
      <c r="J301" s="203">
        <f>ROUND(I301*H301,2)</f>
        <v>55000</v>
      </c>
      <c r="K301" s="200" t="s">
        <v>377</v>
      </c>
      <c r="L301" s="38"/>
      <c r="M301" s="72" t="s">
        <v>1</v>
      </c>
      <c r="N301" s="204" t="s">
        <v>50</v>
      </c>
      <c r="O301" s="205">
        <v>0</v>
      </c>
      <c r="P301" s="205">
        <f>O301*H301</f>
        <v>0</v>
      </c>
      <c r="Q301" s="205">
        <v>0</v>
      </c>
      <c r="R301" s="205">
        <f>Q301*H301</f>
        <v>0</v>
      </c>
      <c r="S301" s="205">
        <v>0</v>
      </c>
      <c r="T301" s="206">
        <f>S301*H301</f>
        <v>0</v>
      </c>
      <c r="AR301" s="17" t="s">
        <v>290</v>
      </c>
      <c r="AT301" s="17" t="s">
        <v>285</v>
      </c>
      <c r="AU301" s="17" t="s">
        <v>86</v>
      </c>
      <c r="AY301" s="17" t="s">
        <v>282</v>
      </c>
      <c r="BE301" s="207">
        <f>IF(N301="základní",J301,0)</f>
        <v>55000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17" t="s">
        <v>86</v>
      </c>
      <c r="BK301" s="207">
        <f>ROUND(I301*H301,2)</f>
        <v>55000</v>
      </c>
      <c r="BL301" s="17" t="s">
        <v>290</v>
      </c>
      <c r="BM301" s="17" t="s">
        <v>5567</v>
      </c>
    </row>
    <row r="302" s="1" customFormat="1" ht="16.5" customHeight="1">
      <c r="B302" s="33"/>
      <c r="C302" s="198" t="s">
        <v>3744</v>
      </c>
      <c r="D302" s="198" t="s">
        <v>285</v>
      </c>
      <c r="E302" s="199" t="s">
        <v>5568</v>
      </c>
      <c r="F302" s="200" t="s">
        <v>5569</v>
      </c>
      <c r="G302" s="201" t="s">
        <v>5149</v>
      </c>
      <c r="H302" s="202">
        <v>1</v>
      </c>
      <c r="I302" s="203">
        <v>18625</v>
      </c>
      <c r="J302" s="203">
        <f>ROUND(I302*H302,2)</f>
        <v>18625</v>
      </c>
      <c r="K302" s="200" t="s">
        <v>377</v>
      </c>
      <c r="L302" s="38"/>
      <c r="M302" s="72" t="s">
        <v>1</v>
      </c>
      <c r="N302" s="204" t="s">
        <v>50</v>
      </c>
      <c r="O302" s="205">
        <v>0</v>
      </c>
      <c r="P302" s="205">
        <f>O302*H302</f>
        <v>0</v>
      </c>
      <c r="Q302" s="205">
        <v>0</v>
      </c>
      <c r="R302" s="205">
        <f>Q302*H302</f>
        <v>0</v>
      </c>
      <c r="S302" s="205">
        <v>0</v>
      </c>
      <c r="T302" s="206">
        <f>S302*H302</f>
        <v>0</v>
      </c>
      <c r="AR302" s="17" t="s">
        <v>290</v>
      </c>
      <c r="AT302" s="17" t="s">
        <v>285</v>
      </c>
      <c r="AU302" s="17" t="s">
        <v>86</v>
      </c>
      <c r="AY302" s="17" t="s">
        <v>282</v>
      </c>
      <c r="BE302" s="207">
        <f>IF(N302="základní",J302,0)</f>
        <v>18625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7" t="s">
        <v>86</v>
      </c>
      <c r="BK302" s="207">
        <f>ROUND(I302*H302,2)</f>
        <v>18625</v>
      </c>
      <c r="BL302" s="17" t="s">
        <v>290</v>
      </c>
      <c r="BM302" s="17" t="s">
        <v>5570</v>
      </c>
    </row>
    <row r="303" s="11" customFormat="1" ht="25.92" customHeight="1">
      <c r="B303" s="183"/>
      <c r="C303" s="184"/>
      <c r="D303" s="185" t="s">
        <v>78</v>
      </c>
      <c r="E303" s="186" t="s">
        <v>5571</v>
      </c>
      <c r="F303" s="186" t="s">
        <v>5572</v>
      </c>
      <c r="G303" s="184"/>
      <c r="H303" s="184"/>
      <c r="I303" s="184"/>
      <c r="J303" s="187">
        <f>BK303</f>
        <v>87590</v>
      </c>
      <c r="K303" s="184"/>
      <c r="L303" s="188"/>
      <c r="M303" s="189"/>
      <c r="N303" s="190"/>
      <c r="O303" s="190"/>
      <c r="P303" s="191">
        <f>SUM(P304:P318)</f>
        <v>0</v>
      </c>
      <c r="Q303" s="190"/>
      <c r="R303" s="191">
        <f>SUM(R304:R318)</f>
        <v>0</v>
      </c>
      <c r="S303" s="190"/>
      <c r="T303" s="192">
        <f>SUM(T304:T318)</f>
        <v>0</v>
      </c>
      <c r="AR303" s="193" t="s">
        <v>86</v>
      </c>
      <c r="AT303" s="194" t="s">
        <v>78</v>
      </c>
      <c r="AU303" s="194" t="s">
        <v>79</v>
      </c>
      <c r="AY303" s="193" t="s">
        <v>282</v>
      </c>
      <c r="BK303" s="195">
        <f>SUM(BK304:BK318)</f>
        <v>87590</v>
      </c>
    </row>
    <row r="304" s="1" customFormat="1" ht="16.5" customHeight="1">
      <c r="B304" s="33"/>
      <c r="C304" s="198" t="s">
        <v>3748</v>
      </c>
      <c r="D304" s="198" t="s">
        <v>285</v>
      </c>
      <c r="E304" s="199" t="s">
        <v>5573</v>
      </c>
      <c r="F304" s="200" t="s">
        <v>5574</v>
      </c>
      <c r="G304" s="201" t="s">
        <v>1463</v>
      </c>
      <c r="H304" s="202">
        <v>1</v>
      </c>
      <c r="I304" s="203">
        <v>4650</v>
      </c>
      <c r="J304" s="203">
        <f>ROUND(I304*H304,2)</f>
        <v>4650</v>
      </c>
      <c r="K304" s="200" t="s">
        <v>377</v>
      </c>
      <c r="L304" s="38"/>
      <c r="M304" s="72" t="s">
        <v>1</v>
      </c>
      <c r="N304" s="204" t="s">
        <v>50</v>
      </c>
      <c r="O304" s="205">
        <v>0</v>
      </c>
      <c r="P304" s="205">
        <f>O304*H304</f>
        <v>0</v>
      </c>
      <c r="Q304" s="205">
        <v>0</v>
      </c>
      <c r="R304" s="205">
        <f>Q304*H304</f>
        <v>0</v>
      </c>
      <c r="S304" s="205">
        <v>0</v>
      </c>
      <c r="T304" s="206">
        <f>S304*H304</f>
        <v>0</v>
      </c>
      <c r="AR304" s="17" t="s">
        <v>290</v>
      </c>
      <c r="AT304" s="17" t="s">
        <v>285</v>
      </c>
      <c r="AU304" s="17" t="s">
        <v>86</v>
      </c>
      <c r="AY304" s="17" t="s">
        <v>282</v>
      </c>
      <c r="BE304" s="207">
        <f>IF(N304="základní",J304,0)</f>
        <v>4650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17" t="s">
        <v>86</v>
      </c>
      <c r="BK304" s="207">
        <f>ROUND(I304*H304,2)</f>
        <v>4650</v>
      </c>
      <c r="BL304" s="17" t="s">
        <v>290</v>
      </c>
      <c r="BM304" s="17" t="s">
        <v>5575</v>
      </c>
    </row>
    <row r="305" s="1" customFormat="1" ht="16.5" customHeight="1">
      <c r="B305" s="33"/>
      <c r="C305" s="198" t="s">
        <v>3752</v>
      </c>
      <c r="D305" s="198" t="s">
        <v>285</v>
      </c>
      <c r="E305" s="199" t="s">
        <v>5576</v>
      </c>
      <c r="F305" s="200" t="s">
        <v>5577</v>
      </c>
      <c r="G305" s="201" t="s">
        <v>597</v>
      </c>
      <c r="H305" s="202">
        <v>1</v>
      </c>
      <c r="I305" s="203">
        <v>3800</v>
      </c>
      <c r="J305" s="203">
        <f>ROUND(I305*H305,2)</f>
        <v>3800</v>
      </c>
      <c r="K305" s="200" t="s">
        <v>377</v>
      </c>
      <c r="L305" s="38"/>
      <c r="M305" s="72" t="s">
        <v>1</v>
      </c>
      <c r="N305" s="204" t="s">
        <v>50</v>
      </c>
      <c r="O305" s="205">
        <v>0</v>
      </c>
      <c r="P305" s="205">
        <f>O305*H305</f>
        <v>0</v>
      </c>
      <c r="Q305" s="205">
        <v>0</v>
      </c>
      <c r="R305" s="205">
        <f>Q305*H305</f>
        <v>0</v>
      </c>
      <c r="S305" s="205">
        <v>0</v>
      </c>
      <c r="T305" s="206">
        <f>S305*H305</f>
        <v>0</v>
      </c>
      <c r="AR305" s="17" t="s">
        <v>290</v>
      </c>
      <c r="AT305" s="17" t="s">
        <v>285</v>
      </c>
      <c r="AU305" s="17" t="s">
        <v>86</v>
      </c>
      <c r="AY305" s="17" t="s">
        <v>282</v>
      </c>
      <c r="BE305" s="207">
        <f>IF(N305="základní",J305,0)</f>
        <v>3800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7" t="s">
        <v>86</v>
      </c>
      <c r="BK305" s="207">
        <f>ROUND(I305*H305,2)</f>
        <v>3800</v>
      </c>
      <c r="BL305" s="17" t="s">
        <v>290</v>
      </c>
      <c r="BM305" s="17" t="s">
        <v>5578</v>
      </c>
    </row>
    <row r="306" s="1" customFormat="1" ht="16.5" customHeight="1">
      <c r="B306" s="33"/>
      <c r="C306" s="198" t="s">
        <v>3756</v>
      </c>
      <c r="D306" s="198" t="s">
        <v>285</v>
      </c>
      <c r="E306" s="199" t="s">
        <v>5579</v>
      </c>
      <c r="F306" s="200" t="s">
        <v>5580</v>
      </c>
      <c r="G306" s="201" t="s">
        <v>1463</v>
      </c>
      <c r="H306" s="202">
        <v>3</v>
      </c>
      <c r="I306" s="203">
        <v>2960</v>
      </c>
      <c r="J306" s="203">
        <f>ROUND(I306*H306,2)</f>
        <v>8880</v>
      </c>
      <c r="K306" s="200" t="s">
        <v>377</v>
      </c>
      <c r="L306" s="38"/>
      <c r="M306" s="72" t="s">
        <v>1</v>
      </c>
      <c r="N306" s="204" t="s">
        <v>50</v>
      </c>
      <c r="O306" s="205">
        <v>0</v>
      </c>
      <c r="P306" s="205">
        <f>O306*H306</f>
        <v>0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AR306" s="17" t="s">
        <v>290</v>
      </c>
      <c r="AT306" s="17" t="s">
        <v>285</v>
      </c>
      <c r="AU306" s="17" t="s">
        <v>86</v>
      </c>
      <c r="AY306" s="17" t="s">
        <v>282</v>
      </c>
      <c r="BE306" s="207">
        <f>IF(N306="základní",J306,0)</f>
        <v>8880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17" t="s">
        <v>86</v>
      </c>
      <c r="BK306" s="207">
        <f>ROUND(I306*H306,2)</f>
        <v>8880</v>
      </c>
      <c r="BL306" s="17" t="s">
        <v>290</v>
      </c>
      <c r="BM306" s="17" t="s">
        <v>5581</v>
      </c>
    </row>
    <row r="307" s="1" customFormat="1" ht="16.5" customHeight="1">
      <c r="B307" s="33"/>
      <c r="C307" s="198" t="s">
        <v>3760</v>
      </c>
      <c r="D307" s="198" t="s">
        <v>285</v>
      </c>
      <c r="E307" s="199" t="s">
        <v>5582</v>
      </c>
      <c r="F307" s="200" t="s">
        <v>5583</v>
      </c>
      <c r="G307" s="201" t="s">
        <v>597</v>
      </c>
      <c r="H307" s="202">
        <v>3</v>
      </c>
      <c r="I307" s="203">
        <v>2500</v>
      </c>
      <c r="J307" s="203">
        <f>ROUND(I307*H307,2)</f>
        <v>7500</v>
      </c>
      <c r="K307" s="200" t="s">
        <v>377</v>
      </c>
      <c r="L307" s="38"/>
      <c r="M307" s="72" t="s">
        <v>1</v>
      </c>
      <c r="N307" s="204" t="s">
        <v>50</v>
      </c>
      <c r="O307" s="205">
        <v>0</v>
      </c>
      <c r="P307" s="205">
        <f>O307*H307</f>
        <v>0</v>
      </c>
      <c r="Q307" s="205">
        <v>0</v>
      </c>
      <c r="R307" s="205">
        <f>Q307*H307</f>
        <v>0</v>
      </c>
      <c r="S307" s="205">
        <v>0</v>
      </c>
      <c r="T307" s="206">
        <f>S307*H307</f>
        <v>0</v>
      </c>
      <c r="AR307" s="17" t="s">
        <v>290</v>
      </c>
      <c r="AT307" s="17" t="s">
        <v>285</v>
      </c>
      <c r="AU307" s="17" t="s">
        <v>86</v>
      </c>
      <c r="AY307" s="17" t="s">
        <v>282</v>
      </c>
      <c r="BE307" s="207">
        <f>IF(N307="základní",J307,0)</f>
        <v>7500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7" t="s">
        <v>86</v>
      </c>
      <c r="BK307" s="207">
        <f>ROUND(I307*H307,2)</f>
        <v>7500</v>
      </c>
      <c r="BL307" s="17" t="s">
        <v>290</v>
      </c>
      <c r="BM307" s="17" t="s">
        <v>5584</v>
      </c>
    </row>
    <row r="308" s="1" customFormat="1" ht="16.5" customHeight="1">
      <c r="B308" s="33"/>
      <c r="C308" s="198" t="s">
        <v>3764</v>
      </c>
      <c r="D308" s="198" t="s">
        <v>285</v>
      </c>
      <c r="E308" s="199" t="s">
        <v>5585</v>
      </c>
      <c r="F308" s="200" t="s">
        <v>5586</v>
      </c>
      <c r="G308" s="201" t="s">
        <v>1463</v>
      </c>
      <c r="H308" s="202">
        <v>5</v>
      </c>
      <c r="I308" s="203">
        <v>2230</v>
      </c>
      <c r="J308" s="203">
        <f>ROUND(I308*H308,2)</f>
        <v>11150</v>
      </c>
      <c r="K308" s="200" t="s">
        <v>377</v>
      </c>
      <c r="L308" s="38"/>
      <c r="M308" s="72" t="s">
        <v>1</v>
      </c>
      <c r="N308" s="204" t="s">
        <v>50</v>
      </c>
      <c r="O308" s="205">
        <v>0</v>
      </c>
      <c r="P308" s="205">
        <f>O308*H308</f>
        <v>0</v>
      </c>
      <c r="Q308" s="205">
        <v>0</v>
      </c>
      <c r="R308" s="205">
        <f>Q308*H308</f>
        <v>0</v>
      </c>
      <c r="S308" s="205">
        <v>0</v>
      </c>
      <c r="T308" s="206">
        <f>S308*H308</f>
        <v>0</v>
      </c>
      <c r="AR308" s="17" t="s">
        <v>290</v>
      </c>
      <c r="AT308" s="17" t="s">
        <v>285</v>
      </c>
      <c r="AU308" s="17" t="s">
        <v>86</v>
      </c>
      <c r="AY308" s="17" t="s">
        <v>282</v>
      </c>
      <c r="BE308" s="207">
        <f>IF(N308="základní",J308,0)</f>
        <v>11150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17" t="s">
        <v>86</v>
      </c>
      <c r="BK308" s="207">
        <f>ROUND(I308*H308,2)</f>
        <v>11150</v>
      </c>
      <c r="BL308" s="17" t="s">
        <v>290</v>
      </c>
      <c r="BM308" s="17" t="s">
        <v>5587</v>
      </c>
    </row>
    <row r="309" s="1" customFormat="1" ht="16.5" customHeight="1">
      <c r="B309" s="33"/>
      <c r="C309" s="198" t="s">
        <v>3768</v>
      </c>
      <c r="D309" s="198" t="s">
        <v>285</v>
      </c>
      <c r="E309" s="199" t="s">
        <v>5588</v>
      </c>
      <c r="F309" s="200" t="s">
        <v>5589</v>
      </c>
      <c r="G309" s="201" t="s">
        <v>597</v>
      </c>
      <c r="H309" s="202">
        <v>1</v>
      </c>
      <c r="I309" s="203">
        <v>1800</v>
      </c>
      <c r="J309" s="203">
        <f>ROUND(I309*H309,2)</f>
        <v>1800</v>
      </c>
      <c r="K309" s="200" t="s">
        <v>377</v>
      </c>
      <c r="L309" s="38"/>
      <c r="M309" s="72" t="s">
        <v>1</v>
      </c>
      <c r="N309" s="204" t="s">
        <v>50</v>
      </c>
      <c r="O309" s="205">
        <v>0</v>
      </c>
      <c r="P309" s="205">
        <f>O309*H309</f>
        <v>0</v>
      </c>
      <c r="Q309" s="205">
        <v>0</v>
      </c>
      <c r="R309" s="205">
        <f>Q309*H309</f>
        <v>0</v>
      </c>
      <c r="S309" s="205">
        <v>0</v>
      </c>
      <c r="T309" s="206">
        <f>S309*H309</f>
        <v>0</v>
      </c>
      <c r="AR309" s="17" t="s">
        <v>290</v>
      </c>
      <c r="AT309" s="17" t="s">
        <v>285</v>
      </c>
      <c r="AU309" s="17" t="s">
        <v>86</v>
      </c>
      <c r="AY309" s="17" t="s">
        <v>282</v>
      </c>
      <c r="BE309" s="207">
        <f>IF(N309="základní",J309,0)</f>
        <v>1800</v>
      </c>
      <c r="BF309" s="207">
        <f>IF(N309="snížená",J309,0)</f>
        <v>0</v>
      </c>
      <c r="BG309" s="207">
        <f>IF(N309="zákl. přenesená",J309,0)</f>
        <v>0</v>
      </c>
      <c r="BH309" s="207">
        <f>IF(N309="sníž. přenesená",J309,0)</f>
        <v>0</v>
      </c>
      <c r="BI309" s="207">
        <f>IF(N309="nulová",J309,0)</f>
        <v>0</v>
      </c>
      <c r="BJ309" s="17" t="s">
        <v>86</v>
      </c>
      <c r="BK309" s="207">
        <f>ROUND(I309*H309,2)</f>
        <v>1800</v>
      </c>
      <c r="BL309" s="17" t="s">
        <v>290</v>
      </c>
      <c r="BM309" s="17" t="s">
        <v>5590</v>
      </c>
    </row>
    <row r="310" s="1" customFormat="1" ht="16.5" customHeight="1">
      <c r="B310" s="33"/>
      <c r="C310" s="198" t="s">
        <v>3772</v>
      </c>
      <c r="D310" s="198" t="s">
        <v>285</v>
      </c>
      <c r="E310" s="199" t="s">
        <v>5591</v>
      </c>
      <c r="F310" s="200" t="s">
        <v>5592</v>
      </c>
      <c r="G310" s="201" t="s">
        <v>597</v>
      </c>
      <c r="H310" s="202">
        <v>4</v>
      </c>
      <c r="I310" s="203">
        <v>1800</v>
      </c>
      <c r="J310" s="203">
        <f>ROUND(I310*H310,2)</f>
        <v>7200</v>
      </c>
      <c r="K310" s="200" t="s">
        <v>377</v>
      </c>
      <c r="L310" s="38"/>
      <c r="M310" s="72" t="s">
        <v>1</v>
      </c>
      <c r="N310" s="204" t="s">
        <v>50</v>
      </c>
      <c r="O310" s="205">
        <v>0</v>
      </c>
      <c r="P310" s="205">
        <f>O310*H310</f>
        <v>0</v>
      </c>
      <c r="Q310" s="205">
        <v>0</v>
      </c>
      <c r="R310" s="205">
        <f>Q310*H310</f>
        <v>0</v>
      </c>
      <c r="S310" s="205">
        <v>0</v>
      </c>
      <c r="T310" s="206">
        <f>S310*H310</f>
        <v>0</v>
      </c>
      <c r="AR310" s="17" t="s">
        <v>290</v>
      </c>
      <c r="AT310" s="17" t="s">
        <v>285</v>
      </c>
      <c r="AU310" s="17" t="s">
        <v>86</v>
      </c>
      <c r="AY310" s="17" t="s">
        <v>282</v>
      </c>
      <c r="BE310" s="207">
        <f>IF(N310="základní",J310,0)</f>
        <v>7200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17" t="s">
        <v>86</v>
      </c>
      <c r="BK310" s="207">
        <f>ROUND(I310*H310,2)</f>
        <v>7200</v>
      </c>
      <c r="BL310" s="17" t="s">
        <v>290</v>
      </c>
      <c r="BM310" s="17" t="s">
        <v>5593</v>
      </c>
    </row>
    <row r="311" s="1" customFormat="1" ht="16.5" customHeight="1">
      <c r="B311" s="33"/>
      <c r="C311" s="198" t="s">
        <v>3776</v>
      </c>
      <c r="D311" s="198" t="s">
        <v>285</v>
      </c>
      <c r="E311" s="199" t="s">
        <v>5594</v>
      </c>
      <c r="F311" s="200" t="s">
        <v>5526</v>
      </c>
      <c r="G311" s="201" t="s">
        <v>1463</v>
      </c>
      <c r="H311" s="202">
        <v>1</v>
      </c>
      <c r="I311" s="203">
        <v>3200</v>
      </c>
      <c r="J311" s="203">
        <f>ROUND(I311*H311,2)</f>
        <v>3200</v>
      </c>
      <c r="K311" s="200" t="s">
        <v>377</v>
      </c>
      <c r="L311" s="38"/>
      <c r="M311" s="72" t="s">
        <v>1</v>
      </c>
      <c r="N311" s="204" t="s">
        <v>50</v>
      </c>
      <c r="O311" s="205">
        <v>0</v>
      </c>
      <c r="P311" s="205">
        <f>O311*H311</f>
        <v>0</v>
      </c>
      <c r="Q311" s="205">
        <v>0</v>
      </c>
      <c r="R311" s="205">
        <f>Q311*H311</f>
        <v>0</v>
      </c>
      <c r="S311" s="205">
        <v>0</v>
      </c>
      <c r="T311" s="206">
        <f>S311*H311</f>
        <v>0</v>
      </c>
      <c r="AR311" s="17" t="s">
        <v>290</v>
      </c>
      <c r="AT311" s="17" t="s">
        <v>285</v>
      </c>
      <c r="AU311" s="17" t="s">
        <v>86</v>
      </c>
      <c r="AY311" s="17" t="s">
        <v>282</v>
      </c>
      <c r="BE311" s="207">
        <f>IF(N311="základní",J311,0)</f>
        <v>3200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7" t="s">
        <v>86</v>
      </c>
      <c r="BK311" s="207">
        <f>ROUND(I311*H311,2)</f>
        <v>3200</v>
      </c>
      <c r="BL311" s="17" t="s">
        <v>290</v>
      </c>
      <c r="BM311" s="17" t="s">
        <v>5595</v>
      </c>
    </row>
    <row r="312" s="1" customFormat="1" ht="16.5" customHeight="1">
      <c r="B312" s="33"/>
      <c r="C312" s="198" t="s">
        <v>3780</v>
      </c>
      <c r="D312" s="198" t="s">
        <v>285</v>
      </c>
      <c r="E312" s="199" t="s">
        <v>5596</v>
      </c>
      <c r="F312" s="200" t="s">
        <v>5529</v>
      </c>
      <c r="G312" s="201" t="s">
        <v>5530</v>
      </c>
      <c r="H312" s="202">
        <v>1</v>
      </c>
      <c r="I312" s="203">
        <v>4800</v>
      </c>
      <c r="J312" s="203">
        <f>ROUND(I312*H312,2)</f>
        <v>4800</v>
      </c>
      <c r="K312" s="200" t="s">
        <v>377</v>
      </c>
      <c r="L312" s="38"/>
      <c r="M312" s="72" t="s">
        <v>1</v>
      </c>
      <c r="N312" s="204" t="s">
        <v>50</v>
      </c>
      <c r="O312" s="205">
        <v>0</v>
      </c>
      <c r="P312" s="205">
        <f>O312*H312</f>
        <v>0</v>
      </c>
      <c r="Q312" s="205">
        <v>0</v>
      </c>
      <c r="R312" s="205">
        <f>Q312*H312</f>
        <v>0</v>
      </c>
      <c r="S312" s="205">
        <v>0</v>
      </c>
      <c r="T312" s="206">
        <f>S312*H312</f>
        <v>0</v>
      </c>
      <c r="AR312" s="17" t="s">
        <v>290</v>
      </c>
      <c r="AT312" s="17" t="s">
        <v>285</v>
      </c>
      <c r="AU312" s="17" t="s">
        <v>86</v>
      </c>
      <c r="AY312" s="17" t="s">
        <v>282</v>
      </c>
      <c r="BE312" s="207">
        <f>IF(N312="základní",J312,0)</f>
        <v>4800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7" t="s">
        <v>86</v>
      </c>
      <c r="BK312" s="207">
        <f>ROUND(I312*H312,2)</f>
        <v>4800</v>
      </c>
      <c r="BL312" s="17" t="s">
        <v>290</v>
      </c>
      <c r="BM312" s="17" t="s">
        <v>5597</v>
      </c>
    </row>
    <row r="313" s="1" customFormat="1" ht="16.5" customHeight="1">
      <c r="B313" s="33"/>
      <c r="C313" s="198" t="s">
        <v>3784</v>
      </c>
      <c r="D313" s="198" t="s">
        <v>285</v>
      </c>
      <c r="E313" s="199" t="s">
        <v>5598</v>
      </c>
      <c r="F313" s="200" t="s">
        <v>5599</v>
      </c>
      <c r="G313" s="201" t="s">
        <v>5530</v>
      </c>
      <c r="H313" s="202">
        <v>1</v>
      </c>
      <c r="I313" s="203">
        <v>6500</v>
      </c>
      <c r="J313" s="203">
        <f>ROUND(I313*H313,2)</f>
        <v>6500</v>
      </c>
      <c r="K313" s="200" t="s">
        <v>377</v>
      </c>
      <c r="L313" s="38"/>
      <c r="M313" s="72" t="s">
        <v>1</v>
      </c>
      <c r="N313" s="204" t="s">
        <v>50</v>
      </c>
      <c r="O313" s="205">
        <v>0</v>
      </c>
      <c r="P313" s="205">
        <f>O313*H313</f>
        <v>0</v>
      </c>
      <c r="Q313" s="205">
        <v>0</v>
      </c>
      <c r="R313" s="205">
        <f>Q313*H313</f>
        <v>0</v>
      </c>
      <c r="S313" s="205">
        <v>0</v>
      </c>
      <c r="T313" s="206">
        <f>S313*H313</f>
        <v>0</v>
      </c>
      <c r="AR313" s="17" t="s">
        <v>290</v>
      </c>
      <c r="AT313" s="17" t="s">
        <v>285</v>
      </c>
      <c r="AU313" s="17" t="s">
        <v>86</v>
      </c>
      <c r="AY313" s="17" t="s">
        <v>282</v>
      </c>
      <c r="BE313" s="207">
        <f>IF(N313="základní",J313,0)</f>
        <v>6500</v>
      </c>
      <c r="BF313" s="207">
        <f>IF(N313="snížená",J313,0)</f>
        <v>0</v>
      </c>
      <c r="BG313" s="207">
        <f>IF(N313="zákl. přenesená",J313,0)</f>
        <v>0</v>
      </c>
      <c r="BH313" s="207">
        <f>IF(N313="sníž. přenesená",J313,0)</f>
        <v>0</v>
      </c>
      <c r="BI313" s="207">
        <f>IF(N313="nulová",J313,0)</f>
        <v>0</v>
      </c>
      <c r="BJ313" s="17" t="s">
        <v>86</v>
      </c>
      <c r="BK313" s="207">
        <f>ROUND(I313*H313,2)</f>
        <v>6500</v>
      </c>
      <c r="BL313" s="17" t="s">
        <v>290</v>
      </c>
      <c r="BM313" s="17" t="s">
        <v>5600</v>
      </c>
    </row>
    <row r="314" s="1" customFormat="1" ht="16.5" customHeight="1">
      <c r="B314" s="33"/>
      <c r="C314" s="198" t="s">
        <v>1979</v>
      </c>
      <c r="D314" s="198" t="s">
        <v>285</v>
      </c>
      <c r="E314" s="199" t="s">
        <v>5601</v>
      </c>
      <c r="F314" s="200" t="s">
        <v>5602</v>
      </c>
      <c r="G314" s="201" t="s">
        <v>597</v>
      </c>
      <c r="H314" s="202">
        <v>1</v>
      </c>
      <c r="I314" s="203">
        <v>4570</v>
      </c>
      <c r="J314" s="203">
        <f>ROUND(I314*H314,2)</f>
        <v>4570</v>
      </c>
      <c r="K314" s="200" t="s">
        <v>377</v>
      </c>
      <c r="L314" s="38"/>
      <c r="M314" s="72" t="s">
        <v>1</v>
      </c>
      <c r="N314" s="204" t="s">
        <v>50</v>
      </c>
      <c r="O314" s="205">
        <v>0</v>
      </c>
      <c r="P314" s="205">
        <f>O314*H314</f>
        <v>0</v>
      </c>
      <c r="Q314" s="205">
        <v>0</v>
      </c>
      <c r="R314" s="205">
        <f>Q314*H314</f>
        <v>0</v>
      </c>
      <c r="S314" s="205">
        <v>0</v>
      </c>
      <c r="T314" s="206">
        <f>S314*H314</f>
        <v>0</v>
      </c>
      <c r="AR314" s="17" t="s">
        <v>290</v>
      </c>
      <c r="AT314" s="17" t="s">
        <v>285</v>
      </c>
      <c r="AU314" s="17" t="s">
        <v>86</v>
      </c>
      <c r="AY314" s="17" t="s">
        <v>282</v>
      </c>
      <c r="BE314" s="207">
        <f>IF(N314="základní",J314,0)</f>
        <v>4570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17" t="s">
        <v>86</v>
      </c>
      <c r="BK314" s="207">
        <f>ROUND(I314*H314,2)</f>
        <v>4570</v>
      </c>
      <c r="BL314" s="17" t="s">
        <v>290</v>
      </c>
      <c r="BM314" s="17" t="s">
        <v>5603</v>
      </c>
    </row>
    <row r="315" s="1" customFormat="1" ht="16.5" customHeight="1">
      <c r="B315" s="33"/>
      <c r="C315" s="198" t="s">
        <v>3791</v>
      </c>
      <c r="D315" s="198" t="s">
        <v>285</v>
      </c>
      <c r="E315" s="199" t="s">
        <v>5604</v>
      </c>
      <c r="F315" s="200" t="s">
        <v>5605</v>
      </c>
      <c r="G315" s="201" t="s">
        <v>5534</v>
      </c>
      <c r="H315" s="202">
        <v>10</v>
      </c>
      <c r="I315" s="203">
        <v>900</v>
      </c>
      <c r="J315" s="203">
        <f>ROUND(I315*H315,2)</f>
        <v>9000</v>
      </c>
      <c r="K315" s="200" t="s">
        <v>377</v>
      </c>
      <c r="L315" s="38"/>
      <c r="M315" s="72" t="s">
        <v>1</v>
      </c>
      <c r="N315" s="204" t="s">
        <v>50</v>
      </c>
      <c r="O315" s="205">
        <v>0</v>
      </c>
      <c r="P315" s="205">
        <f>O315*H315</f>
        <v>0</v>
      </c>
      <c r="Q315" s="205">
        <v>0</v>
      </c>
      <c r="R315" s="205">
        <f>Q315*H315</f>
        <v>0</v>
      </c>
      <c r="S315" s="205">
        <v>0</v>
      </c>
      <c r="T315" s="206">
        <f>S315*H315</f>
        <v>0</v>
      </c>
      <c r="AR315" s="17" t="s">
        <v>290</v>
      </c>
      <c r="AT315" s="17" t="s">
        <v>285</v>
      </c>
      <c r="AU315" s="17" t="s">
        <v>86</v>
      </c>
      <c r="AY315" s="17" t="s">
        <v>282</v>
      </c>
      <c r="BE315" s="207">
        <f>IF(N315="základní",J315,0)</f>
        <v>9000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7" t="s">
        <v>86</v>
      </c>
      <c r="BK315" s="207">
        <f>ROUND(I315*H315,2)</f>
        <v>9000</v>
      </c>
      <c r="BL315" s="17" t="s">
        <v>290</v>
      </c>
      <c r="BM315" s="17" t="s">
        <v>5606</v>
      </c>
    </row>
    <row r="316" s="1" customFormat="1" ht="16.5" customHeight="1">
      <c r="B316" s="33"/>
      <c r="C316" s="198" t="s">
        <v>1060</v>
      </c>
      <c r="D316" s="198" t="s">
        <v>285</v>
      </c>
      <c r="E316" s="199" t="s">
        <v>5607</v>
      </c>
      <c r="F316" s="200" t="s">
        <v>5608</v>
      </c>
      <c r="G316" s="201" t="s">
        <v>5534</v>
      </c>
      <c r="H316" s="202">
        <v>5</v>
      </c>
      <c r="I316" s="203">
        <v>900</v>
      </c>
      <c r="J316" s="203">
        <f>ROUND(I316*H316,2)</f>
        <v>4500</v>
      </c>
      <c r="K316" s="200" t="s">
        <v>377</v>
      </c>
      <c r="L316" s="38"/>
      <c r="M316" s="72" t="s">
        <v>1</v>
      </c>
      <c r="N316" s="204" t="s">
        <v>50</v>
      </c>
      <c r="O316" s="205">
        <v>0</v>
      </c>
      <c r="P316" s="205">
        <f>O316*H316</f>
        <v>0</v>
      </c>
      <c r="Q316" s="205">
        <v>0</v>
      </c>
      <c r="R316" s="205">
        <f>Q316*H316</f>
        <v>0</v>
      </c>
      <c r="S316" s="205">
        <v>0</v>
      </c>
      <c r="T316" s="206">
        <f>S316*H316</f>
        <v>0</v>
      </c>
      <c r="AR316" s="17" t="s">
        <v>290</v>
      </c>
      <c r="AT316" s="17" t="s">
        <v>285</v>
      </c>
      <c r="AU316" s="17" t="s">
        <v>86</v>
      </c>
      <c r="AY316" s="17" t="s">
        <v>282</v>
      </c>
      <c r="BE316" s="207">
        <f>IF(N316="základní",J316,0)</f>
        <v>4500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17" t="s">
        <v>86</v>
      </c>
      <c r="BK316" s="207">
        <f>ROUND(I316*H316,2)</f>
        <v>4500</v>
      </c>
      <c r="BL316" s="17" t="s">
        <v>290</v>
      </c>
      <c r="BM316" s="17" t="s">
        <v>5609</v>
      </c>
    </row>
    <row r="317" s="1" customFormat="1" ht="16.5" customHeight="1">
      <c r="B317" s="33"/>
      <c r="C317" s="198" t="s">
        <v>3798</v>
      </c>
      <c r="D317" s="198" t="s">
        <v>285</v>
      </c>
      <c r="E317" s="199" t="s">
        <v>5610</v>
      </c>
      <c r="F317" s="200" t="s">
        <v>5611</v>
      </c>
      <c r="G317" s="201" t="s">
        <v>5534</v>
      </c>
      <c r="H317" s="202">
        <v>18</v>
      </c>
      <c r="I317" s="203">
        <v>350</v>
      </c>
      <c r="J317" s="203">
        <f>ROUND(I317*H317,2)</f>
        <v>6300</v>
      </c>
      <c r="K317" s="200" t="s">
        <v>377</v>
      </c>
      <c r="L317" s="38"/>
      <c r="M317" s="72" t="s">
        <v>1</v>
      </c>
      <c r="N317" s="204" t="s">
        <v>50</v>
      </c>
      <c r="O317" s="205">
        <v>0</v>
      </c>
      <c r="P317" s="205">
        <f>O317*H317</f>
        <v>0</v>
      </c>
      <c r="Q317" s="205">
        <v>0</v>
      </c>
      <c r="R317" s="205">
        <f>Q317*H317</f>
        <v>0</v>
      </c>
      <c r="S317" s="205">
        <v>0</v>
      </c>
      <c r="T317" s="206">
        <f>S317*H317</f>
        <v>0</v>
      </c>
      <c r="AR317" s="17" t="s">
        <v>290</v>
      </c>
      <c r="AT317" s="17" t="s">
        <v>285</v>
      </c>
      <c r="AU317" s="17" t="s">
        <v>86</v>
      </c>
      <c r="AY317" s="17" t="s">
        <v>282</v>
      </c>
      <c r="BE317" s="207">
        <f>IF(N317="základní",J317,0)</f>
        <v>6300</v>
      </c>
      <c r="BF317" s="207">
        <f>IF(N317="snížená",J317,0)</f>
        <v>0</v>
      </c>
      <c r="BG317" s="207">
        <f>IF(N317="zákl. přenesená",J317,0)</f>
        <v>0</v>
      </c>
      <c r="BH317" s="207">
        <f>IF(N317="sníž. přenesená",J317,0)</f>
        <v>0</v>
      </c>
      <c r="BI317" s="207">
        <f>IF(N317="nulová",J317,0)</f>
        <v>0</v>
      </c>
      <c r="BJ317" s="17" t="s">
        <v>86</v>
      </c>
      <c r="BK317" s="207">
        <f>ROUND(I317*H317,2)</f>
        <v>6300</v>
      </c>
      <c r="BL317" s="17" t="s">
        <v>290</v>
      </c>
      <c r="BM317" s="17" t="s">
        <v>5612</v>
      </c>
    </row>
    <row r="318" s="1" customFormat="1" ht="16.5" customHeight="1">
      <c r="B318" s="33"/>
      <c r="C318" s="198" t="s">
        <v>3802</v>
      </c>
      <c r="D318" s="198" t="s">
        <v>285</v>
      </c>
      <c r="E318" s="199" t="s">
        <v>5613</v>
      </c>
      <c r="F318" s="200" t="s">
        <v>5614</v>
      </c>
      <c r="G318" s="201" t="s">
        <v>5149</v>
      </c>
      <c r="H318" s="202">
        <v>1</v>
      </c>
      <c r="I318" s="203">
        <v>3740</v>
      </c>
      <c r="J318" s="203">
        <f>ROUND(I318*H318,2)</f>
        <v>3740</v>
      </c>
      <c r="K318" s="200" t="s">
        <v>377</v>
      </c>
      <c r="L318" s="38"/>
      <c r="M318" s="72" t="s">
        <v>1</v>
      </c>
      <c r="N318" s="204" t="s">
        <v>50</v>
      </c>
      <c r="O318" s="205">
        <v>0</v>
      </c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AR318" s="17" t="s">
        <v>290</v>
      </c>
      <c r="AT318" s="17" t="s">
        <v>285</v>
      </c>
      <c r="AU318" s="17" t="s">
        <v>86</v>
      </c>
      <c r="AY318" s="17" t="s">
        <v>282</v>
      </c>
      <c r="BE318" s="207">
        <f>IF(N318="základní",J318,0)</f>
        <v>3740</v>
      </c>
      <c r="BF318" s="207">
        <f>IF(N318="snížená",J318,0)</f>
        <v>0</v>
      </c>
      <c r="BG318" s="207">
        <f>IF(N318="zákl. přenesená",J318,0)</f>
        <v>0</v>
      </c>
      <c r="BH318" s="207">
        <f>IF(N318="sníž. přenesená",J318,0)</f>
        <v>0</v>
      </c>
      <c r="BI318" s="207">
        <f>IF(N318="nulová",J318,0)</f>
        <v>0</v>
      </c>
      <c r="BJ318" s="17" t="s">
        <v>86</v>
      </c>
      <c r="BK318" s="207">
        <f>ROUND(I318*H318,2)</f>
        <v>3740</v>
      </c>
      <c r="BL318" s="17" t="s">
        <v>290</v>
      </c>
      <c r="BM318" s="17" t="s">
        <v>5615</v>
      </c>
    </row>
    <row r="319" s="11" customFormat="1" ht="25.92" customHeight="1">
      <c r="B319" s="183"/>
      <c r="C319" s="184"/>
      <c r="D319" s="185" t="s">
        <v>78</v>
      </c>
      <c r="E319" s="186" t="s">
        <v>5616</v>
      </c>
      <c r="F319" s="186" t="s">
        <v>5617</v>
      </c>
      <c r="G319" s="184"/>
      <c r="H319" s="184"/>
      <c r="I319" s="184"/>
      <c r="J319" s="187">
        <f>BK319</f>
        <v>25629</v>
      </c>
      <c r="K319" s="184"/>
      <c r="L319" s="188"/>
      <c r="M319" s="189"/>
      <c r="N319" s="190"/>
      <c r="O319" s="190"/>
      <c r="P319" s="191">
        <f>SUM(P320:P338)</f>
        <v>0</v>
      </c>
      <c r="Q319" s="190"/>
      <c r="R319" s="191">
        <f>SUM(R320:R338)</f>
        <v>0</v>
      </c>
      <c r="S319" s="190"/>
      <c r="T319" s="192">
        <f>SUM(T320:T338)</f>
        <v>0</v>
      </c>
      <c r="AR319" s="193" t="s">
        <v>86</v>
      </c>
      <c r="AT319" s="194" t="s">
        <v>78</v>
      </c>
      <c r="AU319" s="194" t="s">
        <v>79</v>
      </c>
      <c r="AY319" s="193" t="s">
        <v>282</v>
      </c>
      <c r="BK319" s="195">
        <f>SUM(BK320:BK338)</f>
        <v>25629</v>
      </c>
    </row>
    <row r="320" s="1" customFormat="1" ht="16.5" customHeight="1">
      <c r="B320" s="33"/>
      <c r="C320" s="198" t="s">
        <v>3807</v>
      </c>
      <c r="D320" s="198" t="s">
        <v>285</v>
      </c>
      <c r="E320" s="199" t="s">
        <v>5618</v>
      </c>
      <c r="F320" s="200" t="s">
        <v>5619</v>
      </c>
      <c r="G320" s="201" t="s">
        <v>1463</v>
      </c>
      <c r="H320" s="202">
        <v>1</v>
      </c>
      <c r="I320" s="203">
        <v>5885</v>
      </c>
      <c r="J320" s="203">
        <f>ROUND(I320*H320,2)</f>
        <v>5885</v>
      </c>
      <c r="K320" s="200" t="s">
        <v>377</v>
      </c>
      <c r="L320" s="38"/>
      <c r="M320" s="72" t="s">
        <v>1</v>
      </c>
      <c r="N320" s="204" t="s">
        <v>50</v>
      </c>
      <c r="O320" s="205">
        <v>0</v>
      </c>
      <c r="P320" s="205">
        <f>O320*H320</f>
        <v>0</v>
      </c>
      <c r="Q320" s="205">
        <v>0</v>
      </c>
      <c r="R320" s="205">
        <f>Q320*H320</f>
        <v>0</v>
      </c>
      <c r="S320" s="205">
        <v>0</v>
      </c>
      <c r="T320" s="206">
        <f>S320*H320</f>
        <v>0</v>
      </c>
      <c r="AR320" s="17" t="s">
        <v>290</v>
      </c>
      <c r="AT320" s="17" t="s">
        <v>285</v>
      </c>
      <c r="AU320" s="17" t="s">
        <v>86</v>
      </c>
      <c r="AY320" s="17" t="s">
        <v>282</v>
      </c>
      <c r="BE320" s="207">
        <f>IF(N320="základní",J320,0)</f>
        <v>5885</v>
      </c>
      <c r="BF320" s="207">
        <f>IF(N320="snížená",J320,0)</f>
        <v>0</v>
      </c>
      <c r="BG320" s="207">
        <f>IF(N320="zákl. přenesená",J320,0)</f>
        <v>0</v>
      </c>
      <c r="BH320" s="207">
        <f>IF(N320="sníž. přenesená",J320,0)</f>
        <v>0</v>
      </c>
      <c r="BI320" s="207">
        <f>IF(N320="nulová",J320,0)</f>
        <v>0</v>
      </c>
      <c r="BJ320" s="17" t="s">
        <v>86</v>
      </c>
      <c r="BK320" s="207">
        <f>ROUND(I320*H320,2)</f>
        <v>5885</v>
      </c>
      <c r="BL320" s="17" t="s">
        <v>290</v>
      </c>
      <c r="BM320" s="17" t="s">
        <v>5620</v>
      </c>
    </row>
    <row r="321" s="1" customFormat="1" ht="16.5" customHeight="1">
      <c r="B321" s="33"/>
      <c r="C321" s="198" t="s">
        <v>3812</v>
      </c>
      <c r="D321" s="198" t="s">
        <v>285</v>
      </c>
      <c r="E321" s="199" t="s">
        <v>5621</v>
      </c>
      <c r="F321" s="200" t="s">
        <v>5622</v>
      </c>
      <c r="G321" s="201" t="s">
        <v>1463</v>
      </c>
      <c r="H321" s="202">
        <v>1</v>
      </c>
      <c r="I321" s="203">
        <v>4360</v>
      </c>
      <c r="J321" s="203">
        <f>ROUND(I321*H321,2)</f>
        <v>4360</v>
      </c>
      <c r="K321" s="200" t="s">
        <v>377</v>
      </c>
      <c r="L321" s="38"/>
      <c r="M321" s="72" t="s">
        <v>1</v>
      </c>
      <c r="N321" s="204" t="s">
        <v>50</v>
      </c>
      <c r="O321" s="205">
        <v>0</v>
      </c>
      <c r="P321" s="205">
        <f>O321*H321</f>
        <v>0</v>
      </c>
      <c r="Q321" s="205">
        <v>0</v>
      </c>
      <c r="R321" s="205">
        <f>Q321*H321</f>
        <v>0</v>
      </c>
      <c r="S321" s="205">
        <v>0</v>
      </c>
      <c r="T321" s="206">
        <f>S321*H321</f>
        <v>0</v>
      </c>
      <c r="AR321" s="17" t="s">
        <v>290</v>
      </c>
      <c r="AT321" s="17" t="s">
        <v>285</v>
      </c>
      <c r="AU321" s="17" t="s">
        <v>86</v>
      </c>
      <c r="AY321" s="17" t="s">
        <v>282</v>
      </c>
      <c r="BE321" s="207">
        <f>IF(N321="základní",J321,0)</f>
        <v>4360</v>
      </c>
      <c r="BF321" s="207">
        <f>IF(N321="snížená",J321,0)</f>
        <v>0</v>
      </c>
      <c r="BG321" s="207">
        <f>IF(N321="zákl. přenesená",J321,0)</f>
        <v>0</v>
      </c>
      <c r="BH321" s="207">
        <f>IF(N321="sníž. přenesená",J321,0)</f>
        <v>0</v>
      </c>
      <c r="BI321" s="207">
        <f>IF(N321="nulová",J321,0)</f>
        <v>0</v>
      </c>
      <c r="BJ321" s="17" t="s">
        <v>86</v>
      </c>
      <c r="BK321" s="207">
        <f>ROUND(I321*H321,2)</f>
        <v>4360</v>
      </c>
      <c r="BL321" s="17" t="s">
        <v>290</v>
      </c>
      <c r="BM321" s="17" t="s">
        <v>5623</v>
      </c>
    </row>
    <row r="322" s="1" customFormat="1" ht="16.5" customHeight="1">
      <c r="B322" s="33"/>
      <c r="C322" s="198" t="s">
        <v>3816</v>
      </c>
      <c r="D322" s="198" t="s">
        <v>285</v>
      </c>
      <c r="E322" s="199" t="s">
        <v>5624</v>
      </c>
      <c r="F322" s="200" t="s">
        <v>5625</v>
      </c>
      <c r="G322" s="201" t="s">
        <v>1463</v>
      </c>
      <c r="H322" s="202">
        <v>1</v>
      </c>
      <c r="I322" s="203">
        <v>90</v>
      </c>
      <c r="J322" s="203">
        <f>ROUND(I322*H322,2)</f>
        <v>90</v>
      </c>
      <c r="K322" s="200" t="s">
        <v>377</v>
      </c>
      <c r="L322" s="38"/>
      <c r="M322" s="72" t="s">
        <v>1</v>
      </c>
      <c r="N322" s="204" t="s">
        <v>50</v>
      </c>
      <c r="O322" s="205">
        <v>0</v>
      </c>
      <c r="P322" s="205">
        <f>O322*H322</f>
        <v>0</v>
      </c>
      <c r="Q322" s="205">
        <v>0</v>
      </c>
      <c r="R322" s="205">
        <f>Q322*H322</f>
        <v>0</v>
      </c>
      <c r="S322" s="205">
        <v>0</v>
      </c>
      <c r="T322" s="206">
        <f>S322*H322</f>
        <v>0</v>
      </c>
      <c r="AR322" s="17" t="s">
        <v>290</v>
      </c>
      <c r="AT322" s="17" t="s">
        <v>285</v>
      </c>
      <c r="AU322" s="17" t="s">
        <v>86</v>
      </c>
      <c r="AY322" s="17" t="s">
        <v>282</v>
      </c>
      <c r="BE322" s="207">
        <f>IF(N322="základní",J322,0)</f>
        <v>90</v>
      </c>
      <c r="BF322" s="207">
        <f>IF(N322="snížená",J322,0)</f>
        <v>0</v>
      </c>
      <c r="BG322" s="207">
        <f>IF(N322="zákl. přenesená",J322,0)</f>
        <v>0</v>
      </c>
      <c r="BH322" s="207">
        <f>IF(N322="sníž. přenesená",J322,0)</f>
        <v>0</v>
      </c>
      <c r="BI322" s="207">
        <f>IF(N322="nulová",J322,0)</f>
        <v>0</v>
      </c>
      <c r="BJ322" s="17" t="s">
        <v>86</v>
      </c>
      <c r="BK322" s="207">
        <f>ROUND(I322*H322,2)</f>
        <v>90</v>
      </c>
      <c r="BL322" s="17" t="s">
        <v>290</v>
      </c>
      <c r="BM322" s="17" t="s">
        <v>5626</v>
      </c>
    </row>
    <row r="323" s="1" customFormat="1" ht="16.5" customHeight="1">
      <c r="B323" s="33"/>
      <c r="C323" s="198" t="s">
        <v>3820</v>
      </c>
      <c r="D323" s="198" t="s">
        <v>285</v>
      </c>
      <c r="E323" s="199" t="s">
        <v>5627</v>
      </c>
      <c r="F323" s="200" t="s">
        <v>5628</v>
      </c>
      <c r="G323" s="201" t="s">
        <v>1463</v>
      </c>
      <c r="H323" s="202">
        <v>1</v>
      </c>
      <c r="I323" s="203">
        <v>5388</v>
      </c>
      <c r="J323" s="203">
        <f>ROUND(I323*H323,2)</f>
        <v>5388</v>
      </c>
      <c r="K323" s="200" t="s">
        <v>377</v>
      </c>
      <c r="L323" s="38"/>
      <c r="M323" s="72" t="s">
        <v>1</v>
      </c>
      <c r="N323" s="204" t="s">
        <v>50</v>
      </c>
      <c r="O323" s="205">
        <v>0</v>
      </c>
      <c r="P323" s="205">
        <f>O323*H323</f>
        <v>0</v>
      </c>
      <c r="Q323" s="205">
        <v>0</v>
      </c>
      <c r="R323" s="205">
        <f>Q323*H323</f>
        <v>0</v>
      </c>
      <c r="S323" s="205">
        <v>0</v>
      </c>
      <c r="T323" s="206">
        <f>S323*H323</f>
        <v>0</v>
      </c>
      <c r="AR323" s="17" t="s">
        <v>290</v>
      </c>
      <c r="AT323" s="17" t="s">
        <v>285</v>
      </c>
      <c r="AU323" s="17" t="s">
        <v>86</v>
      </c>
      <c r="AY323" s="17" t="s">
        <v>282</v>
      </c>
      <c r="BE323" s="207">
        <f>IF(N323="základní",J323,0)</f>
        <v>5388</v>
      </c>
      <c r="BF323" s="207">
        <f>IF(N323="snížená",J323,0)</f>
        <v>0</v>
      </c>
      <c r="BG323" s="207">
        <f>IF(N323="zákl. přenesená",J323,0)</f>
        <v>0</v>
      </c>
      <c r="BH323" s="207">
        <f>IF(N323="sníž. přenesená",J323,0)</f>
        <v>0</v>
      </c>
      <c r="BI323" s="207">
        <f>IF(N323="nulová",J323,0)</f>
        <v>0</v>
      </c>
      <c r="BJ323" s="17" t="s">
        <v>86</v>
      </c>
      <c r="BK323" s="207">
        <f>ROUND(I323*H323,2)</f>
        <v>5388</v>
      </c>
      <c r="BL323" s="17" t="s">
        <v>290</v>
      </c>
      <c r="BM323" s="17" t="s">
        <v>5629</v>
      </c>
    </row>
    <row r="324" s="1" customFormat="1" ht="16.5" customHeight="1">
      <c r="B324" s="33"/>
      <c r="C324" s="198" t="s">
        <v>3825</v>
      </c>
      <c r="D324" s="198" t="s">
        <v>285</v>
      </c>
      <c r="E324" s="199" t="s">
        <v>5630</v>
      </c>
      <c r="F324" s="200" t="s">
        <v>5631</v>
      </c>
      <c r="G324" s="201" t="s">
        <v>1463</v>
      </c>
      <c r="H324" s="202">
        <v>1</v>
      </c>
      <c r="I324" s="203">
        <v>587</v>
      </c>
      <c r="J324" s="203">
        <f>ROUND(I324*H324,2)</f>
        <v>587</v>
      </c>
      <c r="K324" s="200" t="s">
        <v>377</v>
      </c>
      <c r="L324" s="38"/>
      <c r="M324" s="72" t="s">
        <v>1</v>
      </c>
      <c r="N324" s="204" t="s">
        <v>50</v>
      </c>
      <c r="O324" s="205">
        <v>0</v>
      </c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AR324" s="17" t="s">
        <v>290</v>
      </c>
      <c r="AT324" s="17" t="s">
        <v>285</v>
      </c>
      <c r="AU324" s="17" t="s">
        <v>86</v>
      </c>
      <c r="AY324" s="17" t="s">
        <v>282</v>
      </c>
      <c r="BE324" s="207">
        <f>IF(N324="základní",J324,0)</f>
        <v>587</v>
      </c>
      <c r="BF324" s="207">
        <f>IF(N324="snížená",J324,0)</f>
        <v>0</v>
      </c>
      <c r="BG324" s="207">
        <f>IF(N324="zákl. přenesená",J324,0)</f>
        <v>0</v>
      </c>
      <c r="BH324" s="207">
        <f>IF(N324="sníž. přenesená",J324,0)</f>
        <v>0</v>
      </c>
      <c r="BI324" s="207">
        <f>IF(N324="nulová",J324,0)</f>
        <v>0</v>
      </c>
      <c r="BJ324" s="17" t="s">
        <v>86</v>
      </c>
      <c r="BK324" s="207">
        <f>ROUND(I324*H324,2)</f>
        <v>587</v>
      </c>
      <c r="BL324" s="17" t="s">
        <v>290</v>
      </c>
      <c r="BM324" s="17" t="s">
        <v>5632</v>
      </c>
    </row>
    <row r="325" s="1" customFormat="1" ht="16.5" customHeight="1">
      <c r="B325" s="33"/>
      <c r="C325" s="198" t="s">
        <v>3829</v>
      </c>
      <c r="D325" s="198" t="s">
        <v>285</v>
      </c>
      <c r="E325" s="199" t="s">
        <v>5633</v>
      </c>
      <c r="F325" s="200" t="s">
        <v>5634</v>
      </c>
      <c r="G325" s="201" t="s">
        <v>1463</v>
      </c>
      <c r="H325" s="202">
        <v>1</v>
      </c>
      <c r="I325" s="203">
        <v>314</v>
      </c>
      <c r="J325" s="203">
        <f>ROUND(I325*H325,2)</f>
        <v>314</v>
      </c>
      <c r="K325" s="200" t="s">
        <v>377</v>
      </c>
      <c r="L325" s="38"/>
      <c r="M325" s="72" t="s">
        <v>1</v>
      </c>
      <c r="N325" s="204" t="s">
        <v>50</v>
      </c>
      <c r="O325" s="205">
        <v>0</v>
      </c>
      <c r="P325" s="205">
        <f>O325*H325</f>
        <v>0</v>
      </c>
      <c r="Q325" s="205">
        <v>0</v>
      </c>
      <c r="R325" s="205">
        <f>Q325*H325</f>
        <v>0</v>
      </c>
      <c r="S325" s="205">
        <v>0</v>
      </c>
      <c r="T325" s="206">
        <f>S325*H325</f>
        <v>0</v>
      </c>
      <c r="AR325" s="17" t="s">
        <v>290</v>
      </c>
      <c r="AT325" s="17" t="s">
        <v>285</v>
      </c>
      <c r="AU325" s="17" t="s">
        <v>86</v>
      </c>
      <c r="AY325" s="17" t="s">
        <v>282</v>
      </c>
      <c r="BE325" s="207">
        <f>IF(N325="základní",J325,0)</f>
        <v>314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7" t="s">
        <v>86</v>
      </c>
      <c r="BK325" s="207">
        <f>ROUND(I325*H325,2)</f>
        <v>314</v>
      </c>
      <c r="BL325" s="17" t="s">
        <v>290</v>
      </c>
      <c r="BM325" s="17" t="s">
        <v>5635</v>
      </c>
    </row>
    <row r="326" s="1" customFormat="1" ht="16.5" customHeight="1">
      <c r="B326" s="33"/>
      <c r="C326" s="198" t="s">
        <v>3833</v>
      </c>
      <c r="D326" s="198" t="s">
        <v>285</v>
      </c>
      <c r="E326" s="199" t="s">
        <v>5636</v>
      </c>
      <c r="F326" s="200" t="s">
        <v>5637</v>
      </c>
      <c r="G326" s="201" t="s">
        <v>1463</v>
      </c>
      <c r="H326" s="202">
        <v>1</v>
      </c>
      <c r="I326" s="203">
        <v>76</v>
      </c>
      <c r="J326" s="203">
        <f>ROUND(I326*H326,2)</f>
        <v>76</v>
      </c>
      <c r="K326" s="200" t="s">
        <v>377</v>
      </c>
      <c r="L326" s="38"/>
      <c r="M326" s="72" t="s">
        <v>1</v>
      </c>
      <c r="N326" s="204" t="s">
        <v>50</v>
      </c>
      <c r="O326" s="205">
        <v>0</v>
      </c>
      <c r="P326" s="205">
        <f>O326*H326</f>
        <v>0</v>
      </c>
      <c r="Q326" s="205">
        <v>0</v>
      </c>
      <c r="R326" s="205">
        <f>Q326*H326</f>
        <v>0</v>
      </c>
      <c r="S326" s="205">
        <v>0</v>
      </c>
      <c r="T326" s="206">
        <f>S326*H326</f>
        <v>0</v>
      </c>
      <c r="AR326" s="17" t="s">
        <v>290</v>
      </c>
      <c r="AT326" s="17" t="s">
        <v>285</v>
      </c>
      <c r="AU326" s="17" t="s">
        <v>86</v>
      </c>
      <c r="AY326" s="17" t="s">
        <v>282</v>
      </c>
      <c r="BE326" s="207">
        <f>IF(N326="základní",J326,0)</f>
        <v>76</v>
      </c>
      <c r="BF326" s="207">
        <f>IF(N326="snížená",J326,0)</f>
        <v>0</v>
      </c>
      <c r="BG326" s="207">
        <f>IF(N326="zákl. přenesená",J326,0)</f>
        <v>0</v>
      </c>
      <c r="BH326" s="207">
        <f>IF(N326="sníž. přenesená",J326,0)</f>
        <v>0</v>
      </c>
      <c r="BI326" s="207">
        <f>IF(N326="nulová",J326,0)</f>
        <v>0</v>
      </c>
      <c r="BJ326" s="17" t="s">
        <v>86</v>
      </c>
      <c r="BK326" s="207">
        <f>ROUND(I326*H326,2)</f>
        <v>76</v>
      </c>
      <c r="BL326" s="17" t="s">
        <v>290</v>
      </c>
      <c r="BM326" s="17" t="s">
        <v>5638</v>
      </c>
    </row>
    <row r="327" s="1" customFormat="1" ht="16.5" customHeight="1">
      <c r="B327" s="33"/>
      <c r="C327" s="198" t="s">
        <v>3838</v>
      </c>
      <c r="D327" s="198" t="s">
        <v>285</v>
      </c>
      <c r="E327" s="199" t="s">
        <v>5639</v>
      </c>
      <c r="F327" s="200" t="s">
        <v>5640</v>
      </c>
      <c r="G327" s="201" t="s">
        <v>1463</v>
      </c>
      <c r="H327" s="202">
        <v>1</v>
      </c>
      <c r="I327" s="203">
        <v>227</v>
      </c>
      <c r="J327" s="203">
        <f>ROUND(I327*H327,2)</f>
        <v>227</v>
      </c>
      <c r="K327" s="200" t="s">
        <v>377</v>
      </c>
      <c r="L327" s="38"/>
      <c r="M327" s="72" t="s">
        <v>1</v>
      </c>
      <c r="N327" s="204" t="s">
        <v>50</v>
      </c>
      <c r="O327" s="205">
        <v>0</v>
      </c>
      <c r="P327" s="205">
        <f>O327*H327</f>
        <v>0</v>
      </c>
      <c r="Q327" s="205">
        <v>0</v>
      </c>
      <c r="R327" s="205">
        <f>Q327*H327</f>
        <v>0</v>
      </c>
      <c r="S327" s="205">
        <v>0</v>
      </c>
      <c r="T327" s="206">
        <f>S327*H327</f>
        <v>0</v>
      </c>
      <c r="AR327" s="17" t="s">
        <v>290</v>
      </c>
      <c r="AT327" s="17" t="s">
        <v>285</v>
      </c>
      <c r="AU327" s="17" t="s">
        <v>86</v>
      </c>
      <c r="AY327" s="17" t="s">
        <v>282</v>
      </c>
      <c r="BE327" s="207">
        <f>IF(N327="základní",J327,0)</f>
        <v>227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17" t="s">
        <v>86</v>
      </c>
      <c r="BK327" s="207">
        <f>ROUND(I327*H327,2)</f>
        <v>227</v>
      </c>
      <c r="BL327" s="17" t="s">
        <v>290</v>
      </c>
      <c r="BM327" s="17" t="s">
        <v>5641</v>
      </c>
    </row>
    <row r="328" s="1" customFormat="1" ht="16.5" customHeight="1">
      <c r="B328" s="33"/>
      <c r="C328" s="198" t="s">
        <v>3843</v>
      </c>
      <c r="D328" s="198" t="s">
        <v>285</v>
      </c>
      <c r="E328" s="199" t="s">
        <v>5642</v>
      </c>
      <c r="F328" s="200" t="s">
        <v>5643</v>
      </c>
      <c r="G328" s="201" t="s">
        <v>1463</v>
      </c>
      <c r="H328" s="202">
        <v>1</v>
      </c>
      <c r="I328" s="203">
        <v>239</v>
      </c>
      <c r="J328" s="203">
        <f>ROUND(I328*H328,2)</f>
        <v>239</v>
      </c>
      <c r="K328" s="200" t="s">
        <v>377</v>
      </c>
      <c r="L328" s="38"/>
      <c r="M328" s="72" t="s">
        <v>1</v>
      </c>
      <c r="N328" s="204" t="s">
        <v>50</v>
      </c>
      <c r="O328" s="205">
        <v>0</v>
      </c>
      <c r="P328" s="205">
        <f>O328*H328</f>
        <v>0</v>
      </c>
      <c r="Q328" s="205">
        <v>0</v>
      </c>
      <c r="R328" s="205">
        <f>Q328*H328</f>
        <v>0</v>
      </c>
      <c r="S328" s="205">
        <v>0</v>
      </c>
      <c r="T328" s="206">
        <f>S328*H328</f>
        <v>0</v>
      </c>
      <c r="AR328" s="17" t="s">
        <v>290</v>
      </c>
      <c r="AT328" s="17" t="s">
        <v>285</v>
      </c>
      <c r="AU328" s="17" t="s">
        <v>86</v>
      </c>
      <c r="AY328" s="17" t="s">
        <v>282</v>
      </c>
      <c r="BE328" s="207">
        <f>IF(N328="základní",J328,0)</f>
        <v>239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7" t="s">
        <v>86</v>
      </c>
      <c r="BK328" s="207">
        <f>ROUND(I328*H328,2)</f>
        <v>239</v>
      </c>
      <c r="BL328" s="17" t="s">
        <v>290</v>
      </c>
      <c r="BM328" s="17" t="s">
        <v>5644</v>
      </c>
    </row>
    <row r="329" s="1" customFormat="1" ht="16.5" customHeight="1">
      <c r="B329" s="33"/>
      <c r="C329" s="198" t="s">
        <v>3847</v>
      </c>
      <c r="D329" s="198" t="s">
        <v>285</v>
      </c>
      <c r="E329" s="199" t="s">
        <v>5645</v>
      </c>
      <c r="F329" s="200" t="s">
        <v>5646</v>
      </c>
      <c r="G329" s="201" t="s">
        <v>1463</v>
      </c>
      <c r="H329" s="202">
        <v>1</v>
      </c>
      <c r="I329" s="203">
        <v>1094</v>
      </c>
      <c r="J329" s="203">
        <f>ROUND(I329*H329,2)</f>
        <v>1094</v>
      </c>
      <c r="K329" s="200" t="s">
        <v>377</v>
      </c>
      <c r="L329" s="38"/>
      <c r="M329" s="72" t="s">
        <v>1</v>
      </c>
      <c r="N329" s="204" t="s">
        <v>50</v>
      </c>
      <c r="O329" s="205">
        <v>0</v>
      </c>
      <c r="P329" s="205">
        <f>O329*H329</f>
        <v>0</v>
      </c>
      <c r="Q329" s="205">
        <v>0</v>
      </c>
      <c r="R329" s="205">
        <f>Q329*H329</f>
        <v>0</v>
      </c>
      <c r="S329" s="205">
        <v>0</v>
      </c>
      <c r="T329" s="206">
        <f>S329*H329</f>
        <v>0</v>
      </c>
      <c r="AR329" s="17" t="s">
        <v>290</v>
      </c>
      <c r="AT329" s="17" t="s">
        <v>285</v>
      </c>
      <c r="AU329" s="17" t="s">
        <v>86</v>
      </c>
      <c r="AY329" s="17" t="s">
        <v>282</v>
      </c>
      <c r="BE329" s="207">
        <f>IF(N329="základní",J329,0)</f>
        <v>1094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7" t="s">
        <v>86</v>
      </c>
      <c r="BK329" s="207">
        <f>ROUND(I329*H329,2)</f>
        <v>1094</v>
      </c>
      <c r="BL329" s="17" t="s">
        <v>290</v>
      </c>
      <c r="BM329" s="17" t="s">
        <v>5647</v>
      </c>
    </row>
    <row r="330" s="1" customFormat="1" ht="16.5" customHeight="1">
      <c r="B330" s="33"/>
      <c r="C330" s="198" t="s">
        <v>3852</v>
      </c>
      <c r="D330" s="198" t="s">
        <v>285</v>
      </c>
      <c r="E330" s="199" t="s">
        <v>5648</v>
      </c>
      <c r="F330" s="200" t="s">
        <v>5649</v>
      </c>
      <c r="G330" s="201" t="s">
        <v>1463</v>
      </c>
      <c r="H330" s="202">
        <v>1</v>
      </c>
      <c r="I330" s="203">
        <v>2112</v>
      </c>
      <c r="J330" s="203">
        <f>ROUND(I330*H330,2)</f>
        <v>2112</v>
      </c>
      <c r="K330" s="200" t="s">
        <v>377</v>
      </c>
      <c r="L330" s="38"/>
      <c r="M330" s="72" t="s">
        <v>1</v>
      </c>
      <c r="N330" s="204" t="s">
        <v>50</v>
      </c>
      <c r="O330" s="205">
        <v>0</v>
      </c>
      <c r="P330" s="205">
        <f>O330*H330</f>
        <v>0</v>
      </c>
      <c r="Q330" s="205">
        <v>0</v>
      </c>
      <c r="R330" s="205">
        <f>Q330*H330</f>
        <v>0</v>
      </c>
      <c r="S330" s="205">
        <v>0</v>
      </c>
      <c r="T330" s="206">
        <f>S330*H330</f>
        <v>0</v>
      </c>
      <c r="AR330" s="17" t="s">
        <v>290</v>
      </c>
      <c r="AT330" s="17" t="s">
        <v>285</v>
      </c>
      <c r="AU330" s="17" t="s">
        <v>86</v>
      </c>
      <c r="AY330" s="17" t="s">
        <v>282</v>
      </c>
      <c r="BE330" s="207">
        <f>IF(N330="základní",J330,0)</f>
        <v>2112</v>
      </c>
      <c r="BF330" s="207">
        <f>IF(N330="snížená",J330,0)</f>
        <v>0</v>
      </c>
      <c r="BG330" s="207">
        <f>IF(N330="zákl. přenesená",J330,0)</f>
        <v>0</v>
      </c>
      <c r="BH330" s="207">
        <f>IF(N330="sníž. přenesená",J330,0)</f>
        <v>0</v>
      </c>
      <c r="BI330" s="207">
        <f>IF(N330="nulová",J330,0)</f>
        <v>0</v>
      </c>
      <c r="BJ330" s="17" t="s">
        <v>86</v>
      </c>
      <c r="BK330" s="207">
        <f>ROUND(I330*H330,2)</f>
        <v>2112</v>
      </c>
      <c r="BL330" s="17" t="s">
        <v>290</v>
      </c>
      <c r="BM330" s="17" t="s">
        <v>5650</v>
      </c>
    </row>
    <row r="331" s="1" customFormat="1" ht="22.5" customHeight="1">
      <c r="B331" s="33"/>
      <c r="C331" s="198" t="s">
        <v>3856</v>
      </c>
      <c r="D331" s="198" t="s">
        <v>285</v>
      </c>
      <c r="E331" s="199" t="s">
        <v>5651</v>
      </c>
      <c r="F331" s="200" t="s">
        <v>5652</v>
      </c>
      <c r="G331" s="201" t="s">
        <v>1463</v>
      </c>
      <c r="H331" s="202">
        <v>1</v>
      </c>
      <c r="I331" s="203">
        <v>1199</v>
      </c>
      <c r="J331" s="203">
        <f>ROUND(I331*H331,2)</f>
        <v>1199</v>
      </c>
      <c r="K331" s="200" t="s">
        <v>377</v>
      </c>
      <c r="L331" s="38"/>
      <c r="M331" s="72" t="s">
        <v>1</v>
      </c>
      <c r="N331" s="204" t="s">
        <v>50</v>
      </c>
      <c r="O331" s="205">
        <v>0</v>
      </c>
      <c r="P331" s="205">
        <f>O331*H331</f>
        <v>0</v>
      </c>
      <c r="Q331" s="205">
        <v>0</v>
      </c>
      <c r="R331" s="205">
        <f>Q331*H331</f>
        <v>0</v>
      </c>
      <c r="S331" s="205">
        <v>0</v>
      </c>
      <c r="T331" s="206">
        <f>S331*H331</f>
        <v>0</v>
      </c>
      <c r="AR331" s="17" t="s">
        <v>290</v>
      </c>
      <c r="AT331" s="17" t="s">
        <v>285</v>
      </c>
      <c r="AU331" s="17" t="s">
        <v>86</v>
      </c>
      <c r="AY331" s="17" t="s">
        <v>282</v>
      </c>
      <c r="BE331" s="207">
        <f>IF(N331="základní",J331,0)</f>
        <v>1199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17" t="s">
        <v>86</v>
      </c>
      <c r="BK331" s="207">
        <f>ROUND(I331*H331,2)</f>
        <v>1199</v>
      </c>
      <c r="BL331" s="17" t="s">
        <v>290</v>
      </c>
      <c r="BM331" s="17" t="s">
        <v>5653</v>
      </c>
    </row>
    <row r="332" s="1" customFormat="1" ht="16.5" customHeight="1">
      <c r="B332" s="33"/>
      <c r="C332" s="198" t="s">
        <v>3860</v>
      </c>
      <c r="D332" s="198" t="s">
        <v>285</v>
      </c>
      <c r="E332" s="199" t="s">
        <v>5654</v>
      </c>
      <c r="F332" s="200" t="s">
        <v>5655</v>
      </c>
      <c r="G332" s="201" t="s">
        <v>1463</v>
      </c>
      <c r="H332" s="202">
        <v>1</v>
      </c>
      <c r="I332" s="203">
        <v>273</v>
      </c>
      <c r="J332" s="203">
        <f>ROUND(I332*H332,2)</f>
        <v>273</v>
      </c>
      <c r="K332" s="200" t="s">
        <v>377</v>
      </c>
      <c r="L332" s="38"/>
      <c r="M332" s="72" t="s">
        <v>1</v>
      </c>
      <c r="N332" s="204" t="s">
        <v>50</v>
      </c>
      <c r="O332" s="205">
        <v>0</v>
      </c>
      <c r="P332" s="205">
        <f>O332*H332</f>
        <v>0</v>
      </c>
      <c r="Q332" s="205">
        <v>0</v>
      </c>
      <c r="R332" s="205">
        <f>Q332*H332</f>
        <v>0</v>
      </c>
      <c r="S332" s="205">
        <v>0</v>
      </c>
      <c r="T332" s="206">
        <f>S332*H332</f>
        <v>0</v>
      </c>
      <c r="AR332" s="17" t="s">
        <v>290</v>
      </c>
      <c r="AT332" s="17" t="s">
        <v>285</v>
      </c>
      <c r="AU332" s="17" t="s">
        <v>86</v>
      </c>
      <c r="AY332" s="17" t="s">
        <v>282</v>
      </c>
      <c r="BE332" s="207">
        <f>IF(N332="základní",J332,0)</f>
        <v>273</v>
      </c>
      <c r="BF332" s="207">
        <f>IF(N332="snížená",J332,0)</f>
        <v>0</v>
      </c>
      <c r="BG332" s="207">
        <f>IF(N332="zákl. přenesená",J332,0)</f>
        <v>0</v>
      </c>
      <c r="BH332" s="207">
        <f>IF(N332="sníž. přenesená",J332,0)</f>
        <v>0</v>
      </c>
      <c r="BI332" s="207">
        <f>IF(N332="nulová",J332,0)</f>
        <v>0</v>
      </c>
      <c r="BJ332" s="17" t="s">
        <v>86</v>
      </c>
      <c r="BK332" s="207">
        <f>ROUND(I332*H332,2)</f>
        <v>273</v>
      </c>
      <c r="BL332" s="17" t="s">
        <v>290</v>
      </c>
      <c r="BM332" s="17" t="s">
        <v>5656</v>
      </c>
    </row>
    <row r="333" s="1" customFormat="1" ht="16.5" customHeight="1">
      <c r="B333" s="33"/>
      <c r="C333" s="198" t="s">
        <v>3864</v>
      </c>
      <c r="D333" s="198" t="s">
        <v>285</v>
      </c>
      <c r="E333" s="199" t="s">
        <v>5657</v>
      </c>
      <c r="F333" s="200" t="s">
        <v>5658</v>
      </c>
      <c r="G333" s="201" t="s">
        <v>1463</v>
      </c>
      <c r="H333" s="202">
        <v>4</v>
      </c>
      <c r="I333" s="203">
        <v>71</v>
      </c>
      <c r="J333" s="203">
        <f>ROUND(I333*H333,2)</f>
        <v>284</v>
      </c>
      <c r="K333" s="200" t="s">
        <v>377</v>
      </c>
      <c r="L333" s="38"/>
      <c r="M333" s="72" t="s">
        <v>1</v>
      </c>
      <c r="N333" s="204" t="s">
        <v>50</v>
      </c>
      <c r="O333" s="205">
        <v>0</v>
      </c>
      <c r="P333" s="205">
        <f>O333*H333</f>
        <v>0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AR333" s="17" t="s">
        <v>290</v>
      </c>
      <c r="AT333" s="17" t="s">
        <v>285</v>
      </c>
      <c r="AU333" s="17" t="s">
        <v>86</v>
      </c>
      <c r="AY333" s="17" t="s">
        <v>282</v>
      </c>
      <c r="BE333" s="207">
        <f>IF(N333="základní",J333,0)</f>
        <v>284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17" t="s">
        <v>86</v>
      </c>
      <c r="BK333" s="207">
        <f>ROUND(I333*H333,2)</f>
        <v>284</v>
      </c>
      <c r="BL333" s="17" t="s">
        <v>290</v>
      </c>
      <c r="BM333" s="17" t="s">
        <v>5659</v>
      </c>
    </row>
    <row r="334" s="1" customFormat="1" ht="16.5" customHeight="1">
      <c r="B334" s="33"/>
      <c r="C334" s="198" t="s">
        <v>3868</v>
      </c>
      <c r="D334" s="198" t="s">
        <v>285</v>
      </c>
      <c r="E334" s="199" t="s">
        <v>5660</v>
      </c>
      <c r="F334" s="200" t="s">
        <v>5661</v>
      </c>
      <c r="G334" s="201" t="s">
        <v>1463</v>
      </c>
      <c r="H334" s="202">
        <v>1</v>
      </c>
      <c r="I334" s="203">
        <v>647</v>
      </c>
      <c r="J334" s="203">
        <f>ROUND(I334*H334,2)</f>
        <v>647</v>
      </c>
      <c r="K334" s="200" t="s">
        <v>377</v>
      </c>
      <c r="L334" s="38"/>
      <c r="M334" s="72" t="s">
        <v>1</v>
      </c>
      <c r="N334" s="204" t="s">
        <v>50</v>
      </c>
      <c r="O334" s="205">
        <v>0</v>
      </c>
      <c r="P334" s="205">
        <f>O334*H334</f>
        <v>0</v>
      </c>
      <c r="Q334" s="205">
        <v>0</v>
      </c>
      <c r="R334" s="205">
        <f>Q334*H334</f>
        <v>0</v>
      </c>
      <c r="S334" s="205">
        <v>0</v>
      </c>
      <c r="T334" s="206">
        <f>S334*H334</f>
        <v>0</v>
      </c>
      <c r="AR334" s="17" t="s">
        <v>290</v>
      </c>
      <c r="AT334" s="17" t="s">
        <v>285</v>
      </c>
      <c r="AU334" s="17" t="s">
        <v>86</v>
      </c>
      <c r="AY334" s="17" t="s">
        <v>282</v>
      </c>
      <c r="BE334" s="207">
        <f>IF(N334="základní",J334,0)</f>
        <v>647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17" t="s">
        <v>86</v>
      </c>
      <c r="BK334" s="207">
        <f>ROUND(I334*H334,2)</f>
        <v>647</v>
      </c>
      <c r="BL334" s="17" t="s">
        <v>290</v>
      </c>
      <c r="BM334" s="17" t="s">
        <v>5662</v>
      </c>
    </row>
    <row r="335" s="1" customFormat="1" ht="16.5" customHeight="1">
      <c r="B335" s="33"/>
      <c r="C335" s="198" t="s">
        <v>3872</v>
      </c>
      <c r="D335" s="198" t="s">
        <v>285</v>
      </c>
      <c r="E335" s="199" t="s">
        <v>5663</v>
      </c>
      <c r="F335" s="200" t="s">
        <v>5664</v>
      </c>
      <c r="G335" s="201" t="s">
        <v>392</v>
      </c>
      <c r="H335" s="202">
        <v>70</v>
      </c>
      <c r="I335" s="203">
        <v>11</v>
      </c>
      <c r="J335" s="203">
        <f>ROUND(I335*H335,2)</f>
        <v>770</v>
      </c>
      <c r="K335" s="200" t="s">
        <v>377</v>
      </c>
      <c r="L335" s="38"/>
      <c r="M335" s="72" t="s">
        <v>1</v>
      </c>
      <c r="N335" s="204" t="s">
        <v>50</v>
      </c>
      <c r="O335" s="205">
        <v>0</v>
      </c>
      <c r="P335" s="205">
        <f>O335*H335</f>
        <v>0</v>
      </c>
      <c r="Q335" s="205">
        <v>0</v>
      </c>
      <c r="R335" s="205">
        <f>Q335*H335</f>
        <v>0</v>
      </c>
      <c r="S335" s="205">
        <v>0</v>
      </c>
      <c r="T335" s="206">
        <f>S335*H335</f>
        <v>0</v>
      </c>
      <c r="AR335" s="17" t="s">
        <v>290</v>
      </c>
      <c r="AT335" s="17" t="s">
        <v>285</v>
      </c>
      <c r="AU335" s="17" t="s">
        <v>86</v>
      </c>
      <c r="AY335" s="17" t="s">
        <v>282</v>
      </c>
      <c r="BE335" s="207">
        <f>IF(N335="základní",J335,0)</f>
        <v>770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17" t="s">
        <v>86</v>
      </c>
      <c r="BK335" s="207">
        <f>ROUND(I335*H335,2)</f>
        <v>770</v>
      </c>
      <c r="BL335" s="17" t="s">
        <v>290</v>
      </c>
      <c r="BM335" s="17" t="s">
        <v>5665</v>
      </c>
    </row>
    <row r="336" s="1" customFormat="1" ht="16.5" customHeight="1">
      <c r="B336" s="33"/>
      <c r="C336" s="198" t="s">
        <v>3876</v>
      </c>
      <c r="D336" s="198" t="s">
        <v>285</v>
      </c>
      <c r="E336" s="199" t="s">
        <v>5666</v>
      </c>
      <c r="F336" s="200" t="s">
        <v>5667</v>
      </c>
      <c r="G336" s="201" t="s">
        <v>392</v>
      </c>
      <c r="H336" s="202">
        <v>12</v>
      </c>
      <c r="I336" s="203">
        <v>37</v>
      </c>
      <c r="J336" s="203">
        <f>ROUND(I336*H336,2)</f>
        <v>444</v>
      </c>
      <c r="K336" s="200" t="s">
        <v>377</v>
      </c>
      <c r="L336" s="38"/>
      <c r="M336" s="72" t="s">
        <v>1</v>
      </c>
      <c r="N336" s="204" t="s">
        <v>50</v>
      </c>
      <c r="O336" s="205">
        <v>0</v>
      </c>
      <c r="P336" s="205">
        <f>O336*H336</f>
        <v>0</v>
      </c>
      <c r="Q336" s="205">
        <v>0</v>
      </c>
      <c r="R336" s="205">
        <f>Q336*H336</f>
        <v>0</v>
      </c>
      <c r="S336" s="205">
        <v>0</v>
      </c>
      <c r="T336" s="206">
        <f>S336*H336</f>
        <v>0</v>
      </c>
      <c r="AR336" s="17" t="s">
        <v>290</v>
      </c>
      <c r="AT336" s="17" t="s">
        <v>285</v>
      </c>
      <c r="AU336" s="17" t="s">
        <v>86</v>
      </c>
      <c r="AY336" s="17" t="s">
        <v>282</v>
      </c>
      <c r="BE336" s="207">
        <f>IF(N336="základní",J336,0)</f>
        <v>444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17" t="s">
        <v>86</v>
      </c>
      <c r="BK336" s="207">
        <f>ROUND(I336*H336,2)</f>
        <v>444</v>
      </c>
      <c r="BL336" s="17" t="s">
        <v>290</v>
      </c>
      <c r="BM336" s="17" t="s">
        <v>5668</v>
      </c>
    </row>
    <row r="337" s="1" customFormat="1" ht="16.5" customHeight="1">
      <c r="B337" s="33"/>
      <c r="C337" s="198" t="s">
        <v>3880</v>
      </c>
      <c r="D337" s="198" t="s">
        <v>285</v>
      </c>
      <c r="E337" s="199" t="s">
        <v>5669</v>
      </c>
      <c r="F337" s="200" t="s">
        <v>5670</v>
      </c>
      <c r="G337" s="201" t="s">
        <v>392</v>
      </c>
      <c r="H337" s="202">
        <v>20</v>
      </c>
      <c r="I337" s="203">
        <v>21</v>
      </c>
      <c r="J337" s="203">
        <f>ROUND(I337*H337,2)</f>
        <v>420</v>
      </c>
      <c r="K337" s="200" t="s">
        <v>377</v>
      </c>
      <c r="L337" s="38"/>
      <c r="M337" s="72" t="s">
        <v>1</v>
      </c>
      <c r="N337" s="204" t="s">
        <v>50</v>
      </c>
      <c r="O337" s="205">
        <v>0</v>
      </c>
      <c r="P337" s="205">
        <f>O337*H337</f>
        <v>0</v>
      </c>
      <c r="Q337" s="205">
        <v>0</v>
      </c>
      <c r="R337" s="205">
        <f>Q337*H337</f>
        <v>0</v>
      </c>
      <c r="S337" s="205">
        <v>0</v>
      </c>
      <c r="T337" s="206">
        <f>S337*H337</f>
        <v>0</v>
      </c>
      <c r="AR337" s="17" t="s">
        <v>290</v>
      </c>
      <c r="AT337" s="17" t="s">
        <v>285</v>
      </c>
      <c r="AU337" s="17" t="s">
        <v>86</v>
      </c>
      <c r="AY337" s="17" t="s">
        <v>282</v>
      </c>
      <c r="BE337" s="207">
        <f>IF(N337="základní",J337,0)</f>
        <v>420</v>
      </c>
      <c r="BF337" s="207">
        <f>IF(N337="snížená",J337,0)</f>
        <v>0</v>
      </c>
      <c r="BG337" s="207">
        <f>IF(N337="zákl. přenesená",J337,0)</f>
        <v>0</v>
      </c>
      <c r="BH337" s="207">
        <f>IF(N337="sníž. přenesená",J337,0)</f>
        <v>0</v>
      </c>
      <c r="BI337" s="207">
        <f>IF(N337="nulová",J337,0)</f>
        <v>0</v>
      </c>
      <c r="BJ337" s="17" t="s">
        <v>86</v>
      </c>
      <c r="BK337" s="207">
        <f>ROUND(I337*H337,2)</f>
        <v>420</v>
      </c>
      <c r="BL337" s="17" t="s">
        <v>290</v>
      </c>
      <c r="BM337" s="17" t="s">
        <v>5671</v>
      </c>
    </row>
    <row r="338" s="1" customFormat="1" ht="16.5" customHeight="1">
      <c r="B338" s="33"/>
      <c r="C338" s="198" t="s">
        <v>3884</v>
      </c>
      <c r="D338" s="198" t="s">
        <v>285</v>
      </c>
      <c r="E338" s="199" t="s">
        <v>5672</v>
      </c>
      <c r="F338" s="200" t="s">
        <v>5673</v>
      </c>
      <c r="G338" s="201" t="s">
        <v>5149</v>
      </c>
      <c r="H338" s="202">
        <v>1</v>
      </c>
      <c r="I338" s="203">
        <v>1220</v>
      </c>
      <c r="J338" s="203">
        <f>ROUND(I338*H338,2)</f>
        <v>1220</v>
      </c>
      <c r="K338" s="200" t="s">
        <v>377</v>
      </c>
      <c r="L338" s="38"/>
      <c r="M338" s="72" t="s">
        <v>1</v>
      </c>
      <c r="N338" s="204" t="s">
        <v>50</v>
      </c>
      <c r="O338" s="205">
        <v>0</v>
      </c>
      <c r="P338" s="205">
        <f>O338*H338</f>
        <v>0</v>
      </c>
      <c r="Q338" s="205">
        <v>0</v>
      </c>
      <c r="R338" s="205">
        <f>Q338*H338</f>
        <v>0</v>
      </c>
      <c r="S338" s="205">
        <v>0</v>
      </c>
      <c r="T338" s="206">
        <f>S338*H338</f>
        <v>0</v>
      </c>
      <c r="AR338" s="17" t="s">
        <v>290</v>
      </c>
      <c r="AT338" s="17" t="s">
        <v>285</v>
      </c>
      <c r="AU338" s="17" t="s">
        <v>86</v>
      </c>
      <c r="AY338" s="17" t="s">
        <v>282</v>
      </c>
      <c r="BE338" s="207">
        <f>IF(N338="základní",J338,0)</f>
        <v>1220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17" t="s">
        <v>86</v>
      </c>
      <c r="BK338" s="207">
        <f>ROUND(I338*H338,2)</f>
        <v>1220</v>
      </c>
      <c r="BL338" s="17" t="s">
        <v>290</v>
      </c>
      <c r="BM338" s="17" t="s">
        <v>5674</v>
      </c>
    </row>
    <row r="339" s="11" customFormat="1" ht="25.92" customHeight="1">
      <c r="B339" s="183"/>
      <c r="C339" s="184"/>
      <c r="D339" s="185" t="s">
        <v>78</v>
      </c>
      <c r="E339" s="186" t="s">
        <v>5675</v>
      </c>
      <c r="F339" s="186" t="s">
        <v>5676</v>
      </c>
      <c r="G339" s="184"/>
      <c r="H339" s="184"/>
      <c r="I339" s="184"/>
      <c r="J339" s="187">
        <f>BK339</f>
        <v>13218</v>
      </c>
      <c r="K339" s="184"/>
      <c r="L339" s="188"/>
      <c r="M339" s="189"/>
      <c r="N339" s="190"/>
      <c r="O339" s="190"/>
      <c r="P339" s="191">
        <f>SUM(P340:P355)</f>
        <v>0</v>
      </c>
      <c r="Q339" s="190"/>
      <c r="R339" s="191">
        <f>SUM(R340:R355)</f>
        <v>0</v>
      </c>
      <c r="S339" s="190"/>
      <c r="T339" s="192">
        <f>SUM(T340:T355)</f>
        <v>0</v>
      </c>
      <c r="AR339" s="193" t="s">
        <v>86</v>
      </c>
      <c r="AT339" s="194" t="s">
        <v>78</v>
      </c>
      <c r="AU339" s="194" t="s">
        <v>79</v>
      </c>
      <c r="AY339" s="193" t="s">
        <v>282</v>
      </c>
      <c r="BK339" s="195">
        <f>SUM(BK340:BK355)</f>
        <v>13218</v>
      </c>
    </row>
    <row r="340" s="1" customFormat="1" ht="16.5" customHeight="1">
      <c r="B340" s="33"/>
      <c r="C340" s="198" t="s">
        <v>3888</v>
      </c>
      <c r="D340" s="198" t="s">
        <v>285</v>
      </c>
      <c r="E340" s="199" t="s">
        <v>5677</v>
      </c>
      <c r="F340" s="200" t="s">
        <v>5678</v>
      </c>
      <c r="G340" s="201" t="s">
        <v>1463</v>
      </c>
      <c r="H340" s="202">
        <v>1</v>
      </c>
      <c r="I340" s="203">
        <v>3600</v>
      </c>
      <c r="J340" s="203">
        <f>ROUND(I340*H340,2)</f>
        <v>3600</v>
      </c>
      <c r="K340" s="200" t="s">
        <v>377</v>
      </c>
      <c r="L340" s="38"/>
      <c r="M340" s="72" t="s">
        <v>1</v>
      </c>
      <c r="N340" s="204" t="s">
        <v>50</v>
      </c>
      <c r="O340" s="205">
        <v>0</v>
      </c>
      <c r="P340" s="205">
        <f>O340*H340</f>
        <v>0</v>
      </c>
      <c r="Q340" s="205">
        <v>0</v>
      </c>
      <c r="R340" s="205">
        <f>Q340*H340</f>
        <v>0</v>
      </c>
      <c r="S340" s="205">
        <v>0</v>
      </c>
      <c r="T340" s="206">
        <f>S340*H340</f>
        <v>0</v>
      </c>
      <c r="AR340" s="17" t="s">
        <v>290</v>
      </c>
      <c r="AT340" s="17" t="s">
        <v>285</v>
      </c>
      <c r="AU340" s="17" t="s">
        <v>86</v>
      </c>
      <c r="AY340" s="17" t="s">
        <v>282</v>
      </c>
      <c r="BE340" s="207">
        <f>IF(N340="základní",J340,0)</f>
        <v>3600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17" t="s">
        <v>86</v>
      </c>
      <c r="BK340" s="207">
        <f>ROUND(I340*H340,2)</f>
        <v>3600</v>
      </c>
      <c r="BL340" s="17" t="s">
        <v>290</v>
      </c>
      <c r="BM340" s="17" t="s">
        <v>5679</v>
      </c>
    </row>
    <row r="341" s="1" customFormat="1" ht="16.5" customHeight="1">
      <c r="B341" s="33"/>
      <c r="C341" s="198" t="s">
        <v>3892</v>
      </c>
      <c r="D341" s="198" t="s">
        <v>285</v>
      </c>
      <c r="E341" s="199" t="s">
        <v>5680</v>
      </c>
      <c r="F341" s="200" t="s">
        <v>5681</v>
      </c>
      <c r="G341" s="201" t="s">
        <v>1463</v>
      </c>
      <c r="H341" s="202">
        <v>1</v>
      </c>
      <c r="I341" s="203">
        <v>128</v>
      </c>
      <c r="J341" s="203">
        <f>ROUND(I341*H341,2)</f>
        <v>128</v>
      </c>
      <c r="K341" s="200" t="s">
        <v>377</v>
      </c>
      <c r="L341" s="38"/>
      <c r="M341" s="72" t="s">
        <v>1</v>
      </c>
      <c r="N341" s="204" t="s">
        <v>50</v>
      </c>
      <c r="O341" s="205">
        <v>0</v>
      </c>
      <c r="P341" s="205">
        <f>O341*H341</f>
        <v>0</v>
      </c>
      <c r="Q341" s="205">
        <v>0</v>
      </c>
      <c r="R341" s="205">
        <f>Q341*H341</f>
        <v>0</v>
      </c>
      <c r="S341" s="205">
        <v>0</v>
      </c>
      <c r="T341" s="206">
        <f>S341*H341</f>
        <v>0</v>
      </c>
      <c r="AR341" s="17" t="s">
        <v>290</v>
      </c>
      <c r="AT341" s="17" t="s">
        <v>285</v>
      </c>
      <c r="AU341" s="17" t="s">
        <v>86</v>
      </c>
      <c r="AY341" s="17" t="s">
        <v>282</v>
      </c>
      <c r="BE341" s="207">
        <f>IF(N341="základní",J341,0)</f>
        <v>128</v>
      </c>
      <c r="BF341" s="207">
        <f>IF(N341="snížená",J341,0)</f>
        <v>0</v>
      </c>
      <c r="BG341" s="207">
        <f>IF(N341="zákl. přenesená",J341,0)</f>
        <v>0</v>
      </c>
      <c r="BH341" s="207">
        <f>IF(N341="sníž. přenesená",J341,0)</f>
        <v>0</v>
      </c>
      <c r="BI341" s="207">
        <f>IF(N341="nulová",J341,0)</f>
        <v>0</v>
      </c>
      <c r="BJ341" s="17" t="s">
        <v>86</v>
      </c>
      <c r="BK341" s="207">
        <f>ROUND(I341*H341,2)</f>
        <v>128</v>
      </c>
      <c r="BL341" s="17" t="s">
        <v>290</v>
      </c>
      <c r="BM341" s="17" t="s">
        <v>5682</v>
      </c>
    </row>
    <row r="342" s="1" customFormat="1" ht="16.5" customHeight="1">
      <c r="B342" s="33"/>
      <c r="C342" s="198" t="s">
        <v>3896</v>
      </c>
      <c r="D342" s="198" t="s">
        <v>285</v>
      </c>
      <c r="E342" s="199" t="s">
        <v>5683</v>
      </c>
      <c r="F342" s="200" t="s">
        <v>5684</v>
      </c>
      <c r="G342" s="201" t="s">
        <v>1463</v>
      </c>
      <c r="H342" s="202">
        <v>1</v>
      </c>
      <c r="I342" s="203">
        <v>495</v>
      </c>
      <c r="J342" s="203">
        <f>ROUND(I342*H342,2)</f>
        <v>495</v>
      </c>
      <c r="K342" s="200" t="s">
        <v>377</v>
      </c>
      <c r="L342" s="38"/>
      <c r="M342" s="72" t="s">
        <v>1</v>
      </c>
      <c r="N342" s="204" t="s">
        <v>50</v>
      </c>
      <c r="O342" s="205">
        <v>0</v>
      </c>
      <c r="P342" s="205">
        <f>O342*H342</f>
        <v>0</v>
      </c>
      <c r="Q342" s="205">
        <v>0</v>
      </c>
      <c r="R342" s="205">
        <f>Q342*H342</f>
        <v>0</v>
      </c>
      <c r="S342" s="205">
        <v>0</v>
      </c>
      <c r="T342" s="206">
        <f>S342*H342</f>
        <v>0</v>
      </c>
      <c r="AR342" s="17" t="s">
        <v>290</v>
      </c>
      <c r="AT342" s="17" t="s">
        <v>285</v>
      </c>
      <c r="AU342" s="17" t="s">
        <v>86</v>
      </c>
      <c r="AY342" s="17" t="s">
        <v>282</v>
      </c>
      <c r="BE342" s="207">
        <f>IF(N342="základní",J342,0)</f>
        <v>495</v>
      </c>
      <c r="BF342" s="207">
        <f>IF(N342="snížená",J342,0)</f>
        <v>0</v>
      </c>
      <c r="BG342" s="207">
        <f>IF(N342="zákl. přenesená",J342,0)</f>
        <v>0</v>
      </c>
      <c r="BH342" s="207">
        <f>IF(N342="sníž. přenesená",J342,0)</f>
        <v>0</v>
      </c>
      <c r="BI342" s="207">
        <f>IF(N342="nulová",J342,0)</f>
        <v>0</v>
      </c>
      <c r="BJ342" s="17" t="s">
        <v>86</v>
      </c>
      <c r="BK342" s="207">
        <f>ROUND(I342*H342,2)</f>
        <v>495</v>
      </c>
      <c r="BL342" s="17" t="s">
        <v>290</v>
      </c>
      <c r="BM342" s="17" t="s">
        <v>5685</v>
      </c>
    </row>
    <row r="343" s="1" customFormat="1" ht="16.5" customHeight="1">
      <c r="B343" s="33"/>
      <c r="C343" s="198" t="s">
        <v>3900</v>
      </c>
      <c r="D343" s="198" t="s">
        <v>285</v>
      </c>
      <c r="E343" s="199" t="s">
        <v>5686</v>
      </c>
      <c r="F343" s="200" t="s">
        <v>5687</v>
      </c>
      <c r="G343" s="201" t="s">
        <v>1463</v>
      </c>
      <c r="H343" s="202">
        <v>1</v>
      </c>
      <c r="I343" s="203">
        <v>338</v>
      </c>
      <c r="J343" s="203">
        <f>ROUND(I343*H343,2)</f>
        <v>338</v>
      </c>
      <c r="K343" s="200" t="s">
        <v>377</v>
      </c>
      <c r="L343" s="38"/>
      <c r="M343" s="72" t="s">
        <v>1</v>
      </c>
      <c r="N343" s="204" t="s">
        <v>50</v>
      </c>
      <c r="O343" s="205">
        <v>0</v>
      </c>
      <c r="P343" s="205">
        <f>O343*H343</f>
        <v>0</v>
      </c>
      <c r="Q343" s="205">
        <v>0</v>
      </c>
      <c r="R343" s="205">
        <f>Q343*H343</f>
        <v>0</v>
      </c>
      <c r="S343" s="205">
        <v>0</v>
      </c>
      <c r="T343" s="206">
        <f>S343*H343</f>
        <v>0</v>
      </c>
      <c r="AR343" s="17" t="s">
        <v>290</v>
      </c>
      <c r="AT343" s="17" t="s">
        <v>285</v>
      </c>
      <c r="AU343" s="17" t="s">
        <v>86</v>
      </c>
      <c r="AY343" s="17" t="s">
        <v>282</v>
      </c>
      <c r="BE343" s="207">
        <f>IF(N343="základní",J343,0)</f>
        <v>338</v>
      </c>
      <c r="BF343" s="207">
        <f>IF(N343="snížená",J343,0)</f>
        <v>0</v>
      </c>
      <c r="BG343" s="207">
        <f>IF(N343="zákl. přenesená",J343,0)</f>
        <v>0</v>
      </c>
      <c r="BH343" s="207">
        <f>IF(N343="sníž. přenesená",J343,0)</f>
        <v>0</v>
      </c>
      <c r="BI343" s="207">
        <f>IF(N343="nulová",J343,0)</f>
        <v>0</v>
      </c>
      <c r="BJ343" s="17" t="s">
        <v>86</v>
      </c>
      <c r="BK343" s="207">
        <f>ROUND(I343*H343,2)</f>
        <v>338</v>
      </c>
      <c r="BL343" s="17" t="s">
        <v>290</v>
      </c>
      <c r="BM343" s="17" t="s">
        <v>5688</v>
      </c>
    </row>
    <row r="344" s="1" customFormat="1" ht="16.5" customHeight="1">
      <c r="B344" s="33"/>
      <c r="C344" s="198" t="s">
        <v>3904</v>
      </c>
      <c r="D344" s="198" t="s">
        <v>285</v>
      </c>
      <c r="E344" s="199" t="s">
        <v>5689</v>
      </c>
      <c r="F344" s="200" t="s">
        <v>5690</v>
      </c>
      <c r="G344" s="201" t="s">
        <v>1463</v>
      </c>
      <c r="H344" s="202">
        <v>1</v>
      </c>
      <c r="I344" s="203">
        <v>245</v>
      </c>
      <c r="J344" s="203">
        <f>ROUND(I344*H344,2)</f>
        <v>245</v>
      </c>
      <c r="K344" s="200" t="s">
        <v>377</v>
      </c>
      <c r="L344" s="38"/>
      <c r="M344" s="72" t="s">
        <v>1</v>
      </c>
      <c r="N344" s="204" t="s">
        <v>50</v>
      </c>
      <c r="O344" s="205">
        <v>0</v>
      </c>
      <c r="P344" s="205">
        <f>O344*H344</f>
        <v>0</v>
      </c>
      <c r="Q344" s="205">
        <v>0</v>
      </c>
      <c r="R344" s="205">
        <f>Q344*H344</f>
        <v>0</v>
      </c>
      <c r="S344" s="205">
        <v>0</v>
      </c>
      <c r="T344" s="206">
        <f>S344*H344</f>
        <v>0</v>
      </c>
      <c r="AR344" s="17" t="s">
        <v>290</v>
      </c>
      <c r="AT344" s="17" t="s">
        <v>285</v>
      </c>
      <c r="AU344" s="17" t="s">
        <v>86</v>
      </c>
      <c r="AY344" s="17" t="s">
        <v>282</v>
      </c>
      <c r="BE344" s="207">
        <f>IF(N344="základní",J344,0)</f>
        <v>245</v>
      </c>
      <c r="BF344" s="207">
        <f>IF(N344="snížená",J344,0)</f>
        <v>0</v>
      </c>
      <c r="BG344" s="207">
        <f>IF(N344="zákl. přenesená",J344,0)</f>
        <v>0</v>
      </c>
      <c r="BH344" s="207">
        <f>IF(N344="sníž. přenesená",J344,0)</f>
        <v>0</v>
      </c>
      <c r="BI344" s="207">
        <f>IF(N344="nulová",J344,0)</f>
        <v>0</v>
      </c>
      <c r="BJ344" s="17" t="s">
        <v>86</v>
      </c>
      <c r="BK344" s="207">
        <f>ROUND(I344*H344,2)</f>
        <v>245</v>
      </c>
      <c r="BL344" s="17" t="s">
        <v>290</v>
      </c>
      <c r="BM344" s="17" t="s">
        <v>5691</v>
      </c>
    </row>
    <row r="345" s="1" customFormat="1" ht="16.5" customHeight="1">
      <c r="B345" s="33"/>
      <c r="C345" s="198" t="s">
        <v>3908</v>
      </c>
      <c r="D345" s="198" t="s">
        <v>285</v>
      </c>
      <c r="E345" s="199" t="s">
        <v>5692</v>
      </c>
      <c r="F345" s="200" t="s">
        <v>5693</v>
      </c>
      <c r="G345" s="201" t="s">
        <v>1463</v>
      </c>
      <c r="H345" s="202">
        <v>1</v>
      </c>
      <c r="I345" s="203">
        <v>1754</v>
      </c>
      <c r="J345" s="203">
        <f>ROUND(I345*H345,2)</f>
        <v>1754</v>
      </c>
      <c r="K345" s="200" t="s">
        <v>377</v>
      </c>
      <c r="L345" s="38"/>
      <c r="M345" s="72" t="s">
        <v>1</v>
      </c>
      <c r="N345" s="204" t="s">
        <v>50</v>
      </c>
      <c r="O345" s="205">
        <v>0</v>
      </c>
      <c r="P345" s="205">
        <f>O345*H345</f>
        <v>0</v>
      </c>
      <c r="Q345" s="205">
        <v>0</v>
      </c>
      <c r="R345" s="205">
        <f>Q345*H345</f>
        <v>0</v>
      </c>
      <c r="S345" s="205">
        <v>0</v>
      </c>
      <c r="T345" s="206">
        <f>S345*H345</f>
        <v>0</v>
      </c>
      <c r="AR345" s="17" t="s">
        <v>290</v>
      </c>
      <c r="AT345" s="17" t="s">
        <v>285</v>
      </c>
      <c r="AU345" s="17" t="s">
        <v>86</v>
      </c>
      <c r="AY345" s="17" t="s">
        <v>282</v>
      </c>
      <c r="BE345" s="207">
        <f>IF(N345="základní",J345,0)</f>
        <v>1754</v>
      </c>
      <c r="BF345" s="207">
        <f>IF(N345="snížená",J345,0)</f>
        <v>0</v>
      </c>
      <c r="BG345" s="207">
        <f>IF(N345="zákl. přenesená",J345,0)</f>
        <v>0</v>
      </c>
      <c r="BH345" s="207">
        <f>IF(N345="sníž. přenesená",J345,0)</f>
        <v>0</v>
      </c>
      <c r="BI345" s="207">
        <f>IF(N345="nulová",J345,0)</f>
        <v>0</v>
      </c>
      <c r="BJ345" s="17" t="s">
        <v>86</v>
      </c>
      <c r="BK345" s="207">
        <f>ROUND(I345*H345,2)</f>
        <v>1754</v>
      </c>
      <c r="BL345" s="17" t="s">
        <v>290</v>
      </c>
      <c r="BM345" s="17" t="s">
        <v>5694</v>
      </c>
    </row>
    <row r="346" s="1" customFormat="1" ht="16.5" customHeight="1">
      <c r="B346" s="33"/>
      <c r="C346" s="198" t="s">
        <v>3912</v>
      </c>
      <c r="D346" s="198" t="s">
        <v>285</v>
      </c>
      <c r="E346" s="199" t="s">
        <v>5695</v>
      </c>
      <c r="F346" s="200" t="s">
        <v>5696</v>
      </c>
      <c r="G346" s="201" t="s">
        <v>1463</v>
      </c>
      <c r="H346" s="202">
        <v>1</v>
      </c>
      <c r="I346" s="203">
        <v>1820</v>
      </c>
      <c r="J346" s="203">
        <f>ROUND(I346*H346,2)</f>
        <v>1820</v>
      </c>
      <c r="K346" s="200" t="s">
        <v>377</v>
      </c>
      <c r="L346" s="38"/>
      <c r="M346" s="72" t="s">
        <v>1</v>
      </c>
      <c r="N346" s="204" t="s">
        <v>50</v>
      </c>
      <c r="O346" s="205">
        <v>0</v>
      </c>
      <c r="P346" s="205">
        <f>O346*H346</f>
        <v>0</v>
      </c>
      <c r="Q346" s="205">
        <v>0</v>
      </c>
      <c r="R346" s="205">
        <f>Q346*H346</f>
        <v>0</v>
      </c>
      <c r="S346" s="205">
        <v>0</v>
      </c>
      <c r="T346" s="206">
        <f>S346*H346</f>
        <v>0</v>
      </c>
      <c r="AR346" s="17" t="s">
        <v>290</v>
      </c>
      <c r="AT346" s="17" t="s">
        <v>285</v>
      </c>
      <c r="AU346" s="17" t="s">
        <v>86</v>
      </c>
      <c r="AY346" s="17" t="s">
        <v>282</v>
      </c>
      <c r="BE346" s="207">
        <f>IF(N346="základní",J346,0)</f>
        <v>1820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17" t="s">
        <v>86</v>
      </c>
      <c r="BK346" s="207">
        <f>ROUND(I346*H346,2)</f>
        <v>1820</v>
      </c>
      <c r="BL346" s="17" t="s">
        <v>290</v>
      </c>
      <c r="BM346" s="17" t="s">
        <v>5697</v>
      </c>
    </row>
    <row r="347" s="1" customFormat="1" ht="16.5" customHeight="1">
      <c r="B347" s="33"/>
      <c r="C347" s="198" t="s">
        <v>3916</v>
      </c>
      <c r="D347" s="198" t="s">
        <v>285</v>
      </c>
      <c r="E347" s="199" t="s">
        <v>5698</v>
      </c>
      <c r="F347" s="200" t="s">
        <v>5699</v>
      </c>
      <c r="G347" s="201" t="s">
        <v>1463</v>
      </c>
      <c r="H347" s="202">
        <v>1</v>
      </c>
      <c r="I347" s="203">
        <v>305</v>
      </c>
      <c r="J347" s="203">
        <f>ROUND(I347*H347,2)</f>
        <v>305</v>
      </c>
      <c r="K347" s="200" t="s">
        <v>377</v>
      </c>
      <c r="L347" s="38"/>
      <c r="M347" s="72" t="s">
        <v>1</v>
      </c>
      <c r="N347" s="204" t="s">
        <v>50</v>
      </c>
      <c r="O347" s="205">
        <v>0</v>
      </c>
      <c r="P347" s="205">
        <f>O347*H347</f>
        <v>0</v>
      </c>
      <c r="Q347" s="205">
        <v>0</v>
      </c>
      <c r="R347" s="205">
        <f>Q347*H347</f>
        <v>0</v>
      </c>
      <c r="S347" s="205">
        <v>0</v>
      </c>
      <c r="T347" s="206">
        <f>S347*H347</f>
        <v>0</v>
      </c>
      <c r="AR347" s="17" t="s">
        <v>290</v>
      </c>
      <c r="AT347" s="17" t="s">
        <v>285</v>
      </c>
      <c r="AU347" s="17" t="s">
        <v>86</v>
      </c>
      <c r="AY347" s="17" t="s">
        <v>282</v>
      </c>
      <c r="BE347" s="207">
        <f>IF(N347="základní",J347,0)</f>
        <v>305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17" t="s">
        <v>86</v>
      </c>
      <c r="BK347" s="207">
        <f>ROUND(I347*H347,2)</f>
        <v>305</v>
      </c>
      <c r="BL347" s="17" t="s">
        <v>290</v>
      </c>
      <c r="BM347" s="17" t="s">
        <v>5700</v>
      </c>
    </row>
    <row r="348" s="1" customFormat="1" ht="16.5" customHeight="1">
      <c r="B348" s="33"/>
      <c r="C348" s="198" t="s">
        <v>3920</v>
      </c>
      <c r="D348" s="198" t="s">
        <v>285</v>
      </c>
      <c r="E348" s="199" t="s">
        <v>5701</v>
      </c>
      <c r="F348" s="200" t="s">
        <v>5702</v>
      </c>
      <c r="G348" s="201" t="s">
        <v>1463</v>
      </c>
      <c r="H348" s="202">
        <v>1</v>
      </c>
      <c r="I348" s="203">
        <v>426</v>
      </c>
      <c r="J348" s="203">
        <f>ROUND(I348*H348,2)</f>
        <v>426</v>
      </c>
      <c r="K348" s="200" t="s">
        <v>377</v>
      </c>
      <c r="L348" s="38"/>
      <c r="M348" s="72" t="s">
        <v>1</v>
      </c>
      <c r="N348" s="204" t="s">
        <v>50</v>
      </c>
      <c r="O348" s="205">
        <v>0</v>
      </c>
      <c r="P348" s="205">
        <f>O348*H348</f>
        <v>0</v>
      </c>
      <c r="Q348" s="205">
        <v>0</v>
      </c>
      <c r="R348" s="205">
        <f>Q348*H348</f>
        <v>0</v>
      </c>
      <c r="S348" s="205">
        <v>0</v>
      </c>
      <c r="T348" s="206">
        <f>S348*H348</f>
        <v>0</v>
      </c>
      <c r="AR348" s="17" t="s">
        <v>290</v>
      </c>
      <c r="AT348" s="17" t="s">
        <v>285</v>
      </c>
      <c r="AU348" s="17" t="s">
        <v>86</v>
      </c>
      <c r="AY348" s="17" t="s">
        <v>282</v>
      </c>
      <c r="BE348" s="207">
        <f>IF(N348="základní",J348,0)</f>
        <v>426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17" t="s">
        <v>86</v>
      </c>
      <c r="BK348" s="207">
        <f>ROUND(I348*H348,2)</f>
        <v>426</v>
      </c>
      <c r="BL348" s="17" t="s">
        <v>290</v>
      </c>
      <c r="BM348" s="17" t="s">
        <v>5703</v>
      </c>
    </row>
    <row r="349" s="1" customFormat="1" ht="16.5" customHeight="1">
      <c r="B349" s="33"/>
      <c r="C349" s="198" t="s">
        <v>143</v>
      </c>
      <c r="D349" s="198" t="s">
        <v>285</v>
      </c>
      <c r="E349" s="199" t="s">
        <v>5704</v>
      </c>
      <c r="F349" s="200" t="s">
        <v>5705</v>
      </c>
      <c r="G349" s="201" t="s">
        <v>1463</v>
      </c>
      <c r="H349" s="202">
        <v>1</v>
      </c>
      <c r="I349" s="203">
        <v>205</v>
      </c>
      <c r="J349" s="203">
        <f>ROUND(I349*H349,2)</f>
        <v>205</v>
      </c>
      <c r="K349" s="200" t="s">
        <v>377</v>
      </c>
      <c r="L349" s="38"/>
      <c r="M349" s="72" t="s">
        <v>1</v>
      </c>
      <c r="N349" s="204" t="s">
        <v>50</v>
      </c>
      <c r="O349" s="205">
        <v>0</v>
      </c>
      <c r="P349" s="205">
        <f>O349*H349</f>
        <v>0</v>
      </c>
      <c r="Q349" s="205">
        <v>0</v>
      </c>
      <c r="R349" s="205">
        <f>Q349*H349</f>
        <v>0</v>
      </c>
      <c r="S349" s="205">
        <v>0</v>
      </c>
      <c r="T349" s="206">
        <f>S349*H349</f>
        <v>0</v>
      </c>
      <c r="AR349" s="17" t="s">
        <v>290</v>
      </c>
      <c r="AT349" s="17" t="s">
        <v>285</v>
      </c>
      <c r="AU349" s="17" t="s">
        <v>86</v>
      </c>
      <c r="AY349" s="17" t="s">
        <v>282</v>
      </c>
      <c r="BE349" s="207">
        <f>IF(N349="základní",J349,0)</f>
        <v>205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17" t="s">
        <v>86</v>
      </c>
      <c r="BK349" s="207">
        <f>ROUND(I349*H349,2)</f>
        <v>205</v>
      </c>
      <c r="BL349" s="17" t="s">
        <v>290</v>
      </c>
      <c r="BM349" s="17" t="s">
        <v>5706</v>
      </c>
    </row>
    <row r="350" s="1" customFormat="1" ht="16.5" customHeight="1">
      <c r="B350" s="33"/>
      <c r="C350" s="198" t="s">
        <v>3928</v>
      </c>
      <c r="D350" s="198" t="s">
        <v>285</v>
      </c>
      <c r="E350" s="199" t="s">
        <v>5707</v>
      </c>
      <c r="F350" s="200" t="s">
        <v>5708</v>
      </c>
      <c r="G350" s="201" t="s">
        <v>1463</v>
      </c>
      <c r="H350" s="202">
        <v>1</v>
      </c>
      <c r="I350" s="203">
        <v>800</v>
      </c>
      <c r="J350" s="203">
        <f>ROUND(I350*H350,2)</f>
        <v>800</v>
      </c>
      <c r="K350" s="200" t="s">
        <v>377</v>
      </c>
      <c r="L350" s="38"/>
      <c r="M350" s="72" t="s">
        <v>1</v>
      </c>
      <c r="N350" s="204" t="s">
        <v>50</v>
      </c>
      <c r="O350" s="205">
        <v>0</v>
      </c>
      <c r="P350" s="205">
        <f>O350*H350</f>
        <v>0</v>
      </c>
      <c r="Q350" s="205">
        <v>0</v>
      </c>
      <c r="R350" s="205">
        <f>Q350*H350</f>
        <v>0</v>
      </c>
      <c r="S350" s="205">
        <v>0</v>
      </c>
      <c r="T350" s="206">
        <f>S350*H350</f>
        <v>0</v>
      </c>
      <c r="AR350" s="17" t="s">
        <v>290</v>
      </c>
      <c r="AT350" s="17" t="s">
        <v>285</v>
      </c>
      <c r="AU350" s="17" t="s">
        <v>86</v>
      </c>
      <c r="AY350" s="17" t="s">
        <v>282</v>
      </c>
      <c r="BE350" s="207">
        <f>IF(N350="základní",J350,0)</f>
        <v>800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17" t="s">
        <v>86</v>
      </c>
      <c r="BK350" s="207">
        <f>ROUND(I350*H350,2)</f>
        <v>800</v>
      </c>
      <c r="BL350" s="17" t="s">
        <v>290</v>
      </c>
      <c r="BM350" s="17" t="s">
        <v>5709</v>
      </c>
    </row>
    <row r="351" s="1" customFormat="1" ht="16.5" customHeight="1">
      <c r="B351" s="33"/>
      <c r="C351" s="198" t="s">
        <v>3932</v>
      </c>
      <c r="D351" s="198" t="s">
        <v>285</v>
      </c>
      <c r="E351" s="199" t="s">
        <v>5710</v>
      </c>
      <c r="F351" s="200" t="s">
        <v>5711</v>
      </c>
      <c r="G351" s="201" t="s">
        <v>392</v>
      </c>
      <c r="H351" s="202">
        <v>12</v>
      </c>
      <c r="I351" s="203">
        <v>16</v>
      </c>
      <c r="J351" s="203">
        <f>ROUND(I351*H351,2)</f>
        <v>192</v>
      </c>
      <c r="K351" s="200" t="s">
        <v>377</v>
      </c>
      <c r="L351" s="38"/>
      <c r="M351" s="72" t="s">
        <v>1</v>
      </c>
      <c r="N351" s="204" t="s">
        <v>50</v>
      </c>
      <c r="O351" s="205">
        <v>0</v>
      </c>
      <c r="P351" s="205">
        <f>O351*H351</f>
        <v>0</v>
      </c>
      <c r="Q351" s="205">
        <v>0</v>
      </c>
      <c r="R351" s="205">
        <f>Q351*H351</f>
        <v>0</v>
      </c>
      <c r="S351" s="205">
        <v>0</v>
      </c>
      <c r="T351" s="206">
        <f>S351*H351</f>
        <v>0</v>
      </c>
      <c r="AR351" s="17" t="s">
        <v>290</v>
      </c>
      <c r="AT351" s="17" t="s">
        <v>285</v>
      </c>
      <c r="AU351" s="17" t="s">
        <v>86</v>
      </c>
      <c r="AY351" s="17" t="s">
        <v>282</v>
      </c>
      <c r="BE351" s="207">
        <f>IF(N351="základní",J351,0)</f>
        <v>192</v>
      </c>
      <c r="BF351" s="207">
        <f>IF(N351="snížená",J351,0)</f>
        <v>0</v>
      </c>
      <c r="BG351" s="207">
        <f>IF(N351="zákl. přenesená",J351,0)</f>
        <v>0</v>
      </c>
      <c r="BH351" s="207">
        <f>IF(N351="sníž. přenesená",J351,0)</f>
        <v>0</v>
      </c>
      <c r="BI351" s="207">
        <f>IF(N351="nulová",J351,0)</f>
        <v>0</v>
      </c>
      <c r="BJ351" s="17" t="s">
        <v>86</v>
      </c>
      <c r="BK351" s="207">
        <f>ROUND(I351*H351,2)</f>
        <v>192</v>
      </c>
      <c r="BL351" s="17" t="s">
        <v>290</v>
      </c>
      <c r="BM351" s="17" t="s">
        <v>5712</v>
      </c>
    </row>
    <row r="352" s="1" customFormat="1" ht="16.5" customHeight="1">
      <c r="B352" s="33"/>
      <c r="C352" s="198" t="s">
        <v>3934</v>
      </c>
      <c r="D352" s="198" t="s">
        <v>285</v>
      </c>
      <c r="E352" s="199" t="s">
        <v>5713</v>
      </c>
      <c r="F352" s="200" t="s">
        <v>5714</v>
      </c>
      <c r="G352" s="201" t="s">
        <v>392</v>
      </c>
      <c r="H352" s="202">
        <v>70</v>
      </c>
      <c r="I352" s="203">
        <v>16</v>
      </c>
      <c r="J352" s="203">
        <f>ROUND(I352*H352,2)</f>
        <v>1120</v>
      </c>
      <c r="K352" s="200" t="s">
        <v>377</v>
      </c>
      <c r="L352" s="38"/>
      <c r="M352" s="72" t="s">
        <v>1</v>
      </c>
      <c r="N352" s="204" t="s">
        <v>50</v>
      </c>
      <c r="O352" s="205">
        <v>0</v>
      </c>
      <c r="P352" s="205">
        <f>O352*H352</f>
        <v>0</v>
      </c>
      <c r="Q352" s="205">
        <v>0</v>
      </c>
      <c r="R352" s="205">
        <f>Q352*H352</f>
        <v>0</v>
      </c>
      <c r="S352" s="205">
        <v>0</v>
      </c>
      <c r="T352" s="206">
        <f>S352*H352</f>
        <v>0</v>
      </c>
      <c r="AR352" s="17" t="s">
        <v>290</v>
      </c>
      <c r="AT352" s="17" t="s">
        <v>285</v>
      </c>
      <c r="AU352" s="17" t="s">
        <v>86</v>
      </c>
      <c r="AY352" s="17" t="s">
        <v>282</v>
      </c>
      <c r="BE352" s="207">
        <f>IF(N352="základní",J352,0)</f>
        <v>1120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17" t="s">
        <v>86</v>
      </c>
      <c r="BK352" s="207">
        <f>ROUND(I352*H352,2)</f>
        <v>1120</v>
      </c>
      <c r="BL352" s="17" t="s">
        <v>290</v>
      </c>
      <c r="BM352" s="17" t="s">
        <v>5715</v>
      </c>
    </row>
    <row r="353" s="1" customFormat="1" ht="16.5" customHeight="1">
      <c r="B353" s="33"/>
      <c r="C353" s="198" t="s">
        <v>5716</v>
      </c>
      <c r="D353" s="198" t="s">
        <v>285</v>
      </c>
      <c r="E353" s="199" t="s">
        <v>5717</v>
      </c>
      <c r="F353" s="200" t="s">
        <v>5718</v>
      </c>
      <c r="G353" s="201" t="s">
        <v>392</v>
      </c>
      <c r="H353" s="202">
        <v>20</v>
      </c>
      <c r="I353" s="203">
        <v>16</v>
      </c>
      <c r="J353" s="203">
        <f>ROUND(I353*H353,2)</f>
        <v>320</v>
      </c>
      <c r="K353" s="200" t="s">
        <v>377</v>
      </c>
      <c r="L353" s="38"/>
      <c r="M353" s="72" t="s">
        <v>1</v>
      </c>
      <c r="N353" s="204" t="s">
        <v>50</v>
      </c>
      <c r="O353" s="205">
        <v>0</v>
      </c>
      <c r="P353" s="205">
        <f>O353*H353</f>
        <v>0</v>
      </c>
      <c r="Q353" s="205">
        <v>0</v>
      </c>
      <c r="R353" s="205">
        <f>Q353*H353</f>
        <v>0</v>
      </c>
      <c r="S353" s="205">
        <v>0</v>
      </c>
      <c r="T353" s="206">
        <f>S353*H353</f>
        <v>0</v>
      </c>
      <c r="AR353" s="17" t="s">
        <v>290</v>
      </c>
      <c r="AT353" s="17" t="s">
        <v>285</v>
      </c>
      <c r="AU353" s="17" t="s">
        <v>86</v>
      </c>
      <c r="AY353" s="17" t="s">
        <v>282</v>
      </c>
      <c r="BE353" s="207">
        <f>IF(N353="základní",J353,0)</f>
        <v>320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17" t="s">
        <v>86</v>
      </c>
      <c r="BK353" s="207">
        <f>ROUND(I353*H353,2)</f>
        <v>320</v>
      </c>
      <c r="BL353" s="17" t="s">
        <v>290</v>
      </c>
      <c r="BM353" s="17" t="s">
        <v>5719</v>
      </c>
    </row>
    <row r="354" s="1" customFormat="1" ht="16.5" customHeight="1">
      <c r="B354" s="33"/>
      <c r="C354" s="198" t="s">
        <v>5720</v>
      </c>
      <c r="D354" s="198" t="s">
        <v>285</v>
      </c>
      <c r="E354" s="199" t="s">
        <v>5721</v>
      </c>
      <c r="F354" s="200" t="s">
        <v>5722</v>
      </c>
      <c r="G354" s="201" t="s">
        <v>5723</v>
      </c>
      <c r="H354" s="202">
        <v>1</v>
      </c>
      <c r="I354" s="203">
        <v>800</v>
      </c>
      <c r="J354" s="203">
        <f>ROUND(I354*H354,2)</f>
        <v>800</v>
      </c>
      <c r="K354" s="200" t="s">
        <v>377</v>
      </c>
      <c r="L354" s="38"/>
      <c r="M354" s="72" t="s">
        <v>1</v>
      </c>
      <c r="N354" s="204" t="s">
        <v>50</v>
      </c>
      <c r="O354" s="205">
        <v>0</v>
      </c>
      <c r="P354" s="205">
        <f>O354*H354</f>
        <v>0</v>
      </c>
      <c r="Q354" s="205">
        <v>0</v>
      </c>
      <c r="R354" s="205">
        <f>Q354*H354</f>
        <v>0</v>
      </c>
      <c r="S354" s="205">
        <v>0</v>
      </c>
      <c r="T354" s="206">
        <f>S354*H354</f>
        <v>0</v>
      </c>
      <c r="AR354" s="17" t="s">
        <v>290</v>
      </c>
      <c r="AT354" s="17" t="s">
        <v>285</v>
      </c>
      <c r="AU354" s="17" t="s">
        <v>86</v>
      </c>
      <c r="AY354" s="17" t="s">
        <v>282</v>
      </c>
      <c r="BE354" s="207">
        <f>IF(N354="základní",J354,0)</f>
        <v>800</v>
      </c>
      <c r="BF354" s="207">
        <f>IF(N354="snížená",J354,0)</f>
        <v>0</v>
      </c>
      <c r="BG354" s="207">
        <f>IF(N354="zákl. přenesená",J354,0)</f>
        <v>0</v>
      </c>
      <c r="BH354" s="207">
        <f>IF(N354="sníž. přenesená",J354,0)</f>
        <v>0</v>
      </c>
      <c r="BI354" s="207">
        <f>IF(N354="nulová",J354,0)</f>
        <v>0</v>
      </c>
      <c r="BJ354" s="17" t="s">
        <v>86</v>
      </c>
      <c r="BK354" s="207">
        <f>ROUND(I354*H354,2)</f>
        <v>800</v>
      </c>
      <c r="BL354" s="17" t="s">
        <v>290</v>
      </c>
      <c r="BM354" s="17" t="s">
        <v>5724</v>
      </c>
    </row>
    <row r="355" s="1" customFormat="1" ht="16.5" customHeight="1">
      <c r="B355" s="33"/>
      <c r="C355" s="198" t="s">
        <v>5725</v>
      </c>
      <c r="D355" s="198" t="s">
        <v>285</v>
      </c>
      <c r="E355" s="199" t="s">
        <v>5726</v>
      </c>
      <c r="F355" s="200" t="s">
        <v>5727</v>
      </c>
      <c r="G355" s="201" t="s">
        <v>5149</v>
      </c>
      <c r="H355" s="202">
        <v>1</v>
      </c>
      <c r="I355" s="203">
        <v>670</v>
      </c>
      <c r="J355" s="203">
        <f>ROUND(I355*H355,2)</f>
        <v>670</v>
      </c>
      <c r="K355" s="200" t="s">
        <v>377</v>
      </c>
      <c r="L355" s="38"/>
      <c r="M355" s="72" t="s">
        <v>1</v>
      </c>
      <c r="N355" s="204" t="s">
        <v>50</v>
      </c>
      <c r="O355" s="205">
        <v>0</v>
      </c>
      <c r="P355" s="205">
        <f>O355*H355</f>
        <v>0</v>
      </c>
      <c r="Q355" s="205">
        <v>0</v>
      </c>
      <c r="R355" s="205">
        <f>Q355*H355</f>
        <v>0</v>
      </c>
      <c r="S355" s="205">
        <v>0</v>
      </c>
      <c r="T355" s="206">
        <f>S355*H355</f>
        <v>0</v>
      </c>
      <c r="AR355" s="17" t="s">
        <v>290</v>
      </c>
      <c r="AT355" s="17" t="s">
        <v>285</v>
      </c>
      <c r="AU355" s="17" t="s">
        <v>86</v>
      </c>
      <c r="AY355" s="17" t="s">
        <v>282</v>
      </c>
      <c r="BE355" s="207">
        <f>IF(N355="základní",J355,0)</f>
        <v>670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17" t="s">
        <v>86</v>
      </c>
      <c r="BK355" s="207">
        <f>ROUND(I355*H355,2)</f>
        <v>670</v>
      </c>
      <c r="BL355" s="17" t="s">
        <v>290</v>
      </c>
      <c r="BM355" s="17" t="s">
        <v>5728</v>
      </c>
    </row>
    <row r="356" s="11" customFormat="1" ht="25.92" customHeight="1">
      <c r="B356" s="183"/>
      <c r="C356" s="184"/>
      <c r="D356" s="185" t="s">
        <v>78</v>
      </c>
      <c r="E356" s="186" t="s">
        <v>5729</v>
      </c>
      <c r="F356" s="186" t="s">
        <v>5730</v>
      </c>
      <c r="G356" s="184"/>
      <c r="H356" s="184"/>
      <c r="I356" s="184"/>
      <c r="J356" s="187">
        <f>BK356</f>
        <v>258077</v>
      </c>
      <c r="K356" s="184"/>
      <c r="L356" s="188"/>
      <c r="M356" s="189"/>
      <c r="N356" s="190"/>
      <c r="O356" s="190"/>
      <c r="P356" s="191">
        <f>SUM(P357:P399)</f>
        <v>0</v>
      </c>
      <c r="Q356" s="190"/>
      <c r="R356" s="191">
        <f>SUM(R357:R399)</f>
        <v>0</v>
      </c>
      <c r="S356" s="190"/>
      <c r="T356" s="192">
        <f>SUM(T357:T399)</f>
        <v>0</v>
      </c>
      <c r="AR356" s="193" t="s">
        <v>86</v>
      </c>
      <c r="AT356" s="194" t="s">
        <v>78</v>
      </c>
      <c r="AU356" s="194" t="s">
        <v>79</v>
      </c>
      <c r="AY356" s="193" t="s">
        <v>282</v>
      </c>
      <c r="BK356" s="195">
        <f>SUM(BK357:BK399)</f>
        <v>258077</v>
      </c>
    </row>
    <row r="357" s="1" customFormat="1" ht="16.5" customHeight="1">
      <c r="B357" s="33"/>
      <c r="C357" s="198" t="s">
        <v>5731</v>
      </c>
      <c r="D357" s="198" t="s">
        <v>285</v>
      </c>
      <c r="E357" s="199" t="s">
        <v>5732</v>
      </c>
      <c r="F357" s="200" t="s">
        <v>5733</v>
      </c>
      <c r="G357" s="201" t="s">
        <v>1463</v>
      </c>
      <c r="H357" s="202">
        <v>8</v>
      </c>
      <c r="I357" s="203">
        <v>2850</v>
      </c>
      <c r="J357" s="203">
        <f>ROUND(I357*H357,2)</f>
        <v>22800</v>
      </c>
      <c r="K357" s="200" t="s">
        <v>377</v>
      </c>
      <c r="L357" s="38"/>
      <c r="M357" s="72" t="s">
        <v>1</v>
      </c>
      <c r="N357" s="204" t="s">
        <v>50</v>
      </c>
      <c r="O357" s="205">
        <v>0</v>
      </c>
      <c r="P357" s="205">
        <f>O357*H357</f>
        <v>0</v>
      </c>
      <c r="Q357" s="205">
        <v>0</v>
      </c>
      <c r="R357" s="205">
        <f>Q357*H357</f>
        <v>0</v>
      </c>
      <c r="S357" s="205">
        <v>0</v>
      </c>
      <c r="T357" s="206">
        <f>S357*H357</f>
        <v>0</v>
      </c>
      <c r="AR357" s="17" t="s">
        <v>290</v>
      </c>
      <c r="AT357" s="17" t="s">
        <v>285</v>
      </c>
      <c r="AU357" s="17" t="s">
        <v>86</v>
      </c>
      <c r="AY357" s="17" t="s">
        <v>282</v>
      </c>
      <c r="BE357" s="207">
        <f>IF(N357="základní",J357,0)</f>
        <v>22800</v>
      </c>
      <c r="BF357" s="207">
        <f>IF(N357="snížená",J357,0)</f>
        <v>0</v>
      </c>
      <c r="BG357" s="207">
        <f>IF(N357="zákl. přenesená",J357,0)</f>
        <v>0</v>
      </c>
      <c r="BH357" s="207">
        <f>IF(N357="sníž. přenesená",J357,0)</f>
        <v>0</v>
      </c>
      <c r="BI357" s="207">
        <f>IF(N357="nulová",J357,0)</f>
        <v>0</v>
      </c>
      <c r="BJ357" s="17" t="s">
        <v>86</v>
      </c>
      <c r="BK357" s="207">
        <f>ROUND(I357*H357,2)</f>
        <v>22800</v>
      </c>
      <c r="BL357" s="17" t="s">
        <v>290</v>
      </c>
      <c r="BM357" s="17" t="s">
        <v>5734</v>
      </c>
    </row>
    <row r="358" s="1" customFormat="1" ht="16.5" customHeight="1">
      <c r="B358" s="33"/>
      <c r="C358" s="198" t="s">
        <v>5735</v>
      </c>
      <c r="D358" s="198" t="s">
        <v>285</v>
      </c>
      <c r="E358" s="199" t="s">
        <v>5736</v>
      </c>
      <c r="F358" s="200" t="s">
        <v>5737</v>
      </c>
      <c r="G358" s="201" t="s">
        <v>1463</v>
      </c>
      <c r="H358" s="202">
        <v>8</v>
      </c>
      <c r="I358" s="203">
        <v>3950</v>
      </c>
      <c r="J358" s="203">
        <f>ROUND(I358*H358,2)</f>
        <v>31600</v>
      </c>
      <c r="K358" s="200" t="s">
        <v>377</v>
      </c>
      <c r="L358" s="38"/>
      <c r="M358" s="72" t="s">
        <v>1</v>
      </c>
      <c r="N358" s="204" t="s">
        <v>50</v>
      </c>
      <c r="O358" s="205">
        <v>0</v>
      </c>
      <c r="P358" s="205">
        <f>O358*H358</f>
        <v>0</v>
      </c>
      <c r="Q358" s="205">
        <v>0</v>
      </c>
      <c r="R358" s="205">
        <f>Q358*H358</f>
        <v>0</v>
      </c>
      <c r="S358" s="205">
        <v>0</v>
      </c>
      <c r="T358" s="206">
        <f>S358*H358</f>
        <v>0</v>
      </c>
      <c r="AR358" s="17" t="s">
        <v>290</v>
      </c>
      <c r="AT358" s="17" t="s">
        <v>285</v>
      </c>
      <c r="AU358" s="17" t="s">
        <v>86</v>
      </c>
      <c r="AY358" s="17" t="s">
        <v>282</v>
      </c>
      <c r="BE358" s="207">
        <f>IF(N358="základní",J358,0)</f>
        <v>31600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17" t="s">
        <v>86</v>
      </c>
      <c r="BK358" s="207">
        <f>ROUND(I358*H358,2)</f>
        <v>31600</v>
      </c>
      <c r="BL358" s="17" t="s">
        <v>290</v>
      </c>
      <c r="BM358" s="17" t="s">
        <v>5738</v>
      </c>
    </row>
    <row r="359" s="1" customFormat="1" ht="16.5" customHeight="1">
      <c r="B359" s="33"/>
      <c r="C359" s="198" t="s">
        <v>5739</v>
      </c>
      <c r="D359" s="198" t="s">
        <v>285</v>
      </c>
      <c r="E359" s="199" t="s">
        <v>5740</v>
      </c>
      <c r="F359" s="200" t="s">
        <v>5741</v>
      </c>
      <c r="G359" s="201" t="s">
        <v>1463</v>
      </c>
      <c r="H359" s="202">
        <v>1</v>
      </c>
      <c r="I359" s="203">
        <v>16800</v>
      </c>
      <c r="J359" s="203">
        <f>ROUND(I359*H359,2)</f>
        <v>16800</v>
      </c>
      <c r="K359" s="200" t="s">
        <v>377</v>
      </c>
      <c r="L359" s="38"/>
      <c r="M359" s="72" t="s">
        <v>1</v>
      </c>
      <c r="N359" s="204" t="s">
        <v>50</v>
      </c>
      <c r="O359" s="205">
        <v>0</v>
      </c>
      <c r="P359" s="205">
        <f>O359*H359</f>
        <v>0</v>
      </c>
      <c r="Q359" s="205">
        <v>0</v>
      </c>
      <c r="R359" s="205">
        <f>Q359*H359</f>
        <v>0</v>
      </c>
      <c r="S359" s="205">
        <v>0</v>
      </c>
      <c r="T359" s="206">
        <f>S359*H359</f>
        <v>0</v>
      </c>
      <c r="AR359" s="17" t="s">
        <v>290</v>
      </c>
      <c r="AT359" s="17" t="s">
        <v>285</v>
      </c>
      <c r="AU359" s="17" t="s">
        <v>86</v>
      </c>
      <c r="AY359" s="17" t="s">
        <v>282</v>
      </c>
      <c r="BE359" s="207">
        <f>IF(N359="základní",J359,0)</f>
        <v>16800</v>
      </c>
      <c r="BF359" s="207">
        <f>IF(N359="snížená",J359,0)</f>
        <v>0</v>
      </c>
      <c r="BG359" s="207">
        <f>IF(N359="zákl. přenesená",J359,0)</f>
        <v>0</v>
      </c>
      <c r="BH359" s="207">
        <f>IF(N359="sníž. přenesená",J359,0)</f>
        <v>0</v>
      </c>
      <c r="BI359" s="207">
        <f>IF(N359="nulová",J359,0)</f>
        <v>0</v>
      </c>
      <c r="BJ359" s="17" t="s">
        <v>86</v>
      </c>
      <c r="BK359" s="207">
        <f>ROUND(I359*H359,2)</f>
        <v>16800</v>
      </c>
      <c r="BL359" s="17" t="s">
        <v>290</v>
      </c>
      <c r="BM359" s="17" t="s">
        <v>5742</v>
      </c>
    </row>
    <row r="360" s="1" customFormat="1" ht="16.5" customHeight="1">
      <c r="B360" s="33"/>
      <c r="C360" s="198" t="s">
        <v>5743</v>
      </c>
      <c r="D360" s="198" t="s">
        <v>285</v>
      </c>
      <c r="E360" s="199" t="s">
        <v>5744</v>
      </c>
      <c r="F360" s="200" t="s">
        <v>5745</v>
      </c>
      <c r="G360" s="201" t="s">
        <v>1463</v>
      </c>
      <c r="H360" s="202">
        <v>1</v>
      </c>
      <c r="I360" s="203">
        <v>10400</v>
      </c>
      <c r="J360" s="203">
        <f>ROUND(I360*H360,2)</f>
        <v>10400</v>
      </c>
      <c r="K360" s="200" t="s">
        <v>377</v>
      </c>
      <c r="L360" s="38"/>
      <c r="M360" s="72" t="s">
        <v>1</v>
      </c>
      <c r="N360" s="204" t="s">
        <v>50</v>
      </c>
      <c r="O360" s="205">
        <v>0</v>
      </c>
      <c r="P360" s="205">
        <f>O360*H360</f>
        <v>0</v>
      </c>
      <c r="Q360" s="205">
        <v>0</v>
      </c>
      <c r="R360" s="205">
        <f>Q360*H360</f>
        <v>0</v>
      </c>
      <c r="S360" s="205">
        <v>0</v>
      </c>
      <c r="T360" s="206">
        <f>S360*H360</f>
        <v>0</v>
      </c>
      <c r="AR360" s="17" t="s">
        <v>290</v>
      </c>
      <c r="AT360" s="17" t="s">
        <v>285</v>
      </c>
      <c r="AU360" s="17" t="s">
        <v>86</v>
      </c>
      <c r="AY360" s="17" t="s">
        <v>282</v>
      </c>
      <c r="BE360" s="207">
        <f>IF(N360="základní",J360,0)</f>
        <v>10400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17" t="s">
        <v>86</v>
      </c>
      <c r="BK360" s="207">
        <f>ROUND(I360*H360,2)</f>
        <v>10400</v>
      </c>
      <c r="BL360" s="17" t="s">
        <v>290</v>
      </c>
      <c r="BM360" s="17" t="s">
        <v>5746</v>
      </c>
    </row>
    <row r="361" s="1" customFormat="1" ht="16.5" customHeight="1">
      <c r="B361" s="33"/>
      <c r="C361" s="198" t="s">
        <v>5747</v>
      </c>
      <c r="D361" s="198" t="s">
        <v>285</v>
      </c>
      <c r="E361" s="199" t="s">
        <v>5748</v>
      </c>
      <c r="F361" s="200" t="s">
        <v>5749</v>
      </c>
      <c r="G361" s="201" t="s">
        <v>392</v>
      </c>
      <c r="H361" s="202">
        <v>1050</v>
      </c>
      <c r="I361" s="203">
        <v>5</v>
      </c>
      <c r="J361" s="203">
        <f>ROUND(I361*H361,2)</f>
        <v>5250</v>
      </c>
      <c r="K361" s="200" t="s">
        <v>377</v>
      </c>
      <c r="L361" s="38"/>
      <c r="M361" s="72" t="s">
        <v>1</v>
      </c>
      <c r="N361" s="204" t="s">
        <v>50</v>
      </c>
      <c r="O361" s="205">
        <v>0</v>
      </c>
      <c r="P361" s="205">
        <f>O361*H361</f>
        <v>0</v>
      </c>
      <c r="Q361" s="205">
        <v>0</v>
      </c>
      <c r="R361" s="205">
        <f>Q361*H361</f>
        <v>0</v>
      </c>
      <c r="S361" s="205">
        <v>0</v>
      </c>
      <c r="T361" s="206">
        <f>S361*H361</f>
        <v>0</v>
      </c>
      <c r="AR361" s="17" t="s">
        <v>290</v>
      </c>
      <c r="AT361" s="17" t="s">
        <v>285</v>
      </c>
      <c r="AU361" s="17" t="s">
        <v>86</v>
      </c>
      <c r="AY361" s="17" t="s">
        <v>282</v>
      </c>
      <c r="BE361" s="207">
        <f>IF(N361="základní",J361,0)</f>
        <v>5250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17" t="s">
        <v>86</v>
      </c>
      <c r="BK361" s="207">
        <f>ROUND(I361*H361,2)</f>
        <v>5250</v>
      </c>
      <c r="BL361" s="17" t="s">
        <v>290</v>
      </c>
      <c r="BM361" s="17" t="s">
        <v>5750</v>
      </c>
    </row>
    <row r="362" s="1" customFormat="1" ht="16.5" customHeight="1">
      <c r="B362" s="33"/>
      <c r="C362" s="198" t="s">
        <v>5751</v>
      </c>
      <c r="D362" s="198" t="s">
        <v>285</v>
      </c>
      <c r="E362" s="199" t="s">
        <v>5752</v>
      </c>
      <c r="F362" s="200" t="s">
        <v>5753</v>
      </c>
      <c r="G362" s="201" t="s">
        <v>392</v>
      </c>
      <c r="H362" s="202">
        <v>1050</v>
      </c>
      <c r="I362" s="203">
        <v>6</v>
      </c>
      <c r="J362" s="203">
        <f>ROUND(I362*H362,2)</f>
        <v>6300</v>
      </c>
      <c r="K362" s="200" t="s">
        <v>377</v>
      </c>
      <c r="L362" s="38"/>
      <c r="M362" s="72" t="s">
        <v>1</v>
      </c>
      <c r="N362" s="204" t="s">
        <v>50</v>
      </c>
      <c r="O362" s="205">
        <v>0</v>
      </c>
      <c r="P362" s="205">
        <f>O362*H362</f>
        <v>0</v>
      </c>
      <c r="Q362" s="205">
        <v>0</v>
      </c>
      <c r="R362" s="205">
        <f>Q362*H362</f>
        <v>0</v>
      </c>
      <c r="S362" s="205">
        <v>0</v>
      </c>
      <c r="T362" s="206">
        <f>S362*H362</f>
        <v>0</v>
      </c>
      <c r="AR362" s="17" t="s">
        <v>290</v>
      </c>
      <c r="AT362" s="17" t="s">
        <v>285</v>
      </c>
      <c r="AU362" s="17" t="s">
        <v>86</v>
      </c>
      <c r="AY362" s="17" t="s">
        <v>282</v>
      </c>
      <c r="BE362" s="207">
        <f>IF(N362="základní",J362,0)</f>
        <v>6300</v>
      </c>
      <c r="BF362" s="207">
        <f>IF(N362="snížená",J362,0)</f>
        <v>0</v>
      </c>
      <c r="BG362" s="207">
        <f>IF(N362="zákl. přenesená",J362,0)</f>
        <v>0</v>
      </c>
      <c r="BH362" s="207">
        <f>IF(N362="sníž. přenesená",J362,0)</f>
        <v>0</v>
      </c>
      <c r="BI362" s="207">
        <f>IF(N362="nulová",J362,0)</f>
        <v>0</v>
      </c>
      <c r="BJ362" s="17" t="s">
        <v>86</v>
      </c>
      <c r="BK362" s="207">
        <f>ROUND(I362*H362,2)</f>
        <v>6300</v>
      </c>
      <c r="BL362" s="17" t="s">
        <v>290</v>
      </c>
      <c r="BM362" s="17" t="s">
        <v>5754</v>
      </c>
    </row>
    <row r="363" s="1" customFormat="1" ht="16.5" customHeight="1">
      <c r="B363" s="33"/>
      <c r="C363" s="198" t="s">
        <v>5755</v>
      </c>
      <c r="D363" s="198" t="s">
        <v>285</v>
      </c>
      <c r="E363" s="199" t="s">
        <v>5756</v>
      </c>
      <c r="F363" s="200" t="s">
        <v>5757</v>
      </c>
      <c r="G363" s="201" t="s">
        <v>1463</v>
      </c>
      <c r="H363" s="202">
        <v>4</v>
      </c>
      <c r="I363" s="203">
        <v>146</v>
      </c>
      <c r="J363" s="203">
        <f>ROUND(I363*H363,2)</f>
        <v>584</v>
      </c>
      <c r="K363" s="200" t="s">
        <v>377</v>
      </c>
      <c r="L363" s="38"/>
      <c r="M363" s="72" t="s">
        <v>1</v>
      </c>
      <c r="N363" s="204" t="s">
        <v>50</v>
      </c>
      <c r="O363" s="205">
        <v>0</v>
      </c>
      <c r="P363" s="205">
        <f>O363*H363</f>
        <v>0</v>
      </c>
      <c r="Q363" s="205">
        <v>0</v>
      </c>
      <c r="R363" s="205">
        <f>Q363*H363</f>
        <v>0</v>
      </c>
      <c r="S363" s="205">
        <v>0</v>
      </c>
      <c r="T363" s="206">
        <f>S363*H363</f>
        <v>0</v>
      </c>
      <c r="AR363" s="17" t="s">
        <v>290</v>
      </c>
      <c r="AT363" s="17" t="s">
        <v>285</v>
      </c>
      <c r="AU363" s="17" t="s">
        <v>86</v>
      </c>
      <c r="AY363" s="17" t="s">
        <v>282</v>
      </c>
      <c r="BE363" s="207">
        <f>IF(N363="základní",J363,0)</f>
        <v>584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17" t="s">
        <v>86</v>
      </c>
      <c r="BK363" s="207">
        <f>ROUND(I363*H363,2)</f>
        <v>584</v>
      </c>
      <c r="BL363" s="17" t="s">
        <v>290</v>
      </c>
      <c r="BM363" s="17" t="s">
        <v>5758</v>
      </c>
    </row>
    <row r="364" s="1" customFormat="1" ht="16.5" customHeight="1">
      <c r="B364" s="33"/>
      <c r="C364" s="198" t="s">
        <v>5759</v>
      </c>
      <c r="D364" s="198" t="s">
        <v>285</v>
      </c>
      <c r="E364" s="199" t="s">
        <v>5760</v>
      </c>
      <c r="F364" s="200" t="s">
        <v>5761</v>
      </c>
      <c r="G364" s="201" t="s">
        <v>392</v>
      </c>
      <c r="H364" s="202">
        <v>250</v>
      </c>
      <c r="I364" s="203">
        <v>22</v>
      </c>
      <c r="J364" s="203">
        <f>ROUND(I364*H364,2)</f>
        <v>5500</v>
      </c>
      <c r="K364" s="200" t="s">
        <v>377</v>
      </c>
      <c r="L364" s="38"/>
      <c r="M364" s="72" t="s">
        <v>1</v>
      </c>
      <c r="N364" s="204" t="s">
        <v>50</v>
      </c>
      <c r="O364" s="205">
        <v>0</v>
      </c>
      <c r="P364" s="205">
        <f>O364*H364</f>
        <v>0</v>
      </c>
      <c r="Q364" s="205">
        <v>0</v>
      </c>
      <c r="R364" s="205">
        <f>Q364*H364</f>
        <v>0</v>
      </c>
      <c r="S364" s="205">
        <v>0</v>
      </c>
      <c r="T364" s="206">
        <f>S364*H364</f>
        <v>0</v>
      </c>
      <c r="AR364" s="17" t="s">
        <v>290</v>
      </c>
      <c r="AT364" s="17" t="s">
        <v>285</v>
      </c>
      <c r="AU364" s="17" t="s">
        <v>86</v>
      </c>
      <c r="AY364" s="17" t="s">
        <v>282</v>
      </c>
      <c r="BE364" s="207">
        <f>IF(N364="základní",J364,0)</f>
        <v>5500</v>
      </c>
      <c r="BF364" s="207">
        <f>IF(N364="snížená",J364,0)</f>
        <v>0</v>
      </c>
      <c r="BG364" s="207">
        <f>IF(N364="zákl. přenesená",J364,0)</f>
        <v>0</v>
      </c>
      <c r="BH364" s="207">
        <f>IF(N364="sníž. přenesená",J364,0)</f>
        <v>0</v>
      </c>
      <c r="BI364" s="207">
        <f>IF(N364="nulová",J364,0)</f>
        <v>0</v>
      </c>
      <c r="BJ364" s="17" t="s">
        <v>86</v>
      </c>
      <c r="BK364" s="207">
        <f>ROUND(I364*H364,2)</f>
        <v>5500</v>
      </c>
      <c r="BL364" s="17" t="s">
        <v>290</v>
      </c>
      <c r="BM364" s="17" t="s">
        <v>5762</v>
      </c>
    </row>
    <row r="365" s="1" customFormat="1" ht="16.5" customHeight="1">
      <c r="B365" s="33"/>
      <c r="C365" s="198" t="s">
        <v>5763</v>
      </c>
      <c r="D365" s="198" t="s">
        <v>285</v>
      </c>
      <c r="E365" s="199" t="s">
        <v>5764</v>
      </c>
      <c r="F365" s="200" t="s">
        <v>5765</v>
      </c>
      <c r="G365" s="201" t="s">
        <v>392</v>
      </c>
      <c r="H365" s="202">
        <v>960</v>
      </c>
      <c r="I365" s="203">
        <v>27</v>
      </c>
      <c r="J365" s="203">
        <f>ROUND(I365*H365,2)</f>
        <v>25920</v>
      </c>
      <c r="K365" s="200" t="s">
        <v>377</v>
      </c>
      <c r="L365" s="38"/>
      <c r="M365" s="72" t="s">
        <v>1</v>
      </c>
      <c r="N365" s="204" t="s">
        <v>50</v>
      </c>
      <c r="O365" s="205">
        <v>0</v>
      </c>
      <c r="P365" s="205">
        <f>O365*H365</f>
        <v>0</v>
      </c>
      <c r="Q365" s="205">
        <v>0</v>
      </c>
      <c r="R365" s="205">
        <f>Q365*H365</f>
        <v>0</v>
      </c>
      <c r="S365" s="205">
        <v>0</v>
      </c>
      <c r="T365" s="206">
        <f>S365*H365</f>
        <v>0</v>
      </c>
      <c r="AR365" s="17" t="s">
        <v>290</v>
      </c>
      <c r="AT365" s="17" t="s">
        <v>285</v>
      </c>
      <c r="AU365" s="17" t="s">
        <v>86</v>
      </c>
      <c r="AY365" s="17" t="s">
        <v>282</v>
      </c>
      <c r="BE365" s="207">
        <f>IF(N365="základní",J365,0)</f>
        <v>25920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17" t="s">
        <v>86</v>
      </c>
      <c r="BK365" s="207">
        <f>ROUND(I365*H365,2)</f>
        <v>25920</v>
      </c>
      <c r="BL365" s="17" t="s">
        <v>290</v>
      </c>
      <c r="BM365" s="17" t="s">
        <v>5766</v>
      </c>
    </row>
    <row r="366" s="1" customFormat="1" ht="16.5" customHeight="1">
      <c r="B366" s="33"/>
      <c r="C366" s="198" t="s">
        <v>5767</v>
      </c>
      <c r="D366" s="198" t="s">
        <v>285</v>
      </c>
      <c r="E366" s="199" t="s">
        <v>5768</v>
      </c>
      <c r="F366" s="200" t="s">
        <v>5769</v>
      </c>
      <c r="G366" s="201" t="s">
        <v>392</v>
      </c>
      <c r="H366" s="202">
        <v>480</v>
      </c>
      <c r="I366" s="203">
        <v>27</v>
      </c>
      <c r="J366" s="203">
        <f>ROUND(I366*H366,2)</f>
        <v>12960</v>
      </c>
      <c r="K366" s="200" t="s">
        <v>377</v>
      </c>
      <c r="L366" s="38"/>
      <c r="M366" s="72" t="s">
        <v>1</v>
      </c>
      <c r="N366" s="204" t="s">
        <v>50</v>
      </c>
      <c r="O366" s="205">
        <v>0</v>
      </c>
      <c r="P366" s="205">
        <f>O366*H366</f>
        <v>0</v>
      </c>
      <c r="Q366" s="205">
        <v>0</v>
      </c>
      <c r="R366" s="205">
        <f>Q366*H366</f>
        <v>0</v>
      </c>
      <c r="S366" s="205">
        <v>0</v>
      </c>
      <c r="T366" s="206">
        <f>S366*H366</f>
        <v>0</v>
      </c>
      <c r="AR366" s="17" t="s">
        <v>290</v>
      </c>
      <c r="AT366" s="17" t="s">
        <v>285</v>
      </c>
      <c r="AU366" s="17" t="s">
        <v>86</v>
      </c>
      <c r="AY366" s="17" t="s">
        <v>282</v>
      </c>
      <c r="BE366" s="207">
        <f>IF(N366="základní",J366,0)</f>
        <v>12960</v>
      </c>
      <c r="BF366" s="207">
        <f>IF(N366="snížená",J366,0)</f>
        <v>0</v>
      </c>
      <c r="BG366" s="207">
        <f>IF(N366="zákl. přenesená",J366,0)</f>
        <v>0</v>
      </c>
      <c r="BH366" s="207">
        <f>IF(N366="sníž. přenesená",J366,0)</f>
        <v>0</v>
      </c>
      <c r="BI366" s="207">
        <f>IF(N366="nulová",J366,0)</f>
        <v>0</v>
      </c>
      <c r="BJ366" s="17" t="s">
        <v>86</v>
      </c>
      <c r="BK366" s="207">
        <f>ROUND(I366*H366,2)</f>
        <v>12960</v>
      </c>
      <c r="BL366" s="17" t="s">
        <v>290</v>
      </c>
      <c r="BM366" s="17" t="s">
        <v>5770</v>
      </c>
    </row>
    <row r="367" s="1" customFormat="1" ht="16.5" customHeight="1">
      <c r="B367" s="33"/>
      <c r="C367" s="198" t="s">
        <v>5771</v>
      </c>
      <c r="D367" s="198" t="s">
        <v>285</v>
      </c>
      <c r="E367" s="199" t="s">
        <v>5772</v>
      </c>
      <c r="F367" s="200" t="s">
        <v>5773</v>
      </c>
      <c r="G367" s="201" t="s">
        <v>392</v>
      </c>
      <c r="H367" s="202">
        <v>780</v>
      </c>
      <c r="I367" s="203">
        <v>27</v>
      </c>
      <c r="J367" s="203">
        <f>ROUND(I367*H367,2)</f>
        <v>21060</v>
      </c>
      <c r="K367" s="200" t="s">
        <v>377</v>
      </c>
      <c r="L367" s="38"/>
      <c r="M367" s="72" t="s">
        <v>1</v>
      </c>
      <c r="N367" s="204" t="s">
        <v>50</v>
      </c>
      <c r="O367" s="205">
        <v>0</v>
      </c>
      <c r="P367" s="205">
        <f>O367*H367</f>
        <v>0</v>
      </c>
      <c r="Q367" s="205">
        <v>0</v>
      </c>
      <c r="R367" s="205">
        <f>Q367*H367</f>
        <v>0</v>
      </c>
      <c r="S367" s="205">
        <v>0</v>
      </c>
      <c r="T367" s="206">
        <f>S367*H367</f>
        <v>0</v>
      </c>
      <c r="AR367" s="17" t="s">
        <v>290</v>
      </c>
      <c r="AT367" s="17" t="s">
        <v>285</v>
      </c>
      <c r="AU367" s="17" t="s">
        <v>86</v>
      </c>
      <c r="AY367" s="17" t="s">
        <v>282</v>
      </c>
      <c r="BE367" s="207">
        <f>IF(N367="základní",J367,0)</f>
        <v>21060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17" t="s">
        <v>86</v>
      </c>
      <c r="BK367" s="207">
        <f>ROUND(I367*H367,2)</f>
        <v>21060</v>
      </c>
      <c r="BL367" s="17" t="s">
        <v>290</v>
      </c>
      <c r="BM367" s="17" t="s">
        <v>5774</v>
      </c>
    </row>
    <row r="368" s="1" customFormat="1" ht="16.5" customHeight="1">
      <c r="B368" s="33"/>
      <c r="C368" s="198" t="s">
        <v>5775</v>
      </c>
      <c r="D368" s="198" t="s">
        <v>285</v>
      </c>
      <c r="E368" s="199" t="s">
        <v>5776</v>
      </c>
      <c r="F368" s="200" t="s">
        <v>5777</v>
      </c>
      <c r="G368" s="201" t="s">
        <v>1463</v>
      </c>
      <c r="H368" s="202">
        <v>20</v>
      </c>
      <c r="I368" s="203">
        <v>180</v>
      </c>
      <c r="J368" s="203">
        <f>ROUND(I368*H368,2)</f>
        <v>3600</v>
      </c>
      <c r="K368" s="200" t="s">
        <v>377</v>
      </c>
      <c r="L368" s="38"/>
      <c r="M368" s="72" t="s">
        <v>1</v>
      </c>
      <c r="N368" s="204" t="s">
        <v>50</v>
      </c>
      <c r="O368" s="205">
        <v>0</v>
      </c>
      <c r="P368" s="205">
        <f>O368*H368</f>
        <v>0</v>
      </c>
      <c r="Q368" s="205">
        <v>0</v>
      </c>
      <c r="R368" s="205">
        <f>Q368*H368</f>
        <v>0</v>
      </c>
      <c r="S368" s="205">
        <v>0</v>
      </c>
      <c r="T368" s="206">
        <f>S368*H368</f>
        <v>0</v>
      </c>
      <c r="AR368" s="17" t="s">
        <v>290</v>
      </c>
      <c r="AT368" s="17" t="s">
        <v>285</v>
      </c>
      <c r="AU368" s="17" t="s">
        <v>86</v>
      </c>
      <c r="AY368" s="17" t="s">
        <v>282</v>
      </c>
      <c r="BE368" s="207">
        <f>IF(N368="základní",J368,0)</f>
        <v>3600</v>
      </c>
      <c r="BF368" s="207">
        <f>IF(N368="snížená",J368,0)</f>
        <v>0</v>
      </c>
      <c r="BG368" s="207">
        <f>IF(N368="zákl. přenesená",J368,0)</f>
        <v>0</v>
      </c>
      <c r="BH368" s="207">
        <f>IF(N368="sníž. přenesená",J368,0)</f>
        <v>0</v>
      </c>
      <c r="BI368" s="207">
        <f>IF(N368="nulová",J368,0)</f>
        <v>0</v>
      </c>
      <c r="BJ368" s="17" t="s">
        <v>86</v>
      </c>
      <c r="BK368" s="207">
        <f>ROUND(I368*H368,2)</f>
        <v>3600</v>
      </c>
      <c r="BL368" s="17" t="s">
        <v>290</v>
      </c>
      <c r="BM368" s="17" t="s">
        <v>5778</v>
      </c>
    </row>
    <row r="369" s="1" customFormat="1" ht="16.5" customHeight="1">
      <c r="B369" s="33"/>
      <c r="C369" s="198" t="s">
        <v>5779</v>
      </c>
      <c r="D369" s="198" t="s">
        <v>285</v>
      </c>
      <c r="E369" s="199" t="s">
        <v>5780</v>
      </c>
      <c r="F369" s="200" t="s">
        <v>5781</v>
      </c>
      <c r="G369" s="201" t="s">
        <v>1463</v>
      </c>
      <c r="H369" s="202">
        <v>22</v>
      </c>
      <c r="I369" s="203">
        <v>1080</v>
      </c>
      <c r="J369" s="203">
        <f>ROUND(I369*H369,2)</f>
        <v>23760</v>
      </c>
      <c r="K369" s="200" t="s">
        <v>377</v>
      </c>
      <c r="L369" s="38"/>
      <c r="M369" s="72" t="s">
        <v>1</v>
      </c>
      <c r="N369" s="204" t="s">
        <v>50</v>
      </c>
      <c r="O369" s="205">
        <v>0</v>
      </c>
      <c r="P369" s="205">
        <f>O369*H369</f>
        <v>0</v>
      </c>
      <c r="Q369" s="205">
        <v>0</v>
      </c>
      <c r="R369" s="205">
        <f>Q369*H369</f>
        <v>0</v>
      </c>
      <c r="S369" s="205">
        <v>0</v>
      </c>
      <c r="T369" s="206">
        <f>S369*H369</f>
        <v>0</v>
      </c>
      <c r="AR369" s="17" t="s">
        <v>290</v>
      </c>
      <c r="AT369" s="17" t="s">
        <v>285</v>
      </c>
      <c r="AU369" s="17" t="s">
        <v>86</v>
      </c>
      <c r="AY369" s="17" t="s">
        <v>282</v>
      </c>
      <c r="BE369" s="207">
        <f>IF(N369="základní",J369,0)</f>
        <v>23760</v>
      </c>
      <c r="BF369" s="207">
        <f>IF(N369="snížená",J369,0)</f>
        <v>0</v>
      </c>
      <c r="BG369" s="207">
        <f>IF(N369="zákl. přenesená",J369,0)</f>
        <v>0</v>
      </c>
      <c r="BH369" s="207">
        <f>IF(N369="sníž. přenesená",J369,0)</f>
        <v>0</v>
      </c>
      <c r="BI369" s="207">
        <f>IF(N369="nulová",J369,0)</f>
        <v>0</v>
      </c>
      <c r="BJ369" s="17" t="s">
        <v>86</v>
      </c>
      <c r="BK369" s="207">
        <f>ROUND(I369*H369,2)</f>
        <v>23760</v>
      </c>
      <c r="BL369" s="17" t="s">
        <v>290</v>
      </c>
      <c r="BM369" s="17" t="s">
        <v>5782</v>
      </c>
    </row>
    <row r="370" s="1" customFormat="1" ht="16.5" customHeight="1">
      <c r="B370" s="33"/>
      <c r="C370" s="198" t="s">
        <v>5783</v>
      </c>
      <c r="D370" s="198" t="s">
        <v>285</v>
      </c>
      <c r="E370" s="199" t="s">
        <v>5784</v>
      </c>
      <c r="F370" s="200" t="s">
        <v>5785</v>
      </c>
      <c r="G370" s="201" t="s">
        <v>1463</v>
      </c>
      <c r="H370" s="202">
        <v>50</v>
      </c>
      <c r="I370" s="203">
        <v>10</v>
      </c>
      <c r="J370" s="203">
        <f>ROUND(I370*H370,2)</f>
        <v>500</v>
      </c>
      <c r="K370" s="200" t="s">
        <v>377</v>
      </c>
      <c r="L370" s="38"/>
      <c r="M370" s="72" t="s">
        <v>1</v>
      </c>
      <c r="N370" s="204" t="s">
        <v>50</v>
      </c>
      <c r="O370" s="205">
        <v>0</v>
      </c>
      <c r="P370" s="205">
        <f>O370*H370</f>
        <v>0</v>
      </c>
      <c r="Q370" s="205">
        <v>0</v>
      </c>
      <c r="R370" s="205">
        <f>Q370*H370</f>
        <v>0</v>
      </c>
      <c r="S370" s="205">
        <v>0</v>
      </c>
      <c r="T370" s="206">
        <f>S370*H370</f>
        <v>0</v>
      </c>
      <c r="AR370" s="17" t="s">
        <v>290</v>
      </c>
      <c r="AT370" s="17" t="s">
        <v>285</v>
      </c>
      <c r="AU370" s="17" t="s">
        <v>86</v>
      </c>
      <c r="AY370" s="17" t="s">
        <v>282</v>
      </c>
      <c r="BE370" s="207">
        <f>IF(N370="základní",J370,0)</f>
        <v>500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17" t="s">
        <v>86</v>
      </c>
      <c r="BK370" s="207">
        <f>ROUND(I370*H370,2)</f>
        <v>500</v>
      </c>
      <c r="BL370" s="17" t="s">
        <v>290</v>
      </c>
      <c r="BM370" s="17" t="s">
        <v>5786</v>
      </c>
    </row>
    <row r="371" s="1" customFormat="1" ht="16.5" customHeight="1">
      <c r="B371" s="33"/>
      <c r="C371" s="198" t="s">
        <v>5787</v>
      </c>
      <c r="D371" s="198" t="s">
        <v>285</v>
      </c>
      <c r="E371" s="199" t="s">
        <v>5788</v>
      </c>
      <c r="F371" s="200" t="s">
        <v>5789</v>
      </c>
      <c r="G371" s="201" t="s">
        <v>1463</v>
      </c>
      <c r="H371" s="202">
        <v>20</v>
      </c>
      <c r="I371" s="203">
        <v>52</v>
      </c>
      <c r="J371" s="203">
        <f>ROUND(I371*H371,2)</f>
        <v>1040</v>
      </c>
      <c r="K371" s="200" t="s">
        <v>377</v>
      </c>
      <c r="L371" s="38"/>
      <c r="M371" s="72" t="s">
        <v>1</v>
      </c>
      <c r="N371" s="204" t="s">
        <v>50</v>
      </c>
      <c r="O371" s="205">
        <v>0</v>
      </c>
      <c r="P371" s="205">
        <f>O371*H371</f>
        <v>0</v>
      </c>
      <c r="Q371" s="205">
        <v>0</v>
      </c>
      <c r="R371" s="205">
        <f>Q371*H371</f>
        <v>0</v>
      </c>
      <c r="S371" s="205">
        <v>0</v>
      </c>
      <c r="T371" s="206">
        <f>S371*H371</f>
        <v>0</v>
      </c>
      <c r="AR371" s="17" t="s">
        <v>290</v>
      </c>
      <c r="AT371" s="17" t="s">
        <v>285</v>
      </c>
      <c r="AU371" s="17" t="s">
        <v>86</v>
      </c>
      <c r="AY371" s="17" t="s">
        <v>282</v>
      </c>
      <c r="BE371" s="207">
        <f>IF(N371="základní",J371,0)</f>
        <v>1040</v>
      </c>
      <c r="BF371" s="207">
        <f>IF(N371="snížená",J371,0)</f>
        <v>0</v>
      </c>
      <c r="BG371" s="207">
        <f>IF(N371="zákl. přenesená",J371,0)</f>
        <v>0</v>
      </c>
      <c r="BH371" s="207">
        <f>IF(N371="sníž. přenesená",J371,0)</f>
        <v>0</v>
      </c>
      <c r="BI371" s="207">
        <f>IF(N371="nulová",J371,0)</f>
        <v>0</v>
      </c>
      <c r="BJ371" s="17" t="s">
        <v>86</v>
      </c>
      <c r="BK371" s="207">
        <f>ROUND(I371*H371,2)</f>
        <v>1040</v>
      </c>
      <c r="BL371" s="17" t="s">
        <v>290</v>
      </c>
      <c r="BM371" s="17" t="s">
        <v>5790</v>
      </c>
    </row>
    <row r="372" s="1" customFormat="1" ht="16.5" customHeight="1">
      <c r="B372" s="33"/>
      <c r="C372" s="198" t="s">
        <v>5791</v>
      </c>
      <c r="D372" s="198" t="s">
        <v>285</v>
      </c>
      <c r="E372" s="199" t="s">
        <v>5792</v>
      </c>
      <c r="F372" s="200" t="s">
        <v>5793</v>
      </c>
      <c r="G372" s="201" t="s">
        <v>392</v>
      </c>
      <c r="H372" s="202">
        <v>18</v>
      </c>
      <c r="I372" s="203">
        <v>25</v>
      </c>
      <c r="J372" s="203">
        <f>ROUND(I372*H372,2)</f>
        <v>450</v>
      </c>
      <c r="K372" s="200" t="s">
        <v>377</v>
      </c>
      <c r="L372" s="38"/>
      <c r="M372" s="72" t="s">
        <v>1</v>
      </c>
      <c r="N372" s="204" t="s">
        <v>50</v>
      </c>
      <c r="O372" s="205">
        <v>0</v>
      </c>
      <c r="P372" s="205">
        <f>O372*H372</f>
        <v>0</v>
      </c>
      <c r="Q372" s="205">
        <v>0</v>
      </c>
      <c r="R372" s="205">
        <f>Q372*H372</f>
        <v>0</v>
      </c>
      <c r="S372" s="205">
        <v>0</v>
      </c>
      <c r="T372" s="206">
        <f>S372*H372</f>
        <v>0</v>
      </c>
      <c r="AR372" s="17" t="s">
        <v>290</v>
      </c>
      <c r="AT372" s="17" t="s">
        <v>285</v>
      </c>
      <c r="AU372" s="17" t="s">
        <v>86</v>
      </c>
      <c r="AY372" s="17" t="s">
        <v>282</v>
      </c>
      <c r="BE372" s="207">
        <f>IF(N372="základní",J372,0)</f>
        <v>450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17" t="s">
        <v>86</v>
      </c>
      <c r="BK372" s="207">
        <f>ROUND(I372*H372,2)</f>
        <v>450</v>
      </c>
      <c r="BL372" s="17" t="s">
        <v>290</v>
      </c>
      <c r="BM372" s="17" t="s">
        <v>5794</v>
      </c>
    </row>
    <row r="373" s="1" customFormat="1" ht="16.5" customHeight="1">
      <c r="B373" s="33"/>
      <c r="C373" s="198" t="s">
        <v>5795</v>
      </c>
      <c r="D373" s="198" t="s">
        <v>285</v>
      </c>
      <c r="E373" s="199" t="s">
        <v>5796</v>
      </c>
      <c r="F373" s="200" t="s">
        <v>5797</v>
      </c>
      <c r="G373" s="201" t="s">
        <v>1463</v>
      </c>
      <c r="H373" s="202">
        <v>90</v>
      </c>
      <c r="I373" s="203">
        <v>6</v>
      </c>
      <c r="J373" s="203">
        <f>ROUND(I373*H373,2)</f>
        <v>540</v>
      </c>
      <c r="K373" s="200" t="s">
        <v>377</v>
      </c>
      <c r="L373" s="38"/>
      <c r="M373" s="72" t="s">
        <v>1</v>
      </c>
      <c r="N373" s="204" t="s">
        <v>50</v>
      </c>
      <c r="O373" s="205">
        <v>0</v>
      </c>
      <c r="P373" s="205">
        <f>O373*H373</f>
        <v>0</v>
      </c>
      <c r="Q373" s="205">
        <v>0</v>
      </c>
      <c r="R373" s="205">
        <f>Q373*H373</f>
        <v>0</v>
      </c>
      <c r="S373" s="205">
        <v>0</v>
      </c>
      <c r="T373" s="206">
        <f>S373*H373</f>
        <v>0</v>
      </c>
      <c r="AR373" s="17" t="s">
        <v>290</v>
      </c>
      <c r="AT373" s="17" t="s">
        <v>285</v>
      </c>
      <c r="AU373" s="17" t="s">
        <v>86</v>
      </c>
      <c r="AY373" s="17" t="s">
        <v>282</v>
      </c>
      <c r="BE373" s="207">
        <f>IF(N373="základní",J373,0)</f>
        <v>540</v>
      </c>
      <c r="BF373" s="207">
        <f>IF(N373="snížená",J373,0)</f>
        <v>0</v>
      </c>
      <c r="BG373" s="207">
        <f>IF(N373="zákl. přenesená",J373,0)</f>
        <v>0</v>
      </c>
      <c r="BH373" s="207">
        <f>IF(N373="sníž. přenesená",J373,0)</f>
        <v>0</v>
      </c>
      <c r="BI373" s="207">
        <f>IF(N373="nulová",J373,0)</f>
        <v>0</v>
      </c>
      <c r="BJ373" s="17" t="s">
        <v>86</v>
      </c>
      <c r="BK373" s="207">
        <f>ROUND(I373*H373,2)</f>
        <v>540</v>
      </c>
      <c r="BL373" s="17" t="s">
        <v>290</v>
      </c>
      <c r="BM373" s="17" t="s">
        <v>5798</v>
      </c>
    </row>
    <row r="374" s="1" customFormat="1" ht="16.5" customHeight="1">
      <c r="B374" s="33"/>
      <c r="C374" s="198" t="s">
        <v>5799</v>
      </c>
      <c r="D374" s="198" t="s">
        <v>285</v>
      </c>
      <c r="E374" s="199" t="s">
        <v>5800</v>
      </c>
      <c r="F374" s="200" t="s">
        <v>5801</v>
      </c>
      <c r="G374" s="201" t="s">
        <v>392</v>
      </c>
      <c r="H374" s="202">
        <v>20</v>
      </c>
      <c r="I374" s="203">
        <v>156</v>
      </c>
      <c r="J374" s="203">
        <f>ROUND(I374*H374,2)</f>
        <v>3120</v>
      </c>
      <c r="K374" s="200" t="s">
        <v>377</v>
      </c>
      <c r="L374" s="38"/>
      <c r="M374" s="72" t="s">
        <v>1</v>
      </c>
      <c r="N374" s="204" t="s">
        <v>50</v>
      </c>
      <c r="O374" s="205">
        <v>0</v>
      </c>
      <c r="P374" s="205">
        <f>O374*H374</f>
        <v>0</v>
      </c>
      <c r="Q374" s="205">
        <v>0</v>
      </c>
      <c r="R374" s="205">
        <f>Q374*H374</f>
        <v>0</v>
      </c>
      <c r="S374" s="205">
        <v>0</v>
      </c>
      <c r="T374" s="206">
        <f>S374*H374</f>
        <v>0</v>
      </c>
      <c r="AR374" s="17" t="s">
        <v>290</v>
      </c>
      <c r="AT374" s="17" t="s">
        <v>285</v>
      </c>
      <c r="AU374" s="17" t="s">
        <v>86</v>
      </c>
      <c r="AY374" s="17" t="s">
        <v>282</v>
      </c>
      <c r="BE374" s="207">
        <f>IF(N374="základní",J374,0)</f>
        <v>3120</v>
      </c>
      <c r="BF374" s="207">
        <f>IF(N374="snížená",J374,0)</f>
        <v>0</v>
      </c>
      <c r="BG374" s="207">
        <f>IF(N374="zákl. přenesená",J374,0)</f>
        <v>0</v>
      </c>
      <c r="BH374" s="207">
        <f>IF(N374="sníž. přenesená",J374,0)</f>
        <v>0</v>
      </c>
      <c r="BI374" s="207">
        <f>IF(N374="nulová",J374,0)</f>
        <v>0</v>
      </c>
      <c r="BJ374" s="17" t="s">
        <v>86</v>
      </c>
      <c r="BK374" s="207">
        <f>ROUND(I374*H374,2)</f>
        <v>3120</v>
      </c>
      <c r="BL374" s="17" t="s">
        <v>290</v>
      </c>
      <c r="BM374" s="17" t="s">
        <v>5802</v>
      </c>
    </row>
    <row r="375" s="1" customFormat="1" ht="16.5" customHeight="1">
      <c r="B375" s="33"/>
      <c r="C375" s="198" t="s">
        <v>5803</v>
      </c>
      <c r="D375" s="198" t="s">
        <v>285</v>
      </c>
      <c r="E375" s="199" t="s">
        <v>5804</v>
      </c>
      <c r="F375" s="200" t="s">
        <v>5805</v>
      </c>
      <c r="G375" s="201" t="s">
        <v>1463</v>
      </c>
      <c r="H375" s="202">
        <v>60</v>
      </c>
      <c r="I375" s="203">
        <v>30</v>
      </c>
      <c r="J375" s="203">
        <f>ROUND(I375*H375,2)</f>
        <v>1800</v>
      </c>
      <c r="K375" s="200" t="s">
        <v>377</v>
      </c>
      <c r="L375" s="38"/>
      <c r="M375" s="72" t="s">
        <v>1</v>
      </c>
      <c r="N375" s="204" t="s">
        <v>50</v>
      </c>
      <c r="O375" s="205">
        <v>0</v>
      </c>
      <c r="P375" s="205">
        <f>O375*H375</f>
        <v>0</v>
      </c>
      <c r="Q375" s="205">
        <v>0</v>
      </c>
      <c r="R375" s="205">
        <f>Q375*H375</f>
        <v>0</v>
      </c>
      <c r="S375" s="205">
        <v>0</v>
      </c>
      <c r="T375" s="206">
        <f>S375*H375</f>
        <v>0</v>
      </c>
      <c r="AR375" s="17" t="s">
        <v>290</v>
      </c>
      <c r="AT375" s="17" t="s">
        <v>285</v>
      </c>
      <c r="AU375" s="17" t="s">
        <v>86</v>
      </c>
      <c r="AY375" s="17" t="s">
        <v>282</v>
      </c>
      <c r="BE375" s="207">
        <f>IF(N375="základní",J375,0)</f>
        <v>1800</v>
      </c>
      <c r="BF375" s="207">
        <f>IF(N375="snížená",J375,0)</f>
        <v>0</v>
      </c>
      <c r="BG375" s="207">
        <f>IF(N375="zákl. přenesená",J375,0)</f>
        <v>0</v>
      </c>
      <c r="BH375" s="207">
        <f>IF(N375="sníž. přenesená",J375,0)</f>
        <v>0</v>
      </c>
      <c r="BI375" s="207">
        <f>IF(N375="nulová",J375,0)</f>
        <v>0</v>
      </c>
      <c r="BJ375" s="17" t="s">
        <v>86</v>
      </c>
      <c r="BK375" s="207">
        <f>ROUND(I375*H375,2)</f>
        <v>1800</v>
      </c>
      <c r="BL375" s="17" t="s">
        <v>290</v>
      </c>
      <c r="BM375" s="17" t="s">
        <v>5806</v>
      </c>
    </row>
    <row r="376" s="1" customFormat="1" ht="16.5" customHeight="1">
      <c r="B376" s="33"/>
      <c r="C376" s="198" t="s">
        <v>5807</v>
      </c>
      <c r="D376" s="198" t="s">
        <v>285</v>
      </c>
      <c r="E376" s="199" t="s">
        <v>5808</v>
      </c>
      <c r="F376" s="200" t="s">
        <v>5809</v>
      </c>
      <c r="G376" s="201" t="s">
        <v>1463</v>
      </c>
      <c r="H376" s="202">
        <v>750</v>
      </c>
      <c r="I376" s="203">
        <v>45</v>
      </c>
      <c r="J376" s="203">
        <f>ROUND(I376*H376,2)</f>
        <v>33750</v>
      </c>
      <c r="K376" s="200" t="s">
        <v>377</v>
      </c>
      <c r="L376" s="38"/>
      <c r="M376" s="72" t="s">
        <v>1</v>
      </c>
      <c r="N376" s="204" t="s">
        <v>50</v>
      </c>
      <c r="O376" s="205">
        <v>0</v>
      </c>
      <c r="P376" s="205">
        <f>O376*H376</f>
        <v>0</v>
      </c>
      <c r="Q376" s="205">
        <v>0</v>
      </c>
      <c r="R376" s="205">
        <f>Q376*H376</f>
        <v>0</v>
      </c>
      <c r="S376" s="205">
        <v>0</v>
      </c>
      <c r="T376" s="206">
        <f>S376*H376</f>
        <v>0</v>
      </c>
      <c r="AR376" s="17" t="s">
        <v>290</v>
      </c>
      <c r="AT376" s="17" t="s">
        <v>285</v>
      </c>
      <c r="AU376" s="17" t="s">
        <v>86</v>
      </c>
      <c r="AY376" s="17" t="s">
        <v>282</v>
      </c>
      <c r="BE376" s="207">
        <f>IF(N376="základní",J376,0)</f>
        <v>33750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17" t="s">
        <v>86</v>
      </c>
      <c r="BK376" s="207">
        <f>ROUND(I376*H376,2)</f>
        <v>33750</v>
      </c>
      <c r="BL376" s="17" t="s">
        <v>290</v>
      </c>
      <c r="BM376" s="17" t="s">
        <v>5810</v>
      </c>
    </row>
    <row r="377" s="1" customFormat="1" ht="16.5" customHeight="1">
      <c r="B377" s="33"/>
      <c r="C377" s="198" t="s">
        <v>5811</v>
      </c>
      <c r="D377" s="198" t="s">
        <v>285</v>
      </c>
      <c r="E377" s="199" t="s">
        <v>5812</v>
      </c>
      <c r="F377" s="200" t="s">
        <v>5813</v>
      </c>
      <c r="G377" s="201" t="s">
        <v>1463</v>
      </c>
      <c r="H377" s="202">
        <v>8</v>
      </c>
      <c r="I377" s="203">
        <v>65</v>
      </c>
      <c r="J377" s="203">
        <f>ROUND(I377*H377,2)</f>
        <v>520</v>
      </c>
      <c r="K377" s="200" t="s">
        <v>377</v>
      </c>
      <c r="L377" s="38"/>
      <c r="M377" s="72" t="s">
        <v>1</v>
      </c>
      <c r="N377" s="204" t="s">
        <v>50</v>
      </c>
      <c r="O377" s="205">
        <v>0</v>
      </c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AR377" s="17" t="s">
        <v>290</v>
      </c>
      <c r="AT377" s="17" t="s">
        <v>285</v>
      </c>
      <c r="AU377" s="17" t="s">
        <v>86</v>
      </c>
      <c r="AY377" s="17" t="s">
        <v>282</v>
      </c>
      <c r="BE377" s="207">
        <f>IF(N377="základní",J377,0)</f>
        <v>520</v>
      </c>
      <c r="BF377" s="207">
        <f>IF(N377="snížená",J377,0)</f>
        <v>0</v>
      </c>
      <c r="BG377" s="207">
        <f>IF(N377="zákl. přenesená",J377,0)</f>
        <v>0</v>
      </c>
      <c r="BH377" s="207">
        <f>IF(N377="sníž. přenesená",J377,0)</f>
        <v>0</v>
      </c>
      <c r="BI377" s="207">
        <f>IF(N377="nulová",J377,0)</f>
        <v>0</v>
      </c>
      <c r="BJ377" s="17" t="s">
        <v>86</v>
      </c>
      <c r="BK377" s="207">
        <f>ROUND(I377*H377,2)</f>
        <v>520</v>
      </c>
      <c r="BL377" s="17" t="s">
        <v>290</v>
      </c>
      <c r="BM377" s="17" t="s">
        <v>5814</v>
      </c>
    </row>
    <row r="378" s="1" customFormat="1" ht="16.5" customHeight="1">
      <c r="B378" s="33"/>
      <c r="C378" s="198" t="s">
        <v>5815</v>
      </c>
      <c r="D378" s="198" t="s">
        <v>285</v>
      </c>
      <c r="E378" s="199" t="s">
        <v>5816</v>
      </c>
      <c r="F378" s="200" t="s">
        <v>5817</v>
      </c>
      <c r="G378" s="201" t="s">
        <v>1463</v>
      </c>
      <c r="H378" s="202">
        <v>8</v>
      </c>
      <c r="I378" s="203">
        <v>10.5</v>
      </c>
      <c r="J378" s="203">
        <f>ROUND(I378*H378,2)</f>
        <v>84</v>
      </c>
      <c r="K378" s="200" t="s">
        <v>377</v>
      </c>
      <c r="L378" s="38"/>
      <c r="M378" s="72" t="s">
        <v>1</v>
      </c>
      <c r="N378" s="204" t="s">
        <v>50</v>
      </c>
      <c r="O378" s="205">
        <v>0</v>
      </c>
      <c r="P378" s="205">
        <f>O378*H378</f>
        <v>0</v>
      </c>
      <c r="Q378" s="205">
        <v>0</v>
      </c>
      <c r="R378" s="205">
        <f>Q378*H378</f>
        <v>0</v>
      </c>
      <c r="S378" s="205">
        <v>0</v>
      </c>
      <c r="T378" s="206">
        <f>S378*H378</f>
        <v>0</v>
      </c>
      <c r="AR378" s="17" t="s">
        <v>290</v>
      </c>
      <c r="AT378" s="17" t="s">
        <v>285</v>
      </c>
      <c r="AU378" s="17" t="s">
        <v>86</v>
      </c>
      <c r="AY378" s="17" t="s">
        <v>282</v>
      </c>
      <c r="BE378" s="207">
        <f>IF(N378="základní",J378,0)</f>
        <v>84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17" t="s">
        <v>86</v>
      </c>
      <c r="BK378" s="207">
        <f>ROUND(I378*H378,2)</f>
        <v>84</v>
      </c>
      <c r="BL378" s="17" t="s">
        <v>290</v>
      </c>
      <c r="BM378" s="17" t="s">
        <v>5818</v>
      </c>
    </row>
    <row r="379" s="1" customFormat="1" ht="16.5" customHeight="1">
      <c r="B379" s="33"/>
      <c r="C379" s="198" t="s">
        <v>5819</v>
      </c>
      <c r="D379" s="198" t="s">
        <v>285</v>
      </c>
      <c r="E379" s="199" t="s">
        <v>5820</v>
      </c>
      <c r="F379" s="200" t="s">
        <v>5821</v>
      </c>
      <c r="G379" s="201" t="s">
        <v>392</v>
      </c>
      <c r="H379" s="202">
        <v>12</v>
      </c>
      <c r="I379" s="203">
        <v>13</v>
      </c>
      <c r="J379" s="203">
        <f>ROUND(I379*H379,2)</f>
        <v>156</v>
      </c>
      <c r="K379" s="200" t="s">
        <v>377</v>
      </c>
      <c r="L379" s="38"/>
      <c r="M379" s="72" t="s">
        <v>1</v>
      </c>
      <c r="N379" s="204" t="s">
        <v>50</v>
      </c>
      <c r="O379" s="205">
        <v>0</v>
      </c>
      <c r="P379" s="205">
        <f>O379*H379</f>
        <v>0</v>
      </c>
      <c r="Q379" s="205">
        <v>0</v>
      </c>
      <c r="R379" s="205">
        <f>Q379*H379</f>
        <v>0</v>
      </c>
      <c r="S379" s="205">
        <v>0</v>
      </c>
      <c r="T379" s="206">
        <f>S379*H379</f>
        <v>0</v>
      </c>
      <c r="AR379" s="17" t="s">
        <v>290</v>
      </c>
      <c r="AT379" s="17" t="s">
        <v>285</v>
      </c>
      <c r="AU379" s="17" t="s">
        <v>86</v>
      </c>
      <c r="AY379" s="17" t="s">
        <v>282</v>
      </c>
      <c r="BE379" s="207">
        <f>IF(N379="základní",J379,0)</f>
        <v>156</v>
      </c>
      <c r="BF379" s="207">
        <f>IF(N379="snížená",J379,0)</f>
        <v>0</v>
      </c>
      <c r="BG379" s="207">
        <f>IF(N379="zákl. přenesená",J379,0)</f>
        <v>0</v>
      </c>
      <c r="BH379" s="207">
        <f>IF(N379="sníž. přenesená",J379,0)</f>
        <v>0</v>
      </c>
      <c r="BI379" s="207">
        <f>IF(N379="nulová",J379,0)</f>
        <v>0</v>
      </c>
      <c r="BJ379" s="17" t="s">
        <v>86</v>
      </c>
      <c r="BK379" s="207">
        <f>ROUND(I379*H379,2)</f>
        <v>156</v>
      </c>
      <c r="BL379" s="17" t="s">
        <v>290</v>
      </c>
      <c r="BM379" s="17" t="s">
        <v>5822</v>
      </c>
    </row>
    <row r="380" s="1" customFormat="1" ht="16.5" customHeight="1">
      <c r="B380" s="33"/>
      <c r="C380" s="198" t="s">
        <v>5823</v>
      </c>
      <c r="D380" s="198" t="s">
        <v>285</v>
      </c>
      <c r="E380" s="199" t="s">
        <v>5824</v>
      </c>
      <c r="F380" s="200" t="s">
        <v>5825</v>
      </c>
      <c r="G380" s="201" t="s">
        <v>392</v>
      </c>
      <c r="H380" s="202">
        <v>14</v>
      </c>
      <c r="I380" s="203">
        <v>25</v>
      </c>
      <c r="J380" s="203">
        <f>ROUND(I380*H380,2)</f>
        <v>350</v>
      </c>
      <c r="K380" s="200" t="s">
        <v>377</v>
      </c>
      <c r="L380" s="38"/>
      <c r="M380" s="72" t="s">
        <v>1</v>
      </c>
      <c r="N380" s="204" t="s">
        <v>50</v>
      </c>
      <c r="O380" s="205">
        <v>0</v>
      </c>
      <c r="P380" s="205">
        <f>O380*H380</f>
        <v>0</v>
      </c>
      <c r="Q380" s="205">
        <v>0</v>
      </c>
      <c r="R380" s="205">
        <f>Q380*H380</f>
        <v>0</v>
      </c>
      <c r="S380" s="205">
        <v>0</v>
      </c>
      <c r="T380" s="206">
        <f>S380*H380</f>
        <v>0</v>
      </c>
      <c r="AR380" s="17" t="s">
        <v>290</v>
      </c>
      <c r="AT380" s="17" t="s">
        <v>285</v>
      </c>
      <c r="AU380" s="17" t="s">
        <v>86</v>
      </c>
      <c r="AY380" s="17" t="s">
        <v>282</v>
      </c>
      <c r="BE380" s="207">
        <f>IF(N380="základní",J380,0)</f>
        <v>350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17" t="s">
        <v>86</v>
      </c>
      <c r="BK380" s="207">
        <f>ROUND(I380*H380,2)</f>
        <v>350</v>
      </c>
      <c r="BL380" s="17" t="s">
        <v>290</v>
      </c>
      <c r="BM380" s="17" t="s">
        <v>5826</v>
      </c>
    </row>
    <row r="381" s="1" customFormat="1" ht="16.5" customHeight="1">
      <c r="B381" s="33"/>
      <c r="C381" s="198" t="s">
        <v>5827</v>
      </c>
      <c r="D381" s="198" t="s">
        <v>285</v>
      </c>
      <c r="E381" s="199" t="s">
        <v>5828</v>
      </c>
      <c r="F381" s="200" t="s">
        <v>5829</v>
      </c>
      <c r="G381" s="201" t="s">
        <v>392</v>
      </c>
      <c r="H381" s="202">
        <v>25</v>
      </c>
      <c r="I381" s="203">
        <v>29</v>
      </c>
      <c r="J381" s="203">
        <f>ROUND(I381*H381,2)</f>
        <v>725</v>
      </c>
      <c r="K381" s="200" t="s">
        <v>377</v>
      </c>
      <c r="L381" s="38"/>
      <c r="M381" s="72" t="s">
        <v>1</v>
      </c>
      <c r="N381" s="204" t="s">
        <v>50</v>
      </c>
      <c r="O381" s="205">
        <v>0</v>
      </c>
      <c r="P381" s="205">
        <f>O381*H381</f>
        <v>0</v>
      </c>
      <c r="Q381" s="205">
        <v>0</v>
      </c>
      <c r="R381" s="205">
        <f>Q381*H381</f>
        <v>0</v>
      </c>
      <c r="S381" s="205">
        <v>0</v>
      </c>
      <c r="T381" s="206">
        <f>S381*H381</f>
        <v>0</v>
      </c>
      <c r="AR381" s="17" t="s">
        <v>290</v>
      </c>
      <c r="AT381" s="17" t="s">
        <v>285</v>
      </c>
      <c r="AU381" s="17" t="s">
        <v>86</v>
      </c>
      <c r="AY381" s="17" t="s">
        <v>282</v>
      </c>
      <c r="BE381" s="207">
        <f>IF(N381="základní",J381,0)</f>
        <v>725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17" t="s">
        <v>86</v>
      </c>
      <c r="BK381" s="207">
        <f>ROUND(I381*H381,2)</f>
        <v>725</v>
      </c>
      <c r="BL381" s="17" t="s">
        <v>290</v>
      </c>
      <c r="BM381" s="17" t="s">
        <v>5830</v>
      </c>
    </row>
    <row r="382" s="1" customFormat="1" ht="16.5" customHeight="1">
      <c r="B382" s="33"/>
      <c r="C382" s="198" t="s">
        <v>5831</v>
      </c>
      <c r="D382" s="198" t="s">
        <v>285</v>
      </c>
      <c r="E382" s="199" t="s">
        <v>5832</v>
      </c>
      <c r="F382" s="200" t="s">
        <v>5833</v>
      </c>
      <c r="G382" s="201" t="s">
        <v>1463</v>
      </c>
      <c r="H382" s="202">
        <v>100</v>
      </c>
      <c r="I382" s="203">
        <v>4.5</v>
      </c>
      <c r="J382" s="203">
        <f>ROUND(I382*H382,2)</f>
        <v>450</v>
      </c>
      <c r="K382" s="200" t="s">
        <v>377</v>
      </c>
      <c r="L382" s="38"/>
      <c r="M382" s="72" t="s">
        <v>1</v>
      </c>
      <c r="N382" s="204" t="s">
        <v>50</v>
      </c>
      <c r="O382" s="205">
        <v>0</v>
      </c>
      <c r="P382" s="205">
        <f>O382*H382</f>
        <v>0</v>
      </c>
      <c r="Q382" s="205">
        <v>0</v>
      </c>
      <c r="R382" s="205">
        <f>Q382*H382</f>
        <v>0</v>
      </c>
      <c r="S382" s="205">
        <v>0</v>
      </c>
      <c r="T382" s="206">
        <f>S382*H382</f>
        <v>0</v>
      </c>
      <c r="AR382" s="17" t="s">
        <v>290</v>
      </c>
      <c r="AT382" s="17" t="s">
        <v>285</v>
      </c>
      <c r="AU382" s="17" t="s">
        <v>86</v>
      </c>
      <c r="AY382" s="17" t="s">
        <v>282</v>
      </c>
      <c r="BE382" s="207">
        <f>IF(N382="základní",J382,0)</f>
        <v>450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17" t="s">
        <v>86</v>
      </c>
      <c r="BK382" s="207">
        <f>ROUND(I382*H382,2)</f>
        <v>450</v>
      </c>
      <c r="BL382" s="17" t="s">
        <v>290</v>
      </c>
      <c r="BM382" s="17" t="s">
        <v>5834</v>
      </c>
    </row>
    <row r="383" s="1" customFormat="1" ht="16.5" customHeight="1">
      <c r="B383" s="33"/>
      <c r="C383" s="198" t="s">
        <v>5835</v>
      </c>
      <c r="D383" s="198" t="s">
        <v>285</v>
      </c>
      <c r="E383" s="199" t="s">
        <v>5836</v>
      </c>
      <c r="F383" s="200" t="s">
        <v>5837</v>
      </c>
      <c r="G383" s="201" t="s">
        <v>1463</v>
      </c>
      <c r="H383" s="202">
        <v>30</v>
      </c>
      <c r="I383" s="203">
        <v>9</v>
      </c>
      <c r="J383" s="203">
        <f>ROUND(I383*H383,2)</f>
        <v>270</v>
      </c>
      <c r="K383" s="200" t="s">
        <v>377</v>
      </c>
      <c r="L383" s="38"/>
      <c r="M383" s="72" t="s">
        <v>1</v>
      </c>
      <c r="N383" s="204" t="s">
        <v>50</v>
      </c>
      <c r="O383" s="205">
        <v>0</v>
      </c>
      <c r="P383" s="205">
        <f>O383*H383</f>
        <v>0</v>
      </c>
      <c r="Q383" s="205">
        <v>0</v>
      </c>
      <c r="R383" s="205">
        <f>Q383*H383</f>
        <v>0</v>
      </c>
      <c r="S383" s="205">
        <v>0</v>
      </c>
      <c r="T383" s="206">
        <f>S383*H383</f>
        <v>0</v>
      </c>
      <c r="AR383" s="17" t="s">
        <v>290</v>
      </c>
      <c r="AT383" s="17" t="s">
        <v>285</v>
      </c>
      <c r="AU383" s="17" t="s">
        <v>86</v>
      </c>
      <c r="AY383" s="17" t="s">
        <v>282</v>
      </c>
      <c r="BE383" s="207">
        <f>IF(N383="základní",J383,0)</f>
        <v>270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17" t="s">
        <v>86</v>
      </c>
      <c r="BK383" s="207">
        <f>ROUND(I383*H383,2)</f>
        <v>270</v>
      </c>
      <c r="BL383" s="17" t="s">
        <v>290</v>
      </c>
      <c r="BM383" s="17" t="s">
        <v>5838</v>
      </c>
    </row>
    <row r="384" s="1" customFormat="1" ht="16.5" customHeight="1">
      <c r="B384" s="33"/>
      <c r="C384" s="198" t="s">
        <v>5839</v>
      </c>
      <c r="D384" s="198" t="s">
        <v>285</v>
      </c>
      <c r="E384" s="199" t="s">
        <v>5840</v>
      </c>
      <c r="F384" s="200" t="s">
        <v>5841</v>
      </c>
      <c r="G384" s="201" t="s">
        <v>1463</v>
      </c>
      <c r="H384" s="202">
        <v>130</v>
      </c>
      <c r="I384" s="203">
        <v>6</v>
      </c>
      <c r="J384" s="203">
        <f>ROUND(I384*H384,2)</f>
        <v>780</v>
      </c>
      <c r="K384" s="200" t="s">
        <v>377</v>
      </c>
      <c r="L384" s="38"/>
      <c r="M384" s="72" t="s">
        <v>1</v>
      </c>
      <c r="N384" s="204" t="s">
        <v>50</v>
      </c>
      <c r="O384" s="205">
        <v>0</v>
      </c>
      <c r="P384" s="205">
        <f>O384*H384</f>
        <v>0</v>
      </c>
      <c r="Q384" s="205">
        <v>0</v>
      </c>
      <c r="R384" s="205">
        <f>Q384*H384</f>
        <v>0</v>
      </c>
      <c r="S384" s="205">
        <v>0</v>
      </c>
      <c r="T384" s="206">
        <f>S384*H384</f>
        <v>0</v>
      </c>
      <c r="AR384" s="17" t="s">
        <v>290</v>
      </c>
      <c r="AT384" s="17" t="s">
        <v>285</v>
      </c>
      <c r="AU384" s="17" t="s">
        <v>86</v>
      </c>
      <c r="AY384" s="17" t="s">
        <v>282</v>
      </c>
      <c r="BE384" s="207">
        <f>IF(N384="základní",J384,0)</f>
        <v>780</v>
      </c>
      <c r="BF384" s="207">
        <f>IF(N384="snížená",J384,0)</f>
        <v>0</v>
      </c>
      <c r="BG384" s="207">
        <f>IF(N384="zákl. přenesená",J384,0)</f>
        <v>0</v>
      </c>
      <c r="BH384" s="207">
        <f>IF(N384="sníž. přenesená",J384,0)</f>
        <v>0</v>
      </c>
      <c r="BI384" s="207">
        <f>IF(N384="nulová",J384,0)</f>
        <v>0</v>
      </c>
      <c r="BJ384" s="17" t="s">
        <v>86</v>
      </c>
      <c r="BK384" s="207">
        <f>ROUND(I384*H384,2)</f>
        <v>780</v>
      </c>
      <c r="BL384" s="17" t="s">
        <v>290</v>
      </c>
      <c r="BM384" s="17" t="s">
        <v>5842</v>
      </c>
    </row>
    <row r="385" s="1" customFormat="1" ht="16.5" customHeight="1">
      <c r="B385" s="33"/>
      <c r="C385" s="198" t="s">
        <v>5843</v>
      </c>
      <c r="D385" s="198" t="s">
        <v>285</v>
      </c>
      <c r="E385" s="199" t="s">
        <v>5844</v>
      </c>
      <c r="F385" s="200" t="s">
        <v>5845</v>
      </c>
      <c r="G385" s="201" t="s">
        <v>1463</v>
      </c>
      <c r="H385" s="202">
        <v>80</v>
      </c>
      <c r="I385" s="203">
        <v>15.5</v>
      </c>
      <c r="J385" s="203">
        <f>ROUND(I385*H385,2)</f>
        <v>1240</v>
      </c>
      <c r="K385" s="200" t="s">
        <v>377</v>
      </c>
      <c r="L385" s="38"/>
      <c r="M385" s="72" t="s">
        <v>1</v>
      </c>
      <c r="N385" s="204" t="s">
        <v>50</v>
      </c>
      <c r="O385" s="205">
        <v>0</v>
      </c>
      <c r="P385" s="205">
        <f>O385*H385</f>
        <v>0</v>
      </c>
      <c r="Q385" s="205">
        <v>0</v>
      </c>
      <c r="R385" s="205">
        <f>Q385*H385</f>
        <v>0</v>
      </c>
      <c r="S385" s="205">
        <v>0</v>
      </c>
      <c r="T385" s="206">
        <f>S385*H385</f>
        <v>0</v>
      </c>
      <c r="AR385" s="17" t="s">
        <v>290</v>
      </c>
      <c r="AT385" s="17" t="s">
        <v>285</v>
      </c>
      <c r="AU385" s="17" t="s">
        <v>86</v>
      </c>
      <c r="AY385" s="17" t="s">
        <v>282</v>
      </c>
      <c r="BE385" s="207">
        <f>IF(N385="základní",J385,0)</f>
        <v>1240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17" t="s">
        <v>86</v>
      </c>
      <c r="BK385" s="207">
        <f>ROUND(I385*H385,2)</f>
        <v>1240</v>
      </c>
      <c r="BL385" s="17" t="s">
        <v>290</v>
      </c>
      <c r="BM385" s="17" t="s">
        <v>5846</v>
      </c>
    </row>
    <row r="386" s="1" customFormat="1" ht="16.5" customHeight="1">
      <c r="B386" s="33"/>
      <c r="C386" s="198" t="s">
        <v>5847</v>
      </c>
      <c r="D386" s="198" t="s">
        <v>285</v>
      </c>
      <c r="E386" s="199" t="s">
        <v>5848</v>
      </c>
      <c r="F386" s="200" t="s">
        <v>5849</v>
      </c>
      <c r="G386" s="201" t="s">
        <v>1463</v>
      </c>
      <c r="H386" s="202">
        <v>80</v>
      </c>
      <c r="I386" s="203">
        <v>6</v>
      </c>
      <c r="J386" s="203">
        <f>ROUND(I386*H386,2)</f>
        <v>480</v>
      </c>
      <c r="K386" s="200" t="s">
        <v>377</v>
      </c>
      <c r="L386" s="38"/>
      <c r="M386" s="72" t="s">
        <v>1</v>
      </c>
      <c r="N386" s="204" t="s">
        <v>50</v>
      </c>
      <c r="O386" s="205">
        <v>0</v>
      </c>
      <c r="P386" s="205">
        <f>O386*H386</f>
        <v>0</v>
      </c>
      <c r="Q386" s="205">
        <v>0</v>
      </c>
      <c r="R386" s="205">
        <f>Q386*H386</f>
        <v>0</v>
      </c>
      <c r="S386" s="205">
        <v>0</v>
      </c>
      <c r="T386" s="206">
        <f>S386*H386</f>
        <v>0</v>
      </c>
      <c r="AR386" s="17" t="s">
        <v>290</v>
      </c>
      <c r="AT386" s="17" t="s">
        <v>285</v>
      </c>
      <c r="AU386" s="17" t="s">
        <v>86</v>
      </c>
      <c r="AY386" s="17" t="s">
        <v>282</v>
      </c>
      <c r="BE386" s="207">
        <f>IF(N386="základní",J386,0)</f>
        <v>480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17" t="s">
        <v>86</v>
      </c>
      <c r="BK386" s="207">
        <f>ROUND(I386*H386,2)</f>
        <v>480</v>
      </c>
      <c r="BL386" s="17" t="s">
        <v>290</v>
      </c>
      <c r="BM386" s="17" t="s">
        <v>5850</v>
      </c>
    </row>
    <row r="387" s="1" customFormat="1" ht="16.5" customHeight="1">
      <c r="B387" s="33"/>
      <c r="C387" s="198" t="s">
        <v>5851</v>
      </c>
      <c r="D387" s="198" t="s">
        <v>285</v>
      </c>
      <c r="E387" s="199" t="s">
        <v>5852</v>
      </c>
      <c r="F387" s="200" t="s">
        <v>5853</v>
      </c>
      <c r="G387" s="201" t="s">
        <v>392</v>
      </c>
      <c r="H387" s="202">
        <v>4</v>
      </c>
      <c r="I387" s="203">
        <v>540</v>
      </c>
      <c r="J387" s="203">
        <f>ROUND(I387*H387,2)</f>
        <v>2160</v>
      </c>
      <c r="K387" s="200" t="s">
        <v>377</v>
      </c>
      <c r="L387" s="38"/>
      <c r="M387" s="72" t="s">
        <v>1</v>
      </c>
      <c r="N387" s="204" t="s">
        <v>50</v>
      </c>
      <c r="O387" s="205">
        <v>0</v>
      </c>
      <c r="P387" s="205">
        <f>O387*H387</f>
        <v>0</v>
      </c>
      <c r="Q387" s="205">
        <v>0</v>
      </c>
      <c r="R387" s="205">
        <f>Q387*H387</f>
        <v>0</v>
      </c>
      <c r="S387" s="205">
        <v>0</v>
      </c>
      <c r="T387" s="206">
        <f>S387*H387</f>
        <v>0</v>
      </c>
      <c r="AR387" s="17" t="s">
        <v>290</v>
      </c>
      <c r="AT387" s="17" t="s">
        <v>285</v>
      </c>
      <c r="AU387" s="17" t="s">
        <v>86</v>
      </c>
      <c r="AY387" s="17" t="s">
        <v>282</v>
      </c>
      <c r="BE387" s="207">
        <f>IF(N387="základní",J387,0)</f>
        <v>2160</v>
      </c>
      <c r="BF387" s="207">
        <f>IF(N387="snížená",J387,0)</f>
        <v>0</v>
      </c>
      <c r="BG387" s="207">
        <f>IF(N387="zákl. přenesená",J387,0)</f>
        <v>0</v>
      </c>
      <c r="BH387" s="207">
        <f>IF(N387="sníž. přenesená",J387,0)</f>
        <v>0</v>
      </c>
      <c r="BI387" s="207">
        <f>IF(N387="nulová",J387,0)</f>
        <v>0</v>
      </c>
      <c r="BJ387" s="17" t="s">
        <v>86</v>
      </c>
      <c r="BK387" s="207">
        <f>ROUND(I387*H387,2)</f>
        <v>2160</v>
      </c>
      <c r="BL387" s="17" t="s">
        <v>290</v>
      </c>
      <c r="BM387" s="17" t="s">
        <v>5854</v>
      </c>
    </row>
    <row r="388" s="1" customFormat="1" ht="16.5" customHeight="1">
      <c r="B388" s="33"/>
      <c r="C388" s="198" t="s">
        <v>5855</v>
      </c>
      <c r="D388" s="198" t="s">
        <v>285</v>
      </c>
      <c r="E388" s="199" t="s">
        <v>5856</v>
      </c>
      <c r="F388" s="200" t="s">
        <v>5857</v>
      </c>
      <c r="G388" s="201" t="s">
        <v>392</v>
      </c>
      <c r="H388" s="202">
        <v>20</v>
      </c>
      <c r="I388" s="203">
        <v>153</v>
      </c>
      <c r="J388" s="203">
        <f>ROUND(I388*H388,2)</f>
        <v>3060</v>
      </c>
      <c r="K388" s="200" t="s">
        <v>377</v>
      </c>
      <c r="L388" s="38"/>
      <c r="M388" s="72" t="s">
        <v>1</v>
      </c>
      <c r="N388" s="204" t="s">
        <v>50</v>
      </c>
      <c r="O388" s="205">
        <v>0</v>
      </c>
      <c r="P388" s="205">
        <f>O388*H388</f>
        <v>0</v>
      </c>
      <c r="Q388" s="205">
        <v>0</v>
      </c>
      <c r="R388" s="205">
        <f>Q388*H388</f>
        <v>0</v>
      </c>
      <c r="S388" s="205">
        <v>0</v>
      </c>
      <c r="T388" s="206">
        <f>S388*H388</f>
        <v>0</v>
      </c>
      <c r="AR388" s="17" t="s">
        <v>290</v>
      </c>
      <c r="AT388" s="17" t="s">
        <v>285</v>
      </c>
      <c r="AU388" s="17" t="s">
        <v>86</v>
      </c>
      <c r="AY388" s="17" t="s">
        <v>282</v>
      </c>
      <c r="BE388" s="207">
        <f>IF(N388="základní",J388,0)</f>
        <v>3060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17" t="s">
        <v>86</v>
      </c>
      <c r="BK388" s="207">
        <f>ROUND(I388*H388,2)</f>
        <v>3060</v>
      </c>
      <c r="BL388" s="17" t="s">
        <v>290</v>
      </c>
      <c r="BM388" s="17" t="s">
        <v>5858</v>
      </c>
    </row>
    <row r="389" s="1" customFormat="1" ht="16.5" customHeight="1">
      <c r="B389" s="33"/>
      <c r="C389" s="198" t="s">
        <v>5859</v>
      </c>
      <c r="D389" s="198" t="s">
        <v>285</v>
      </c>
      <c r="E389" s="199" t="s">
        <v>5860</v>
      </c>
      <c r="F389" s="200" t="s">
        <v>5861</v>
      </c>
      <c r="G389" s="201" t="s">
        <v>1463</v>
      </c>
      <c r="H389" s="202">
        <v>4</v>
      </c>
      <c r="I389" s="203">
        <v>11</v>
      </c>
      <c r="J389" s="203">
        <f>ROUND(I389*H389,2)</f>
        <v>44</v>
      </c>
      <c r="K389" s="200" t="s">
        <v>377</v>
      </c>
      <c r="L389" s="38"/>
      <c r="M389" s="72" t="s">
        <v>1</v>
      </c>
      <c r="N389" s="204" t="s">
        <v>50</v>
      </c>
      <c r="O389" s="205">
        <v>0</v>
      </c>
      <c r="P389" s="205">
        <f>O389*H389</f>
        <v>0</v>
      </c>
      <c r="Q389" s="205">
        <v>0</v>
      </c>
      <c r="R389" s="205">
        <f>Q389*H389</f>
        <v>0</v>
      </c>
      <c r="S389" s="205">
        <v>0</v>
      </c>
      <c r="T389" s="206">
        <f>S389*H389</f>
        <v>0</v>
      </c>
      <c r="AR389" s="17" t="s">
        <v>290</v>
      </c>
      <c r="AT389" s="17" t="s">
        <v>285</v>
      </c>
      <c r="AU389" s="17" t="s">
        <v>86</v>
      </c>
      <c r="AY389" s="17" t="s">
        <v>282</v>
      </c>
      <c r="BE389" s="207">
        <f>IF(N389="základní",J389,0)</f>
        <v>44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17" t="s">
        <v>86</v>
      </c>
      <c r="BK389" s="207">
        <f>ROUND(I389*H389,2)</f>
        <v>44</v>
      </c>
      <c r="BL389" s="17" t="s">
        <v>290</v>
      </c>
      <c r="BM389" s="17" t="s">
        <v>5862</v>
      </c>
    </row>
    <row r="390" s="1" customFormat="1" ht="16.5" customHeight="1">
      <c r="B390" s="33"/>
      <c r="C390" s="198" t="s">
        <v>5863</v>
      </c>
      <c r="D390" s="198" t="s">
        <v>285</v>
      </c>
      <c r="E390" s="199" t="s">
        <v>5864</v>
      </c>
      <c r="F390" s="200" t="s">
        <v>5865</v>
      </c>
      <c r="G390" s="201" t="s">
        <v>1463</v>
      </c>
      <c r="H390" s="202">
        <v>8</v>
      </c>
      <c r="I390" s="203">
        <v>27</v>
      </c>
      <c r="J390" s="203">
        <f>ROUND(I390*H390,2)</f>
        <v>216</v>
      </c>
      <c r="K390" s="200" t="s">
        <v>377</v>
      </c>
      <c r="L390" s="38"/>
      <c r="M390" s="72" t="s">
        <v>1</v>
      </c>
      <c r="N390" s="204" t="s">
        <v>50</v>
      </c>
      <c r="O390" s="205">
        <v>0</v>
      </c>
      <c r="P390" s="205">
        <f>O390*H390</f>
        <v>0</v>
      </c>
      <c r="Q390" s="205">
        <v>0</v>
      </c>
      <c r="R390" s="205">
        <f>Q390*H390</f>
        <v>0</v>
      </c>
      <c r="S390" s="205">
        <v>0</v>
      </c>
      <c r="T390" s="206">
        <f>S390*H390</f>
        <v>0</v>
      </c>
      <c r="AR390" s="17" t="s">
        <v>290</v>
      </c>
      <c r="AT390" s="17" t="s">
        <v>285</v>
      </c>
      <c r="AU390" s="17" t="s">
        <v>86</v>
      </c>
      <c r="AY390" s="17" t="s">
        <v>282</v>
      </c>
      <c r="BE390" s="207">
        <f>IF(N390="základní",J390,0)</f>
        <v>216</v>
      </c>
      <c r="BF390" s="207">
        <f>IF(N390="snížená",J390,0)</f>
        <v>0</v>
      </c>
      <c r="BG390" s="207">
        <f>IF(N390="zákl. přenesená",J390,0)</f>
        <v>0</v>
      </c>
      <c r="BH390" s="207">
        <f>IF(N390="sníž. přenesená",J390,0)</f>
        <v>0</v>
      </c>
      <c r="BI390" s="207">
        <f>IF(N390="nulová",J390,0)</f>
        <v>0</v>
      </c>
      <c r="BJ390" s="17" t="s">
        <v>86</v>
      </c>
      <c r="BK390" s="207">
        <f>ROUND(I390*H390,2)</f>
        <v>216</v>
      </c>
      <c r="BL390" s="17" t="s">
        <v>290</v>
      </c>
      <c r="BM390" s="17" t="s">
        <v>5866</v>
      </c>
    </row>
    <row r="391" s="1" customFormat="1" ht="16.5" customHeight="1">
      <c r="B391" s="33"/>
      <c r="C391" s="198" t="s">
        <v>5867</v>
      </c>
      <c r="D391" s="198" t="s">
        <v>285</v>
      </c>
      <c r="E391" s="199" t="s">
        <v>5868</v>
      </c>
      <c r="F391" s="200" t="s">
        <v>5869</v>
      </c>
      <c r="G391" s="201" t="s">
        <v>1463</v>
      </c>
      <c r="H391" s="202">
        <v>2</v>
      </c>
      <c r="I391" s="203">
        <v>310</v>
      </c>
      <c r="J391" s="203">
        <f>ROUND(I391*H391,2)</f>
        <v>620</v>
      </c>
      <c r="K391" s="200" t="s">
        <v>377</v>
      </c>
      <c r="L391" s="38"/>
      <c r="M391" s="72" t="s">
        <v>1</v>
      </c>
      <c r="N391" s="204" t="s">
        <v>50</v>
      </c>
      <c r="O391" s="205">
        <v>0</v>
      </c>
      <c r="P391" s="205">
        <f>O391*H391</f>
        <v>0</v>
      </c>
      <c r="Q391" s="205">
        <v>0</v>
      </c>
      <c r="R391" s="205">
        <f>Q391*H391</f>
        <v>0</v>
      </c>
      <c r="S391" s="205">
        <v>0</v>
      </c>
      <c r="T391" s="206">
        <f>S391*H391</f>
        <v>0</v>
      </c>
      <c r="AR391" s="17" t="s">
        <v>290</v>
      </c>
      <c r="AT391" s="17" t="s">
        <v>285</v>
      </c>
      <c r="AU391" s="17" t="s">
        <v>86</v>
      </c>
      <c r="AY391" s="17" t="s">
        <v>282</v>
      </c>
      <c r="BE391" s="207">
        <f>IF(N391="základní",J391,0)</f>
        <v>620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17" t="s">
        <v>86</v>
      </c>
      <c r="BK391" s="207">
        <f>ROUND(I391*H391,2)</f>
        <v>620</v>
      </c>
      <c r="BL391" s="17" t="s">
        <v>290</v>
      </c>
      <c r="BM391" s="17" t="s">
        <v>5870</v>
      </c>
    </row>
    <row r="392" s="1" customFormat="1" ht="16.5" customHeight="1">
      <c r="B392" s="33"/>
      <c r="C392" s="198" t="s">
        <v>5871</v>
      </c>
      <c r="D392" s="198" t="s">
        <v>285</v>
      </c>
      <c r="E392" s="199" t="s">
        <v>5872</v>
      </c>
      <c r="F392" s="200" t="s">
        <v>5873</v>
      </c>
      <c r="G392" s="201" t="s">
        <v>1463</v>
      </c>
      <c r="H392" s="202">
        <v>20</v>
      </c>
      <c r="I392" s="203">
        <v>1</v>
      </c>
      <c r="J392" s="203">
        <f>ROUND(I392*H392,2)</f>
        <v>20</v>
      </c>
      <c r="K392" s="200" t="s">
        <v>377</v>
      </c>
      <c r="L392" s="38"/>
      <c r="M392" s="72" t="s">
        <v>1</v>
      </c>
      <c r="N392" s="204" t="s">
        <v>50</v>
      </c>
      <c r="O392" s="205">
        <v>0</v>
      </c>
      <c r="P392" s="205">
        <f>O392*H392</f>
        <v>0</v>
      </c>
      <c r="Q392" s="205">
        <v>0</v>
      </c>
      <c r="R392" s="205">
        <f>Q392*H392</f>
        <v>0</v>
      </c>
      <c r="S392" s="205">
        <v>0</v>
      </c>
      <c r="T392" s="206">
        <f>S392*H392</f>
        <v>0</v>
      </c>
      <c r="AR392" s="17" t="s">
        <v>290</v>
      </c>
      <c r="AT392" s="17" t="s">
        <v>285</v>
      </c>
      <c r="AU392" s="17" t="s">
        <v>86</v>
      </c>
      <c r="AY392" s="17" t="s">
        <v>282</v>
      </c>
      <c r="BE392" s="207">
        <f>IF(N392="základní",J392,0)</f>
        <v>20</v>
      </c>
      <c r="BF392" s="207">
        <f>IF(N392="snížená",J392,0)</f>
        <v>0</v>
      </c>
      <c r="BG392" s="207">
        <f>IF(N392="zákl. přenesená",J392,0)</f>
        <v>0</v>
      </c>
      <c r="BH392" s="207">
        <f>IF(N392="sníž. přenesená",J392,0)</f>
        <v>0</v>
      </c>
      <c r="BI392" s="207">
        <f>IF(N392="nulová",J392,0)</f>
        <v>0</v>
      </c>
      <c r="BJ392" s="17" t="s">
        <v>86</v>
      </c>
      <c r="BK392" s="207">
        <f>ROUND(I392*H392,2)</f>
        <v>20</v>
      </c>
      <c r="BL392" s="17" t="s">
        <v>290</v>
      </c>
      <c r="BM392" s="17" t="s">
        <v>5874</v>
      </c>
    </row>
    <row r="393" s="1" customFormat="1" ht="16.5" customHeight="1">
      <c r="B393" s="33"/>
      <c r="C393" s="198" t="s">
        <v>5875</v>
      </c>
      <c r="D393" s="198" t="s">
        <v>285</v>
      </c>
      <c r="E393" s="199" t="s">
        <v>5876</v>
      </c>
      <c r="F393" s="200" t="s">
        <v>5877</v>
      </c>
      <c r="G393" s="201" t="s">
        <v>1463</v>
      </c>
      <c r="H393" s="202">
        <v>760</v>
      </c>
      <c r="I393" s="203">
        <v>1.5</v>
      </c>
      <c r="J393" s="203">
        <f>ROUND(I393*H393,2)</f>
        <v>1140</v>
      </c>
      <c r="K393" s="200" t="s">
        <v>377</v>
      </c>
      <c r="L393" s="38"/>
      <c r="M393" s="72" t="s">
        <v>1</v>
      </c>
      <c r="N393" s="204" t="s">
        <v>50</v>
      </c>
      <c r="O393" s="205">
        <v>0</v>
      </c>
      <c r="P393" s="205">
        <f>O393*H393</f>
        <v>0</v>
      </c>
      <c r="Q393" s="205">
        <v>0</v>
      </c>
      <c r="R393" s="205">
        <f>Q393*H393</f>
        <v>0</v>
      </c>
      <c r="S393" s="205">
        <v>0</v>
      </c>
      <c r="T393" s="206">
        <f>S393*H393</f>
        <v>0</v>
      </c>
      <c r="AR393" s="17" t="s">
        <v>290</v>
      </c>
      <c r="AT393" s="17" t="s">
        <v>285</v>
      </c>
      <c r="AU393" s="17" t="s">
        <v>86</v>
      </c>
      <c r="AY393" s="17" t="s">
        <v>282</v>
      </c>
      <c r="BE393" s="207">
        <f>IF(N393="základní",J393,0)</f>
        <v>1140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17" t="s">
        <v>86</v>
      </c>
      <c r="BK393" s="207">
        <f>ROUND(I393*H393,2)</f>
        <v>1140</v>
      </c>
      <c r="BL393" s="17" t="s">
        <v>290</v>
      </c>
      <c r="BM393" s="17" t="s">
        <v>5878</v>
      </c>
    </row>
    <row r="394" s="1" customFormat="1" ht="16.5" customHeight="1">
      <c r="B394" s="33"/>
      <c r="C394" s="198" t="s">
        <v>5879</v>
      </c>
      <c r="D394" s="198" t="s">
        <v>285</v>
      </c>
      <c r="E394" s="199" t="s">
        <v>5880</v>
      </c>
      <c r="F394" s="200" t="s">
        <v>5881</v>
      </c>
      <c r="G394" s="201" t="s">
        <v>1463</v>
      </c>
      <c r="H394" s="202">
        <v>20</v>
      </c>
      <c r="I394" s="203">
        <v>2</v>
      </c>
      <c r="J394" s="203">
        <f>ROUND(I394*H394,2)</f>
        <v>40</v>
      </c>
      <c r="K394" s="200" t="s">
        <v>377</v>
      </c>
      <c r="L394" s="38"/>
      <c r="M394" s="72" t="s">
        <v>1</v>
      </c>
      <c r="N394" s="204" t="s">
        <v>50</v>
      </c>
      <c r="O394" s="205">
        <v>0</v>
      </c>
      <c r="P394" s="205">
        <f>O394*H394</f>
        <v>0</v>
      </c>
      <c r="Q394" s="205">
        <v>0</v>
      </c>
      <c r="R394" s="205">
        <f>Q394*H394</f>
        <v>0</v>
      </c>
      <c r="S394" s="205">
        <v>0</v>
      </c>
      <c r="T394" s="206">
        <f>S394*H394</f>
        <v>0</v>
      </c>
      <c r="AR394" s="17" t="s">
        <v>290</v>
      </c>
      <c r="AT394" s="17" t="s">
        <v>285</v>
      </c>
      <c r="AU394" s="17" t="s">
        <v>86</v>
      </c>
      <c r="AY394" s="17" t="s">
        <v>282</v>
      </c>
      <c r="BE394" s="207">
        <f>IF(N394="základní",J394,0)</f>
        <v>40</v>
      </c>
      <c r="BF394" s="207">
        <f>IF(N394="snížená",J394,0)</f>
        <v>0</v>
      </c>
      <c r="BG394" s="207">
        <f>IF(N394="zákl. přenesená",J394,0)</f>
        <v>0</v>
      </c>
      <c r="BH394" s="207">
        <f>IF(N394="sníž. přenesená",J394,0)</f>
        <v>0</v>
      </c>
      <c r="BI394" s="207">
        <f>IF(N394="nulová",J394,0)</f>
        <v>0</v>
      </c>
      <c r="BJ394" s="17" t="s">
        <v>86</v>
      </c>
      <c r="BK394" s="207">
        <f>ROUND(I394*H394,2)</f>
        <v>40</v>
      </c>
      <c r="BL394" s="17" t="s">
        <v>290</v>
      </c>
      <c r="BM394" s="17" t="s">
        <v>5882</v>
      </c>
    </row>
    <row r="395" s="1" customFormat="1" ht="16.5" customHeight="1">
      <c r="B395" s="33"/>
      <c r="C395" s="198" t="s">
        <v>5883</v>
      </c>
      <c r="D395" s="198" t="s">
        <v>285</v>
      </c>
      <c r="E395" s="199" t="s">
        <v>5884</v>
      </c>
      <c r="F395" s="200" t="s">
        <v>5885</v>
      </c>
      <c r="G395" s="201" t="s">
        <v>1463</v>
      </c>
      <c r="H395" s="202">
        <v>130</v>
      </c>
      <c r="I395" s="203">
        <v>15</v>
      </c>
      <c r="J395" s="203">
        <f>ROUND(I395*H395,2)</f>
        <v>1950</v>
      </c>
      <c r="K395" s="200" t="s">
        <v>377</v>
      </c>
      <c r="L395" s="38"/>
      <c r="M395" s="72" t="s">
        <v>1</v>
      </c>
      <c r="N395" s="204" t="s">
        <v>50</v>
      </c>
      <c r="O395" s="205">
        <v>0</v>
      </c>
      <c r="P395" s="205">
        <f>O395*H395</f>
        <v>0</v>
      </c>
      <c r="Q395" s="205">
        <v>0</v>
      </c>
      <c r="R395" s="205">
        <f>Q395*H395</f>
        <v>0</v>
      </c>
      <c r="S395" s="205">
        <v>0</v>
      </c>
      <c r="T395" s="206">
        <f>S395*H395</f>
        <v>0</v>
      </c>
      <c r="AR395" s="17" t="s">
        <v>290</v>
      </c>
      <c r="AT395" s="17" t="s">
        <v>285</v>
      </c>
      <c r="AU395" s="17" t="s">
        <v>86</v>
      </c>
      <c r="AY395" s="17" t="s">
        <v>282</v>
      </c>
      <c r="BE395" s="207">
        <f>IF(N395="základní",J395,0)</f>
        <v>1950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17" t="s">
        <v>86</v>
      </c>
      <c r="BK395" s="207">
        <f>ROUND(I395*H395,2)</f>
        <v>1950</v>
      </c>
      <c r="BL395" s="17" t="s">
        <v>290</v>
      </c>
      <c r="BM395" s="17" t="s">
        <v>5886</v>
      </c>
    </row>
    <row r="396" s="1" customFormat="1" ht="16.5" customHeight="1">
      <c r="B396" s="33"/>
      <c r="C396" s="198" t="s">
        <v>5887</v>
      </c>
      <c r="D396" s="198" t="s">
        <v>285</v>
      </c>
      <c r="E396" s="199" t="s">
        <v>5888</v>
      </c>
      <c r="F396" s="200" t="s">
        <v>5889</v>
      </c>
      <c r="G396" s="201" t="s">
        <v>1463</v>
      </c>
      <c r="H396" s="202">
        <v>150</v>
      </c>
      <c r="I396" s="203">
        <v>25</v>
      </c>
      <c r="J396" s="203">
        <f>ROUND(I396*H396,2)</f>
        <v>3750</v>
      </c>
      <c r="K396" s="200" t="s">
        <v>377</v>
      </c>
      <c r="L396" s="38"/>
      <c r="M396" s="72" t="s">
        <v>1</v>
      </c>
      <c r="N396" s="204" t="s">
        <v>50</v>
      </c>
      <c r="O396" s="205">
        <v>0</v>
      </c>
      <c r="P396" s="205">
        <f>O396*H396</f>
        <v>0</v>
      </c>
      <c r="Q396" s="205">
        <v>0</v>
      </c>
      <c r="R396" s="205">
        <f>Q396*H396</f>
        <v>0</v>
      </c>
      <c r="S396" s="205">
        <v>0</v>
      </c>
      <c r="T396" s="206">
        <f>S396*H396</f>
        <v>0</v>
      </c>
      <c r="AR396" s="17" t="s">
        <v>290</v>
      </c>
      <c r="AT396" s="17" t="s">
        <v>285</v>
      </c>
      <c r="AU396" s="17" t="s">
        <v>86</v>
      </c>
      <c r="AY396" s="17" t="s">
        <v>282</v>
      </c>
      <c r="BE396" s="207">
        <f>IF(N396="základní",J396,0)</f>
        <v>3750</v>
      </c>
      <c r="BF396" s="207">
        <f>IF(N396="snížená",J396,0)</f>
        <v>0</v>
      </c>
      <c r="BG396" s="207">
        <f>IF(N396="zákl. přenesená",J396,0)</f>
        <v>0</v>
      </c>
      <c r="BH396" s="207">
        <f>IF(N396="sníž. přenesená",J396,0)</f>
        <v>0</v>
      </c>
      <c r="BI396" s="207">
        <f>IF(N396="nulová",J396,0)</f>
        <v>0</v>
      </c>
      <c r="BJ396" s="17" t="s">
        <v>86</v>
      </c>
      <c r="BK396" s="207">
        <f>ROUND(I396*H396,2)</f>
        <v>3750</v>
      </c>
      <c r="BL396" s="17" t="s">
        <v>290</v>
      </c>
      <c r="BM396" s="17" t="s">
        <v>5890</v>
      </c>
    </row>
    <row r="397" s="1" customFormat="1" ht="16.5" customHeight="1">
      <c r="B397" s="33"/>
      <c r="C397" s="198" t="s">
        <v>5891</v>
      </c>
      <c r="D397" s="198" t="s">
        <v>285</v>
      </c>
      <c r="E397" s="199" t="s">
        <v>5892</v>
      </c>
      <c r="F397" s="200" t="s">
        <v>5893</v>
      </c>
      <c r="G397" s="201" t="s">
        <v>343</v>
      </c>
      <c r="H397" s="202">
        <v>1</v>
      </c>
      <c r="I397" s="203">
        <v>1900</v>
      </c>
      <c r="J397" s="203">
        <f>ROUND(I397*H397,2)</f>
        <v>1900</v>
      </c>
      <c r="K397" s="200" t="s">
        <v>377</v>
      </c>
      <c r="L397" s="38"/>
      <c r="M397" s="72" t="s">
        <v>1</v>
      </c>
      <c r="N397" s="204" t="s">
        <v>50</v>
      </c>
      <c r="O397" s="205">
        <v>0</v>
      </c>
      <c r="P397" s="205">
        <f>O397*H397</f>
        <v>0</v>
      </c>
      <c r="Q397" s="205">
        <v>0</v>
      </c>
      <c r="R397" s="205">
        <f>Q397*H397</f>
        <v>0</v>
      </c>
      <c r="S397" s="205">
        <v>0</v>
      </c>
      <c r="T397" s="206">
        <f>S397*H397</f>
        <v>0</v>
      </c>
      <c r="AR397" s="17" t="s">
        <v>290</v>
      </c>
      <c r="AT397" s="17" t="s">
        <v>285</v>
      </c>
      <c r="AU397" s="17" t="s">
        <v>86</v>
      </c>
      <c r="AY397" s="17" t="s">
        <v>282</v>
      </c>
      <c r="BE397" s="207">
        <f>IF(N397="základní",J397,0)</f>
        <v>1900</v>
      </c>
      <c r="BF397" s="207">
        <f>IF(N397="snížená",J397,0)</f>
        <v>0</v>
      </c>
      <c r="BG397" s="207">
        <f>IF(N397="zákl. přenesená",J397,0)</f>
        <v>0</v>
      </c>
      <c r="BH397" s="207">
        <f>IF(N397="sníž. přenesená",J397,0)</f>
        <v>0</v>
      </c>
      <c r="BI397" s="207">
        <f>IF(N397="nulová",J397,0)</f>
        <v>0</v>
      </c>
      <c r="BJ397" s="17" t="s">
        <v>86</v>
      </c>
      <c r="BK397" s="207">
        <f>ROUND(I397*H397,2)</f>
        <v>1900</v>
      </c>
      <c r="BL397" s="17" t="s">
        <v>290</v>
      </c>
      <c r="BM397" s="17" t="s">
        <v>5894</v>
      </c>
    </row>
    <row r="398" s="1" customFormat="1" ht="16.5" customHeight="1">
      <c r="B398" s="33"/>
      <c r="C398" s="198" t="s">
        <v>5895</v>
      </c>
      <c r="D398" s="198" t="s">
        <v>285</v>
      </c>
      <c r="E398" s="199" t="s">
        <v>5896</v>
      </c>
      <c r="F398" s="200" t="s">
        <v>5897</v>
      </c>
      <c r="G398" s="201" t="s">
        <v>3448</v>
      </c>
      <c r="H398" s="202">
        <v>10</v>
      </c>
      <c r="I398" s="203">
        <v>12</v>
      </c>
      <c r="J398" s="203">
        <f>ROUND(I398*H398,2)</f>
        <v>120</v>
      </c>
      <c r="K398" s="200" t="s">
        <v>377</v>
      </c>
      <c r="L398" s="38"/>
      <c r="M398" s="72" t="s">
        <v>1</v>
      </c>
      <c r="N398" s="204" t="s">
        <v>50</v>
      </c>
      <c r="O398" s="205">
        <v>0</v>
      </c>
      <c r="P398" s="205">
        <f>O398*H398</f>
        <v>0</v>
      </c>
      <c r="Q398" s="205">
        <v>0</v>
      </c>
      <c r="R398" s="205">
        <f>Q398*H398</f>
        <v>0</v>
      </c>
      <c r="S398" s="205">
        <v>0</v>
      </c>
      <c r="T398" s="206">
        <f>S398*H398</f>
        <v>0</v>
      </c>
      <c r="AR398" s="17" t="s">
        <v>290</v>
      </c>
      <c r="AT398" s="17" t="s">
        <v>285</v>
      </c>
      <c r="AU398" s="17" t="s">
        <v>86</v>
      </c>
      <c r="AY398" s="17" t="s">
        <v>282</v>
      </c>
      <c r="BE398" s="207">
        <f>IF(N398="základní",J398,0)</f>
        <v>120</v>
      </c>
      <c r="BF398" s="207">
        <f>IF(N398="snížená",J398,0)</f>
        <v>0</v>
      </c>
      <c r="BG398" s="207">
        <f>IF(N398="zákl. přenesená",J398,0)</f>
        <v>0</v>
      </c>
      <c r="BH398" s="207">
        <f>IF(N398="sníž. přenesená",J398,0)</f>
        <v>0</v>
      </c>
      <c r="BI398" s="207">
        <f>IF(N398="nulová",J398,0)</f>
        <v>0</v>
      </c>
      <c r="BJ398" s="17" t="s">
        <v>86</v>
      </c>
      <c r="BK398" s="207">
        <f>ROUND(I398*H398,2)</f>
        <v>120</v>
      </c>
      <c r="BL398" s="17" t="s">
        <v>290</v>
      </c>
      <c r="BM398" s="17" t="s">
        <v>5898</v>
      </c>
    </row>
    <row r="399" s="1" customFormat="1" ht="16.5" customHeight="1">
      <c r="B399" s="33"/>
      <c r="C399" s="198" t="s">
        <v>5899</v>
      </c>
      <c r="D399" s="198" t="s">
        <v>285</v>
      </c>
      <c r="E399" s="199" t="s">
        <v>5900</v>
      </c>
      <c r="F399" s="200" t="s">
        <v>5901</v>
      </c>
      <c r="G399" s="201" t="s">
        <v>5149</v>
      </c>
      <c r="H399" s="202">
        <v>1</v>
      </c>
      <c r="I399" s="203">
        <v>10268</v>
      </c>
      <c r="J399" s="203">
        <f>ROUND(I399*H399,2)</f>
        <v>10268</v>
      </c>
      <c r="K399" s="200" t="s">
        <v>377</v>
      </c>
      <c r="L399" s="38"/>
      <c r="M399" s="72" t="s">
        <v>1</v>
      </c>
      <c r="N399" s="204" t="s">
        <v>50</v>
      </c>
      <c r="O399" s="205">
        <v>0</v>
      </c>
      <c r="P399" s="205">
        <f>O399*H399</f>
        <v>0</v>
      </c>
      <c r="Q399" s="205">
        <v>0</v>
      </c>
      <c r="R399" s="205">
        <f>Q399*H399</f>
        <v>0</v>
      </c>
      <c r="S399" s="205">
        <v>0</v>
      </c>
      <c r="T399" s="206">
        <f>S399*H399</f>
        <v>0</v>
      </c>
      <c r="AR399" s="17" t="s">
        <v>290</v>
      </c>
      <c r="AT399" s="17" t="s">
        <v>285</v>
      </c>
      <c r="AU399" s="17" t="s">
        <v>86</v>
      </c>
      <c r="AY399" s="17" t="s">
        <v>282</v>
      </c>
      <c r="BE399" s="207">
        <f>IF(N399="základní",J399,0)</f>
        <v>10268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17" t="s">
        <v>86</v>
      </c>
      <c r="BK399" s="207">
        <f>ROUND(I399*H399,2)</f>
        <v>10268</v>
      </c>
      <c r="BL399" s="17" t="s">
        <v>290</v>
      </c>
      <c r="BM399" s="17" t="s">
        <v>5902</v>
      </c>
    </row>
    <row r="400" s="11" customFormat="1" ht="25.92" customHeight="1">
      <c r="B400" s="183"/>
      <c r="C400" s="184"/>
      <c r="D400" s="185" t="s">
        <v>78</v>
      </c>
      <c r="E400" s="186" t="s">
        <v>5903</v>
      </c>
      <c r="F400" s="186" t="s">
        <v>5904</v>
      </c>
      <c r="G400" s="184"/>
      <c r="H400" s="184"/>
      <c r="I400" s="184"/>
      <c r="J400" s="187">
        <f>BK400</f>
        <v>175507</v>
      </c>
      <c r="K400" s="184"/>
      <c r="L400" s="188"/>
      <c r="M400" s="189"/>
      <c r="N400" s="190"/>
      <c r="O400" s="190"/>
      <c r="P400" s="191">
        <f>SUM(P401:P425)</f>
        <v>0</v>
      </c>
      <c r="Q400" s="190"/>
      <c r="R400" s="191">
        <f>SUM(R401:R425)</f>
        <v>0</v>
      </c>
      <c r="S400" s="190"/>
      <c r="T400" s="192">
        <f>SUM(T401:T425)</f>
        <v>0</v>
      </c>
      <c r="AR400" s="193" t="s">
        <v>86</v>
      </c>
      <c r="AT400" s="194" t="s">
        <v>78</v>
      </c>
      <c r="AU400" s="194" t="s">
        <v>79</v>
      </c>
      <c r="AY400" s="193" t="s">
        <v>282</v>
      </c>
      <c r="BK400" s="195">
        <f>SUM(BK401:BK425)</f>
        <v>175507</v>
      </c>
    </row>
    <row r="401" s="1" customFormat="1" ht="16.5" customHeight="1">
      <c r="B401" s="33"/>
      <c r="C401" s="198" t="s">
        <v>5905</v>
      </c>
      <c r="D401" s="198" t="s">
        <v>285</v>
      </c>
      <c r="E401" s="199" t="s">
        <v>5906</v>
      </c>
      <c r="F401" s="200" t="s">
        <v>5907</v>
      </c>
      <c r="G401" s="201" t="s">
        <v>602</v>
      </c>
      <c r="H401" s="202">
        <v>1</v>
      </c>
      <c r="I401" s="203">
        <v>3300</v>
      </c>
      <c r="J401" s="203">
        <f>ROUND(I401*H401,2)</f>
        <v>3300</v>
      </c>
      <c r="K401" s="200" t="s">
        <v>377</v>
      </c>
      <c r="L401" s="38"/>
      <c r="M401" s="72" t="s">
        <v>1</v>
      </c>
      <c r="N401" s="204" t="s">
        <v>50</v>
      </c>
      <c r="O401" s="205">
        <v>0</v>
      </c>
      <c r="P401" s="205">
        <f>O401*H401</f>
        <v>0</v>
      </c>
      <c r="Q401" s="205">
        <v>0</v>
      </c>
      <c r="R401" s="205">
        <f>Q401*H401</f>
        <v>0</v>
      </c>
      <c r="S401" s="205">
        <v>0</v>
      </c>
      <c r="T401" s="206">
        <f>S401*H401</f>
        <v>0</v>
      </c>
      <c r="AR401" s="17" t="s">
        <v>290</v>
      </c>
      <c r="AT401" s="17" t="s">
        <v>285</v>
      </c>
      <c r="AU401" s="17" t="s">
        <v>86</v>
      </c>
      <c r="AY401" s="17" t="s">
        <v>282</v>
      </c>
      <c r="BE401" s="207">
        <f>IF(N401="základní",J401,0)</f>
        <v>3300</v>
      </c>
      <c r="BF401" s="207">
        <f>IF(N401="snížená",J401,0)</f>
        <v>0</v>
      </c>
      <c r="BG401" s="207">
        <f>IF(N401="zákl. přenesená",J401,0)</f>
        <v>0</v>
      </c>
      <c r="BH401" s="207">
        <f>IF(N401="sníž. přenesená",J401,0)</f>
        <v>0</v>
      </c>
      <c r="BI401" s="207">
        <f>IF(N401="nulová",J401,0)</f>
        <v>0</v>
      </c>
      <c r="BJ401" s="17" t="s">
        <v>86</v>
      </c>
      <c r="BK401" s="207">
        <f>ROUND(I401*H401,2)</f>
        <v>3300</v>
      </c>
      <c r="BL401" s="17" t="s">
        <v>290</v>
      </c>
      <c r="BM401" s="17" t="s">
        <v>5908</v>
      </c>
    </row>
    <row r="402" s="1" customFormat="1" ht="22.5" customHeight="1">
      <c r="B402" s="33"/>
      <c r="C402" s="198" t="s">
        <v>5909</v>
      </c>
      <c r="D402" s="198" t="s">
        <v>285</v>
      </c>
      <c r="E402" s="199" t="s">
        <v>5910</v>
      </c>
      <c r="F402" s="200" t="s">
        <v>5911</v>
      </c>
      <c r="G402" s="201" t="s">
        <v>1463</v>
      </c>
      <c r="H402" s="202">
        <v>8</v>
      </c>
      <c r="I402" s="203">
        <v>1230</v>
      </c>
      <c r="J402" s="203">
        <f>ROUND(I402*H402,2)</f>
        <v>9840</v>
      </c>
      <c r="K402" s="200" t="s">
        <v>377</v>
      </c>
      <c r="L402" s="38"/>
      <c r="M402" s="72" t="s">
        <v>1</v>
      </c>
      <c r="N402" s="204" t="s">
        <v>50</v>
      </c>
      <c r="O402" s="205">
        <v>0</v>
      </c>
      <c r="P402" s="205">
        <f>O402*H402</f>
        <v>0</v>
      </c>
      <c r="Q402" s="205">
        <v>0</v>
      </c>
      <c r="R402" s="205">
        <f>Q402*H402</f>
        <v>0</v>
      </c>
      <c r="S402" s="205">
        <v>0</v>
      </c>
      <c r="T402" s="206">
        <f>S402*H402</f>
        <v>0</v>
      </c>
      <c r="AR402" s="17" t="s">
        <v>290</v>
      </c>
      <c r="AT402" s="17" t="s">
        <v>285</v>
      </c>
      <c r="AU402" s="17" t="s">
        <v>86</v>
      </c>
      <c r="AY402" s="17" t="s">
        <v>282</v>
      </c>
      <c r="BE402" s="207">
        <f>IF(N402="základní",J402,0)</f>
        <v>9840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17" t="s">
        <v>86</v>
      </c>
      <c r="BK402" s="207">
        <f>ROUND(I402*H402,2)</f>
        <v>9840</v>
      </c>
      <c r="BL402" s="17" t="s">
        <v>290</v>
      </c>
      <c r="BM402" s="17" t="s">
        <v>5912</v>
      </c>
    </row>
    <row r="403" s="1" customFormat="1" ht="22.5" customHeight="1">
      <c r="B403" s="33"/>
      <c r="C403" s="198" t="s">
        <v>5913</v>
      </c>
      <c r="D403" s="198" t="s">
        <v>285</v>
      </c>
      <c r="E403" s="199" t="s">
        <v>5914</v>
      </c>
      <c r="F403" s="200" t="s">
        <v>5915</v>
      </c>
      <c r="G403" s="201" t="s">
        <v>1463</v>
      </c>
      <c r="H403" s="202">
        <v>1</v>
      </c>
      <c r="I403" s="203">
        <v>2140</v>
      </c>
      <c r="J403" s="203">
        <f>ROUND(I403*H403,2)</f>
        <v>2140</v>
      </c>
      <c r="K403" s="200" t="s">
        <v>377</v>
      </c>
      <c r="L403" s="38"/>
      <c r="M403" s="72" t="s">
        <v>1</v>
      </c>
      <c r="N403" s="204" t="s">
        <v>50</v>
      </c>
      <c r="O403" s="205">
        <v>0</v>
      </c>
      <c r="P403" s="205">
        <f>O403*H403</f>
        <v>0</v>
      </c>
      <c r="Q403" s="205">
        <v>0</v>
      </c>
      <c r="R403" s="205">
        <f>Q403*H403</f>
        <v>0</v>
      </c>
      <c r="S403" s="205">
        <v>0</v>
      </c>
      <c r="T403" s="206">
        <f>S403*H403</f>
        <v>0</v>
      </c>
      <c r="AR403" s="17" t="s">
        <v>290</v>
      </c>
      <c r="AT403" s="17" t="s">
        <v>285</v>
      </c>
      <c r="AU403" s="17" t="s">
        <v>86</v>
      </c>
      <c r="AY403" s="17" t="s">
        <v>282</v>
      </c>
      <c r="BE403" s="207">
        <f>IF(N403="základní",J403,0)</f>
        <v>2140</v>
      </c>
      <c r="BF403" s="207">
        <f>IF(N403="snížená",J403,0)</f>
        <v>0</v>
      </c>
      <c r="BG403" s="207">
        <f>IF(N403="zákl. přenesená",J403,0)</f>
        <v>0</v>
      </c>
      <c r="BH403" s="207">
        <f>IF(N403="sníž. přenesená",J403,0)</f>
        <v>0</v>
      </c>
      <c r="BI403" s="207">
        <f>IF(N403="nulová",J403,0)</f>
        <v>0</v>
      </c>
      <c r="BJ403" s="17" t="s">
        <v>86</v>
      </c>
      <c r="BK403" s="207">
        <f>ROUND(I403*H403,2)</f>
        <v>2140</v>
      </c>
      <c r="BL403" s="17" t="s">
        <v>290</v>
      </c>
      <c r="BM403" s="17" t="s">
        <v>5916</v>
      </c>
    </row>
    <row r="404" s="1" customFormat="1" ht="16.5" customHeight="1">
      <c r="B404" s="33"/>
      <c r="C404" s="198" t="s">
        <v>5917</v>
      </c>
      <c r="D404" s="198" t="s">
        <v>285</v>
      </c>
      <c r="E404" s="199" t="s">
        <v>5918</v>
      </c>
      <c r="F404" s="200" t="s">
        <v>5919</v>
      </c>
      <c r="G404" s="201" t="s">
        <v>392</v>
      </c>
      <c r="H404" s="202">
        <v>250</v>
      </c>
      <c r="I404" s="203">
        <v>38</v>
      </c>
      <c r="J404" s="203">
        <f>ROUND(I404*H404,2)</f>
        <v>9500</v>
      </c>
      <c r="K404" s="200" t="s">
        <v>377</v>
      </c>
      <c r="L404" s="38"/>
      <c r="M404" s="72" t="s">
        <v>1</v>
      </c>
      <c r="N404" s="204" t="s">
        <v>50</v>
      </c>
      <c r="O404" s="205">
        <v>0</v>
      </c>
      <c r="P404" s="205">
        <f>O404*H404</f>
        <v>0</v>
      </c>
      <c r="Q404" s="205">
        <v>0</v>
      </c>
      <c r="R404" s="205">
        <f>Q404*H404</f>
        <v>0</v>
      </c>
      <c r="S404" s="205">
        <v>0</v>
      </c>
      <c r="T404" s="206">
        <f>S404*H404</f>
        <v>0</v>
      </c>
      <c r="AR404" s="17" t="s">
        <v>290</v>
      </c>
      <c r="AT404" s="17" t="s">
        <v>285</v>
      </c>
      <c r="AU404" s="17" t="s">
        <v>86</v>
      </c>
      <c r="AY404" s="17" t="s">
        <v>282</v>
      </c>
      <c r="BE404" s="207">
        <f>IF(N404="základní",J404,0)</f>
        <v>9500</v>
      </c>
      <c r="BF404" s="207">
        <f>IF(N404="snížená",J404,0)</f>
        <v>0</v>
      </c>
      <c r="BG404" s="207">
        <f>IF(N404="zákl. přenesená",J404,0)</f>
        <v>0</v>
      </c>
      <c r="BH404" s="207">
        <f>IF(N404="sníž. přenesená",J404,0)</f>
        <v>0</v>
      </c>
      <c r="BI404" s="207">
        <f>IF(N404="nulová",J404,0)</f>
        <v>0</v>
      </c>
      <c r="BJ404" s="17" t="s">
        <v>86</v>
      </c>
      <c r="BK404" s="207">
        <f>ROUND(I404*H404,2)</f>
        <v>9500</v>
      </c>
      <c r="BL404" s="17" t="s">
        <v>290</v>
      </c>
      <c r="BM404" s="17" t="s">
        <v>5920</v>
      </c>
    </row>
    <row r="405" s="1" customFormat="1" ht="16.5" customHeight="1">
      <c r="B405" s="33"/>
      <c r="C405" s="198" t="s">
        <v>5921</v>
      </c>
      <c r="D405" s="198" t="s">
        <v>285</v>
      </c>
      <c r="E405" s="199" t="s">
        <v>5922</v>
      </c>
      <c r="F405" s="200" t="s">
        <v>5923</v>
      </c>
      <c r="G405" s="201" t="s">
        <v>1463</v>
      </c>
      <c r="H405" s="202">
        <v>1056</v>
      </c>
      <c r="I405" s="203">
        <v>21</v>
      </c>
      <c r="J405" s="203">
        <f>ROUND(I405*H405,2)</f>
        <v>22176</v>
      </c>
      <c r="K405" s="200" t="s">
        <v>377</v>
      </c>
      <c r="L405" s="38"/>
      <c r="M405" s="72" t="s">
        <v>1</v>
      </c>
      <c r="N405" s="204" t="s">
        <v>50</v>
      </c>
      <c r="O405" s="205">
        <v>0</v>
      </c>
      <c r="P405" s="205">
        <f>O405*H405</f>
        <v>0</v>
      </c>
      <c r="Q405" s="205">
        <v>0</v>
      </c>
      <c r="R405" s="205">
        <f>Q405*H405</f>
        <v>0</v>
      </c>
      <c r="S405" s="205">
        <v>0</v>
      </c>
      <c r="T405" s="206">
        <f>S405*H405</f>
        <v>0</v>
      </c>
      <c r="AR405" s="17" t="s">
        <v>290</v>
      </c>
      <c r="AT405" s="17" t="s">
        <v>285</v>
      </c>
      <c r="AU405" s="17" t="s">
        <v>86</v>
      </c>
      <c r="AY405" s="17" t="s">
        <v>282</v>
      </c>
      <c r="BE405" s="207">
        <f>IF(N405="základní",J405,0)</f>
        <v>22176</v>
      </c>
      <c r="BF405" s="207">
        <f>IF(N405="snížená",J405,0)</f>
        <v>0</v>
      </c>
      <c r="BG405" s="207">
        <f>IF(N405="zákl. přenesená",J405,0)</f>
        <v>0</v>
      </c>
      <c r="BH405" s="207">
        <f>IF(N405="sníž. přenesená",J405,0)</f>
        <v>0</v>
      </c>
      <c r="BI405" s="207">
        <f>IF(N405="nulová",J405,0)</f>
        <v>0</v>
      </c>
      <c r="BJ405" s="17" t="s">
        <v>86</v>
      </c>
      <c r="BK405" s="207">
        <f>ROUND(I405*H405,2)</f>
        <v>22176</v>
      </c>
      <c r="BL405" s="17" t="s">
        <v>290</v>
      </c>
      <c r="BM405" s="17" t="s">
        <v>5924</v>
      </c>
    </row>
    <row r="406" s="1" customFormat="1" ht="16.5" customHeight="1">
      <c r="B406" s="33"/>
      <c r="C406" s="198" t="s">
        <v>5925</v>
      </c>
      <c r="D406" s="198" t="s">
        <v>285</v>
      </c>
      <c r="E406" s="199" t="s">
        <v>5926</v>
      </c>
      <c r="F406" s="200" t="s">
        <v>5927</v>
      </c>
      <c r="G406" s="201" t="s">
        <v>392</v>
      </c>
      <c r="H406" s="202">
        <v>2220</v>
      </c>
      <c r="I406" s="203">
        <v>25</v>
      </c>
      <c r="J406" s="203">
        <f>ROUND(I406*H406,2)</f>
        <v>55500</v>
      </c>
      <c r="K406" s="200" t="s">
        <v>377</v>
      </c>
      <c r="L406" s="38"/>
      <c r="M406" s="72" t="s">
        <v>1</v>
      </c>
      <c r="N406" s="204" t="s">
        <v>50</v>
      </c>
      <c r="O406" s="205">
        <v>0</v>
      </c>
      <c r="P406" s="205">
        <f>O406*H406</f>
        <v>0</v>
      </c>
      <c r="Q406" s="205">
        <v>0</v>
      </c>
      <c r="R406" s="205">
        <f>Q406*H406</f>
        <v>0</v>
      </c>
      <c r="S406" s="205">
        <v>0</v>
      </c>
      <c r="T406" s="206">
        <f>S406*H406</f>
        <v>0</v>
      </c>
      <c r="AR406" s="17" t="s">
        <v>290</v>
      </c>
      <c r="AT406" s="17" t="s">
        <v>285</v>
      </c>
      <c r="AU406" s="17" t="s">
        <v>86</v>
      </c>
      <c r="AY406" s="17" t="s">
        <v>282</v>
      </c>
      <c r="BE406" s="207">
        <f>IF(N406="základní",J406,0)</f>
        <v>55500</v>
      </c>
      <c r="BF406" s="207">
        <f>IF(N406="snížená",J406,0)</f>
        <v>0</v>
      </c>
      <c r="BG406" s="207">
        <f>IF(N406="zákl. přenesená",J406,0)</f>
        <v>0</v>
      </c>
      <c r="BH406" s="207">
        <f>IF(N406="sníž. přenesená",J406,0)</f>
        <v>0</v>
      </c>
      <c r="BI406" s="207">
        <f>IF(N406="nulová",J406,0)</f>
        <v>0</v>
      </c>
      <c r="BJ406" s="17" t="s">
        <v>86</v>
      </c>
      <c r="BK406" s="207">
        <f>ROUND(I406*H406,2)</f>
        <v>55500</v>
      </c>
      <c r="BL406" s="17" t="s">
        <v>290</v>
      </c>
      <c r="BM406" s="17" t="s">
        <v>5928</v>
      </c>
    </row>
    <row r="407" s="1" customFormat="1" ht="16.5" customHeight="1">
      <c r="B407" s="33"/>
      <c r="C407" s="198" t="s">
        <v>5929</v>
      </c>
      <c r="D407" s="198" t="s">
        <v>285</v>
      </c>
      <c r="E407" s="199" t="s">
        <v>5930</v>
      </c>
      <c r="F407" s="200" t="s">
        <v>5931</v>
      </c>
      <c r="G407" s="201" t="s">
        <v>1463</v>
      </c>
      <c r="H407" s="202">
        <v>50</v>
      </c>
      <c r="I407" s="203">
        <v>80</v>
      </c>
      <c r="J407" s="203">
        <f>ROUND(I407*H407,2)</f>
        <v>4000</v>
      </c>
      <c r="K407" s="200" t="s">
        <v>377</v>
      </c>
      <c r="L407" s="38"/>
      <c r="M407" s="72" t="s">
        <v>1</v>
      </c>
      <c r="N407" s="204" t="s">
        <v>50</v>
      </c>
      <c r="O407" s="205">
        <v>0</v>
      </c>
      <c r="P407" s="205">
        <f>O407*H407</f>
        <v>0</v>
      </c>
      <c r="Q407" s="205">
        <v>0</v>
      </c>
      <c r="R407" s="205">
        <f>Q407*H407</f>
        <v>0</v>
      </c>
      <c r="S407" s="205">
        <v>0</v>
      </c>
      <c r="T407" s="206">
        <f>S407*H407</f>
        <v>0</v>
      </c>
      <c r="AR407" s="17" t="s">
        <v>290</v>
      </c>
      <c r="AT407" s="17" t="s">
        <v>285</v>
      </c>
      <c r="AU407" s="17" t="s">
        <v>86</v>
      </c>
      <c r="AY407" s="17" t="s">
        <v>282</v>
      </c>
      <c r="BE407" s="207">
        <f>IF(N407="základní",J407,0)</f>
        <v>4000</v>
      </c>
      <c r="BF407" s="207">
        <f>IF(N407="snížená",J407,0)</f>
        <v>0</v>
      </c>
      <c r="BG407" s="207">
        <f>IF(N407="zákl. přenesená",J407,0)</f>
        <v>0</v>
      </c>
      <c r="BH407" s="207">
        <f>IF(N407="sníž. přenesená",J407,0)</f>
        <v>0</v>
      </c>
      <c r="BI407" s="207">
        <f>IF(N407="nulová",J407,0)</f>
        <v>0</v>
      </c>
      <c r="BJ407" s="17" t="s">
        <v>86</v>
      </c>
      <c r="BK407" s="207">
        <f>ROUND(I407*H407,2)</f>
        <v>4000</v>
      </c>
      <c r="BL407" s="17" t="s">
        <v>290</v>
      </c>
      <c r="BM407" s="17" t="s">
        <v>5932</v>
      </c>
    </row>
    <row r="408" s="1" customFormat="1" ht="16.5" customHeight="1">
      <c r="B408" s="33"/>
      <c r="C408" s="198" t="s">
        <v>5933</v>
      </c>
      <c r="D408" s="198" t="s">
        <v>285</v>
      </c>
      <c r="E408" s="199" t="s">
        <v>5934</v>
      </c>
      <c r="F408" s="200" t="s">
        <v>5935</v>
      </c>
      <c r="G408" s="201" t="s">
        <v>1463</v>
      </c>
      <c r="H408" s="202">
        <v>20</v>
      </c>
      <c r="I408" s="203">
        <v>175</v>
      </c>
      <c r="J408" s="203">
        <f>ROUND(I408*H408,2)</f>
        <v>3500</v>
      </c>
      <c r="K408" s="200" t="s">
        <v>377</v>
      </c>
      <c r="L408" s="38"/>
      <c r="M408" s="72" t="s">
        <v>1</v>
      </c>
      <c r="N408" s="204" t="s">
        <v>50</v>
      </c>
      <c r="O408" s="205">
        <v>0</v>
      </c>
      <c r="P408" s="205">
        <f>O408*H408</f>
        <v>0</v>
      </c>
      <c r="Q408" s="205">
        <v>0</v>
      </c>
      <c r="R408" s="205">
        <f>Q408*H408</f>
        <v>0</v>
      </c>
      <c r="S408" s="205">
        <v>0</v>
      </c>
      <c r="T408" s="206">
        <f>S408*H408</f>
        <v>0</v>
      </c>
      <c r="AR408" s="17" t="s">
        <v>290</v>
      </c>
      <c r="AT408" s="17" t="s">
        <v>285</v>
      </c>
      <c r="AU408" s="17" t="s">
        <v>86</v>
      </c>
      <c r="AY408" s="17" t="s">
        <v>282</v>
      </c>
      <c r="BE408" s="207">
        <f>IF(N408="základní",J408,0)</f>
        <v>3500</v>
      </c>
      <c r="BF408" s="207">
        <f>IF(N408="snížená",J408,0)</f>
        <v>0</v>
      </c>
      <c r="BG408" s="207">
        <f>IF(N408="zákl. přenesená",J408,0)</f>
        <v>0</v>
      </c>
      <c r="BH408" s="207">
        <f>IF(N408="sníž. přenesená",J408,0)</f>
        <v>0</v>
      </c>
      <c r="BI408" s="207">
        <f>IF(N408="nulová",J408,0)</f>
        <v>0</v>
      </c>
      <c r="BJ408" s="17" t="s">
        <v>86</v>
      </c>
      <c r="BK408" s="207">
        <f>ROUND(I408*H408,2)</f>
        <v>3500</v>
      </c>
      <c r="BL408" s="17" t="s">
        <v>290</v>
      </c>
      <c r="BM408" s="17" t="s">
        <v>5936</v>
      </c>
    </row>
    <row r="409" s="1" customFormat="1" ht="16.5" customHeight="1">
      <c r="B409" s="33"/>
      <c r="C409" s="198" t="s">
        <v>5937</v>
      </c>
      <c r="D409" s="198" t="s">
        <v>285</v>
      </c>
      <c r="E409" s="199" t="s">
        <v>5938</v>
      </c>
      <c r="F409" s="200" t="s">
        <v>5939</v>
      </c>
      <c r="G409" s="201" t="s">
        <v>1463</v>
      </c>
      <c r="H409" s="202">
        <v>22</v>
      </c>
      <c r="I409" s="203">
        <v>400</v>
      </c>
      <c r="J409" s="203">
        <f>ROUND(I409*H409,2)</f>
        <v>8800</v>
      </c>
      <c r="K409" s="200" t="s">
        <v>377</v>
      </c>
      <c r="L409" s="38"/>
      <c r="M409" s="72" t="s">
        <v>1</v>
      </c>
      <c r="N409" s="204" t="s">
        <v>50</v>
      </c>
      <c r="O409" s="205">
        <v>0</v>
      </c>
      <c r="P409" s="205">
        <f>O409*H409</f>
        <v>0</v>
      </c>
      <c r="Q409" s="205">
        <v>0</v>
      </c>
      <c r="R409" s="205">
        <f>Q409*H409</f>
        <v>0</v>
      </c>
      <c r="S409" s="205">
        <v>0</v>
      </c>
      <c r="T409" s="206">
        <f>S409*H409</f>
        <v>0</v>
      </c>
      <c r="AR409" s="17" t="s">
        <v>290</v>
      </c>
      <c r="AT409" s="17" t="s">
        <v>285</v>
      </c>
      <c r="AU409" s="17" t="s">
        <v>86</v>
      </c>
      <c r="AY409" s="17" t="s">
        <v>282</v>
      </c>
      <c r="BE409" s="207">
        <f>IF(N409="základní",J409,0)</f>
        <v>8800</v>
      </c>
      <c r="BF409" s="207">
        <f>IF(N409="snížená",J409,0)</f>
        <v>0</v>
      </c>
      <c r="BG409" s="207">
        <f>IF(N409="zákl. přenesená",J409,0)</f>
        <v>0</v>
      </c>
      <c r="BH409" s="207">
        <f>IF(N409="sníž. přenesená",J409,0)</f>
        <v>0</v>
      </c>
      <c r="BI409" s="207">
        <f>IF(N409="nulová",J409,0)</f>
        <v>0</v>
      </c>
      <c r="BJ409" s="17" t="s">
        <v>86</v>
      </c>
      <c r="BK409" s="207">
        <f>ROUND(I409*H409,2)</f>
        <v>8800</v>
      </c>
      <c r="BL409" s="17" t="s">
        <v>290</v>
      </c>
      <c r="BM409" s="17" t="s">
        <v>5940</v>
      </c>
    </row>
    <row r="410" s="1" customFormat="1" ht="16.5" customHeight="1">
      <c r="B410" s="33"/>
      <c r="C410" s="198" t="s">
        <v>5941</v>
      </c>
      <c r="D410" s="198" t="s">
        <v>285</v>
      </c>
      <c r="E410" s="199" t="s">
        <v>5942</v>
      </c>
      <c r="F410" s="200" t="s">
        <v>5943</v>
      </c>
      <c r="G410" s="201" t="s">
        <v>392</v>
      </c>
      <c r="H410" s="202">
        <v>2100</v>
      </c>
      <c r="I410" s="203">
        <v>10.5</v>
      </c>
      <c r="J410" s="203">
        <f>ROUND(I410*H410,2)</f>
        <v>22050</v>
      </c>
      <c r="K410" s="200" t="s">
        <v>377</v>
      </c>
      <c r="L410" s="38"/>
      <c r="M410" s="72" t="s">
        <v>1</v>
      </c>
      <c r="N410" s="204" t="s">
        <v>50</v>
      </c>
      <c r="O410" s="205">
        <v>0</v>
      </c>
      <c r="P410" s="205">
        <f>O410*H410</f>
        <v>0</v>
      </c>
      <c r="Q410" s="205">
        <v>0</v>
      </c>
      <c r="R410" s="205">
        <f>Q410*H410</f>
        <v>0</v>
      </c>
      <c r="S410" s="205">
        <v>0</v>
      </c>
      <c r="T410" s="206">
        <f>S410*H410</f>
        <v>0</v>
      </c>
      <c r="AR410" s="17" t="s">
        <v>290</v>
      </c>
      <c r="AT410" s="17" t="s">
        <v>285</v>
      </c>
      <c r="AU410" s="17" t="s">
        <v>86</v>
      </c>
      <c r="AY410" s="17" t="s">
        <v>282</v>
      </c>
      <c r="BE410" s="207">
        <f>IF(N410="základní",J410,0)</f>
        <v>22050</v>
      </c>
      <c r="BF410" s="207">
        <f>IF(N410="snížená",J410,0)</f>
        <v>0</v>
      </c>
      <c r="BG410" s="207">
        <f>IF(N410="zákl. přenesená",J410,0)</f>
        <v>0</v>
      </c>
      <c r="BH410" s="207">
        <f>IF(N410="sníž. přenesená",J410,0)</f>
        <v>0</v>
      </c>
      <c r="BI410" s="207">
        <f>IF(N410="nulová",J410,0)</f>
        <v>0</v>
      </c>
      <c r="BJ410" s="17" t="s">
        <v>86</v>
      </c>
      <c r="BK410" s="207">
        <f>ROUND(I410*H410,2)</f>
        <v>22050</v>
      </c>
      <c r="BL410" s="17" t="s">
        <v>290</v>
      </c>
      <c r="BM410" s="17" t="s">
        <v>5944</v>
      </c>
    </row>
    <row r="411" s="1" customFormat="1" ht="16.5" customHeight="1">
      <c r="B411" s="33"/>
      <c r="C411" s="198" t="s">
        <v>5945</v>
      </c>
      <c r="D411" s="198" t="s">
        <v>285</v>
      </c>
      <c r="E411" s="199" t="s">
        <v>5946</v>
      </c>
      <c r="F411" s="200" t="s">
        <v>5947</v>
      </c>
      <c r="G411" s="201" t="s">
        <v>392</v>
      </c>
      <c r="H411" s="202">
        <v>90</v>
      </c>
      <c r="I411" s="203">
        <v>4</v>
      </c>
      <c r="J411" s="203">
        <f>ROUND(I411*H411,2)</f>
        <v>360</v>
      </c>
      <c r="K411" s="200" t="s">
        <v>377</v>
      </c>
      <c r="L411" s="38"/>
      <c r="M411" s="72" t="s">
        <v>1</v>
      </c>
      <c r="N411" s="204" t="s">
        <v>50</v>
      </c>
      <c r="O411" s="205">
        <v>0</v>
      </c>
      <c r="P411" s="205">
        <f>O411*H411</f>
        <v>0</v>
      </c>
      <c r="Q411" s="205">
        <v>0</v>
      </c>
      <c r="R411" s="205">
        <f>Q411*H411</f>
        <v>0</v>
      </c>
      <c r="S411" s="205">
        <v>0</v>
      </c>
      <c r="T411" s="206">
        <f>S411*H411</f>
        <v>0</v>
      </c>
      <c r="AR411" s="17" t="s">
        <v>290</v>
      </c>
      <c r="AT411" s="17" t="s">
        <v>285</v>
      </c>
      <c r="AU411" s="17" t="s">
        <v>86</v>
      </c>
      <c r="AY411" s="17" t="s">
        <v>282</v>
      </c>
      <c r="BE411" s="207">
        <f>IF(N411="základní",J411,0)</f>
        <v>360</v>
      </c>
      <c r="BF411" s="207">
        <f>IF(N411="snížená",J411,0)</f>
        <v>0</v>
      </c>
      <c r="BG411" s="207">
        <f>IF(N411="zákl. přenesená",J411,0)</f>
        <v>0</v>
      </c>
      <c r="BH411" s="207">
        <f>IF(N411="sníž. přenesená",J411,0)</f>
        <v>0</v>
      </c>
      <c r="BI411" s="207">
        <f>IF(N411="nulová",J411,0)</f>
        <v>0</v>
      </c>
      <c r="BJ411" s="17" t="s">
        <v>86</v>
      </c>
      <c r="BK411" s="207">
        <f>ROUND(I411*H411,2)</f>
        <v>360</v>
      </c>
      <c r="BL411" s="17" t="s">
        <v>290</v>
      </c>
      <c r="BM411" s="17" t="s">
        <v>5948</v>
      </c>
    </row>
    <row r="412" s="1" customFormat="1" ht="16.5" customHeight="1">
      <c r="B412" s="33"/>
      <c r="C412" s="198" t="s">
        <v>5949</v>
      </c>
      <c r="D412" s="198" t="s">
        <v>285</v>
      </c>
      <c r="E412" s="199" t="s">
        <v>5950</v>
      </c>
      <c r="F412" s="200" t="s">
        <v>5951</v>
      </c>
      <c r="G412" s="201" t="s">
        <v>1463</v>
      </c>
      <c r="H412" s="202">
        <v>12</v>
      </c>
      <c r="I412" s="203">
        <v>185</v>
      </c>
      <c r="J412" s="203">
        <f>ROUND(I412*H412,2)</f>
        <v>2220</v>
      </c>
      <c r="K412" s="200" t="s">
        <v>377</v>
      </c>
      <c r="L412" s="38"/>
      <c r="M412" s="72" t="s">
        <v>1</v>
      </c>
      <c r="N412" s="204" t="s">
        <v>50</v>
      </c>
      <c r="O412" s="205">
        <v>0</v>
      </c>
      <c r="P412" s="205">
        <f>O412*H412</f>
        <v>0</v>
      </c>
      <c r="Q412" s="205">
        <v>0</v>
      </c>
      <c r="R412" s="205">
        <f>Q412*H412</f>
        <v>0</v>
      </c>
      <c r="S412" s="205">
        <v>0</v>
      </c>
      <c r="T412" s="206">
        <f>S412*H412</f>
        <v>0</v>
      </c>
      <c r="AR412" s="17" t="s">
        <v>290</v>
      </c>
      <c r="AT412" s="17" t="s">
        <v>285</v>
      </c>
      <c r="AU412" s="17" t="s">
        <v>86</v>
      </c>
      <c r="AY412" s="17" t="s">
        <v>282</v>
      </c>
      <c r="BE412" s="207">
        <f>IF(N412="základní",J412,0)</f>
        <v>2220</v>
      </c>
      <c r="BF412" s="207">
        <f>IF(N412="snížená",J412,0)</f>
        <v>0</v>
      </c>
      <c r="BG412" s="207">
        <f>IF(N412="zákl. přenesená",J412,0)</f>
        <v>0</v>
      </c>
      <c r="BH412" s="207">
        <f>IF(N412="sníž. přenesená",J412,0)</f>
        <v>0</v>
      </c>
      <c r="BI412" s="207">
        <f>IF(N412="nulová",J412,0)</f>
        <v>0</v>
      </c>
      <c r="BJ412" s="17" t="s">
        <v>86</v>
      </c>
      <c r="BK412" s="207">
        <f>ROUND(I412*H412,2)</f>
        <v>2220</v>
      </c>
      <c r="BL412" s="17" t="s">
        <v>290</v>
      </c>
      <c r="BM412" s="17" t="s">
        <v>5952</v>
      </c>
    </row>
    <row r="413" s="1" customFormat="1" ht="16.5" customHeight="1">
      <c r="B413" s="33"/>
      <c r="C413" s="198" t="s">
        <v>5953</v>
      </c>
      <c r="D413" s="198" t="s">
        <v>285</v>
      </c>
      <c r="E413" s="199" t="s">
        <v>5954</v>
      </c>
      <c r="F413" s="200" t="s">
        <v>5955</v>
      </c>
      <c r="G413" s="201" t="s">
        <v>392</v>
      </c>
      <c r="H413" s="202">
        <v>6</v>
      </c>
      <c r="I413" s="203">
        <v>58</v>
      </c>
      <c r="J413" s="203">
        <f>ROUND(I413*H413,2)</f>
        <v>348</v>
      </c>
      <c r="K413" s="200" t="s">
        <v>377</v>
      </c>
      <c r="L413" s="38"/>
      <c r="M413" s="72" t="s">
        <v>1</v>
      </c>
      <c r="N413" s="204" t="s">
        <v>50</v>
      </c>
      <c r="O413" s="205">
        <v>0</v>
      </c>
      <c r="P413" s="205">
        <f>O413*H413</f>
        <v>0</v>
      </c>
      <c r="Q413" s="205">
        <v>0</v>
      </c>
      <c r="R413" s="205">
        <f>Q413*H413</f>
        <v>0</v>
      </c>
      <c r="S413" s="205">
        <v>0</v>
      </c>
      <c r="T413" s="206">
        <f>S413*H413</f>
        <v>0</v>
      </c>
      <c r="AR413" s="17" t="s">
        <v>290</v>
      </c>
      <c r="AT413" s="17" t="s">
        <v>285</v>
      </c>
      <c r="AU413" s="17" t="s">
        <v>86</v>
      </c>
      <c r="AY413" s="17" t="s">
        <v>282</v>
      </c>
      <c r="BE413" s="207">
        <f>IF(N413="základní",J413,0)</f>
        <v>348</v>
      </c>
      <c r="BF413" s="207">
        <f>IF(N413="snížená",J413,0)</f>
        <v>0</v>
      </c>
      <c r="BG413" s="207">
        <f>IF(N413="zákl. přenesená",J413,0)</f>
        <v>0</v>
      </c>
      <c r="BH413" s="207">
        <f>IF(N413="sníž. přenesená",J413,0)</f>
        <v>0</v>
      </c>
      <c r="BI413" s="207">
        <f>IF(N413="nulová",J413,0)</f>
        <v>0</v>
      </c>
      <c r="BJ413" s="17" t="s">
        <v>86</v>
      </c>
      <c r="BK413" s="207">
        <f>ROUND(I413*H413,2)</f>
        <v>348</v>
      </c>
      <c r="BL413" s="17" t="s">
        <v>290</v>
      </c>
      <c r="BM413" s="17" t="s">
        <v>5956</v>
      </c>
    </row>
    <row r="414" s="1" customFormat="1" ht="16.5" customHeight="1">
      <c r="B414" s="33"/>
      <c r="C414" s="198" t="s">
        <v>5957</v>
      </c>
      <c r="D414" s="198" t="s">
        <v>285</v>
      </c>
      <c r="E414" s="199" t="s">
        <v>5958</v>
      </c>
      <c r="F414" s="200" t="s">
        <v>5959</v>
      </c>
      <c r="G414" s="201" t="s">
        <v>392</v>
      </c>
      <c r="H414" s="202">
        <v>14</v>
      </c>
      <c r="I414" s="203">
        <v>56</v>
      </c>
      <c r="J414" s="203">
        <f>ROUND(I414*H414,2)</f>
        <v>784</v>
      </c>
      <c r="K414" s="200" t="s">
        <v>377</v>
      </c>
      <c r="L414" s="38"/>
      <c r="M414" s="72" t="s">
        <v>1</v>
      </c>
      <c r="N414" s="204" t="s">
        <v>50</v>
      </c>
      <c r="O414" s="205">
        <v>0</v>
      </c>
      <c r="P414" s="205">
        <f>O414*H414</f>
        <v>0</v>
      </c>
      <c r="Q414" s="205">
        <v>0</v>
      </c>
      <c r="R414" s="205">
        <f>Q414*H414</f>
        <v>0</v>
      </c>
      <c r="S414" s="205">
        <v>0</v>
      </c>
      <c r="T414" s="206">
        <f>S414*H414</f>
        <v>0</v>
      </c>
      <c r="AR414" s="17" t="s">
        <v>290</v>
      </c>
      <c r="AT414" s="17" t="s">
        <v>285</v>
      </c>
      <c r="AU414" s="17" t="s">
        <v>86</v>
      </c>
      <c r="AY414" s="17" t="s">
        <v>282</v>
      </c>
      <c r="BE414" s="207">
        <f>IF(N414="základní",J414,0)</f>
        <v>784</v>
      </c>
      <c r="BF414" s="207">
        <f>IF(N414="snížená",J414,0)</f>
        <v>0</v>
      </c>
      <c r="BG414" s="207">
        <f>IF(N414="zákl. přenesená",J414,0)</f>
        <v>0</v>
      </c>
      <c r="BH414" s="207">
        <f>IF(N414="sníž. přenesená",J414,0)</f>
        <v>0</v>
      </c>
      <c r="BI414" s="207">
        <f>IF(N414="nulová",J414,0)</f>
        <v>0</v>
      </c>
      <c r="BJ414" s="17" t="s">
        <v>86</v>
      </c>
      <c r="BK414" s="207">
        <f>ROUND(I414*H414,2)</f>
        <v>784</v>
      </c>
      <c r="BL414" s="17" t="s">
        <v>290</v>
      </c>
      <c r="BM414" s="17" t="s">
        <v>5960</v>
      </c>
    </row>
    <row r="415" s="1" customFormat="1" ht="16.5" customHeight="1">
      <c r="B415" s="33"/>
      <c r="C415" s="198" t="s">
        <v>5961</v>
      </c>
      <c r="D415" s="198" t="s">
        <v>285</v>
      </c>
      <c r="E415" s="199" t="s">
        <v>5962</v>
      </c>
      <c r="F415" s="200" t="s">
        <v>5963</v>
      </c>
      <c r="G415" s="201" t="s">
        <v>392</v>
      </c>
      <c r="H415" s="202">
        <v>51</v>
      </c>
      <c r="I415" s="203">
        <v>38</v>
      </c>
      <c r="J415" s="203">
        <f>ROUND(I415*H415,2)</f>
        <v>1938</v>
      </c>
      <c r="K415" s="200" t="s">
        <v>377</v>
      </c>
      <c r="L415" s="38"/>
      <c r="M415" s="72" t="s">
        <v>1</v>
      </c>
      <c r="N415" s="204" t="s">
        <v>50</v>
      </c>
      <c r="O415" s="205">
        <v>0</v>
      </c>
      <c r="P415" s="205">
        <f>O415*H415</f>
        <v>0</v>
      </c>
      <c r="Q415" s="205">
        <v>0</v>
      </c>
      <c r="R415" s="205">
        <f>Q415*H415</f>
        <v>0</v>
      </c>
      <c r="S415" s="205">
        <v>0</v>
      </c>
      <c r="T415" s="206">
        <f>S415*H415</f>
        <v>0</v>
      </c>
      <c r="AR415" s="17" t="s">
        <v>290</v>
      </c>
      <c r="AT415" s="17" t="s">
        <v>285</v>
      </c>
      <c r="AU415" s="17" t="s">
        <v>86</v>
      </c>
      <c r="AY415" s="17" t="s">
        <v>282</v>
      </c>
      <c r="BE415" s="207">
        <f>IF(N415="základní",J415,0)</f>
        <v>1938</v>
      </c>
      <c r="BF415" s="207">
        <f>IF(N415="snížená",J415,0)</f>
        <v>0</v>
      </c>
      <c r="BG415" s="207">
        <f>IF(N415="zákl. přenesená",J415,0)</f>
        <v>0</v>
      </c>
      <c r="BH415" s="207">
        <f>IF(N415="sníž. přenesená",J415,0)</f>
        <v>0</v>
      </c>
      <c r="BI415" s="207">
        <f>IF(N415="nulová",J415,0)</f>
        <v>0</v>
      </c>
      <c r="BJ415" s="17" t="s">
        <v>86</v>
      </c>
      <c r="BK415" s="207">
        <f>ROUND(I415*H415,2)</f>
        <v>1938</v>
      </c>
      <c r="BL415" s="17" t="s">
        <v>290</v>
      </c>
      <c r="BM415" s="17" t="s">
        <v>5964</v>
      </c>
    </row>
    <row r="416" s="1" customFormat="1" ht="16.5" customHeight="1">
      <c r="B416" s="33"/>
      <c r="C416" s="198" t="s">
        <v>5965</v>
      </c>
      <c r="D416" s="198" t="s">
        <v>285</v>
      </c>
      <c r="E416" s="199" t="s">
        <v>5966</v>
      </c>
      <c r="F416" s="200" t="s">
        <v>5967</v>
      </c>
      <c r="G416" s="201" t="s">
        <v>392</v>
      </c>
      <c r="H416" s="202">
        <v>20</v>
      </c>
      <c r="I416" s="203">
        <v>65</v>
      </c>
      <c r="J416" s="203">
        <f>ROUND(I416*H416,2)</f>
        <v>1300</v>
      </c>
      <c r="K416" s="200" t="s">
        <v>377</v>
      </c>
      <c r="L416" s="38"/>
      <c r="M416" s="72" t="s">
        <v>1</v>
      </c>
      <c r="N416" s="204" t="s">
        <v>50</v>
      </c>
      <c r="O416" s="205">
        <v>0</v>
      </c>
      <c r="P416" s="205">
        <f>O416*H416</f>
        <v>0</v>
      </c>
      <c r="Q416" s="205">
        <v>0</v>
      </c>
      <c r="R416" s="205">
        <f>Q416*H416</f>
        <v>0</v>
      </c>
      <c r="S416" s="205">
        <v>0</v>
      </c>
      <c r="T416" s="206">
        <f>S416*H416</f>
        <v>0</v>
      </c>
      <c r="AR416" s="17" t="s">
        <v>290</v>
      </c>
      <c r="AT416" s="17" t="s">
        <v>285</v>
      </c>
      <c r="AU416" s="17" t="s">
        <v>86</v>
      </c>
      <c r="AY416" s="17" t="s">
        <v>282</v>
      </c>
      <c r="BE416" s="207">
        <f>IF(N416="základní",J416,0)</f>
        <v>1300</v>
      </c>
      <c r="BF416" s="207">
        <f>IF(N416="snížená",J416,0)</f>
        <v>0</v>
      </c>
      <c r="BG416" s="207">
        <f>IF(N416="zákl. přenesená",J416,0)</f>
        <v>0</v>
      </c>
      <c r="BH416" s="207">
        <f>IF(N416="sníž. přenesená",J416,0)</f>
        <v>0</v>
      </c>
      <c r="BI416" s="207">
        <f>IF(N416="nulová",J416,0)</f>
        <v>0</v>
      </c>
      <c r="BJ416" s="17" t="s">
        <v>86</v>
      </c>
      <c r="BK416" s="207">
        <f>ROUND(I416*H416,2)</f>
        <v>1300</v>
      </c>
      <c r="BL416" s="17" t="s">
        <v>290</v>
      </c>
      <c r="BM416" s="17" t="s">
        <v>5968</v>
      </c>
    </row>
    <row r="417" s="1" customFormat="1" ht="16.5" customHeight="1">
      <c r="B417" s="33"/>
      <c r="C417" s="198" t="s">
        <v>4097</v>
      </c>
      <c r="D417" s="198" t="s">
        <v>285</v>
      </c>
      <c r="E417" s="199" t="s">
        <v>5969</v>
      </c>
      <c r="F417" s="200" t="s">
        <v>5970</v>
      </c>
      <c r="G417" s="201" t="s">
        <v>392</v>
      </c>
      <c r="H417" s="202">
        <v>4</v>
      </c>
      <c r="I417" s="203">
        <v>142</v>
      </c>
      <c r="J417" s="203">
        <f>ROUND(I417*H417,2)</f>
        <v>568</v>
      </c>
      <c r="K417" s="200" t="s">
        <v>377</v>
      </c>
      <c r="L417" s="38"/>
      <c r="M417" s="72" t="s">
        <v>1</v>
      </c>
      <c r="N417" s="204" t="s">
        <v>50</v>
      </c>
      <c r="O417" s="205">
        <v>0</v>
      </c>
      <c r="P417" s="205">
        <f>O417*H417</f>
        <v>0</v>
      </c>
      <c r="Q417" s="205">
        <v>0</v>
      </c>
      <c r="R417" s="205">
        <f>Q417*H417</f>
        <v>0</v>
      </c>
      <c r="S417" s="205">
        <v>0</v>
      </c>
      <c r="T417" s="206">
        <f>S417*H417</f>
        <v>0</v>
      </c>
      <c r="AR417" s="17" t="s">
        <v>290</v>
      </c>
      <c r="AT417" s="17" t="s">
        <v>285</v>
      </c>
      <c r="AU417" s="17" t="s">
        <v>86</v>
      </c>
      <c r="AY417" s="17" t="s">
        <v>282</v>
      </c>
      <c r="BE417" s="207">
        <f>IF(N417="základní",J417,0)</f>
        <v>568</v>
      </c>
      <c r="BF417" s="207">
        <f>IF(N417="snížená",J417,0)</f>
        <v>0</v>
      </c>
      <c r="BG417" s="207">
        <f>IF(N417="zákl. přenesená",J417,0)</f>
        <v>0</v>
      </c>
      <c r="BH417" s="207">
        <f>IF(N417="sníž. přenesená",J417,0)</f>
        <v>0</v>
      </c>
      <c r="BI417" s="207">
        <f>IF(N417="nulová",J417,0)</f>
        <v>0</v>
      </c>
      <c r="BJ417" s="17" t="s">
        <v>86</v>
      </c>
      <c r="BK417" s="207">
        <f>ROUND(I417*H417,2)</f>
        <v>568</v>
      </c>
      <c r="BL417" s="17" t="s">
        <v>290</v>
      </c>
      <c r="BM417" s="17" t="s">
        <v>5971</v>
      </c>
    </row>
    <row r="418" s="1" customFormat="1" ht="16.5" customHeight="1">
      <c r="B418" s="33"/>
      <c r="C418" s="198" t="s">
        <v>5972</v>
      </c>
      <c r="D418" s="198" t="s">
        <v>285</v>
      </c>
      <c r="E418" s="199" t="s">
        <v>5973</v>
      </c>
      <c r="F418" s="200" t="s">
        <v>5974</v>
      </c>
      <c r="G418" s="201" t="s">
        <v>1463</v>
      </c>
      <c r="H418" s="202">
        <v>12</v>
      </c>
      <c r="I418" s="203">
        <v>71</v>
      </c>
      <c r="J418" s="203">
        <f>ROUND(I418*H418,2)</f>
        <v>852</v>
      </c>
      <c r="K418" s="200" t="s">
        <v>377</v>
      </c>
      <c r="L418" s="38"/>
      <c r="M418" s="72" t="s">
        <v>1</v>
      </c>
      <c r="N418" s="204" t="s">
        <v>50</v>
      </c>
      <c r="O418" s="205">
        <v>0</v>
      </c>
      <c r="P418" s="205">
        <f>O418*H418</f>
        <v>0</v>
      </c>
      <c r="Q418" s="205">
        <v>0</v>
      </c>
      <c r="R418" s="205">
        <f>Q418*H418</f>
        <v>0</v>
      </c>
      <c r="S418" s="205">
        <v>0</v>
      </c>
      <c r="T418" s="206">
        <f>S418*H418</f>
        <v>0</v>
      </c>
      <c r="AR418" s="17" t="s">
        <v>290</v>
      </c>
      <c r="AT418" s="17" t="s">
        <v>285</v>
      </c>
      <c r="AU418" s="17" t="s">
        <v>86</v>
      </c>
      <c r="AY418" s="17" t="s">
        <v>282</v>
      </c>
      <c r="BE418" s="207">
        <f>IF(N418="základní",J418,0)</f>
        <v>852</v>
      </c>
      <c r="BF418" s="207">
        <f>IF(N418="snížená",J418,0)</f>
        <v>0</v>
      </c>
      <c r="BG418" s="207">
        <f>IF(N418="zákl. přenesená",J418,0)</f>
        <v>0</v>
      </c>
      <c r="BH418" s="207">
        <f>IF(N418="sníž. přenesená",J418,0)</f>
        <v>0</v>
      </c>
      <c r="BI418" s="207">
        <f>IF(N418="nulová",J418,0)</f>
        <v>0</v>
      </c>
      <c r="BJ418" s="17" t="s">
        <v>86</v>
      </c>
      <c r="BK418" s="207">
        <f>ROUND(I418*H418,2)</f>
        <v>852</v>
      </c>
      <c r="BL418" s="17" t="s">
        <v>290</v>
      </c>
      <c r="BM418" s="17" t="s">
        <v>5975</v>
      </c>
    </row>
    <row r="419" s="1" customFormat="1" ht="16.5" customHeight="1">
      <c r="B419" s="33"/>
      <c r="C419" s="198" t="s">
        <v>5976</v>
      </c>
      <c r="D419" s="198" t="s">
        <v>285</v>
      </c>
      <c r="E419" s="199" t="s">
        <v>5977</v>
      </c>
      <c r="F419" s="200" t="s">
        <v>5978</v>
      </c>
      <c r="G419" s="201" t="s">
        <v>1463</v>
      </c>
      <c r="H419" s="202">
        <v>2</v>
      </c>
      <c r="I419" s="203">
        <v>98</v>
      </c>
      <c r="J419" s="203">
        <f>ROUND(I419*H419,2)</f>
        <v>196</v>
      </c>
      <c r="K419" s="200" t="s">
        <v>377</v>
      </c>
      <c r="L419" s="38"/>
      <c r="M419" s="72" t="s">
        <v>1</v>
      </c>
      <c r="N419" s="204" t="s">
        <v>50</v>
      </c>
      <c r="O419" s="205">
        <v>0</v>
      </c>
      <c r="P419" s="205">
        <f>O419*H419</f>
        <v>0</v>
      </c>
      <c r="Q419" s="205">
        <v>0</v>
      </c>
      <c r="R419" s="205">
        <f>Q419*H419</f>
        <v>0</v>
      </c>
      <c r="S419" s="205">
        <v>0</v>
      </c>
      <c r="T419" s="206">
        <f>S419*H419</f>
        <v>0</v>
      </c>
      <c r="AR419" s="17" t="s">
        <v>290</v>
      </c>
      <c r="AT419" s="17" t="s">
        <v>285</v>
      </c>
      <c r="AU419" s="17" t="s">
        <v>86</v>
      </c>
      <c r="AY419" s="17" t="s">
        <v>282</v>
      </c>
      <c r="BE419" s="207">
        <f>IF(N419="základní",J419,0)</f>
        <v>196</v>
      </c>
      <c r="BF419" s="207">
        <f>IF(N419="snížená",J419,0)</f>
        <v>0</v>
      </c>
      <c r="BG419" s="207">
        <f>IF(N419="zákl. přenesená",J419,0)</f>
        <v>0</v>
      </c>
      <c r="BH419" s="207">
        <f>IF(N419="sníž. přenesená",J419,0)</f>
        <v>0</v>
      </c>
      <c r="BI419" s="207">
        <f>IF(N419="nulová",J419,0)</f>
        <v>0</v>
      </c>
      <c r="BJ419" s="17" t="s">
        <v>86</v>
      </c>
      <c r="BK419" s="207">
        <f>ROUND(I419*H419,2)</f>
        <v>196</v>
      </c>
      <c r="BL419" s="17" t="s">
        <v>290</v>
      </c>
      <c r="BM419" s="17" t="s">
        <v>5979</v>
      </c>
    </row>
    <row r="420" s="1" customFormat="1" ht="16.5" customHeight="1">
      <c r="B420" s="33"/>
      <c r="C420" s="198" t="s">
        <v>5980</v>
      </c>
      <c r="D420" s="198" t="s">
        <v>285</v>
      </c>
      <c r="E420" s="199" t="s">
        <v>5981</v>
      </c>
      <c r="F420" s="200" t="s">
        <v>5982</v>
      </c>
      <c r="G420" s="201" t="s">
        <v>1463</v>
      </c>
      <c r="H420" s="202">
        <v>800</v>
      </c>
      <c r="I420" s="203">
        <v>13</v>
      </c>
      <c r="J420" s="203">
        <f>ROUND(I420*H420,2)</f>
        <v>10400</v>
      </c>
      <c r="K420" s="200" t="s">
        <v>377</v>
      </c>
      <c r="L420" s="38"/>
      <c r="M420" s="72" t="s">
        <v>1</v>
      </c>
      <c r="N420" s="204" t="s">
        <v>50</v>
      </c>
      <c r="O420" s="205">
        <v>0</v>
      </c>
      <c r="P420" s="205">
        <f>O420*H420</f>
        <v>0</v>
      </c>
      <c r="Q420" s="205">
        <v>0</v>
      </c>
      <c r="R420" s="205">
        <f>Q420*H420</f>
        <v>0</v>
      </c>
      <c r="S420" s="205">
        <v>0</v>
      </c>
      <c r="T420" s="206">
        <f>S420*H420</f>
        <v>0</v>
      </c>
      <c r="AR420" s="17" t="s">
        <v>290</v>
      </c>
      <c r="AT420" s="17" t="s">
        <v>285</v>
      </c>
      <c r="AU420" s="17" t="s">
        <v>86</v>
      </c>
      <c r="AY420" s="17" t="s">
        <v>282</v>
      </c>
      <c r="BE420" s="207">
        <f>IF(N420="základní",J420,0)</f>
        <v>10400</v>
      </c>
      <c r="BF420" s="207">
        <f>IF(N420="snížená",J420,0)</f>
        <v>0</v>
      </c>
      <c r="BG420" s="207">
        <f>IF(N420="zákl. přenesená",J420,0)</f>
        <v>0</v>
      </c>
      <c r="BH420" s="207">
        <f>IF(N420="sníž. přenesená",J420,0)</f>
        <v>0</v>
      </c>
      <c r="BI420" s="207">
        <f>IF(N420="nulová",J420,0)</f>
        <v>0</v>
      </c>
      <c r="BJ420" s="17" t="s">
        <v>86</v>
      </c>
      <c r="BK420" s="207">
        <f>ROUND(I420*H420,2)</f>
        <v>10400</v>
      </c>
      <c r="BL420" s="17" t="s">
        <v>290</v>
      </c>
      <c r="BM420" s="17" t="s">
        <v>5983</v>
      </c>
    </row>
    <row r="421" s="1" customFormat="1" ht="16.5" customHeight="1">
      <c r="B421" s="33"/>
      <c r="C421" s="198" t="s">
        <v>5984</v>
      </c>
      <c r="D421" s="198" t="s">
        <v>285</v>
      </c>
      <c r="E421" s="199" t="s">
        <v>5985</v>
      </c>
      <c r="F421" s="200" t="s">
        <v>5986</v>
      </c>
      <c r="G421" s="201" t="s">
        <v>1463</v>
      </c>
      <c r="H421" s="202">
        <v>280</v>
      </c>
      <c r="I421" s="203">
        <v>14</v>
      </c>
      <c r="J421" s="203">
        <f>ROUND(I421*H421,2)</f>
        <v>3920</v>
      </c>
      <c r="K421" s="200" t="s">
        <v>377</v>
      </c>
      <c r="L421" s="38"/>
      <c r="M421" s="72" t="s">
        <v>1</v>
      </c>
      <c r="N421" s="204" t="s">
        <v>50</v>
      </c>
      <c r="O421" s="205">
        <v>0</v>
      </c>
      <c r="P421" s="205">
        <f>O421*H421</f>
        <v>0</v>
      </c>
      <c r="Q421" s="205">
        <v>0</v>
      </c>
      <c r="R421" s="205">
        <f>Q421*H421</f>
        <v>0</v>
      </c>
      <c r="S421" s="205">
        <v>0</v>
      </c>
      <c r="T421" s="206">
        <f>S421*H421</f>
        <v>0</v>
      </c>
      <c r="AR421" s="17" t="s">
        <v>290</v>
      </c>
      <c r="AT421" s="17" t="s">
        <v>285</v>
      </c>
      <c r="AU421" s="17" t="s">
        <v>86</v>
      </c>
      <c r="AY421" s="17" t="s">
        <v>282</v>
      </c>
      <c r="BE421" s="207">
        <f>IF(N421="základní",J421,0)</f>
        <v>3920</v>
      </c>
      <c r="BF421" s="207">
        <f>IF(N421="snížená",J421,0)</f>
        <v>0</v>
      </c>
      <c r="BG421" s="207">
        <f>IF(N421="zákl. přenesená",J421,0)</f>
        <v>0</v>
      </c>
      <c r="BH421" s="207">
        <f>IF(N421="sníž. přenesená",J421,0)</f>
        <v>0</v>
      </c>
      <c r="BI421" s="207">
        <f>IF(N421="nulová",J421,0)</f>
        <v>0</v>
      </c>
      <c r="BJ421" s="17" t="s">
        <v>86</v>
      </c>
      <c r="BK421" s="207">
        <f>ROUND(I421*H421,2)</f>
        <v>3920</v>
      </c>
      <c r="BL421" s="17" t="s">
        <v>290</v>
      </c>
      <c r="BM421" s="17" t="s">
        <v>5987</v>
      </c>
    </row>
    <row r="422" s="1" customFormat="1" ht="16.5" customHeight="1">
      <c r="B422" s="33"/>
      <c r="C422" s="198" t="s">
        <v>5988</v>
      </c>
      <c r="D422" s="198" t="s">
        <v>285</v>
      </c>
      <c r="E422" s="199" t="s">
        <v>5989</v>
      </c>
      <c r="F422" s="200" t="s">
        <v>5990</v>
      </c>
      <c r="G422" s="201" t="s">
        <v>1463</v>
      </c>
      <c r="H422" s="202">
        <v>130</v>
      </c>
      <c r="I422" s="203">
        <v>10</v>
      </c>
      <c r="J422" s="203">
        <f>ROUND(I422*H422,2)</f>
        <v>1300</v>
      </c>
      <c r="K422" s="200" t="s">
        <v>377</v>
      </c>
      <c r="L422" s="38"/>
      <c r="M422" s="72" t="s">
        <v>1</v>
      </c>
      <c r="N422" s="204" t="s">
        <v>50</v>
      </c>
      <c r="O422" s="205">
        <v>0</v>
      </c>
      <c r="P422" s="205">
        <f>O422*H422</f>
        <v>0</v>
      </c>
      <c r="Q422" s="205">
        <v>0</v>
      </c>
      <c r="R422" s="205">
        <f>Q422*H422</f>
        <v>0</v>
      </c>
      <c r="S422" s="205">
        <v>0</v>
      </c>
      <c r="T422" s="206">
        <f>S422*H422</f>
        <v>0</v>
      </c>
      <c r="AR422" s="17" t="s">
        <v>290</v>
      </c>
      <c r="AT422" s="17" t="s">
        <v>285</v>
      </c>
      <c r="AU422" s="17" t="s">
        <v>86</v>
      </c>
      <c r="AY422" s="17" t="s">
        <v>282</v>
      </c>
      <c r="BE422" s="207">
        <f>IF(N422="základní",J422,0)</f>
        <v>1300</v>
      </c>
      <c r="BF422" s="207">
        <f>IF(N422="snížená",J422,0)</f>
        <v>0</v>
      </c>
      <c r="BG422" s="207">
        <f>IF(N422="zákl. přenesená",J422,0)</f>
        <v>0</v>
      </c>
      <c r="BH422" s="207">
        <f>IF(N422="sníž. přenesená",J422,0)</f>
        <v>0</v>
      </c>
      <c r="BI422" s="207">
        <f>IF(N422="nulová",J422,0)</f>
        <v>0</v>
      </c>
      <c r="BJ422" s="17" t="s">
        <v>86</v>
      </c>
      <c r="BK422" s="207">
        <f>ROUND(I422*H422,2)</f>
        <v>1300</v>
      </c>
      <c r="BL422" s="17" t="s">
        <v>290</v>
      </c>
      <c r="BM422" s="17" t="s">
        <v>5991</v>
      </c>
    </row>
    <row r="423" s="1" customFormat="1" ht="16.5" customHeight="1">
      <c r="B423" s="33"/>
      <c r="C423" s="198" t="s">
        <v>5992</v>
      </c>
      <c r="D423" s="198" t="s">
        <v>285</v>
      </c>
      <c r="E423" s="199" t="s">
        <v>5993</v>
      </c>
      <c r="F423" s="200" t="s">
        <v>5994</v>
      </c>
      <c r="G423" s="201" t="s">
        <v>1463</v>
      </c>
      <c r="H423" s="202">
        <v>7</v>
      </c>
      <c r="I423" s="203">
        <v>205</v>
      </c>
      <c r="J423" s="203">
        <f>ROUND(I423*H423,2)</f>
        <v>1435</v>
      </c>
      <c r="K423" s="200" t="s">
        <v>377</v>
      </c>
      <c r="L423" s="38"/>
      <c r="M423" s="72" t="s">
        <v>1</v>
      </c>
      <c r="N423" s="204" t="s">
        <v>50</v>
      </c>
      <c r="O423" s="205">
        <v>0</v>
      </c>
      <c r="P423" s="205">
        <f>O423*H423</f>
        <v>0</v>
      </c>
      <c r="Q423" s="205">
        <v>0</v>
      </c>
      <c r="R423" s="205">
        <f>Q423*H423</f>
        <v>0</v>
      </c>
      <c r="S423" s="205">
        <v>0</v>
      </c>
      <c r="T423" s="206">
        <f>S423*H423</f>
        <v>0</v>
      </c>
      <c r="AR423" s="17" t="s">
        <v>290</v>
      </c>
      <c r="AT423" s="17" t="s">
        <v>285</v>
      </c>
      <c r="AU423" s="17" t="s">
        <v>86</v>
      </c>
      <c r="AY423" s="17" t="s">
        <v>282</v>
      </c>
      <c r="BE423" s="207">
        <f>IF(N423="základní",J423,0)</f>
        <v>1435</v>
      </c>
      <c r="BF423" s="207">
        <f>IF(N423="snížená",J423,0)</f>
        <v>0</v>
      </c>
      <c r="BG423" s="207">
        <f>IF(N423="zákl. přenesená",J423,0)</f>
        <v>0</v>
      </c>
      <c r="BH423" s="207">
        <f>IF(N423="sníž. přenesená",J423,0)</f>
        <v>0</v>
      </c>
      <c r="BI423" s="207">
        <f>IF(N423="nulová",J423,0)</f>
        <v>0</v>
      </c>
      <c r="BJ423" s="17" t="s">
        <v>86</v>
      </c>
      <c r="BK423" s="207">
        <f>ROUND(I423*H423,2)</f>
        <v>1435</v>
      </c>
      <c r="BL423" s="17" t="s">
        <v>290</v>
      </c>
      <c r="BM423" s="17" t="s">
        <v>5995</v>
      </c>
    </row>
    <row r="424" s="1" customFormat="1" ht="16.5" customHeight="1">
      <c r="B424" s="33"/>
      <c r="C424" s="198" t="s">
        <v>5996</v>
      </c>
      <c r="D424" s="198" t="s">
        <v>285</v>
      </c>
      <c r="E424" s="199" t="s">
        <v>5997</v>
      </c>
      <c r="F424" s="200" t="s">
        <v>5998</v>
      </c>
      <c r="G424" s="201" t="s">
        <v>5149</v>
      </c>
      <c r="H424" s="202">
        <v>1</v>
      </c>
      <c r="I424" s="203">
        <v>2800</v>
      </c>
      <c r="J424" s="203">
        <f>ROUND(I424*H424,2)</f>
        <v>2800</v>
      </c>
      <c r="K424" s="200" t="s">
        <v>377</v>
      </c>
      <c r="L424" s="38"/>
      <c r="M424" s="72" t="s">
        <v>1</v>
      </c>
      <c r="N424" s="204" t="s">
        <v>50</v>
      </c>
      <c r="O424" s="205">
        <v>0</v>
      </c>
      <c r="P424" s="205">
        <f>O424*H424</f>
        <v>0</v>
      </c>
      <c r="Q424" s="205">
        <v>0</v>
      </c>
      <c r="R424" s="205">
        <f>Q424*H424</f>
        <v>0</v>
      </c>
      <c r="S424" s="205">
        <v>0</v>
      </c>
      <c r="T424" s="206">
        <f>S424*H424</f>
        <v>0</v>
      </c>
      <c r="AR424" s="17" t="s">
        <v>290</v>
      </c>
      <c r="AT424" s="17" t="s">
        <v>285</v>
      </c>
      <c r="AU424" s="17" t="s">
        <v>86</v>
      </c>
      <c r="AY424" s="17" t="s">
        <v>282</v>
      </c>
      <c r="BE424" s="207">
        <f>IF(N424="základní",J424,0)</f>
        <v>2800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17" t="s">
        <v>86</v>
      </c>
      <c r="BK424" s="207">
        <f>ROUND(I424*H424,2)</f>
        <v>2800</v>
      </c>
      <c r="BL424" s="17" t="s">
        <v>290</v>
      </c>
      <c r="BM424" s="17" t="s">
        <v>5999</v>
      </c>
    </row>
    <row r="425" s="1" customFormat="1" ht="16.5" customHeight="1">
      <c r="B425" s="33"/>
      <c r="C425" s="198" t="s">
        <v>6000</v>
      </c>
      <c r="D425" s="198" t="s">
        <v>285</v>
      </c>
      <c r="E425" s="199" t="s">
        <v>6001</v>
      </c>
      <c r="F425" s="200" t="s">
        <v>6002</v>
      </c>
      <c r="G425" s="201" t="s">
        <v>5149</v>
      </c>
      <c r="H425" s="202">
        <v>1</v>
      </c>
      <c r="I425" s="203">
        <v>6280</v>
      </c>
      <c r="J425" s="203">
        <f>ROUND(I425*H425,2)</f>
        <v>6280</v>
      </c>
      <c r="K425" s="200" t="s">
        <v>377</v>
      </c>
      <c r="L425" s="38"/>
      <c r="M425" s="72" t="s">
        <v>1</v>
      </c>
      <c r="N425" s="204" t="s">
        <v>50</v>
      </c>
      <c r="O425" s="205">
        <v>0</v>
      </c>
      <c r="P425" s="205">
        <f>O425*H425</f>
        <v>0</v>
      </c>
      <c r="Q425" s="205">
        <v>0</v>
      </c>
      <c r="R425" s="205">
        <f>Q425*H425</f>
        <v>0</v>
      </c>
      <c r="S425" s="205">
        <v>0</v>
      </c>
      <c r="T425" s="206">
        <f>S425*H425</f>
        <v>0</v>
      </c>
      <c r="AR425" s="17" t="s">
        <v>290</v>
      </c>
      <c r="AT425" s="17" t="s">
        <v>285</v>
      </c>
      <c r="AU425" s="17" t="s">
        <v>86</v>
      </c>
      <c r="AY425" s="17" t="s">
        <v>282</v>
      </c>
      <c r="BE425" s="207">
        <f>IF(N425="základní",J425,0)</f>
        <v>6280</v>
      </c>
      <c r="BF425" s="207">
        <f>IF(N425="snížená",J425,0)</f>
        <v>0</v>
      </c>
      <c r="BG425" s="207">
        <f>IF(N425="zákl. přenesená",J425,0)</f>
        <v>0</v>
      </c>
      <c r="BH425" s="207">
        <f>IF(N425="sníž. přenesená",J425,0)</f>
        <v>0</v>
      </c>
      <c r="BI425" s="207">
        <f>IF(N425="nulová",J425,0)</f>
        <v>0</v>
      </c>
      <c r="BJ425" s="17" t="s">
        <v>86</v>
      </c>
      <c r="BK425" s="207">
        <f>ROUND(I425*H425,2)</f>
        <v>6280</v>
      </c>
      <c r="BL425" s="17" t="s">
        <v>290</v>
      </c>
      <c r="BM425" s="17" t="s">
        <v>6003</v>
      </c>
    </row>
    <row r="426" s="11" customFormat="1" ht="25.92" customHeight="1">
      <c r="B426" s="183"/>
      <c r="C426" s="184"/>
      <c r="D426" s="185" t="s">
        <v>78</v>
      </c>
      <c r="E426" s="186" t="s">
        <v>6004</v>
      </c>
      <c r="F426" s="186" t="s">
        <v>6005</v>
      </c>
      <c r="G426" s="184"/>
      <c r="H426" s="184"/>
      <c r="I426" s="184"/>
      <c r="J426" s="187">
        <f>BK426</f>
        <v>31952</v>
      </c>
      <c r="K426" s="184"/>
      <c r="L426" s="188"/>
      <c r="M426" s="189"/>
      <c r="N426" s="190"/>
      <c r="O426" s="190"/>
      <c r="P426" s="191">
        <f>P427+P430</f>
        <v>0</v>
      </c>
      <c r="Q426" s="190"/>
      <c r="R426" s="191">
        <f>R427+R430</f>
        <v>0</v>
      </c>
      <c r="S426" s="190"/>
      <c r="T426" s="192">
        <f>T427+T430</f>
        <v>0</v>
      </c>
      <c r="AR426" s="193" t="s">
        <v>86</v>
      </c>
      <c r="AT426" s="194" t="s">
        <v>78</v>
      </c>
      <c r="AU426" s="194" t="s">
        <v>79</v>
      </c>
      <c r="AY426" s="193" t="s">
        <v>282</v>
      </c>
      <c r="BK426" s="195">
        <f>BK427+BK430</f>
        <v>31952</v>
      </c>
    </row>
    <row r="427" s="11" customFormat="1" ht="22.8" customHeight="1">
      <c r="B427" s="183"/>
      <c r="C427" s="184"/>
      <c r="D427" s="185" t="s">
        <v>78</v>
      </c>
      <c r="E427" s="196" t="s">
        <v>6006</v>
      </c>
      <c r="F427" s="196" t="s">
        <v>6007</v>
      </c>
      <c r="G427" s="184"/>
      <c r="H427" s="184"/>
      <c r="I427" s="184"/>
      <c r="J427" s="197">
        <f>BK427</f>
        <v>16974</v>
      </c>
      <c r="K427" s="184"/>
      <c r="L427" s="188"/>
      <c r="M427" s="189"/>
      <c r="N427" s="190"/>
      <c r="O427" s="190"/>
      <c r="P427" s="191">
        <f>SUM(P428:P429)</f>
        <v>0</v>
      </c>
      <c r="Q427" s="190"/>
      <c r="R427" s="191">
        <f>SUM(R428:R429)</f>
        <v>0</v>
      </c>
      <c r="S427" s="190"/>
      <c r="T427" s="192">
        <f>SUM(T428:T429)</f>
        <v>0</v>
      </c>
      <c r="AR427" s="193" t="s">
        <v>86</v>
      </c>
      <c r="AT427" s="194" t="s">
        <v>78</v>
      </c>
      <c r="AU427" s="194" t="s">
        <v>86</v>
      </c>
      <c r="AY427" s="193" t="s">
        <v>282</v>
      </c>
      <c r="BK427" s="195">
        <f>SUM(BK428:BK429)</f>
        <v>16974</v>
      </c>
    </row>
    <row r="428" s="1" customFormat="1" ht="16.5" customHeight="1">
      <c r="B428" s="33"/>
      <c r="C428" s="198" t="s">
        <v>6008</v>
      </c>
      <c r="D428" s="198" t="s">
        <v>285</v>
      </c>
      <c r="E428" s="199" t="s">
        <v>6009</v>
      </c>
      <c r="F428" s="200" t="s">
        <v>6010</v>
      </c>
      <c r="G428" s="201" t="s">
        <v>1463</v>
      </c>
      <c r="H428" s="202">
        <v>1</v>
      </c>
      <c r="I428" s="203">
        <v>4000</v>
      </c>
      <c r="J428" s="203">
        <f>ROUND(I428*H428,2)</f>
        <v>4000</v>
      </c>
      <c r="K428" s="200" t="s">
        <v>377</v>
      </c>
      <c r="L428" s="38"/>
      <c r="M428" s="72" t="s">
        <v>1</v>
      </c>
      <c r="N428" s="204" t="s">
        <v>50</v>
      </c>
      <c r="O428" s="205">
        <v>0</v>
      </c>
      <c r="P428" s="205">
        <f>O428*H428</f>
        <v>0</v>
      </c>
      <c r="Q428" s="205">
        <v>0</v>
      </c>
      <c r="R428" s="205">
        <f>Q428*H428</f>
        <v>0</v>
      </c>
      <c r="S428" s="205">
        <v>0</v>
      </c>
      <c r="T428" s="206">
        <f>S428*H428</f>
        <v>0</v>
      </c>
      <c r="AR428" s="17" t="s">
        <v>290</v>
      </c>
      <c r="AT428" s="17" t="s">
        <v>285</v>
      </c>
      <c r="AU428" s="17" t="s">
        <v>88</v>
      </c>
      <c r="AY428" s="17" t="s">
        <v>282</v>
      </c>
      <c r="BE428" s="207">
        <f>IF(N428="základní",J428,0)</f>
        <v>4000</v>
      </c>
      <c r="BF428" s="207">
        <f>IF(N428="snížená",J428,0)</f>
        <v>0</v>
      </c>
      <c r="BG428" s="207">
        <f>IF(N428="zákl. přenesená",J428,0)</f>
        <v>0</v>
      </c>
      <c r="BH428" s="207">
        <f>IF(N428="sníž. přenesená",J428,0)</f>
        <v>0</v>
      </c>
      <c r="BI428" s="207">
        <f>IF(N428="nulová",J428,0)</f>
        <v>0</v>
      </c>
      <c r="BJ428" s="17" t="s">
        <v>86</v>
      </c>
      <c r="BK428" s="207">
        <f>ROUND(I428*H428,2)</f>
        <v>4000</v>
      </c>
      <c r="BL428" s="17" t="s">
        <v>290</v>
      </c>
      <c r="BM428" s="17" t="s">
        <v>6011</v>
      </c>
    </row>
    <row r="429" s="1" customFormat="1" ht="16.5" customHeight="1">
      <c r="B429" s="33"/>
      <c r="C429" s="198" t="s">
        <v>6012</v>
      </c>
      <c r="D429" s="198" t="s">
        <v>285</v>
      </c>
      <c r="E429" s="199" t="s">
        <v>6013</v>
      </c>
      <c r="F429" s="200" t="s">
        <v>6010</v>
      </c>
      <c r="G429" s="201" t="s">
        <v>392</v>
      </c>
      <c r="H429" s="202">
        <v>998</v>
      </c>
      <c r="I429" s="203">
        <v>13</v>
      </c>
      <c r="J429" s="203">
        <f>ROUND(I429*H429,2)</f>
        <v>12974</v>
      </c>
      <c r="K429" s="200" t="s">
        <v>377</v>
      </c>
      <c r="L429" s="38"/>
      <c r="M429" s="72" t="s">
        <v>1</v>
      </c>
      <c r="N429" s="204" t="s">
        <v>50</v>
      </c>
      <c r="O429" s="205">
        <v>0</v>
      </c>
      <c r="P429" s="205">
        <f>O429*H429</f>
        <v>0</v>
      </c>
      <c r="Q429" s="205">
        <v>0</v>
      </c>
      <c r="R429" s="205">
        <f>Q429*H429</f>
        <v>0</v>
      </c>
      <c r="S429" s="205">
        <v>0</v>
      </c>
      <c r="T429" s="206">
        <f>S429*H429</f>
        <v>0</v>
      </c>
      <c r="AR429" s="17" t="s">
        <v>290</v>
      </c>
      <c r="AT429" s="17" t="s">
        <v>285</v>
      </c>
      <c r="AU429" s="17" t="s">
        <v>88</v>
      </c>
      <c r="AY429" s="17" t="s">
        <v>282</v>
      </c>
      <c r="BE429" s="207">
        <f>IF(N429="základní",J429,0)</f>
        <v>12974</v>
      </c>
      <c r="BF429" s="207">
        <f>IF(N429="snížená",J429,0)</f>
        <v>0</v>
      </c>
      <c r="BG429" s="207">
        <f>IF(N429="zákl. přenesená",J429,0)</f>
        <v>0</v>
      </c>
      <c r="BH429" s="207">
        <f>IF(N429="sníž. přenesená",J429,0)</f>
        <v>0</v>
      </c>
      <c r="BI429" s="207">
        <f>IF(N429="nulová",J429,0)</f>
        <v>0</v>
      </c>
      <c r="BJ429" s="17" t="s">
        <v>86</v>
      </c>
      <c r="BK429" s="207">
        <f>ROUND(I429*H429,2)</f>
        <v>12974</v>
      </c>
      <c r="BL429" s="17" t="s">
        <v>290</v>
      </c>
      <c r="BM429" s="17" t="s">
        <v>6014</v>
      </c>
    </row>
    <row r="430" s="11" customFormat="1" ht="22.8" customHeight="1">
      <c r="B430" s="183"/>
      <c r="C430" s="184"/>
      <c r="D430" s="185" t="s">
        <v>78</v>
      </c>
      <c r="E430" s="196" t="s">
        <v>6015</v>
      </c>
      <c r="F430" s="196" t="s">
        <v>6016</v>
      </c>
      <c r="G430" s="184"/>
      <c r="H430" s="184"/>
      <c r="I430" s="184"/>
      <c r="J430" s="197">
        <f>BK430</f>
        <v>14978</v>
      </c>
      <c r="K430" s="184"/>
      <c r="L430" s="188"/>
      <c r="M430" s="189"/>
      <c r="N430" s="190"/>
      <c r="O430" s="190"/>
      <c r="P430" s="191">
        <f>SUM(P431:P432)</f>
        <v>0</v>
      </c>
      <c r="Q430" s="190"/>
      <c r="R430" s="191">
        <f>SUM(R431:R432)</f>
        <v>0</v>
      </c>
      <c r="S430" s="190"/>
      <c r="T430" s="192">
        <f>SUM(T431:T432)</f>
        <v>0</v>
      </c>
      <c r="AR430" s="193" t="s">
        <v>86</v>
      </c>
      <c r="AT430" s="194" t="s">
        <v>78</v>
      </c>
      <c r="AU430" s="194" t="s">
        <v>86</v>
      </c>
      <c r="AY430" s="193" t="s">
        <v>282</v>
      </c>
      <c r="BK430" s="195">
        <f>SUM(BK431:BK432)</f>
        <v>14978</v>
      </c>
    </row>
    <row r="431" s="1" customFormat="1" ht="16.5" customHeight="1">
      <c r="B431" s="33"/>
      <c r="C431" s="198" t="s">
        <v>6017</v>
      </c>
      <c r="D431" s="198" t="s">
        <v>285</v>
      </c>
      <c r="E431" s="199" t="s">
        <v>6018</v>
      </c>
      <c r="F431" s="200" t="s">
        <v>6019</v>
      </c>
      <c r="G431" s="201" t="s">
        <v>1463</v>
      </c>
      <c r="H431" s="202">
        <v>1</v>
      </c>
      <c r="I431" s="203">
        <v>4000</v>
      </c>
      <c r="J431" s="203">
        <f>ROUND(I431*H431,2)</f>
        <v>4000</v>
      </c>
      <c r="K431" s="200" t="s">
        <v>377</v>
      </c>
      <c r="L431" s="38"/>
      <c r="M431" s="72" t="s">
        <v>1</v>
      </c>
      <c r="N431" s="204" t="s">
        <v>50</v>
      </c>
      <c r="O431" s="205">
        <v>0</v>
      </c>
      <c r="P431" s="205">
        <f>O431*H431</f>
        <v>0</v>
      </c>
      <c r="Q431" s="205">
        <v>0</v>
      </c>
      <c r="R431" s="205">
        <f>Q431*H431</f>
        <v>0</v>
      </c>
      <c r="S431" s="205">
        <v>0</v>
      </c>
      <c r="T431" s="206">
        <f>S431*H431</f>
        <v>0</v>
      </c>
      <c r="AR431" s="17" t="s">
        <v>290</v>
      </c>
      <c r="AT431" s="17" t="s">
        <v>285</v>
      </c>
      <c r="AU431" s="17" t="s">
        <v>88</v>
      </c>
      <c r="AY431" s="17" t="s">
        <v>282</v>
      </c>
      <c r="BE431" s="207">
        <f>IF(N431="základní",J431,0)</f>
        <v>4000</v>
      </c>
      <c r="BF431" s="207">
        <f>IF(N431="snížená",J431,0)</f>
        <v>0</v>
      </c>
      <c r="BG431" s="207">
        <f>IF(N431="zákl. přenesená",J431,0)</f>
        <v>0</v>
      </c>
      <c r="BH431" s="207">
        <f>IF(N431="sníž. přenesená",J431,0)</f>
        <v>0</v>
      </c>
      <c r="BI431" s="207">
        <f>IF(N431="nulová",J431,0)</f>
        <v>0</v>
      </c>
      <c r="BJ431" s="17" t="s">
        <v>86</v>
      </c>
      <c r="BK431" s="207">
        <f>ROUND(I431*H431,2)</f>
        <v>4000</v>
      </c>
      <c r="BL431" s="17" t="s">
        <v>290</v>
      </c>
      <c r="BM431" s="17" t="s">
        <v>6020</v>
      </c>
    </row>
    <row r="432" s="1" customFormat="1" ht="16.5" customHeight="1">
      <c r="B432" s="33"/>
      <c r="C432" s="198" t="s">
        <v>6021</v>
      </c>
      <c r="D432" s="198" t="s">
        <v>285</v>
      </c>
      <c r="E432" s="199" t="s">
        <v>6022</v>
      </c>
      <c r="F432" s="200" t="s">
        <v>6023</v>
      </c>
      <c r="G432" s="201" t="s">
        <v>1463</v>
      </c>
      <c r="H432" s="202">
        <v>998</v>
      </c>
      <c r="I432" s="203">
        <v>11</v>
      </c>
      <c r="J432" s="203">
        <f>ROUND(I432*H432,2)</f>
        <v>10978</v>
      </c>
      <c r="K432" s="200" t="s">
        <v>377</v>
      </c>
      <c r="L432" s="38"/>
      <c r="M432" s="72" t="s">
        <v>1</v>
      </c>
      <c r="N432" s="204" t="s">
        <v>50</v>
      </c>
      <c r="O432" s="205">
        <v>0</v>
      </c>
      <c r="P432" s="205">
        <f>O432*H432</f>
        <v>0</v>
      </c>
      <c r="Q432" s="205">
        <v>0</v>
      </c>
      <c r="R432" s="205">
        <f>Q432*H432</f>
        <v>0</v>
      </c>
      <c r="S432" s="205">
        <v>0</v>
      </c>
      <c r="T432" s="206">
        <f>S432*H432</f>
        <v>0</v>
      </c>
      <c r="AR432" s="17" t="s">
        <v>290</v>
      </c>
      <c r="AT432" s="17" t="s">
        <v>285</v>
      </c>
      <c r="AU432" s="17" t="s">
        <v>88</v>
      </c>
      <c r="AY432" s="17" t="s">
        <v>282</v>
      </c>
      <c r="BE432" s="207">
        <f>IF(N432="základní",J432,0)</f>
        <v>10978</v>
      </c>
      <c r="BF432" s="207">
        <f>IF(N432="snížená",J432,0)</f>
        <v>0</v>
      </c>
      <c r="BG432" s="207">
        <f>IF(N432="zákl. přenesená",J432,0)</f>
        <v>0</v>
      </c>
      <c r="BH432" s="207">
        <f>IF(N432="sníž. přenesená",J432,0)</f>
        <v>0</v>
      </c>
      <c r="BI432" s="207">
        <f>IF(N432="nulová",J432,0)</f>
        <v>0</v>
      </c>
      <c r="BJ432" s="17" t="s">
        <v>86</v>
      </c>
      <c r="BK432" s="207">
        <f>ROUND(I432*H432,2)</f>
        <v>10978</v>
      </c>
      <c r="BL432" s="17" t="s">
        <v>290</v>
      </c>
      <c r="BM432" s="17" t="s">
        <v>6024</v>
      </c>
    </row>
    <row r="433" s="11" customFormat="1" ht="25.92" customHeight="1">
      <c r="B433" s="183"/>
      <c r="C433" s="184"/>
      <c r="D433" s="185" t="s">
        <v>78</v>
      </c>
      <c r="E433" s="186" t="s">
        <v>6025</v>
      </c>
      <c r="F433" s="186" t="s">
        <v>6026</v>
      </c>
      <c r="G433" s="184"/>
      <c r="H433" s="184"/>
      <c r="I433" s="184"/>
      <c r="J433" s="187">
        <f>BK433</f>
        <v>17146</v>
      </c>
      <c r="K433" s="184"/>
      <c r="L433" s="188"/>
      <c r="M433" s="189"/>
      <c r="N433" s="190"/>
      <c r="O433" s="190"/>
      <c r="P433" s="191">
        <f>SUM(P434:P440)</f>
        <v>0</v>
      </c>
      <c r="Q433" s="190"/>
      <c r="R433" s="191">
        <f>SUM(R434:R440)</f>
        <v>0</v>
      </c>
      <c r="S433" s="190"/>
      <c r="T433" s="192">
        <f>SUM(T434:T440)</f>
        <v>0</v>
      </c>
      <c r="AR433" s="193" t="s">
        <v>86</v>
      </c>
      <c r="AT433" s="194" t="s">
        <v>78</v>
      </c>
      <c r="AU433" s="194" t="s">
        <v>79</v>
      </c>
      <c r="AY433" s="193" t="s">
        <v>282</v>
      </c>
      <c r="BK433" s="195">
        <f>SUM(BK434:BK440)</f>
        <v>17146</v>
      </c>
    </row>
    <row r="434" s="1" customFormat="1" ht="16.5" customHeight="1">
      <c r="B434" s="33"/>
      <c r="C434" s="198" t="s">
        <v>6027</v>
      </c>
      <c r="D434" s="198" t="s">
        <v>285</v>
      </c>
      <c r="E434" s="199" t="s">
        <v>6028</v>
      </c>
      <c r="F434" s="200" t="s">
        <v>6029</v>
      </c>
      <c r="G434" s="201" t="s">
        <v>1463</v>
      </c>
      <c r="H434" s="202">
        <v>2</v>
      </c>
      <c r="I434" s="203">
        <v>375</v>
      </c>
      <c r="J434" s="203">
        <f>ROUND(I434*H434,2)</f>
        <v>750</v>
      </c>
      <c r="K434" s="200" t="s">
        <v>377</v>
      </c>
      <c r="L434" s="38"/>
      <c r="M434" s="72" t="s">
        <v>1</v>
      </c>
      <c r="N434" s="204" t="s">
        <v>50</v>
      </c>
      <c r="O434" s="205">
        <v>0</v>
      </c>
      <c r="P434" s="205">
        <f>O434*H434</f>
        <v>0</v>
      </c>
      <c r="Q434" s="205">
        <v>0</v>
      </c>
      <c r="R434" s="205">
        <f>Q434*H434</f>
        <v>0</v>
      </c>
      <c r="S434" s="205">
        <v>0</v>
      </c>
      <c r="T434" s="206">
        <f>S434*H434</f>
        <v>0</v>
      </c>
      <c r="AR434" s="17" t="s">
        <v>290</v>
      </c>
      <c r="AT434" s="17" t="s">
        <v>285</v>
      </c>
      <c r="AU434" s="17" t="s">
        <v>86</v>
      </c>
      <c r="AY434" s="17" t="s">
        <v>282</v>
      </c>
      <c r="BE434" s="207">
        <f>IF(N434="základní",J434,0)</f>
        <v>750</v>
      </c>
      <c r="BF434" s="207">
        <f>IF(N434="snížená",J434,0)</f>
        <v>0</v>
      </c>
      <c r="BG434" s="207">
        <f>IF(N434="zákl. přenesená",J434,0)</f>
        <v>0</v>
      </c>
      <c r="BH434" s="207">
        <f>IF(N434="sníž. přenesená",J434,0)</f>
        <v>0</v>
      </c>
      <c r="BI434" s="207">
        <f>IF(N434="nulová",J434,0)</f>
        <v>0</v>
      </c>
      <c r="BJ434" s="17" t="s">
        <v>86</v>
      </c>
      <c r="BK434" s="207">
        <f>ROUND(I434*H434,2)</f>
        <v>750</v>
      </c>
      <c r="BL434" s="17" t="s">
        <v>290</v>
      </c>
      <c r="BM434" s="17" t="s">
        <v>6030</v>
      </c>
    </row>
    <row r="435" s="1" customFormat="1" ht="16.5" customHeight="1">
      <c r="B435" s="33"/>
      <c r="C435" s="198" t="s">
        <v>6031</v>
      </c>
      <c r="D435" s="198" t="s">
        <v>285</v>
      </c>
      <c r="E435" s="199" t="s">
        <v>6032</v>
      </c>
      <c r="F435" s="200" t="s">
        <v>6033</v>
      </c>
      <c r="G435" s="201" t="s">
        <v>392</v>
      </c>
      <c r="H435" s="202">
        <v>24</v>
      </c>
      <c r="I435" s="203">
        <v>171</v>
      </c>
      <c r="J435" s="203">
        <f>ROUND(I435*H435,2)</f>
        <v>4104</v>
      </c>
      <c r="K435" s="200" t="s">
        <v>377</v>
      </c>
      <c r="L435" s="38"/>
      <c r="M435" s="72" t="s">
        <v>1</v>
      </c>
      <c r="N435" s="204" t="s">
        <v>50</v>
      </c>
      <c r="O435" s="205">
        <v>0</v>
      </c>
      <c r="P435" s="205">
        <f>O435*H435</f>
        <v>0</v>
      </c>
      <c r="Q435" s="205">
        <v>0</v>
      </c>
      <c r="R435" s="205">
        <f>Q435*H435</f>
        <v>0</v>
      </c>
      <c r="S435" s="205">
        <v>0</v>
      </c>
      <c r="T435" s="206">
        <f>S435*H435</f>
        <v>0</v>
      </c>
      <c r="AR435" s="17" t="s">
        <v>290</v>
      </c>
      <c r="AT435" s="17" t="s">
        <v>285</v>
      </c>
      <c r="AU435" s="17" t="s">
        <v>86</v>
      </c>
      <c r="AY435" s="17" t="s">
        <v>282</v>
      </c>
      <c r="BE435" s="207">
        <f>IF(N435="základní",J435,0)</f>
        <v>4104</v>
      </c>
      <c r="BF435" s="207">
        <f>IF(N435="snížená",J435,0)</f>
        <v>0</v>
      </c>
      <c r="BG435" s="207">
        <f>IF(N435="zákl. přenesená",J435,0)</f>
        <v>0</v>
      </c>
      <c r="BH435" s="207">
        <f>IF(N435="sníž. přenesená",J435,0)</f>
        <v>0</v>
      </c>
      <c r="BI435" s="207">
        <f>IF(N435="nulová",J435,0)</f>
        <v>0</v>
      </c>
      <c r="BJ435" s="17" t="s">
        <v>86</v>
      </c>
      <c r="BK435" s="207">
        <f>ROUND(I435*H435,2)</f>
        <v>4104</v>
      </c>
      <c r="BL435" s="17" t="s">
        <v>290</v>
      </c>
      <c r="BM435" s="17" t="s">
        <v>6034</v>
      </c>
    </row>
    <row r="436" s="1" customFormat="1" ht="16.5" customHeight="1">
      <c r="B436" s="33"/>
      <c r="C436" s="198" t="s">
        <v>6035</v>
      </c>
      <c r="D436" s="198" t="s">
        <v>285</v>
      </c>
      <c r="E436" s="199" t="s">
        <v>6036</v>
      </c>
      <c r="F436" s="200" t="s">
        <v>6037</v>
      </c>
      <c r="G436" s="201" t="s">
        <v>1463</v>
      </c>
      <c r="H436" s="202">
        <v>15</v>
      </c>
      <c r="I436" s="203">
        <v>600</v>
      </c>
      <c r="J436" s="203">
        <f>ROUND(I436*H436,2)</f>
        <v>9000</v>
      </c>
      <c r="K436" s="200" t="s">
        <v>377</v>
      </c>
      <c r="L436" s="38"/>
      <c r="M436" s="72" t="s">
        <v>1</v>
      </c>
      <c r="N436" s="204" t="s">
        <v>50</v>
      </c>
      <c r="O436" s="205">
        <v>0</v>
      </c>
      <c r="P436" s="205">
        <f>O436*H436</f>
        <v>0</v>
      </c>
      <c r="Q436" s="205">
        <v>0</v>
      </c>
      <c r="R436" s="205">
        <f>Q436*H436</f>
        <v>0</v>
      </c>
      <c r="S436" s="205">
        <v>0</v>
      </c>
      <c r="T436" s="206">
        <f>S436*H436</f>
        <v>0</v>
      </c>
      <c r="AR436" s="17" t="s">
        <v>290</v>
      </c>
      <c r="AT436" s="17" t="s">
        <v>285</v>
      </c>
      <c r="AU436" s="17" t="s">
        <v>86</v>
      </c>
      <c r="AY436" s="17" t="s">
        <v>282</v>
      </c>
      <c r="BE436" s="207">
        <f>IF(N436="základní",J436,0)</f>
        <v>9000</v>
      </c>
      <c r="BF436" s="207">
        <f>IF(N436="snížená",J436,0)</f>
        <v>0</v>
      </c>
      <c r="BG436" s="207">
        <f>IF(N436="zákl. přenesená",J436,0)</f>
        <v>0</v>
      </c>
      <c r="BH436" s="207">
        <f>IF(N436="sníž. přenesená",J436,0)</f>
        <v>0</v>
      </c>
      <c r="BI436" s="207">
        <f>IF(N436="nulová",J436,0)</f>
        <v>0</v>
      </c>
      <c r="BJ436" s="17" t="s">
        <v>86</v>
      </c>
      <c r="BK436" s="207">
        <f>ROUND(I436*H436,2)</f>
        <v>9000</v>
      </c>
      <c r="BL436" s="17" t="s">
        <v>290</v>
      </c>
      <c r="BM436" s="17" t="s">
        <v>6038</v>
      </c>
    </row>
    <row r="437" s="1" customFormat="1" ht="16.5" customHeight="1">
      <c r="B437" s="33"/>
      <c r="C437" s="198" t="s">
        <v>6039</v>
      </c>
      <c r="D437" s="198" t="s">
        <v>285</v>
      </c>
      <c r="E437" s="199" t="s">
        <v>6040</v>
      </c>
      <c r="F437" s="200" t="s">
        <v>6041</v>
      </c>
      <c r="G437" s="201" t="s">
        <v>1463</v>
      </c>
      <c r="H437" s="202">
        <v>4</v>
      </c>
      <c r="I437" s="203">
        <v>361</v>
      </c>
      <c r="J437" s="203">
        <f>ROUND(I437*H437,2)</f>
        <v>1444</v>
      </c>
      <c r="K437" s="200" t="s">
        <v>377</v>
      </c>
      <c r="L437" s="38"/>
      <c r="M437" s="72" t="s">
        <v>1</v>
      </c>
      <c r="N437" s="204" t="s">
        <v>50</v>
      </c>
      <c r="O437" s="205">
        <v>0</v>
      </c>
      <c r="P437" s="205">
        <f>O437*H437</f>
        <v>0</v>
      </c>
      <c r="Q437" s="205">
        <v>0</v>
      </c>
      <c r="R437" s="205">
        <f>Q437*H437</f>
        <v>0</v>
      </c>
      <c r="S437" s="205">
        <v>0</v>
      </c>
      <c r="T437" s="206">
        <f>S437*H437</f>
        <v>0</v>
      </c>
      <c r="AR437" s="17" t="s">
        <v>290</v>
      </c>
      <c r="AT437" s="17" t="s">
        <v>285</v>
      </c>
      <c r="AU437" s="17" t="s">
        <v>86</v>
      </c>
      <c r="AY437" s="17" t="s">
        <v>282</v>
      </c>
      <c r="BE437" s="207">
        <f>IF(N437="základní",J437,0)</f>
        <v>1444</v>
      </c>
      <c r="BF437" s="207">
        <f>IF(N437="snížená",J437,0)</f>
        <v>0</v>
      </c>
      <c r="BG437" s="207">
        <f>IF(N437="zákl. přenesená",J437,0)</f>
        <v>0</v>
      </c>
      <c r="BH437" s="207">
        <f>IF(N437="sníž. přenesená",J437,0)</f>
        <v>0</v>
      </c>
      <c r="BI437" s="207">
        <f>IF(N437="nulová",J437,0)</f>
        <v>0</v>
      </c>
      <c r="BJ437" s="17" t="s">
        <v>86</v>
      </c>
      <c r="BK437" s="207">
        <f>ROUND(I437*H437,2)</f>
        <v>1444</v>
      </c>
      <c r="BL437" s="17" t="s">
        <v>290</v>
      </c>
      <c r="BM437" s="17" t="s">
        <v>6042</v>
      </c>
    </row>
    <row r="438" s="1" customFormat="1" ht="16.5" customHeight="1">
      <c r="B438" s="33"/>
      <c r="C438" s="198" t="s">
        <v>6043</v>
      </c>
      <c r="D438" s="198" t="s">
        <v>285</v>
      </c>
      <c r="E438" s="199" t="s">
        <v>6044</v>
      </c>
      <c r="F438" s="200" t="s">
        <v>6045</v>
      </c>
      <c r="G438" s="201" t="s">
        <v>1463</v>
      </c>
      <c r="H438" s="202">
        <v>2</v>
      </c>
      <c r="I438" s="203">
        <v>310</v>
      </c>
      <c r="J438" s="203">
        <f>ROUND(I438*H438,2)</f>
        <v>620</v>
      </c>
      <c r="K438" s="200" t="s">
        <v>377</v>
      </c>
      <c r="L438" s="38"/>
      <c r="M438" s="72" t="s">
        <v>1</v>
      </c>
      <c r="N438" s="204" t="s">
        <v>50</v>
      </c>
      <c r="O438" s="205">
        <v>0</v>
      </c>
      <c r="P438" s="205">
        <f>O438*H438</f>
        <v>0</v>
      </c>
      <c r="Q438" s="205">
        <v>0</v>
      </c>
      <c r="R438" s="205">
        <f>Q438*H438</f>
        <v>0</v>
      </c>
      <c r="S438" s="205">
        <v>0</v>
      </c>
      <c r="T438" s="206">
        <f>S438*H438</f>
        <v>0</v>
      </c>
      <c r="AR438" s="17" t="s">
        <v>290</v>
      </c>
      <c r="AT438" s="17" t="s">
        <v>285</v>
      </c>
      <c r="AU438" s="17" t="s">
        <v>86</v>
      </c>
      <c r="AY438" s="17" t="s">
        <v>282</v>
      </c>
      <c r="BE438" s="207">
        <f>IF(N438="základní",J438,0)</f>
        <v>620</v>
      </c>
      <c r="BF438" s="207">
        <f>IF(N438="snížená",J438,0)</f>
        <v>0</v>
      </c>
      <c r="BG438" s="207">
        <f>IF(N438="zákl. přenesená",J438,0)</f>
        <v>0</v>
      </c>
      <c r="BH438" s="207">
        <f>IF(N438="sníž. přenesená",J438,0)</f>
        <v>0</v>
      </c>
      <c r="BI438" s="207">
        <f>IF(N438="nulová",J438,0)</f>
        <v>0</v>
      </c>
      <c r="BJ438" s="17" t="s">
        <v>86</v>
      </c>
      <c r="BK438" s="207">
        <f>ROUND(I438*H438,2)</f>
        <v>620</v>
      </c>
      <c r="BL438" s="17" t="s">
        <v>290</v>
      </c>
      <c r="BM438" s="17" t="s">
        <v>6046</v>
      </c>
    </row>
    <row r="439" s="1" customFormat="1" ht="16.5" customHeight="1">
      <c r="B439" s="33"/>
      <c r="C439" s="198" t="s">
        <v>6047</v>
      </c>
      <c r="D439" s="198" t="s">
        <v>285</v>
      </c>
      <c r="E439" s="199" t="s">
        <v>6048</v>
      </c>
      <c r="F439" s="200" t="s">
        <v>6049</v>
      </c>
      <c r="G439" s="201" t="s">
        <v>1463</v>
      </c>
      <c r="H439" s="202">
        <v>2</v>
      </c>
      <c r="I439" s="203">
        <v>150</v>
      </c>
      <c r="J439" s="203">
        <f>ROUND(I439*H439,2)</f>
        <v>300</v>
      </c>
      <c r="K439" s="200" t="s">
        <v>377</v>
      </c>
      <c r="L439" s="38"/>
      <c r="M439" s="72" t="s">
        <v>1</v>
      </c>
      <c r="N439" s="204" t="s">
        <v>50</v>
      </c>
      <c r="O439" s="205">
        <v>0</v>
      </c>
      <c r="P439" s="205">
        <f>O439*H439</f>
        <v>0</v>
      </c>
      <c r="Q439" s="205">
        <v>0</v>
      </c>
      <c r="R439" s="205">
        <f>Q439*H439</f>
        <v>0</v>
      </c>
      <c r="S439" s="205">
        <v>0</v>
      </c>
      <c r="T439" s="206">
        <f>S439*H439</f>
        <v>0</v>
      </c>
      <c r="AR439" s="17" t="s">
        <v>290</v>
      </c>
      <c r="AT439" s="17" t="s">
        <v>285</v>
      </c>
      <c r="AU439" s="17" t="s">
        <v>86</v>
      </c>
      <c r="AY439" s="17" t="s">
        <v>282</v>
      </c>
      <c r="BE439" s="207">
        <f>IF(N439="základní",J439,0)</f>
        <v>300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17" t="s">
        <v>86</v>
      </c>
      <c r="BK439" s="207">
        <f>ROUND(I439*H439,2)</f>
        <v>300</v>
      </c>
      <c r="BL439" s="17" t="s">
        <v>290</v>
      </c>
      <c r="BM439" s="17" t="s">
        <v>6050</v>
      </c>
    </row>
    <row r="440" s="1" customFormat="1" ht="16.5" customHeight="1">
      <c r="B440" s="33"/>
      <c r="C440" s="198" t="s">
        <v>6051</v>
      </c>
      <c r="D440" s="198" t="s">
        <v>285</v>
      </c>
      <c r="E440" s="199" t="s">
        <v>6052</v>
      </c>
      <c r="F440" s="200" t="s">
        <v>6053</v>
      </c>
      <c r="G440" s="201" t="s">
        <v>1463</v>
      </c>
      <c r="H440" s="202">
        <v>1</v>
      </c>
      <c r="I440" s="203">
        <v>928</v>
      </c>
      <c r="J440" s="203">
        <f>ROUND(I440*H440,2)</f>
        <v>928</v>
      </c>
      <c r="K440" s="200" t="s">
        <v>377</v>
      </c>
      <c r="L440" s="38"/>
      <c r="M440" s="72" t="s">
        <v>1</v>
      </c>
      <c r="N440" s="204" t="s">
        <v>50</v>
      </c>
      <c r="O440" s="205">
        <v>0</v>
      </c>
      <c r="P440" s="205">
        <f>O440*H440</f>
        <v>0</v>
      </c>
      <c r="Q440" s="205">
        <v>0</v>
      </c>
      <c r="R440" s="205">
        <f>Q440*H440</f>
        <v>0</v>
      </c>
      <c r="S440" s="205">
        <v>0</v>
      </c>
      <c r="T440" s="206">
        <f>S440*H440</f>
        <v>0</v>
      </c>
      <c r="AR440" s="17" t="s">
        <v>290</v>
      </c>
      <c r="AT440" s="17" t="s">
        <v>285</v>
      </c>
      <c r="AU440" s="17" t="s">
        <v>86</v>
      </c>
      <c r="AY440" s="17" t="s">
        <v>282</v>
      </c>
      <c r="BE440" s="207">
        <f>IF(N440="základní",J440,0)</f>
        <v>928</v>
      </c>
      <c r="BF440" s="207">
        <f>IF(N440="snížená",J440,0)</f>
        <v>0</v>
      </c>
      <c r="BG440" s="207">
        <f>IF(N440="zákl. přenesená",J440,0)</f>
        <v>0</v>
      </c>
      <c r="BH440" s="207">
        <f>IF(N440="sníž. přenesená",J440,0)</f>
        <v>0</v>
      </c>
      <c r="BI440" s="207">
        <f>IF(N440="nulová",J440,0)</f>
        <v>0</v>
      </c>
      <c r="BJ440" s="17" t="s">
        <v>86</v>
      </c>
      <c r="BK440" s="207">
        <f>ROUND(I440*H440,2)</f>
        <v>928</v>
      </c>
      <c r="BL440" s="17" t="s">
        <v>290</v>
      </c>
      <c r="BM440" s="17" t="s">
        <v>6054</v>
      </c>
    </row>
    <row r="441" s="11" customFormat="1" ht="25.92" customHeight="1">
      <c r="B441" s="183"/>
      <c r="C441" s="184"/>
      <c r="D441" s="185" t="s">
        <v>78</v>
      </c>
      <c r="E441" s="186" t="s">
        <v>6055</v>
      </c>
      <c r="F441" s="186" t="s">
        <v>6056</v>
      </c>
      <c r="G441" s="184"/>
      <c r="H441" s="184"/>
      <c r="I441" s="184"/>
      <c r="J441" s="187">
        <f>BK441</f>
        <v>63300</v>
      </c>
      <c r="K441" s="184"/>
      <c r="L441" s="188"/>
      <c r="M441" s="189"/>
      <c r="N441" s="190"/>
      <c r="O441" s="190"/>
      <c r="P441" s="191">
        <f>SUM(P442:P444)</f>
        <v>0</v>
      </c>
      <c r="Q441" s="190"/>
      <c r="R441" s="191">
        <f>SUM(R442:R444)</f>
        <v>0</v>
      </c>
      <c r="S441" s="190"/>
      <c r="T441" s="192">
        <f>SUM(T442:T444)</f>
        <v>0</v>
      </c>
      <c r="AR441" s="193" t="s">
        <v>86</v>
      </c>
      <c r="AT441" s="194" t="s">
        <v>78</v>
      </c>
      <c r="AU441" s="194" t="s">
        <v>79</v>
      </c>
      <c r="AY441" s="193" t="s">
        <v>282</v>
      </c>
      <c r="BK441" s="195">
        <f>SUM(BK442:BK444)</f>
        <v>63300</v>
      </c>
    </row>
    <row r="442" s="1" customFormat="1" ht="16.5" customHeight="1">
      <c r="B442" s="33"/>
      <c r="C442" s="198" t="s">
        <v>6057</v>
      </c>
      <c r="D442" s="198" t="s">
        <v>285</v>
      </c>
      <c r="E442" s="199" t="s">
        <v>6058</v>
      </c>
      <c r="F442" s="200" t="s">
        <v>6059</v>
      </c>
      <c r="G442" s="201" t="s">
        <v>533</v>
      </c>
      <c r="H442" s="202">
        <v>1</v>
      </c>
      <c r="I442" s="203">
        <v>35000</v>
      </c>
      <c r="J442" s="203">
        <f>ROUND(I442*H442,2)</f>
        <v>35000</v>
      </c>
      <c r="K442" s="200" t="s">
        <v>377</v>
      </c>
      <c r="L442" s="38"/>
      <c r="M442" s="72" t="s">
        <v>1</v>
      </c>
      <c r="N442" s="204" t="s">
        <v>50</v>
      </c>
      <c r="O442" s="205">
        <v>0</v>
      </c>
      <c r="P442" s="205">
        <f>O442*H442</f>
        <v>0</v>
      </c>
      <c r="Q442" s="205">
        <v>0</v>
      </c>
      <c r="R442" s="205">
        <f>Q442*H442</f>
        <v>0</v>
      </c>
      <c r="S442" s="205">
        <v>0</v>
      </c>
      <c r="T442" s="206">
        <f>S442*H442</f>
        <v>0</v>
      </c>
      <c r="AR442" s="17" t="s">
        <v>290</v>
      </c>
      <c r="AT442" s="17" t="s">
        <v>285</v>
      </c>
      <c r="AU442" s="17" t="s">
        <v>86</v>
      </c>
      <c r="AY442" s="17" t="s">
        <v>282</v>
      </c>
      <c r="BE442" s="207">
        <f>IF(N442="základní",J442,0)</f>
        <v>35000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17" t="s">
        <v>86</v>
      </c>
      <c r="BK442" s="207">
        <f>ROUND(I442*H442,2)</f>
        <v>35000</v>
      </c>
      <c r="BL442" s="17" t="s">
        <v>290</v>
      </c>
      <c r="BM442" s="17" t="s">
        <v>6060</v>
      </c>
    </row>
    <row r="443" s="1" customFormat="1" ht="16.5" customHeight="1">
      <c r="B443" s="33"/>
      <c r="C443" s="198" t="s">
        <v>6061</v>
      </c>
      <c r="D443" s="198" t="s">
        <v>285</v>
      </c>
      <c r="E443" s="199" t="s">
        <v>6062</v>
      </c>
      <c r="F443" s="200" t="s">
        <v>4689</v>
      </c>
      <c r="G443" s="201" t="s">
        <v>533</v>
      </c>
      <c r="H443" s="202">
        <v>1</v>
      </c>
      <c r="I443" s="203">
        <v>20500</v>
      </c>
      <c r="J443" s="203">
        <f>ROUND(I443*H443,2)</f>
        <v>20500</v>
      </c>
      <c r="K443" s="200" t="s">
        <v>377</v>
      </c>
      <c r="L443" s="38"/>
      <c r="M443" s="72" t="s">
        <v>1</v>
      </c>
      <c r="N443" s="204" t="s">
        <v>50</v>
      </c>
      <c r="O443" s="205">
        <v>0</v>
      </c>
      <c r="P443" s="205">
        <f>O443*H443</f>
        <v>0</v>
      </c>
      <c r="Q443" s="205">
        <v>0</v>
      </c>
      <c r="R443" s="205">
        <f>Q443*H443</f>
        <v>0</v>
      </c>
      <c r="S443" s="205">
        <v>0</v>
      </c>
      <c r="T443" s="206">
        <f>S443*H443</f>
        <v>0</v>
      </c>
      <c r="AR443" s="17" t="s">
        <v>290</v>
      </c>
      <c r="AT443" s="17" t="s">
        <v>285</v>
      </c>
      <c r="AU443" s="17" t="s">
        <v>86</v>
      </c>
      <c r="AY443" s="17" t="s">
        <v>282</v>
      </c>
      <c r="BE443" s="207">
        <f>IF(N443="základní",J443,0)</f>
        <v>20500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17" t="s">
        <v>86</v>
      </c>
      <c r="BK443" s="207">
        <f>ROUND(I443*H443,2)</f>
        <v>20500</v>
      </c>
      <c r="BL443" s="17" t="s">
        <v>290</v>
      </c>
      <c r="BM443" s="17" t="s">
        <v>6063</v>
      </c>
    </row>
    <row r="444" s="1" customFormat="1" ht="16.5" customHeight="1">
      <c r="B444" s="33"/>
      <c r="C444" s="198" t="s">
        <v>6064</v>
      </c>
      <c r="D444" s="198" t="s">
        <v>285</v>
      </c>
      <c r="E444" s="199" t="s">
        <v>6065</v>
      </c>
      <c r="F444" s="200" t="s">
        <v>6066</v>
      </c>
      <c r="G444" s="201" t="s">
        <v>533</v>
      </c>
      <c r="H444" s="202">
        <v>1</v>
      </c>
      <c r="I444" s="203">
        <v>7800</v>
      </c>
      <c r="J444" s="203">
        <f>ROUND(I444*H444,2)</f>
        <v>7800</v>
      </c>
      <c r="K444" s="200" t="s">
        <v>377</v>
      </c>
      <c r="L444" s="38"/>
      <c r="M444" s="257" t="s">
        <v>1</v>
      </c>
      <c r="N444" s="258" t="s">
        <v>50</v>
      </c>
      <c r="O444" s="259">
        <v>0</v>
      </c>
      <c r="P444" s="259">
        <f>O444*H444</f>
        <v>0</v>
      </c>
      <c r="Q444" s="259">
        <v>0</v>
      </c>
      <c r="R444" s="259">
        <f>Q444*H444</f>
        <v>0</v>
      </c>
      <c r="S444" s="259">
        <v>0</v>
      </c>
      <c r="T444" s="260">
        <f>S444*H444</f>
        <v>0</v>
      </c>
      <c r="AR444" s="17" t="s">
        <v>290</v>
      </c>
      <c r="AT444" s="17" t="s">
        <v>285</v>
      </c>
      <c r="AU444" s="17" t="s">
        <v>86</v>
      </c>
      <c r="AY444" s="17" t="s">
        <v>282</v>
      </c>
      <c r="BE444" s="207">
        <f>IF(N444="základní",J444,0)</f>
        <v>7800</v>
      </c>
      <c r="BF444" s="207">
        <f>IF(N444="snížená",J444,0)</f>
        <v>0</v>
      </c>
      <c r="BG444" s="207">
        <f>IF(N444="zákl. přenesená",J444,0)</f>
        <v>0</v>
      </c>
      <c r="BH444" s="207">
        <f>IF(N444="sníž. přenesená",J444,0)</f>
        <v>0</v>
      </c>
      <c r="BI444" s="207">
        <f>IF(N444="nulová",J444,0)</f>
        <v>0</v>
      </c>
      <c r="BJ444" s="17" t="s">
        <v>86</v>
      </c>
      <c r="BK444" s="207">
        <f>ROUND(I444*H444,2)</f>
        <v>7800</v>
      </c>
      <c r="BL444" s="17" t="s">
        <v>290</v>
      </c>
      <c r="BM444" s="17" t="s">
        <v>6067</v>
      </c>
    </row>
    <row r="445" s="1" customFormat="1" ht="6.96" customHeight="1">
      <c r="B445" s="52"/>
      <c r="C445" s="53"/>
      <c r="D445" s="53"/>
      <c r="E445" s="53"/>
      <c r="F445" s="53"/>
      <c r="G445" s="53"/>
      <c r="H445" s="53"/>
      <c r="I445" s="53"/>
      <c r="J445" s="53"/>
      <c r="K445" s="53"/>
      <c r="L445" s="38"/>
    </row>
  </sheetData>
  <sheetProtection sheet="1" autoFilter="0" formatColumns="0" formatRows="0" objects="1" scenarios="1" spinCount="100000" saltValue="ehMm9ANkFHhjYSzIRQ8tDsRevgTtMN7sok+HYrUbFmwQo6eKPeMQmpoQkbOlIRohQJU/7ayuY91x/o7dSo9IWg==" hashValue="kxzRESP/DN1N+94cAaqqcgHD1DD8+jl+m/JEV2ctcgjTSPwt/LNuFXEu5MnYi8ZRYTnfJE7C5a9H0nWDZjqLpA==" algorithmName="SHA-512" password="CC35"/>
  <autoFilter ref="C122:K444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109:H109"/>
    <mergeCell ref="E113:H113"/>
    <mergeCell ref="E111:H111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187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3207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5068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6068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ROUND(J97, 2)</f>
        <v>70912.860000000001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ROUND((SUM(BE97:BE208)),  2)</f>
        <v>70912.860000000001</v>
      </c>
      <c r="I37" s="145">
        <v>0.20999999999999999</v>
      </c>
      <c r="J37" s="144">
        <f>ROUND(((SUM(BE97:BE208))*I37),  2)</f>
        <v>14891.700000000001</v>
      </c>
      <c r="L37" s="38"/>
    </row>
    <row r="38" s="1" customFormat="1" ht="14.4" customHeight="1">
      <c r="B38" s="38"/>
      <c r="E38" s="135" t="s">
        <v>51</v>
      </c>
      <c r="F38" s="144">
        <f>ROUND((SUM(BF97:BF208)),  2)</f>
        <v>0</v>
      </c>
      <c r="I38" s="145">
        <v>0.14999999999999999</v>
      </c>
      <c r="J38" s="144">
        <f>ROUND(((SUM(BF97:BF208))*I38),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ROUND((SUM(BG97:BG208)),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ROUND((SUM(BH97:BH208)),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ROUND((SUM(BI97:BI208)),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85804.559999999998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3207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5068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404 1b - Slaboproudé rozvody - stavební část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J97</f>
        <v>70912.860000000001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J98</f>
        <v>70912.860000000001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J99</f>
        <v>21378.859999999997</v>
      </c>
      <c r="K69" s="117"/>
      <c r="L69" s="172"/>
    </row>
    <row r="70" s="9" customFormat="1" ht="19.92" customHeight="1">
      <c r="B70" s="168"/>
      <c r="C70" s="117"/>
      <c r="D70" s="169" t="s">
        <v>2335</v>
      </c>
      <c r="E70" s="170"/>
      <c r="F70" s="170"/>
      <c r="G70" s="170"/>
      <c r="H70" s="170"/>
      <c r="I70" s="170"/>
      <c r="J70" s="171">
        <f>J124</f>
        <v>30519.029999999999</v>
      </c>
      <c r="K70" s="117"/>
      <c r="L70" s="172"/>
    </row>
    <row r="71" s="9" customFormat="1" ht="19.92" customHeight="1">
      <c r="B71" s="168"/>
      <c r="C71" s="117"/>
      <c r="D71" s="169" t="s">
        <v>6069</v>
      </c>
      <c r="E71" s="170"/>
      <c r="F71" s="170"/>
      <c r="G71" s="170"/>
      <c r="H71" s="170"/>
      <c r="I71" s="170"/>
      <c r="J71" s="171">
        <f>J157</f>
        <v>1755.2000000000001</v>
      </c>
      <c r="K71" s="117"/>
      <c r="L71" s="172"/>
    </row>
    <row r="72" s="9" customFormat="1" ht="19.92" customHeight="1">
      <c r="B72" s="168"/>
      <c r="C72" s="117"/>
      <c r="D72" s="169" t="s">
        <v>1041</v>
      </c>
      <c r="E72" s="170"/>
      <c r="F72" s="170"/>
      <c r="G72" s="170"/>
      <c r="H72" s="170"/>
      <c r="I72" s="170"/>
      <c r="J72" s="171">
        <f>J166</f>
        <v>13921.200000000001</v>
      </c>
      <c r="K72" s="117"/>
      <c r="L72" s="172"/>
    </row>
    <row r="73" s="9" customFormat="1" ht="19.92" customHeight="1">
      <c r="B73" s="168"/>
      <c r="C73" s="117"/>
      <c r="D73" s="169" t="s">
        <v>1043</v>
      </c>
      <c r="E73" s="170"/>
      <c r="F73" s="170"/>
      <c r="G73" s="170"/>
      <c r="H73" s="170"/>
      <c r="I73" s="170"/>
      <c r="J73" s="171">
        <f>J207</f>
        <v>3338.5700000000002</v>
      </c>
      <c r="K73" s="117"/>
      <c r="L73" s="172"/>
    </row>
    <row r="74" s="1" customFormat="1" ht="21.84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6.96" customHeight="1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38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38"/>
    </row>
    <row r="80" s="1" customFormat="1" ht="24.96" customHeight="1">
      <c r="B80" s="33"/>
      <c r="C80" s="23" t="s">
        <v>268</v>
      </c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14</v>
      </c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6.5" customHeight="1">
      <c r="B83" s="33"/>
      <c r="C83" s="34"/>
      <c r="D83" s="34"/>
      <c r="E83" s="157" t="str">
        <f>E7</f>
        <v>Přestupní terminál Šumperk</v>
      </c>
      <c r="F83" s="29"/>
      <c r="G83" s="29"/>
      <c r="H83" s="29"/>
      <c r="I83" s="34"/>
      <c r="J83" s="34"/>
      <c r="K83" s="34"/>
      <c r="L83" s="38"/>
    </row>
    <row r="84" ht="12" customHeight="1">
      <c r="B84" s="21"/>
      <c r="C84" s="29" t="s">
        <v>244</v>
      </c>
      <c r="D84" s="22"/>
      <c r="E84" s="22"/>
      <c r="F84" s="22"/>
      <c r="G84" s="22"/>
      <c r="H84" s="22"/>
      <c r="I84" s="22"/>
      <c r="J84" s="22"/>
      <c r="K84" s="22"/>
      <c r="L84" s="20"/>
    </row>
    <row r="85" ht="16.5" customHeight="1">
      <c r="B85" s="21"/>
      <c r="C85" s="22"/>
      <c r="D85" s="22"/>
      <c r="E85" s="157" t="s">
        <v>3207</v>
      </c>
      <c r="F85" s="22"/>
      <c r="G85" s="22"/>
      <c r="H85" s="22"/>
      <c r="I85" s="22"/>
      <c r="J85" s="22"/>
      <c r="K85" s="22"/>
      <c r="L85" s="20"/>
    </row>
    <row r="86" ht="12" customHeight="1">
      <c r="B86" s="21"/>
      <c r="C86" s="29" t="s">
        <v>246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33"/>
      <c r="C87" s="34"/>
      <c r="D87" s="34"/>
      <c r="E87" s="29" t="s">
        <v>5068</v>
      </c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1829</v>
      </c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6.5" customHeight="1">
      <c r="B89" s="33"/>
      <c r="C89" s="34"/>
      <c r="D89" s="34"/>
      <c r="E89" s="59" t="str">
        <f>E13</f>
        <v>SO 404 1b - Slaboproudé rozvody - stavební část</v>
      </c>
      <c r="F89" s="34"/>
      <c r="G89" s="34"/>
      <c r="H89" s="34"/>
      <c r="I89" s="34"/>
      <c r="J89" s="34"/>
      <c r="K89" s="34"/>
      <c r="L89" s="38"/>
    </row>
    <row r="90" s="1" customFormat="1" ht="6.96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" customFormat="1" ht="12" customHeight="1">
      <c r="B91" s="33"/>
      <c r="C91" s="29" t="s">
        <v>20</v>
      </c>
      <c r="D91" s="34"/>
      <c r="E91" s="34"/>
      <c r="F91" s="26" t="str">
        <f>F16</f>
        <v>Šumperk</v>
      </c>
      <c r="G91" s="34"/>
      <c r="H91" s="34"/>
      <c r="I91" s="29" t="s">
        <v>22</v>
      </c>
      <c r="J91" s="62" t="str">
        <f>IF(J16="","",J16)</f>
        <v>20. 11. 2018</v>
      </c>
      <c r="K91" s="34"/>
      <c r="L91" s="38"/>
    </row>
    <row r="92" s="1" customFormat="1" ht="6.96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" customFormat="1" ht="13.65" customHeight="1">
      <c r="B93" s="33"/>
      <c r="C93" s="29" t="s">
        <v>28</v>
      </c>
      <c r="D93" s="34"/>
      <c r="E93" s="34"/>
      <c r="F93" s="26" t="str">
        <f>E19</f>
        <v>Město Šumperk</v>
      </c>
      <c r="G93" s="34"/>
      <c r="H93" s="34"/>
      <c r="I93" s="29" t="s">
        <v>36</v>
      </c>
      <c r="J93" s="31" t="str">
        <f>E25</f>
        <v>Cekr CZ s.r.o.</v>
      </c>
      <c r="K93" s="34"/>
      <c r="L93" s="38"/>
    </row>
    <row r="94" s="1" customFormat="1" ht="24.9" customHeight="1">
      <c r="B94" s="33"/>
      <c r="C94" s="29" t="s">
        <v>34</v>
      </c>
      <c r="D94" s="34"/>
      <c r="E94" s="34"/>
      <c r="F94" s="26" t="str">
        <f>IF(E22="","",E22)</f>
        <v>Na základě VŘ</v>
      </c>
      <c r="G94" s="34"/>
      <c r="H94" s="34"/>
      <c r="I94" s="29" t="s">
        <v>41</v>
      </c>
      <c r="J94" s="31" t="str">
        <f>E28</f>
        <v>Jan Zamykal, CS ÚRS 2018 02</v>
      </c>
      <c r="K94" s="34"/>
      <c r="L94" s="38"/>
    </row>
    <row r="95" s="1" customFormat="1" ht="10.32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8"/>
    </row>
    <row r="96" s="10" customFormat="1" ht="29.28" customHeight="1">
      <c r="B96" s="173"/>
      <c r="C96" s="174" t="s">
        <v>269</v>
      </c>
      <c r="D96" s="175" t="s">
        <v>64</v>
      </c>
      <c r="E96" s="175" t="s">
        <v>60</v>
      </c>
      <c r="F96" s="175" t="s">
        <v>61</v>
      </c>
      <c r="G96" s="175" t="s">
        <v>270</v>
      </c>
      <c r="H96" s="175" t="s">
        <v>271</v>
      </c>
      <c r="I96" s="175" t="s">
        <v>272</v>
      </c>
      <c r="J96" s="176" t="s">
        <v>250</v>
      </c>
      <c r="K96" s="177" t="s">
        <v>273</v>
      </c>
      <c r="L96" s="178"/>
      <c r="M96" s="83" t="s">
        <v>1</v>
      </c>
      <c r="N96" s="84" t="s">
        <v>49</v>
      </c>
      <c r="O96" s="84" t="s">
        <v>274</v>
      </c>
      <c r="P96" s="84" t="s">
        <v>275</v>
      </c>
      <c r="Q96" s="84" t="s">
        <v>276</v>
      </c>
      <c r="R96" s="84" t="s">
        <v>277</v>
      </c>
      <c r="S96" s="84" t="s">
        <v>278</v>
      </c>
      <c r="T96" s="85" t="s">
        <v>279</v>
      </c>
    </row>
    <row r="97" s="1" customFormat="1" ht="22.8" customHeight="1">
      <c r="B97" s="33"/>
      <c r="C97" s="90" t="s">
        <v>280</v>
      </c>
      <c r="D97" s="34"/>
      <c r="E97" s="34"/>
      <c r="F97" s="34"/>
      <c r="G97" s="34"/>
      <c r="H97" s="34"/>
      <c r="I97" s="34"/>
      <c r="J97" s="179">
        <f>BK97</f>
        <v>70912.860000000001</v>
      </c>
      <c r="K97" s="34"/>
      <c r="L97" s="38"/>
      <c r="M97" s="86"/>
      <c r="N97" s="87"/>
      <c r="O97" s="87"/>
      <c r="P97" s="180">
        <f>P98</f>
        <v>124.693552</v>
      </c>
      <c r="Q97" s="87"/>
      <c r="R97" s="180">
        <f>R98</f>
        <v>18.755766200000004</v>
      </c>
      <c r="S97" s="87"/>
      <c r="T97" s="181">
        <f>T98</f>
        <v>0</v>
      </c>
      <c r="AT97" s="17" t="s">
        <v>78</v>
      </c>
      <c r="AU97" s="17" t="s">
        <v>252</v>
      </c>
      <c r="BK97" s="182">
        <f>BK98</f>
        <v>70912.860000000001</v>
      </c>
    </row>
    <row r="98" s="11" customFormat="1" ht="25.92" customHeight="1">
      <c r="B98" s="183"/>
      <c r="C98" s="184"/>
      <c r="D98" s="185" t="s">
        <v>78</v>
      </c>
      <c r="E98" s="186" t="s">
        <v>1044</v>
      </c>
      <c r="F98" s="186" t="s">
        <v>1045</v>
      </c>
      <c r="G98" s="184"/>
      <c r="H98" s="184"/>
      <c r="I98" s="184"/>
      <c r="J98" s="187">
        <f>BK98</f>
        <v>70912.860000000001</v>
      </c>
      <c r="K98" s="184"/>
      <c r="L98" s="188"/>
      <c r="M98" s="189"/>
      <c r="N98" s="190"/>
      <c r="O98" s="190"/>
      <c r="P98" s="191">
        <f>P99+P124+P157+P166+P207</f>
        <v>124.693552</v>
      </c>
      <c r="Q98" s="190"/>
      <c r="R98" s="191">
        <f>R99+R124+R157+R166+R207</f>
        <v>18.755766200000004</v>
      </c>
      <c r="S98" s="190"/>
      <c r="T98" s="192">
        <f>T99+T124+T157+T166+T207</f>
        <v>0</v>
      </c>
      <c r="AR98" s="193" t="s">
        <v>86</v>
      </c>
      <c r="AT98" s="194" t="s">
        <v>78</v>
      </c>
      <c r="AU98" s="194" t="s">
        <v>79</v>
      </c>
      <c r="AY98" s="193" t="s">
        <v>282</v>
      </c>
      <c r="BK98" s="195">
        <f>BK99+BK124+BK157+BK166+BK207</f>
        <v>70912.860000000001</v>
      </c>
    </row>
    <row r="99" s="11" customFormat="1" ht="22.8" customHeight="1">
      <c r="B99" s="183"/>
      <c r="C99" s="184"/>
      <c r="D99" s="185" t="s">
        <v>78</v>
      </c>
      <c r="E99" s="196" t="s">
        <v>86</v>
      </c>
      <c r="F99" s="196" t="s">
        <v>284</v>
      </c>
      <c r="G99" s="184"/>
      <c r="H99" s="184"/>
      <c r="I99" s="184"/>
      <c r="J99" s="197">
        <f>BK99</f>
        <v>21378.859999999997</v>
      </c>
      <c r="K99" s="184"/>
      <c r="L99" s="188"/>
      <c r="M99" s="189"/>
      <c r="N99" s="190"/>
      <c r="O99" s="190"/>
      <c r="P99" s="191">
        <f>SUM(P100:P123)</f>
        <v>77.57894499999999</v>
      </c>
      <c r="Q99" s="190"/>
      <c r="R99" s="191">
        <f>SUM(R100:R123)</f>
        <v>0</v>
      </c>
      <c r="S99" s="190"/>
      <c r="T99" s="192">
        <f>SUM(T100:T123)</f>
        <v>0</v>
      </c>
      <c r="AR99" s="193" t="s">
        <v>86</v>
      </c>
      <c r="AT99" s="194" t="s">
        <v>78</v>
      </c>
      <c r="AU99" s="194" t="s">
        <v>86</v>
      </c>
      <c r="AY99" s="193" t="s">
        <v>282</v>
      </c>
      <c r="BK99" s="195">
        <f>SUM(BK100:BK123)</f>
        <v>21378.859999999997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6070</v>
      </c>
      <c r="F100" s="200" t="s">
        <v>6071</v>
      </c>
      <c r="G100" s="201" t="s">
        <v>288</v>
      </c>
      <c r="H100" s="202">
        <v>22.417999999999999</v>
      </c>
      <c r="I100" s="203">
        <v>692</v>
      </c>
      <c r="J100" s="203">
        <f>ROUND(I100*H100,2)</f>
        <v>15513.26</v>
      </c>
      <c r="K100" s="200" t="s">
        <v>289</v>
      </c>
      <c r="L100" s="38"/>
      <c r="M100" s="72" t="s">
        <v>1</v>
      </c>
      <c r="N100" s="204" t="s">
        <v>50</v>
      </c>
      <c r="O100" s="205">
        <v>2.948</v>
      </c>
      <c r="P100" s="205">
        <f>O100*H100</f>
        <v>66.088263999999995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15513.26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15513.26</v>
      </c>
      <c r="BL100" s="17" t="s">
        <v>290</v>
      </c>
      <c r="BM100" s="17" t="s">
        <v>6072</v>
      </c>
    </row>
    <row r="101" s="12" customFormat="1">
      <c r="B101" s="208"/>
      <c r="C101" s="209"/>
      <c r="D101" s="210" t="s">
        <v>292</v>
      </c>
      <c r="E101" s="211" t="s">
        <v>1</v>
      </c>
      <c r="F101" s="212" t="s">
        <v>6073</v>
      </c>
      <c r="G101" s="209"/>
      <c r="H101" s="211" t="s">
        <v>1</v>
      </c>
      <c r="I101" s="209"/>
      <c r="J101" s="209"/>
      <c r="K101" s="209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292</v>
      </c>
      <c r="AU101" s="217" t="s">
        <v>88</v>
      </c>
      <c r="AV101" s="12" t="s">
        <v>86</v>
      </c>
      <c r="AW101" s="12" t="s">
        <v>40</v>
      </c>
      <c r="AX101" s="12" t="s">
        <v>79</v>
      </c>
      <c r="AY101" s="217" t="s">
        <v>282</v>
      </c>
    </row>
    <row r="102" s="13" customFormat="1">
      <c r="B102" s="218"/>
      <c r="C102" s="219"/>
      <c r="D102" s="210" t="s">
        <v>292</v>
      </c>
      <c r="E102" s="220" t="s">
        <v>1</v>
      </c>
      <c r="F102" s="221" t="s">
        <v>6074</v>
      </c>
      <c r="G102" s="219"/>
      <c r="H102" s="222">
        <v>11.154</v>
      </c>
      <c r="I102" s="219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292</v>
      </c>
      <c r="AU102" s="227" t="s">
        <v>88</v>
      </c>
      <c r="AV102" s="13" t="s">
        <v>88</v>
      </c>
      <c r="AW102" s="13" t="s">
        <v>40</v>
      </c>
      <c r="AX102" s="13" t="s">
        <v>79</v>
      </c>
      <c r="AY102" s="22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6075</v>
      </c>
      <c r="G103" s="219"/>
      <c r="H103" s="222">
        <v>5.6319999999999997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6076</v>
      </c>
      <c r="G104" s="219"/>
      <c r="H104" s="222">
        <v>2.1560000000000001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6077</v>
      </c>
      <c r="G105" s="219"/>
      <c r="H105" s="222">
        <v>1.3200000000000001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88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6078</v>
      </c>
      <c r="G106" s="219"/>
      <c r="H106" s="222">
        <v>2.1560000000000001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5" customFormat="1">
      <c r="B107" s="238"/>
      <c r="C107" s="239"/>
      <c r="D107" s="210" t="s">
        <v>292</v>
      </c>
      <c r="E107" s="240" t="s">
        <v>1</v>
      </c>
      <c r="F107" s="241" t="s">
        <v>306</v>
      </c>
      <c r="G107" s="239"/>
      <c r="H107" s="242">
        <v>22.417999999999999</v>
      </c>
      <c r="I107" s="239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292</v>
      </c>
      <c r="AU107" s="247" t="s">
        <v>88</v>
      </c>
      <c r="AV107" s="15" t="s">
        <v>290</v>
      </c>
      <c r="AW107" s="15" t="s">
        <v>40</v>
      </c>
      <c r="AX107" s="15" t="s">
        <v>86</v>
      </c>
      <c r="AY107" s="247" t="s">
        <v>282</v>
      </c>
    </row>
    <row r="108" s="1" customFormat="1" ht="16.5" customHeight="1">
      <c r="B108" s="33"/>
      <c r="C108" s="198" t="s">
        <v>88</v>
      </c>
      <c r="D108" s="198" t="s">
        <v>285</v>
      </c>
      <c r="E108" s="199" t="s">
        <v>6079</v>
      </c>
      <c r="F108" s="200" t="s">
        <v>6080</v>
      </c>
      <c r="G108" s="201" t="s">
        <v>288</v>
      </c>
      <c r="H108" s="202">
        <v>11.209</v>
      </c>
      <c r="I108" s="203">
        <v>138</v>
      </c>
      <c r="J108" s="203">
        <f>ROUND(I108*H108,2)</f>
        <v>1546.8399999999999</v>
      </c>
      <c r="K108" s="200" t="s">
        <v>289</v>
      </c>
      <c r="L108" s="38"/>
      <c r="M108" s="72" t="s">
        <v>1</v>
      </c>
      <c r="N108" s="204" t="s">
        <v>50</v>
      </c>
      <c r="O108" s="205">
        <v>0.58999999999999997</v>
      </c>
      <c r="P108" s="205">
        <f>O108*H108</f>
        <v>6.6133099999999994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88</v>
      </c>
      <c r="AY108" s="17" t="s">
        <v>282</v>
      </c>
      <c r="BE108" s="207">
        <f>IF(N108="základní",J108,0)</f>
        <v>1546.8399999999999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1546.8399999999999</v>
      </c>
      <c r="BL108" s="17" t="s">
        <v>290</v>
      </c>
      <c r="BM108" s="17" t="s">
        <v>6081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1294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6082</v>
      </c>
      <c r="G110" s="219"/>
      <c r="H110" s="222">
        <v>11.209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5" customFormat="1">
      <c r="B111" s="238"/>
      <c r="C111" s="239"/>
      <c r="D111" s="210" t="s">
        <v>292</v>
      </c>
      <c r="E111" s="240" t="s">
        <v>1</v>
      </c>
      <c r="F111" s="241" t="s">
        <v>306</v>
      </c>
      <c r="G111" s="239"/>
      <c r="H111" s="242">
        <v>11.209</v>
      </c>
      <c r="I111" s="239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292</v>
      </c>
      <c r="AU111" s="247" t="s">
        <v>88</v>
      </c>
      <c r="AV111" s="15" t="s">
        <v>290</v>
      </c>
      <c r="AW111" s="15" t="s">
        <v>40</v>
      </c>
      <c r="AX111" s="15" t="s">
        <v>86</v>
      </c>
      <c r="AY111" s="247" t="s">
        <v>282</v>
      </c>
    </row>
    <row r="112" s="1" customFormat="1" ht="16.5" customHeight="1">
      <c r="B112" s="33"/>
      <c r="C112" s="198" t="s">
        <v>129</v>
      </c>
      <c r="D112" s="198" t="s">
        <v>285</v>
      </c>
      <c r="E112" s="199" t="s">
        <v>307</v>
      </c>
      <c r="F112" s="200" t="s">
        <v>308</v>
      </c>
      <c r="G112" s="201" t="s">
        <v>288</v>
      </c>
      <c r="H112" s="202">
        <v>7.7030000000000003</v>
      </c>
      <c r="I112" s="203">
        <v>144</v>
      </c>
      <c r="J112" s="203">
        <f>ROUND(I112*H112,2)</f>
        <v>1109.23</v>
      </c>
      <c r="K112" s="200" t="s">
        <v>289</v>
      </c>
      <c r="L112" s="38"/>
      <c r="M112" s="72" t="s">
        <v>1</v>
      </c>
      <c r="N112" s="204" t="s">
        <v>50</v>
      </c>
      <c r="O112" s="205">
        <v>0.062</v>
      </c>
      <c r="P112" s="205">
        <f>O112*H112</f>
        <v>0.47758600000000001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1109.23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1109.23</v>
      </c>
      <c r="BL112" s="17" t="s">
        <v>290</v>
      </c>
      <c r="BM112" s="17" t="s">
        <v>6083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1297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6084</v>
      </c>
      <c r="G114" s="219"/>
      <c r="H114" s="222">
        <v>7.7030000000000003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7.7030000000000003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290</v>
      </c>
      <c r="D116" s="198" t="s">
        <v>285</v>
      </c>
      <c r="E116" s="199" t="s">
        <v>314</v>
      </c>
      <c r="F116" s="200" t="s">
        <v>315</v>
      </c>
      <c r="G116" s="201" t="s">
        <v>316</v>
      </c>
      <c r="H116" s="202">
        <v>13.865</v>
      </c>
      <c r="I116" s="203">
        <v>140</v>
      </c>
      <c r="J116" s="203">
        <f>ROUND(I116*H116,2)</f>
        <v>1941.0999999999999</v>
      </c>
      <c r="K116" s="200" t="s">
        <v>289</v>
      </c>
      <c r="L116" s="38"/>
      <c r="M116" s="72" t="s">
        <v>1</v>
      </c>
      <c r="N116" s="204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1941.0999999999999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1941.0999999999999</v>
      </c>
      <c r="BL116" s="17" t="s">
        <v>290</v>
      </c>
      <c r="BM116" s="17" t="s">
        <v>6085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1310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6086</v>
      </c>
      <c r="G118" s="219"/>
      <c r="H118" s="222">
        <v>13.865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13.865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319</v>
      </c>
      <c r="D120" s="198" t="s">
        <v>285</v>
      </c>
      <c r="E120" s="199" t="s">
        <v>320</v>
      </c>
      <c r="F120" s="200" t="s">
        <v>321</v>
      </c>
      <c r="G120" s="201" t="s">
        <v>288</v>
      </c>
      <c r="H120" s="202">
        <v>14.715</v>
      </c>
      <c r="I120" s="203">
        <v>86.200000000000003</v>
      </c>
      <c r="J120" s="203">
        <f>ROUND(I120*H120,2)</f>
        <v>1268.4300000000001</v>
      </c>
      <c r="K120" s="200" t="s">
        <v>289</v>
      </c>
      <c r="L120" s="38"/>
      <c r="M120" s="72" t="s">
        <v>1</v>
      </c>
      <c r="N120" s="204" t="s">
        <v>50</v>
      </c>
      <c r="O120" s="205">
        <v>0.29899999999999999</v>
      </c>
      <c r="P120" s="205">
        <f>O120*H120</f>
        <v>4.3997849999999996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1268.4300000000001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1268.4300000000001</v>
      </c>
      <c r="BL120" s="17" t="s">
        <v>290</v>
      </c>
      <c r="BM120" s="17" t="s">
        <v>6087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6088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6089</v>
      </c>
      <c r="G122" s="219"/>
      <c r="H122" s="222">
        <v>14.715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5" customFormat="1">
      <c r="B123" s="238"/>
      <c r="C123" s="239"/>
      <c r="D123" s="210" t="s">
        <v>292</v>
      </c>
      <c r="E123" s="240" t="s">
        <v>1</v>
      </c>
      <c r="F123" s="241" t="s">
        <v>306</v>
      </c>
      <c r="G123" s="239"/>
      <c r="H123" s="242">
        <v>14.715</v>
      </c>
      <c r="I123" s="239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292</v>
      </c>
      <c r="AU123" s="247" t="s">
        <v>88</v>
      </c>
      <c r="AV123" s="15" t="s">
        <v>290</v>
      </c>
      <c r="AW123" s="15" t="s">
        <v>40</v>
      </c>
      <c r="AX123" s="15" t="s">
        <v>86</v>
      </c>
      <c r="AY123" s="247" t="s">
        <v>282</v>
      </c>
    </row>
    <row r="124" s="11" customFormat="1" ht="22.8" customHeight="1">
      <c r="B124" s="183"/>
      <c r="C124" s="184"/>
      <c r="D124" s="185" t="s">
        <v>78</v>
      </c>
      <c r="E124" s="196" t="s">
        <v>88</v>
      </c>
      <c r="F124" s="196" t="s">
        <v>2517</v>
      </c>
      <c r="G124" s="184"/>
      <c r="H124" s="184"/>
      <c r="I124" s="184"/>
      <c r="J124" s="197">
        <f>BK124</f>
        <v>30519.029999999999</v>
      </c>
      <c r="K124" s="184"/>
      <c r="L124" s="188"/>
      <c r="M124" s="189"/>
      <c r="N124" s="190"/>
      <c r="O124" s="190"/>
      <c r="P124" s="191">
        <f>SUM(P125:P156)</f>
        <v>17.110074999999998</v>
      </c>
      <c r="Q124" s="190"/>
      <c r="R124" s="191">
        <f>SUM(R125:R156)</f>
        <v>18.620147800000002</v>
      </c>
      <c r="S124" s="190"/>
      <c r="T124" s="192">
        <f>SUM(T125:T156)</f>
        <v>0</v>
      </c>
      <c r="AR124" s="193" t="s">
        <v>86</v>
      </c>
      <c r="AT124" s="194" t="s">
        <v>78</v>
      </c>
      <c r="AU124" s="194" t="s">
        <v>86</v>
      </c>
      <c r="AY124" s="193" t="s">
        <v>282</v>
      </c>
      <c r="BK124" s="195">
        <f>SUM(BK125:BK156)</f>
        <v>30519.029999999999</v>
      </c>
    </row>
    <row r="125" s="1" customFormat="1" ht="16.5" customHeight="1">
      <c r="B125" s="33"/>
      <c r="C125" s="198" t="s">
        <v>327</v>
      </c>
      <c r="D125" s="198" t="s">
        <v>285</v>
      </c>
      <c r="E125" s="199" t="s">
        <v>6090</v>
      </c>
      <c r="F125" s="200" t="s">
        <v>6091</v>
      </c>
      <c r="G125" s="201" t="s">
        <v>288</v>
      </c>
      <c r="H125" s="202">
        <v>1.2430000000000001</v>
      </c>
      <c r="I125" s="203">
        <v>1340</v>
      </c>
      <c r="J125" s="203">
        <f>ROUND(I125*H125,2)</f>
        <v>1665.6199999999999</v>
      </c>
      <c r="K125" s="200" t="s">
        <v>289</v>
      </c>
      <c r="L125" s="38"/>
      <c r="M125" s="72" t="s">
        <v>1</v>
      </c>
      <c r="N125" s="204" t="s">
        <v>50</v>
      </c>
      <c r="O125" s="205">
        <v>1.0249999999999999</v>
      </c>
      <c r="P125" s="205">
        <f>O125*H125</f>
        <v>1.2740750000000001</v>
      </c>
      <c r="Q125" s="205">
        <v>2.1600000000000001</v>
      </c>
      <c r="R125" s="205">
        <f>Q125*H125</f>
        <v>2.6848800000000006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88</v>
      </c>
      <c r="AY125" s="17" t="s">
        <v>282</v>
      </c>
      <c r="BE125" s="207">
        <f>IF(N125="základní",J125,0)</f>
        <v>1665.6199999999999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1665.6199999999999</v>
      </c>
      <c r="BL125" s="17" t="s">
        <v>290</v>
      </c>
      <c r="BM125" s="17" t="s">
        <v>6092</v>
      </c>
    </row>
    <row r="126" s="12" customFormat="1">
      <c r="B126" s="208"/>
      <c r="C126" s="209"/>
      <c r="D126" s="210" t="s">
        <v>292</v>
      </c>
      <c r="E126" s="211" t="s">
        <v>1</v>
      </c>
      <c r="F126" s="212" t="s">
        <v>6093</v>
      </c>
      <c r="G126" s="209"/>
      <c r="H126" s="211" t="s">
        <v>1</v>
      </c>
      <c r="I126" s="209"/>
      <c r="J126" s="209"/>
      <c r="K126" s="209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292</v>
      </c>
      <c r="AU126" s="217" t="s">
        <v>88</v>
      </c>
      <c r="AV126" s="12" t="s">
        <v>86</v>
      </c>
      <c r="AW126" s="12" t="s">
        <v>40</v>
      </c>
      <c r="AX126" s="12" t="s">
        <v>79</v>
      </c>
      <c r="AY126" s="21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6094</v>
      </c>
      <c r="G127" s="219"/>
      <c r="H127" s="222">
        <v>0.59999999999999998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88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6095</v>
      </c>
      <c r="G128" s="219"/>
      <c r="H128" s="222">
        <v>0.33800000000000002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3" customFormat="1">
      <c r="B129" s="218"/>
      <c r="C129" s="219"/>
      <c r="D129" s="210" t="s">
        <v>292</v>
      </c>
      <c r="E129" s="220" t="s">
        <v>1</v>
      </c>
      <c r="F129" s="221" t="s">
        <v>6096</v>
      </c>
      <c r="G129" s="219"/>
      <c r="H129" s="222">
        <v>0.121</v>
      </c>
      <c r="I129" s="219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292</v>
      </c>
      <c r="AU129" s="227" t="s">
        <v>88</v>
      </c>
      <c r="AV129" s="13" t="s">
        <v>88</v>
      </c>
      <c r="AW129" s="13" t="s">
        <v>40</v>
      </c>
      <c r="AX129" s="13" t="s">
        <v>79</v>
      </c>
      <c r="AY129" s="227" t="s">
        <v>282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6097</v>
      </c>
      <c r="G130" s="219"/>
      <c r="H130" s="222">
        <v>0.063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3" customFormat="1">
      <c r="B131" s="218"/>
      <c r="C131" s="219"/>
      <c r="D131" s="210" t="s">
        <v>292</v>
      </c>
      <c r="E131" s="220" t="s">
        <v>1</v>
      </c>
      <c r="F131" s="221" t="s">
        <v>6098</v>
      </c>
      <c r="G131" s="219"/>
      <c r="H131" s="222">
        <v>0.121</v>
      </c>
      <c r="I131" s="219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292</v>
      </c>
      <c r="AU131" s="227" t="s">
        <v>88</v>
      </c>
      <c r="AV131" s="13" t="s">
        <v>88</v>
      </c>
      <c r="AW131" s="13" t="s">
        <v>40</v>
      </c>
      <c r="AX131" s="13" t="s">
        <v>79</v>
      </c>
      <c r="AY131" s="227" t="s">
        <v>282</v>
      </c>
    </row>
    <row r="132" s="15" customFormat="1">
      <c r="B132" s="238"/>
      <c r="C132" s="239"/>
      <c r="D132" s="210" t="s">
        <v>292</v>
      </c>
      <c r="E132" s="240" t="s">
        <v>1</v>
      </c>
      <c r="F132" s="241" t="s">
        <v>306</v>
      </c>
      <c r="G132" s="239"/>
      <c r="H132" s="242">
        <v>1.2430000000000001</v>
      </c>
      <c r="I132" s="239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292</v>
      </c>
      <c r="AU132" s="247" t="s">
        <v>88</v>
      </c>
      <c r="AV132" s="15" t="s">
        <v>290</v>
      </c>
      <c r="AW132" s="15" t="s">
        <v>40</v>
      </c>
      <c r="AX132" s="15" t="s">
        <v>86</v>
      </c>
      <c r="AY132" s="247" t="s">
        <v>282</v>
      </c>
    </row>
    <row r="133" s="1" customFormat="1" ht="16.5" customHeight="1">
      <c r="B133" s="33"/>
      <c r="C133" s="198" t="s">
        <v>334</v>
      </c>
      <c r="D133" s="198" t="s">
        <v>285</v>
      </c>
      <c r="E133" s="199" t="s">
        <v>6099</v>
      </c>
      <c r="F133" s="200" t="s">
        <v>6100</v>
      </c>
      <c r="G133" s="201" t="s">
        <v>288</v>
      </c>
      <c r="H133" s="202">
        <v>6.46</v>
      </c>
      <c r="I133" s="203">
        <v>2720</v>
      </c>
      <c r="J133" s="203">
        <f>ROUND(I133*H133,2)</f>
        <v>17571.200000000001</v>
      </c>
      <c r="K133" s="200" t="s">
        <v>289</v>
      </c>
      <c r="L133" s="38"/>
      <c r="M133" s="72" t="s">
        <v>1</v>
      </c>
      <c r="N133" s="204" t="s">
        <v>50</v>
      </c>
      <c r="O133" s="205">
        <v>0.58399999999999996</v>
      </c>
      <c r="P133" s="205">
        <f>O133*H133</f>
        <v>3.7726399999999995</v>
      </c>
      <c r="Q133" s="205">
        <v>2.45329</v>
      </c>
      <c r="R133" s="205">
        <f>Q133*H133</f>
        <v>15.848253399999999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88</v>
      </c>
      <c r="AY133" s="17" t="s">
        <v>282</v>
      </c>
      <c r="BE133" s="207">
        <f>IF(N133="základní",J133,0)</f>
        <v>17571.200000000001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17571.200000000001</v>
      </c>
      <c r="BL133" s="17" t="s">
        <v>290</v>
      </c>
      <c r="BM133" s="17" t="s">
        <v>6101</v>
      </c>
    </row>
    <row r="134" s="12" customFormat="1">
      <c r="B134" s="208"/>
      <c r="C134" s="209"/>
      <c r="D134" s="210" t="s">
        <v>292</v>
      </c>
      <c r="E134" s="211" t="s">
        <v>1</v>
      </c>
      <c r="F134" s="212" t="s">
        <v>6102</v>
      </c>
      <c r="G134" s="209"/>
      <c r="H134" s="211" t="s">
        <v>1</v>
      </c>
      <c r="I134" s="209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292</v>
      </c>
      <c r="AU134" s="217" t="s">
        <v>88</v>
      </c>
      <c r="AV134" s="12" t="s">
        <v>86</v>
      </c>
      <c r="AW134" s="12" t="s">
        <v>40</v>
      </c>
      <c r="AX134" s="12" t="s">
        <v>79</v>
      </c>
      <c r="AY134" s="217" t="s">
        <v>282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6103</v>
      </c>
      <c r="G135" s="219"/>
      <c r="H135" s="222">
        <v>2.9399999999999999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88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6104</v>
      </c>
      <c r="G136" s="219"/>
      <c r="H136" s="222">
        <v>2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88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6105</v>
      </c>
      <c r="G137" s="219"/>
      <c r="H137" s="222">
        <v>0.64000000000000001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6106</v>
      </c>
      <c r="G138" s="219"/>
      <c r="H138" s="222">
        <v>0.23999999999999999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6107</v>
      </c>
      <c r="G139" s="219"/>
      <c r="H139" s="222">
        <v>0.64000000000000001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6.46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" customFormat="1" ht="16.5" customHeight="1">
      <c r="B141" s="33"/>
      <c r="C141" s="198" t="s">
        <v>331</v>
      </c>
      <c r="D141" s="198" t="s">
        <v>285</v>
      </c>
      <c r="E141" s="199" t="s">
        <v>6108</v>
      </c>
      <c r="F141" s="200" t="s">
        <v>6109</v>
      </c>
      <c r="G141" s="201" t="s">
        <v>343</v>
      </c>
      <c r="H141" s="202">
        <v>32.960000000000001</v>
      </c>
      <c r="I141" s="203">
        <v>284</v>
      </c>
      <c r="J141" s="203">
        <f>ROUND(I141*H141,2)</f>
        <v>9360.6399999999994</v>
      </c>
      <c r="K141" s="200" t="s">
        <v>289</v>
      </c>
      <c r="L141" s="38"/>
      <c r="M141" s="72" t="s">
        <v>1</v>
      </c>
      <c r="N141" s="204" t="s">
        <v>50</v>
      </c>
      <c r="O141" s="205">
        <v>0.27400000000000002</v>
      </c>
      <c r="P141" s="205">
        <f>O141*H141</f>
        <v>9.0310400000000008</v>
      </c>
      <c r="Q141" s="205">
        <v>0.00264</v>
      </c>
      <c r="R141" s="205">
        <f>Q141*H141</f>
        <v>0.087014400000000006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88</v>
      </c>
      <c r="AY141" s="17" t="s">
        <v>282</v>
      </c>
      <c r="BE141" s="207">
        <f>IF(N141="základní",J141,0)</f>
        <v>9360.6399999999994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9360.6399999999994</v>
      </c>
      <c r="BL141" s="17" t="s">
        <v>290</v>
      </c>
      <c r="BM141" s="17" t="s">
        <v>6110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6111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6112</v>
      </c>
      <c r="G143" s="219"/>
      <c r="H143" s="222">
        <v>16.800000000000001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6113</v>
      </c>
      <c r="G144" s="219"/>
      <c r="H144" s="222">
        <v>8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6114</v>
      </c>
      <c r="G145" s="219"/>
      <c r="H145" s="222">
        <v>3.2000000000000002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3" customFormat="1">
      <c r="B146" s="218"/>
      <c r="C146" s="219"/>
      <c r="D146" s="210" t="s">
        <v>292</v>
      </c>
      <c r="E146" s="220" t="s">
        <v>1</v>
      </c>
      <c r="F146" s="221" t="s">
        <v>6115</v>
      </c>
      <c r="G146" s="219"/>
      <c r="H146" s="222">
        <v>1.76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292</v>
      </c>
      <c r="AU146" s="227" t="s">
        <v>88</v>
      </c>
      <c r="AV146" s="13" t="s">
        <v>88</v>
      </c>
      <c r="AW146" s="13" t="s">
        <v>40</v>
      </c>
      <c r="AX146" s="13" t="s">
        <v>79</v>
      </c>
      <c r="AY146" s="22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6116</v>
      </c>
      <c r="G147" s="219"/>
      <c r="H147" s="222">
        <v>3.2000000000000002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32.960000000000001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88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198" t="s">
        <v>346</v>
      </c>
      <c r="D149" s="198" t="s">
        <v>285</v>
      </c>
      <c r="E149" s="199" t="s">
        <v>6117</v>
      </c>
      <c r="F149" s="200" t="s">
        <v>6118</v>
      </c>
      <c r="G149" s="201" t="s">
        <v>343</v>
      </c>
      <c r="H149" s="202">
        <v>32.960000000000001</v>
      </c>
      <c r="I149" s="203">
        <v>58.299999999999997</v>
      </c>
      <c r="J149" s="203">
        <f>ROUND(I149*H149,2)</f>
        <v>1921.5699999999999</v>
      </c>
      <c r="K149" s="200" t="s">
        <v>289</v>
      </c>
      <c r="L149" s="38"/>
      <c r="M149" s="72" t="s">
        <v>1</v>
      </c>
      <c r="N149" s="204" t="s">
        <v>50</v>
      </c>
      <c r="O149" s="205">
        <v>0.091999999999999998</v>
      </c>
      <c r="P149" s="205">
        <f>O149*H149</f>
        <v>3.0323199999999999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88</v>
      </c>
      <c r="AY149" s="17" t="s">
        <v>282</v>
      </c>
      <c r="BE149" s="207">
        <f>IF(N149="základní",J149,0)</f>
        <v>1921.5699999999999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1921.5699999999999</v>
      </c>
      <c r="BL149" s="17" t="s">
        <v>290</v>
      </c>
      <c r="BM149" s="17" t="s">
        <v>6119</v>
      </c>
    </row>
    <row r="150" s="12" customFormat="1">
      <c r="B150" s="208"/>
      <c r="C150" s="209"/>
      <c r="D150" s="210" t="s">
        <v>292</v>
      </c>
      <c r="E150" s="211" t="s">
        <v>1</v>
      </c>
      <c r="F150" s="212" t="s">
        <v>6120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292</v>
      </c>
      <c r="AU150" s="217" t="s">
        <v>88</v>
      </c>
      <c r="AV150" s="12" t="s">
        <v>86</v>
      </c>
      <c r="AW150" s="12" t="s">
        <v>40</v>
      </c>
      <c r="AX150" s="12" t="s">
        <v>79</v>
      </c>
      <c r="AY150" s="217" t="s">
        <v>282</v>
      </c>
    </row>
    <row r="151" s="13" customFormat="1">
      <c r="B151" s="218"/>
      <c r="C151" s="219"/>
      <c r="D151" s="210" t="s">
        <v>292</v>
      </c>
      <c r="E151" s="220" t="s">
        <v>1</v>
      </c>
      <c r="F151" s="221" t="s">
        <v>6112</v>
      </c>
      <c r="G151" s="219"/>
      <c r="H151" s="222">
        <v>16.800000000000001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292</v>
      </c>
      <c r="AU151" s="227" t="s">
        <v>88</v>
      </c>
      <c r="AV151" s="13" t="s">
        <v>88</v>
      </c>
      <c r="AW151" s="13" t="s">
        <v>40</v>
      </c>
      <c r="AX151" s="13" t="s">
        <v>79</v>
      </c>
      <c r="AY151" s="227" t="s">
        <v>282</v>
      </c>
    </row>
    <row r="152" s="13" customFormat="1">
      <c r="B152" s="218"/>
      <c r="C152" s="219"/>
      <c r="D152" s="210" t="s">
        <v>292</v>
      </c>
      <c r="E152" s="220" t="s">
        <v>1</v>
      </c>
      <c r="F152" s="221" t="s">
        <v>6113</v>
      </c>
      <c r="G152" s="219"/>
      <c r="H152" s="222">
        <v>8</v>
      </c>
      <c r="I152" s="219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292</v>
      </c>
      <c r="AU152" s="227" t="s">
        <v>88</v>
      </c>
      <c r="AV152" s="13" t="s">
        <v>88</v>
      </c>
      <c r="AW152" s="13" t="s">
        <v>40</v>
      </c>
      <c r="AX152" s="13" t="s">
        <v>79</v>
      </c>
      <c r="AY152" s="22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6114</v>
      </c>
      <c r="G153" s="219"/>
      <c r="H153" s="222">
        <v>3.2000000000000002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6115</v>
      </c>
      <c r="G154" s="219"/>
      <c r="H154" s="222">
        <v>1.76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3" customFormat="1">
      <c r="B155" s="218"/>
      <c r="C155" s="219"/>
      <c r="D155" s="210" t="s">
        <v>292</v>
      </c>
      <c r="E155" s="220" t="s">
        <v>1</v>
      </c>
      <c r="F155" s="221" t="s">
        <v>6116</v>
      </c>
      <c r="G155" s="219"/>
      <c r="H155" s="222">
        <v>3.2000000000000002</v>
      </c>
      <c r="I155" s="219"/>
      <c r="J155" s="219"/>
      <c r="K155" s="219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292</v>
      </c>
      <c r="AU155" s="227" t="s">
        <v>88</v>
      </c>
      <c r="AV155" s="13" t="s">
        <v>88</v>
      </c>
      <c r="AW155" s="13" t="s">
        <v>40</v>
      </c>
      <c r="AX155" s="13" t="s">
        <v>79</v>
      </c>
      <c r="AY155" s="227" t="s">
        <v>282</v>
      </c>
    </row>
    <row r="156" s="15" customFormat="1">
      <c r="B156" s="238"/>
      <c r="C156" s="239"/>
      <c r="D156" s="210" t="s">
        <v>292</v>
      </c>
      <c r="E156" s="240" t="s">
        <v>1</v>
      </c>
      <c r="F156" s="241" t="s">
        <v>306</v>
      </c>
      <c r="G156" s="239"/>
      <c r="H156" s="242">
        <v>32.960000000000001</v>
      </c>
      <c r="I156" s="239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292</v>
      </c>
      <c r="AU156" s="247" t="s">
        <v>88</v>
      </c>
      <c r="AV156" s="15" t="s">
        <v>290</v>
      </c>
      <c r="AW156" s="15" t="s">
        <v>40</v>
      </c>
      <c r="AX156" s="15" t="s">
        <v>86</v>
      </c>
      <c r="AY156" s="247" t="s">
        <v>282</v>
      </c>
    </row>
    <row r="157" s="11" customFormat="1" ht="22.8" customHeight="1">
      <c r="B157" s="183"/>
      <c r="C157" s="184"/>
      <c r="D157" s="185" t="s">
        <v>78</v>
      </c>
      <c r="E157" s="196" t="s">
        <v>327</v>
      </c>
      <c r="F157" s="196" t="s">
        <v>6121</v>
      </c>
      <c r="G157" s="184"/>
      <c r="H157" s="184"/>
      <c r="I157" s="184"/>
      <c r="J157" s="197">
        <f>BK157</f>
        <v>1755.2000000000001</v>
      </c>
      <c r="K157" s="184"/>
      <c r="L157" s="188"/>
      <c r="M157" s="189"/>
      <c r="N157" s="190"/>
      <c r="O157" s="190"/>
      <c r="P157" s="191">
        <f>SUM(P158:P165)</f>
        <v>3.6384000000000003</v>
      </c>
      <c r="Q157" s="190"/>
      <c r="R157" s="191">
        <f>SUM(R158:R165)</f>
        <v>0.12336</v>
      </c>
      <c r="S157" s="190"/>
      <c r="T157" s="192">
        <f>SUM(T158:T165)</f>
        <v>0</v>
      </c>
      <c r="AR157" s="193" t="s">
        <v>86</v>
      </c>
      <c r="AT157" s="194" t="s">
        <v>78</v>
      </c>
      <c r="AU157" s="194" t="s">
        <v>86</v>
      </c>
      <c r="AY157" s="193" t="s">
        <v>282</v>
      </c>
      <c r="BK157" s="195">
        <f>SUM(BK158:BK165)</f>
        <v>1755.2000000000001</v>
      </c>
    </row>
    <row r="158" s="1" customFormat="1" ht="16.5" customHeight="1">
      <c r="B158" s="33"/>
      <c r="C158" s="198" t="s">
        <v>352</v>
      </c>
      <c r="D158" s="198" t="s">
        <v>285</v>
      </c>
      <c r="E158" s="199" t="s">
        <v>6122</v>
      </c>
      <c r="F158" s="200" t="s">
        <v>6123</v>
      </c>
      <c r="G158" s="201" t="s">
        <v>343</v>
      </c>
      <c r="H158" s="202">
        <v>1.6000000000000001</v>
      </c>
      <c r="I158" s="203">
        <v>531</v>
      </c>
      <c r="J158" s="203">
        <f>ROUND(I158*H158,2)</f>
        <v>849.60000000000002</v>
      </c>
      <c r="K158" s="200" t="s">
        <v>289</v>
      </c>
      <c r="L158" s="38"/>
      <c r="M158" s="72" t="s">
        <v>1</v>
      </c>
      <c r="N158" s="204" t="s">
        <v>50</v>
      </c>
      <c r="O158" s="205">
        <v>1.093</v>
      </c>
      <c r="P158" s="205">
        <f>O158*H158</f>
        <v>1.7488000000000001</v>
      </c>
      <c r="Q158" s="205">
        <v>0.038899999999999997</v>
      </c>
      <c r="R158" s="205">
        <f>Q158*H158</f>
        <v>0.062239999999999997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88</v>
      </c>
      <c r="AY158" s="17" t="s">
        <v>282</v>
      </c>
      <c r="BE158" s="207">
        <f>IF(N158="základní",J158,0)</f>
        <v>849.60000000000002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849.60000000000002</v>
      </c>
      <c r="BL158" s="17" t="s">
        <v>290</v>
      </c>
      <c r="BM158" s="17" t="s">
        <v>6124</v>
      </c>
    </row>
    <row r="159" s="12" customFormat="1">
      <c r="B159" s="208"/>
      <c r="C159" s="209"/>
      <c r="D159" s="210" t="s">
        <v>292</v>
      </c>
      <c r="E159" s="211" t="s">
        <v>1</v>
      </c>
      <c r="F159" s="212" t="s">
        <v>6125</v>
      </c>
      <c r="G159" s="209"/>
      <c r="H159" s="211" t="s">
        <v>1</v>
      </c>
      <c r="I159" s="209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292</v>
      </c>
      <c r="AU159" s="217" t="s">
        <v>88</v>
      </c>
      <c r="AV159" s="12" t="s">
        <v>86</v>
      </c>
      <c r="AW159" s="12" t="s">
        <v>40</v>
      </c>
      <c r="AX159" s="12" t="s">
        <v>79</v>
      </c>
      <c r="AY159" s="217" t="s">
        <v>282</v>
      </c>
    </row>
    <row r="160" s="13" customFormat="1">
      <c r="B160" s="218"/>
      <c r="C160" s="219"/>
      <c r="D160" s="210" t="s">
        <v>292</v>
      </c>
      <c r="E160" s="220" t="s">
        <v>1</v>
      </c>
      <c r="F160" s="221" t="s">
        <v>6126</v>
      </c>
      <c r="G160" s="219"/>
      <c r="H160" s="222">
        <v>1.6000000000000001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292</v>
      </c>
      <c r="AU160" s="227" t="s">
        <v>88</v>
      </c>
      <c r="AV160" s="13" t="s">
        <v>88</v>
      </c>
      <c r="AW160" s="13" t="s">
        <v>40</v>
      </c>
      <c r="AX160" s="13" t="s">
        <v>79</v>
      </c>
      <c r="AY160" s="227" t="s">
        <v>282</v>
      </c>
    </row>
    <row r="161" s="15" customFormat="1">
      <c r="B161" s="238"/>
      <c r="C161" s="239"/>
      <c r="D161" s="210" t="s">
        <v>292</v>
      </c>
      <c r="E161" s="240" t="s">
        <v>1</v>
      </c>
      <c r="F161" s="241" t="s">
        <v>306</v>
      </c>
      <c r="G161" s="239"/>
      <c r="H161" s="242">
        <v>1.6000000000000001</v>
      </c>
      <c r="I161" s="239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292</v>
      </c>
      <c r="AU161" s="247" t="s">
        <v>88</v>
      </c>
      <c r="AV161" s="15" t="s">
        <v>290</v>
      </c>
      <c r="AW161" s="15" t="s">
        <v>40</v>
      </c>
      <c r="AX161" s="15" t="s">
        <v>86</v>
      </c>
      <c r="AY161" s="247" t="s">
        <v>282</v>
      </c>
    </row>
    <row r="162" s="1" customFormat="1" ht="16.5" customHeight="1">
      <c r="B162" s="33"/>
      <c r="C162" s="198" t="s">
        <v>356</v>
      </c>
      <c r="D162" s="198" t="s">
        <v>285</v>
      </c>
      <c r="E162" s="199" t="s">
        <v>6127</v>
      </c>
      <c r="F162" s="200" t="s">
        <v>6128</v>
      </c>
      <c r="G162" s="201" t="s">
        <v>343</v>
      </c>
      <c r="H162" s="202">
        <v>1.6000000000000001</v>
      </c>
      <c r="I162" s="203">
        <v>566</v>
      </c>
      <c r="J162" s="203">
        <f>ROUND(I162*H162,2)</f>
        <v>905.60000000000002</v>
      </c>
      <c r="K162" s="200" t="s">
        <v>289</v>
      </c>
      <c r="L162" s="38"/>
      <c r="M162" s="72" t="s">
        <v>1</v>
      </c>
      <c r="N162" s="204" t="s">
        <v>50</v>
      </c>
      <c r="O162" s="205">
        <v>1.1810000000000001</v>
      </c>
      <c r="P162" s="205">
        <f>O162*H162</f>
        <v>1.8896000000000002</v>
      </c>
      <c r="Q162" s="205">
        <v>0.038199999999999998</v>
      </c>
      <c r="R162" s="205">
        <f>Q162*H162</f>
        <v>0.061120000000000001</v>
      </c>
      <c r="S162" s="205">
        <v>0</v>
      </c>
      <c r="T162" s="206">
        <f>S162*H162</f>
        <v>0</v>
      </c>
      <c r="AR162" s="17" t="s">
        <v>290</v>
      </c>
      <c r="AT162" s="17" t="s">
        <v>285</v>
      </c>
      <c r="AU162" s="17" t="s">
        <v>88</v>
      </c>
      <c r="AY162" s="17" t="s">
        <v>282</v>
      </c>
      <c r="BE162" s="207">
        <f>IF(N162="základní",J162,0)</f>
        <v>905.60000000000002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905.60000000000002</v>
      </c>
      <c r="BL162" s="17" t="s">
        <v>290</v>
      </c>
      <c r="BM162" s="17" t="s">
        <v>6129</v>
      </c>
    </row>
    <row r="163" s="12" customFormat="1">
      <c r="B163" s="208"/>
      <c r="C163" s="209"/>
      <c r="D163" s="210" t="s">
        <v>292</v>
      </c>
      <c r="E163" s="211" t="s">
        <v>1</v>
      </c>
      <c r="F163" s="212" t="s">
        <v>6125</v>
      </c>
      <c r="G163" s="209"/>
      <c r="H163" s="211" t="s">
        <v>1</v>
      </c>
      <c r="I163" s="209"/>
      <c r="J163" s="209"/>
      <c r="K163" s="209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292</v>
      </c>
      <c r="AU163" s="217" t="s">
        <v>88</v>
      </c>
      <c r="AV163" s="12" t="s">
        <v>86</v>
      </c>
      <c r="AW163" s="12" t="s">
        <v>40</v>
      </c>
      <c r="AX163" s="12" t="s">
        <v>79</v>
      </c>
      <c r="AY163" s="217" t="s">
        <v>282</v>
      </c>
    </row>
    <row r="164" s="13" customFormat="1">
      <c r="B164" s="218"/>
      <c r="C164" s="219"/>
      <c r="D164" s="210" t="s">
        <v>292</v>
      </c>
      <c r="E164" s="220" t="s">
        <v>1</v>
      </c>
      <c r="F164" s="221" t="s">
        <v>6126</v>
      </c>
      <c r="G164" s="219"/>
      <c r="H164" s="222">
        <v>1.6000000000000001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292</v>
      </c>
      <c r="AU164" s="227" t="s">
        <v>88</v>
      </c>
      <c r="AV164" s="13" t="s">
        <v>88</v>
      </c>
      <c r="AW164" s="13" t="s">
        <v>40</v>
      </c>
      <c r="AX164" s="13" t="s">
        <v>79</v>
      </c>
      <c r="AY164" s="227" t="s">
        <v>282</v>
      </c>
    </row>
    <row r="165" s="15" customFormat="1">
      <c r="B165" s="238"/>
      <c r="C165" s="239"/>
      <c r="D165" s="210" t="s">
        <v>292</v>
      </c>
      <c r="E165" s="240" t="s">
        <v>1</v>
      </c>
      <c r="F165" s="241" t="s">
        <v>306</v>
      </c>
      <c r="G165" s="239"/>
      <c r="H165" s="242">
        <v>1.6000000000000001</v>
      </c>
      <c r="I165" s="239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292</v>
      </c>
      <c r="AU165" s="247" t="s">
        <v>88</v>
      </c>
      <c r="AV165" s="15" t="s">
        <v>290</v>
      </c>
      <c r="AW165" s="15" t="s">
        <v>40</v>
      </c>
      <c r="AX165" s="15" t="s">
        <v>86</v>
      </c>
      <c r="AY165" s="247" t="s">
        <v>282</v>
      </c>
    </row>
    <row r="166" s="11" customFormat="1" ht="22.8" customHeight="1">
      <c r="B166" s="183"/>
      <c r="C166" s="184"/>
      <c r="D166" s="185" t="s">
        <v>78</v>
      </c>
      <c r="E166" s="196" t="s">
        <v>346</v>
      </c>
      <c r="F166" s="196" t="s">
        <v>1125</v>
      </c>
      <c r="G166" s="184"/>
      <c r="H166" s="184"/>
      <c r="I166" s="184"/>
      <c r="J166" s="197">
        <f>BK166</f>
        <v>13921.200000000001</v>
      </c>
      <c r="K166" s="184"/>
      <c r="L166" s="188"/>
      <c r="M166" s="189"/>
      <c r="N166" s="190"/>
      <c r="O166" s="190"/>
      <c r="P166" s="191">
        <f>SUM(P167:P206)</f>
        <v>18.920000000000002</v>
      </c>
      <c r="Q166" s="190"/>
      <c r="R166" s="191">
        <f>SUM(R167:R206)</f>
        <v>0.012258399999999999</v>
      </c>
      <c r="S166" s="190"/>
      <c r="T166" s="192">
        <f>SUM(T167:T206)</f>
        <v>0</v>
      </c>
      <c r="AR166" s="193" t="s">
        <v>86</v>
      </c>
      <c r="AT166" s="194" t="s">
        <v>78</v>
      </c>
      <c r="AU166" s="194" t="s">
        <v>86</v>
      </c>
      <c r="AY166" s="193" t="s">
        <v>282</v>
      </c>
      <c r="BK166" s="195">
        <f>SUM(BK167:BK206)</f>
        <v>13921.200000000001</v>
      </c>
    </row>
    <row r="167" s="1" customFormat="1" ht="16.5" customHeight="1">
      <c r="B167" s="33"/>
      <c r="C167" s="198" t="s">
        <v>360</v>
      </c>
      <c r="D167" s="198" t="s">
        <v>285</v>
      </c>
      <c r="E167" s="199" t="s">
        <v>6130</v>
      </c>
      <c r="F167" s="200" t="s">
        <v>6131</v>
      </c>
      <c r="G167" s="201" t="s">
        <v>376</v>
      </c>
      <c r="H167" s="202">
        <v>44</v>
      </c>
      <c r="I167" s="203">
        <v>81.799999999999997</v>
      </c>
      <c r="J167" s="203">
        <f>ROUND(I167*H167,2)</f>
        <v>3599.1999999999998</v>
      </c>
      <c r="K167" s="200" t="s">
        <v>289</v>
      </c>
      <c r="L167" s="38"/>
      <c r="M167" s="72" t="s">
        <v>1</v>
      </c>
      <c r="N167" s="204" t="s">
        <v>50</v>
      </c>
      <c r="O167" s="205">
        <v>0.25</v>
      </c>
      <c r="P167" s="205">
        <f>O167*H167</f>
        <v>11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AR167" s="17" t="s">
        <v>290</v>
      </c>
      <c r="AT167" s="17" t="s">
        <v>285</v>
      </c>
      <c r="AU167" s="17" t="s">
        <v>88</v>
      </c>
      <c r="AY167" s="17" t="s">
        <v>282</v>
      </c>
      <c r="BE167" s="207">
        <f>IF(N167="základní",J167,0)</f>
        <v>3599.1999999999998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86</v>
      </c>
      <c r="BK167" s="207">
        <f>ROUND(I167*H167,2)</f>
        <v>3599.1999999999998</v>
      </c>
      <c r="BL167" s="17" t="s">
        <v>290</v>
      </c>
      <c r="BM167" s="17" t="s">
        <v>6132</v>
      </c>
    </row>
    <row r="168" s="12" customFormat="1">
      <c r="B168" s="208"/>
      <c r="C168" s="209"/>
      <c r="D168" s="210" t="s">
        <v>292</v>
      </c>
      <c r="E168" s="211" t="s">
        <v>1</v>
      </c>
      <c r="F168" s="212" t="s">
        <v>6133</v>
      </c>
      <c r="G168" s="209"/>
      <c r="H168" s="211" t="s">
        <v>1</v>
      </c>
      <c r="I168" s="209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292</v>
      </c>
      <c r="AU168" s="217" t="s">
        <v>88</v>
      </c>
      <c r="AV168" s="12" t="s">
        <v>86</v>
      </c>
      <c r="AW168" s="12" t="s">
        <v>40</v>
      </c>
      <c r="AX168" s="12" t="s">
        <v>79</v>
      </c>
      <c r="AY168" s="217" t="s">
        <v>282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6134</v>
      </c>
      <c r="G169" s="219"/>
      <c r="H169" s="222">
        <v>24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88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6135</v>
      </c>
      <c r="G170" s="219"/>
      <c r="H170" s="222">
        <v>8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88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3" customFormat="1">
      <c r="B171" s="218"/>
      <c r="C171" s="219"/>
      <c r="D171" s="210" t="s">
        <v>292</v>
      </c>
      <c r="E171" s="220" t="s">
        <v>1</v>
      </c>
      <c r="F171" s="221" t="s">
        <v>6136</v>
      </c>
      <c r="G171" s="219"/>
      <c r="H171" s="222">
        <v>4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292</v>
      </c>
      <c r="AU171" s="227" t="s">
        <v>88</v>
      </c>
      <c r="AV171" s="13" t="s">
        <v>88</v>
      </c>
      <c r="AW171" s="13" t="s">
        <v>40</v>
      </c>
      <c r="AX171" s="13" t="s">
        <v>79</v>
      </c>
      <c r="AY171" s="227" t="s">
        <v>282</v>
      </c>
    </row>
    <row r="172" s="13" customFormat="1">
      <c r="B172" s="218"/>
      <c r="C172" s="219"/>
      <c r="D172" s="210" t="s">
        <v>292</v>
      </c>
      <c r="E172" s="220" t="s">
        <v>1</v>
      </c>
      <c r="F172" s="221" t="s">
        <v>6137</v>
      </c>
      <c r="G172" s="219"/>
      <c r="H172" s="222">
        <v>4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292</v>
      </c>
      <c r="AU172" s="227" t="s">
        <v>88</v>
      </c>
      <c r="AV172" s="13" t="s">
        <v>88</v>
      </c>
      <c r="AW172" s="13" t="s">
        <v>40</v>
      </c>
      <c r="AX172" s="13" t="s">
        <v>79</v>
      </c>
      <c r="AY172" s="227" t="s">
        <v>282</v>
      </c>
    </row>
    <row r="173" s="13" customFormat="1">
      <c r="B173" s="218"/>
      <c r="C173" s="219"/>
      <c r="D173" s="210" t="s">
        <v>292</v>
      </c>
      <c r="E173" s="220" t="s">
        <v>1</v>
      </c>
      <c r="F173" s="221" t="s">
        <v>6138</v>
      </c>
      <c r="G173" s="219"/>
      <c r="H173" s="222">
        <v>4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292</v>
      </c>
      <c r="AU173" s="227" t="s">
        <v>88</v>
      </c>
      <c r="AV173" s="13" t="s">
        <v>88</v>
      </c>
      <c r="AW173" s="13" t="s">
        <v>40</v>
      </c>
      <c r="AX173" s="13" t="s">
        <v>79</v>
      </c>
      <c r="AY173" s="227" t="s">
        <v>282</v>
      </c>
    </row>
    <row r="174" s="15" customFormat="1">
      <c r="B174" s="238"/>
      <c r="C174" s="239"/>
      <c r="D174" s="210" t="s">
        <v>292</v>
      </c>
      <c r="E174" s="240" t="s">
        <v>1</v>
      </c>
      <c r="F174" s="241" t="s">
        <v>306</v>
      </c>
      <c r="G174" s="239"/>
      <c r="H174" s="242">
        <v>44</v>
      </c>
      <c r="I174" s="239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292</v>
      </c>
      <c r="AU174" s="247" t="s">
        <v>88</v>
      </c>
      <c r="AV174" s="15" t="s">
        <v>290</v>
      </c>
      <c r="AW174" s="15" t="s">
        <v>40</v>
      </c>
      <c r="AX174" s="15" t="s">
        <v>86</v>
      </c>
      <c r="AY174" s="247" t="s">
        <v>282</v>
      </c>
    </row>
    <row r="175" s="1" customFormat="1" ht="16.5" customHeight="1">
      <c r="B175" s="33"/>
      <c r="C175" s="198" t="s">
        <v>365</v>
      </c>
      <c r="D175" s="198" t="s">
        <v>285</v>
      </c>
      <c r="E175" s="199" t="s">
        <v>6139</v>
      </c>
      <c r="F175" s="200" t="s">
        <v>6140</v>
      </c>
      <c r="G175" s="201" t="s">
        <v>376</v>
      </c>
      <c r="H175" s="202">
        <v>44</v>
      </c>
      <c r="I175" s="203">
        <v>217</v>
      </c>
      <c r="J175" s="203">
        <f>ROUND(I175*H175,2)</f>
        <v>9548</v>
      </c>
      <c r="K175" s="200" t="s">
        <v>289</v>
      </c>
      <c r="L175" s="38"/>
      <c r="M175" s="72" t="s">
        <v>1</v>
      </c>
      <c r="N175" s="204" t="s">
        <v>50</v>
      </c>
      <c r="O175" s="205">
        <v>0.17999999999999999</v>
      </c>
      <c r="P175" s="205">
        <f>O175*H175</f>
        <v>7.9199999999999999</v>
      </c>
      <c r="Q175" s="205">
        <v>6.0000000000000002E-05</v>
      </c>
      <c r="R175" s="205">
        <f>Q175*H175</f>
        <v>0.00264</v>
      </c>
      <c r="S175" s="205">
        <v>0</v>
      </c>
      <c r="T175" s="206">
        <f>S175*H175</f>
        <v>0</v>
      </c>
      <c r="AR175" s="17" t="s">
        <v>290</v>
      </c>
      <c r="AT175" s="17" t="s">
        <v>285</v>
      </c>
      <c r="AU175" s="17" t="s">
        <v>88</v>
      </c>
      <c r="AY175" s="17" t="s">
        <v>282</v>
      </c>
      <c r="BE175" s="207">
        <f>IF(N175="základní",J175,0)</f>
        <v>9548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17" t="s">
        <v>86</v>
      </c>
      <c r="BK175" s="207">
        <f>ROUND(I175*H175,2)</f>
        <v>9548</v>
      </c>
      <c r="BL175" s="17" t="s">
        <v>290</v>
      </c>
      <c r="BM175" s="17" t="s">
        <v>6141</v>
      </c>
    </row>
    <row r="176" s="12" customFormat="1">
      <c r="B176" s="208"/>
      <c r="C176" s="209"/>
      <c r="D176" s="210" t="s">
        <v>292</v>
      </c>
      <c r="E176" s="211" t="s">
        <v>1</v>
      </c>
      <c r="F176" s="212" t="s">
        <v>6142</v>
      </c>
      <c r="G176" s="209"/>
      <c r="H176" s="211" t="s">
        <v>1</v>
      </c>
      <c r="I176" s="209"/>
      <c r="J176" s="209"/>
      <c r="K176" s="209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292</v>
      </c>
      <c r="AU176" s="217" t="s">
        <v>88</v>
      </c>
      <c r="AV176" s="12" t="s">
        <v>86</v>
      </c>
      <c r="AW176" s="12" t="s">
        <v>40</v>
      </c>
      <c r="AX176" s="12" t="s">
        <v>79</v>
      </c>
      <c r="AY176" s="217" t="s">
        <v>282</v>
      </c>
    </row>
    <row r="177" s="13" customFormat="1">
      <c r="B177" s="218"/>
      <c r="C177" s="219"/>
      <c r="D177" s="210" t="s">
        <v>292</v>
      </c>
      <c r="E177" s="220" t="s">
        <v>1</v>
      </c>
      <c r="F177" s="221" t="s">
        <v>6134</v>
      </c>
      <c r="G177" s="219"/>
      <c r="H177" s="222">
        <v>24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292</v>
      </c>
      <c r="AU177" s="227" t="s">
        <v>88</v>
      </c>
      <c r="AV177" s="13" t="s">
        <v>88</v>
      </c>
      <c r="AW177" s="13" t="s">
        <v>40</v>
      </c>
      <c r="AX177" s="13" t="s">
        <v>79</v>
      </c>
      <c r="AY177" s="227" t="s">
        <v>282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6135</v>
      </c>
      <c r="G178" s="219"/>
      <c r="H178" s="222">
        <v>8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88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6136</v>
      </c>
      <c r="G179" s="219"/>
      <c r="H179" s="222">
        <v>4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3" customFormat="1">
      <c r="B180" s="218"/>
      <c r="C180" s="219"/>
      <c r="D180" s="210" t="s">
        <v>292</v>
      </c>
      <c r="E180" s="220" t="s">
        <v>1</v>
      </c>
      <c r="F180" s="221" t="s">
        <v>6137</v>
      </c>
      <c r="G180" s="219"/>
      <c r="H180" s="222">
        <v>4</v>
      </c>
      <c r="I180" s="219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292</v>
      </c>
      <c r="AU180" s="227" t="s">
        <v>88</v>
      </c>
      <c r="AV180" s="13" t="s">
        <v>88</v>
      </c>
      <c r="AW180" s="13" t="s">
        <v>40</v>
      </c>
      <c r="AX180" s="13" t="s">
        <v>79</v>
      </c>
      <c r="AY180" s="227" t="s">
        <v>282</v>
      </c>
    </row>
    <row r="181" s="13" customFormat="1">
      <c r="B181" s="218"/>
      <c r="C181" s="219"/>
      <c r="D181" s="210" t="s">
        <v>292</v>
      </c>
      <c r="E181" s="220" t="s">
        <v>1</v>
      </c>
      <c r="F181" s="221" t="s">
        <v>6138</v>
      </c>
      <c r="G181" s="219"/>
      <c r="H181" s="222">
        <v>4</v>
      </c>
      <c r="I181" s="219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292</v>
      </c>
      <c r="AU181" s="227" t="s">
        <v>88</v>
      </c>
      <c r="AV181" s="13" t="s">
        <v>88</v>
      </c>
      <c r="AW181" s="13" t="s">
        <v>40</v>
      </c>
      <c r="AX181" s="13" t="s">
        <v>79</v>
      </c>
      <c r="AY181" s="227" t="s">
        <v>282</v>
      </c>
    </row>
    <row r="182" s="15" customFormat="1">
      <c r="B182" s="238"/>
      <c r="C182" s="239"/>
      <c r="D182" s="210" t="s">
        <v>292</v>
      </c>
      <c r="E182" s="240" t="s">
        <v>1</v>
      </c>
      <c r="F182" s="241" t="s">
        <v>306</v>
      </c>
      <c r="G182" s="239"/>
      <c r="H182" s="242">
        <v>44</v>
      </c>
      <c r="I182" s="239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292</v>
      </c>
      <c r="AU182" s="247" t="s">
        <v>88</v>
      </c>
      <c r="AV182" s="15" t="s">
        <v>290</v>
      </c>
      <c r="AW182" s="15" t="s">
        <v>40</v>
      </c>
      <c r="AX182" s="15" t="s">
        <v>86</v>
      </c>
      <c r="AY182" s="247" t="s">
        <v>282</v>
      </c>
    </row>
    <row r="183" s="1" customFormat="1" ht="16.5" customHeight="1">
      <c r="B183" s="33"/>
      <c r="C183" s="248" t="s">
        <v>370</v>
      </c>
      <c r="D183" s="248" t="s">
        <v>328</v>
      </c>
      <c r="E183" s="249" t="s">
        <v>6143</v>
      </c>
      <c r="F183" s="250" t="s">
        <v>6144</v>
      </c>
      <c r="G183" s="251" t="s">
        <v>392</v>
      </c>
      <c r="H183" s="252">
        <v>11</v>
      </c>
      <c r="I183" s="253">
        <v>60</v>
      </c>
      <c r="J183" s="253">
        <f>ROUND(I183*H183,2)</f>
        <v>660</v>
      </c>
      <c r="K183" s="250" t="s">
        <v>289</v>
      </c>
      <c r="L183" s="254"/>
      <c r="M183" s="255" t="s">
        <v>1</v>
      </c>
      <c r="N183" s="256" t="s">
        <v>50</v>
      </c>
      <c r="O183" s="205">
        <v>0</v>
      </c>
      <c r="P183" s="205">
        <f>O183*H183</f>
        <v>0</v>
      </c>
      <c r="Q183" s="205">
        <v>0.00077999999999999999</v>
      </c>
      <c r="R183" s="205">
        <f>Q183*H183</f>
        <v>0.0085799999999999991</v>
      </c>
      <c r="S183" s="205">
        <v>0</v>
      </c>
      <c r="T183" s="206">
        <f>S183*H183</f>
        <v>0</v>
      </c>
      <c r="AR183" s="17" t="s">
        <v>331</v>
      </c>
      <c r="AT183" s="17" t="s">
        <v>328</v>
      </c>
      <c r="AU183" s="17" t="s">
        <v>88</v>
      </c>
      <c r="AY183" s="17" t="s">
        <v>282</v>
      </c>
      <c r="BE183" s="207">
        <f>IF(N183="základní",J183,0)</f>
        <v>660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7" t="s">
        <v>86</v>
      </c>
      <c r="BK183" s="207">
        <f>ROUND(I183*H183,2)</f>
        <v>660</v>
      </c>
      <c r="BL183" s="17" t="s">
        <v>290</v>
      </c>
      <c r="BM183" s="17" t="s">
        <v>6145</v>
      </c>
    </row>
    <row r="184" s="12" customFormat="1">
      <c r="B184" s="208"/>
      <c r="C184" s="209"/>
      <c r="D184" s="210" t="s">
        <v>292</v>
      </c>
      <c r="E184" s="211" t="s">
        <v>1</v>
      </c>
      <c r="F184" s="212" t="s">
        <v>6146</v>
      </c>
      <c r="G184" s="209"/>
      <c r="H184" s="211" t="s">
        <v>1</v>
      </c>
      <c r="I184" s="209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292</v>
      </c>
      <c r="AU184" s="217" t="s">
        <v>88</v>
      </c>
      <c r="AV184" s="12" t="s">
        <v>86</v>
      </c>
      <c r="AW184" s="12" t="s">
        <v>40</v>
      </c>
      <c r="AX184" s="12" t="s">
        <v>79</v>
      </c>
      <c r="AY184" s="217" t="s">
        <v>282</v>
      </c>
    </row>
    <row r="185" s="13" customFormat="1">
      <c r="B185" s="218"/>
      <c r="C185" s="219"/>
      <c r="D185" s="210" t="s">
        <v>292</v>
      </c>
      <c r="E185" s="220" t="s">
        <v>1</v>
      </c>
      <c r="F185" s="221" t="s">
        <v>6147</v>
      </c>
      <c r="G185" s="219"/>
      <c r="H185" s="222">
        <v>6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292</v>
      </c>
      <c r="AU185" s="227" t="s">
        <v>88</v>
      </c>
      <c r="AV185" s="13" t="s">
        <v>88</v>
      </c>
      <c r="AW185" s="13" t="s">
        <v>40</v>
      </c>
      <c r="AX185" s="13" t="s">
        <v>79</v>
      </c>
      <c r="AY185" s="22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6148</v>
      </c>
      <c r="G186" s="219"/>
      <c r="H186" s="222">
        <v>2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3" customFormat="1">
      <c r="B187" s="218"/>
      <c r="C187" s="219"/>
      <c r="D187" s="210" t="s">
        <v>292</v>
      </c>
      <c r="E187" s="220" t="s">
        <v>1</v>
      </c>
      <c r="F187" s="221" t="s">
        <v>6149</v>
      </c>
      <c r="G187" s="219"/>
      <c r="H187" s="222">
        <v>1</v>
      </c>
      <c r="I187" s="219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292</v>
      </c>
      <c r="AU187" s="227" t="s">
        <v>88</v>
      </c>
      <c r="AV187" s="13" t="s">
        <v>88</v>
      </c>
      <c r="AW187" s="13" t="s">
        <v>40</v>
      </c>
      <c r="AX187" s="13" t="s">
        <v>79</v>
      </c>
      <c r="AY187" s="227" t="s">
        <v>282</v>
      </c>
    </row>
    <row r="188" s="13" customFormat="1">
      <c r="B188" s="218"/>
      <c r="C188" s="219"/>
      <c r="D188" s="210" t="s">
        <v>292</v>
      </c>
      <c r="E188" s="220" t="s">
        <v>1</v>
      </c>
      <c r="F188" s="221" t="s">
        <v>6150</v>
      </c>
      <c r="G188" s="219"/>
      <c r="H188" s="222">
        <v>1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292</v>
      </c>
      <c r="AU188" s="227" t="s">
        <v>88</v>
      </c>
      <c r="AV188" s="13" t="s">
        <v>88</v>
      </c>
      <c r="AW188" s="13" t="s">
        <v>40</v>
      </c>
      <c r="AX188" s="13" t="s">
        <v>79</v>
      </c>
      <c r="AY188" s="227" t="s">
        <v>282</v>
      </c>
    </row>
    <row r="189" s="13" customFormat="1">
      <c r="B189" s="218"/>
      <c r="C189" s="219"/>
      <c r="D189" s="210" t="s">
        <v>292</v>
      </c>
      <c r="E189" s="220" t="s">
        <v>1</v>
      </c>
      <c r="F189" s="221" t="s">
        <v>6151</v>
      </c>
      <c r="G189" s="219"/>
      <c r="H189" s="222">
        <v>1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292</v>
      </c>
      <c r="AU189" s="227" t="s">
        <v>88</v>
      </c>
      <c r="AV189" s="13" t="s">
        <v>88</v>
      </c>
      <c r="AW189" s="13" t="s">
        <v>40</v>
      </c>
      <c r="AX189" s="13" t="s">
        <v>79</v>
      </c>
      <c r="AY189" s="227" t="s">
        <v>282</v>
      </c>
    </row>
    <row r="190" s="15" customFormat="1">
      <c r="B190" s="238"/>
      <c r="C190" s="239"/>
      <c r="D190" s="210" t="s">
        <v>292</v>
      </c>
      <c r="E190" s="240" t="s">
        <v>1</v>
      </c>
      <c r="F190" s="241" t="s">
        <v>306</v>
      </c>
      <c r="G190" s="239"/>
      <c r="H190" s="242">
        <v>11</v>
      </c>
      <c r="I190" s="239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292</v>
      </c>
      <c r="AU190" s="247" t="s">
        <v>88</v>
      </c>
      <c r="AV190" s="15" t="s">
        <v>290</v>
      </c>
      <c r="AW190" s="15" t="s">
        <v>40</v>
      </c>
      <c r="AX190" s="15" t="s">
        <v>86</v>
      </c>
      <c r="AY190" s="247" t="s">
        <v>282</v>
      </c>
    </row>
    <row r="191" s="1" customFormat="1" ht="16.5" customHeight="1">
      <c r="B191" s="33"/>
      <c r="C191" s="248" t="s">
        <v>8</v>
      </c>
      <c r="D191" s="248" t="s">
        <v>328</v>
      </c>
      <c r="E191" s="249" t="s">
        <v>6152</v>
      </c>
      <c r="F191" s="250" t="s">
        <v>6153</v>
      </c>
      <c r="G191" s="251" t="s">
        <v>6154</v>
      </c>
      <c r="H191" s="252">
        <v>0.44</v>
      </c>
      <c r="I191" s="253">
        <v>179</v>
      </c>
      <c r="J191" s="253">
        <f>ROUND(I191*H191,2)</f>
        <v>78.760000000000005</v>
      </c>
      <c r="K191" s="250" t="s">
        <v>289</v>
      </c>
      <c r="L191" s="254"/>
      <c r="M191" s="255" t="s">
        <v>1</v>
      </c>
      <c r="N191" s="256" t="s">
        <v>50</v>
      </c>
      <c r="O191" s="205">
        <v>0</v>
      </c>
      <c r="P191" s="205">
        <f>O191*H191</f>
        <v>0</v>
      </c>
      <c r="Q191" s="205">
        <v>0.00173</v>
      </c>
      <c r="R191" s="205">
        <f>Q191*H191</f>
        <v>0.00076119999999999996</v>
      </c>
      <c r="S191" s="205">
        <v>0</v>
      </c>
      <c r="T191" s="206">
        <f>S191*H191</f>
        <v>0</v>
      </c>
      <c r="AR191" s="17" t="s">
        <v>331</v>
      </c>
      <c r="AT191" s="17" t="s">
        <v>328</v>
      </c>
      <c r="AU191" s="17" t="s">
        <v>88</v>
      </c>
      <c r="AY191" s="17" t="s">
        <v>282</v>
      </c>
      <c r="BE191" s="207">
        <f>IF(N191="základní",J191,0)</f>
        <v>78.760000000000005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7" t="s">
        <v>86</v>
      </c>
      <c r="BK191" s="207">
        <f>ROUND(I191*H191,2)</f>
        <v>78.760000000000005</v>
      </c>
      <c r="BL191" s="17" t="s">
        <v>290</v>
      </c>
      <c r="BM191" s="17" t="s">
        <v>6155</v>
      </c>
    </row>
    <row r="192" s="12" customFormat="1">
      <c r="B192" s="208"/>
      <c r="C192" s="209"/>
      <c r="D192" s="210" t="s">
        <v>292</v>
      </c>
      <c r="E192" s="211" t="s">
        <v>1</v>
      </c>
      <c r="F192" s="212" t="s">
        <v>6156</v>
      </c>
      <c r="G192" s="209"/>
      <c r="H192" s="211" t="s">
        <v>1</v>
      </c>
      <c r="I192" s="209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292</v>
      </c>
      <c r="AU192" s="217" t="s">
        <v>88</v>
      </c>
      <c r="AV192" s="12" t="s">
        <v>86</v>
      </c>
      <c r="AW192" s="12" t="s">
        <v>40</v>
      </c>
      <c r="AX192" s="12" t="s">
        <v>79</v>
      </c>
      <c r="AY192" s="217" t="s">
        <v>282</v>
      </c>
    </row>
    <row r="193" s="13" customFormat="1">
      <c r="B193" s="218"/>
      <c r="C193" s="219"/>
      <c r="D193" s="210" t="s">
        <v>292</v>
      </c>
      <c r="E193" s="220" t="s">
        <v>1</v>
      </c>
      <c r="F193" s="221" t="s">
        <v>6157</v>
      </c>
      <c r="G193" s="219"/>
      <c r="H193" s="222">
        <v>0.23999999999999999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292</v>
      </c>
      <c r="AU193" s="227" t="s">
        <v>88</v>
      </c>
      <c r="AV193" s="13" t="s">
        <v>88</v>
      </c>
      <c r="AW193" s="13" t="s">
        <v>40</v>
      </c>
      <c r="AX193" s="13" t="s">
        <v>79</v>
      </c>
      <c r="AY193" s="22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6158</v>
      </c>
      <c r="G194" s="219"/>
      <c r="H194" s="222">
        <v>0.080000000000000002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3" customFormat="1">
      <c r="B195" s="218"/>
      <c r="C195" s="219"/>
      <c r="D195" s="210" t="s">
        <v>292</v>
      </c>
      <c r="E195" s="220" t="s">
        <v>1</v>
      </c>
      <c r="F195" s="221" t="s">
        <v>6159</v>
      </c>
      <c r="G195" s="219"/>
      <c r="H195" s="222">
        <v>0.040000000000000001</v>
      </c>
      <c r="I195" s="219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292</v>
      </c>
      <c r="AU195" s="227" t="s">
        <v>88</v>
      </c>
      <c r="AV195" s="13" t="s">
        <v>88</v>
      </c>
      <c r="AW195" s="13" t="s">
        <v>40</v>
      </c>
      <c r="AX195" s="13" t="s">
        <v>79</v>
      </c>
      <c r="AY195" s="227" t="s">
        <v>282</v>
      </c>
    </row>
    <row r="196" s="13" customFormat="1">
      <c r="B196" s="218"/>
      <c r="C196" s="219"/>
      <c r="D196" s="210" t="s">
        <v>292</v>
      </c>
      <c r="E196" s="220" t="s">
        <v>1</v>
      </c>
      <c r="F196" s="221" t="s">
        <v>6160</v>
      </c>
      <c r="G196" s="219"/>
      <c r="H196" s="222">
        <v>0.040000000000000001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292</v>
      </c>
      <c r="AU196" s="227" t="s">
        <v>88</v>
      </c>
      <c r="AV196" s="13" t="s">
        <v>88</v>
      </c>
      <c r="AW196" s="13" t="s">
        <v>40</v>
      </c>
      <c r="AX196" s="13" t="s">
        <v>79</v>
      </c>
      <c r="AY196" s="227" t="s">
        <v>282</v>
      </c>
    </row>
    <row r="197" s="13" customFormat="1">
      <c r="B197" s="218"/>
      <c r="C197" s="219"/>
      <c r="D197" s="210" t="s">
        <v>292</v>
      </c>
      <c r="E197" s="220" t="s">
        <v>1</v>
      </c>
      <c r="F197" s="221" t="s">
        <v>6161</v>
      </c>
      <c r="G197" s="219"/>
      <c r="H197" s="222">
        <v>0.040000000000000001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292</v>
      </c>
      <c r="AU197" s="227" t="s">
        <v>88</v>
      </c>
      <c r="AV197" s="13" t="s">
        <v>88</v>
      </c>
      <c r="AW197" s="13" t="s">
        <v>40</v>
      </c>
      <c r="AX197" s="13" t="s">
        <v>79</v>
      </c>
      <c r="AY197" s="227" t="s">
        <v>282</v>
      </c>
    </row>
    <row r="198" s="15" customFormat="1">
      <c r="B198" s="238"/>
      <c r="C198" s="239"/>
      <c r="D198" s="210" t="s">
        <v>292</v>
      </c>
      <c r="E198" s="240" t="s">
        <v>1</v>
      </c>
      <c r="F198" s="241" t="s">
        <v>306</v>
      </c>
      <c r="G198" s="239"/>
      <c r="H198" s="242">
        <v>0.44</v>
      </c>
      <c r="I198" s="239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292</v>
      </c>
      <c r="AU198" s="247" t="s">
        <v>88</v>
      </c>
      <c r="AV198" s="15" t="s">
        <v>290</v>
      </c>
      <c r="AW198" s="15" t="s">
        <v>40</v>
      </c>
      <c r="AX198" s="15" t="s">
        <v>86</v>
      </c>
      <c r="AY198" s="247" t="s">
        <v>282</v>
      </c>
    </row>
    <row r="199" s="1" customFormat="1" ht="16.5" customHeight="1">
      <c r="B199" s="33"/>
      <c r="C199" s="248" t="s">
        <v>381</v>
      </c>
      <c r="D199" s="248" t="s">
        <v>328</v>
      </c>
      <c r="E199" s="249" t="s">
        <v>6162</v>
      </c>
      <c r="F199" s="250" t="s">
        <v>6163</v>
      </c>
      <c r="G199" s="251" t="s">
        <v>6154</v>
      </c>
      <c r="H199" s="252">
        <v>0.44</v>
      </c>
      <c r="I199" s="253">
        <v>80.099999999999994</v>
      </c>
      <c r="J199" s="253">
        <f>ROUND(I199*H199,2)</f>
        <v>35.240000000000002</v>
      </c>
      <c r="K199" s="250" t="s">
        <v>289</v>
      </c>
      <c r="L199" s="254"/>
      <c r="M199" s="255" t="s">
        <v>1</v>
      </c>
      <c r="N199" s="256" t="s">
        <v>50</v>
      </c>
      <c r="O199" s="205">
        <v>0</v>
      </c>
      <c r="P199" s="205">
        <f>O199*H199</f>
        <v>0</v>
      </c>
      <c r="Q199" s="205">
        <v>0.00063000000000000003</v>
      </c>
      <c r="R199" s="205">
        <f>Q199*H199</f>
        <v>0.00027720000000000002</v>
      </c>
      <c r="S199" s="205">
        <v>0</v>
      </c>
      <c r="T199" s="206">
        <f>S199*H199</f>
        <v>0</v>
      </c>
      <c r="AR199" s="17" t="s">
        <v>331</v>
      </c>
      <c r="AT199" s="17" t="s">
        <v>328</v>
      </c>
      <c r="AU199" s="17" t="s">
        <v>88</v>
      </c>
      <c r="AY199" s="17" t="s">
        <v>282</v>
      </c>
      <c r="BE199" s="207">
        <f>IF(N199="základní",J199,0)</f>
        <v>35.240000000000002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7" t="s">
        <v>86</v>
      </c>
      <c r="BK199" s="207">
        <f>ROUND(I199*H199,2)</f>
        <v>35.240000000000002</v>
      </c>
      <c r="BL199" s="17" t="s">
        <v>290</v>
      </c>
      <c r="BM199" s="17" t="s">
        <v>6164</v>
      </c>
    </row>
    <row r="200" s="12" customFormat="1">
      <c r="B200" s="208"/>
      <c r="C200" s="209"/>
      <c r="D200" s="210" t="s">
        <v>292</v>
      </c>
      <c r="E200" s="211" t="s">
        <v>1</v>
      </c>
      <c r="F200" s="212" t="s">
        <v>6165</v>
      </c>
      <c r="G200" s="209"/>
      <c r="H200" s="211" t="s">
        <v>1</v>
      </c>
      <c r="I200" s="209"/>
      <c r="J200" s="209"/>
      <c r="K200" s="209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292</v>
      </c>
      <c r="AU200" s="217" t="s">
        <v>88</v>
      </c>
      <c r="AV200" s="12" t="s">
        <v>86</v>
      </c>
      <c r="AW200" s="12" t="s">
        <v>40</v>
      </c>
      <c r="AX200" s="12" t="s">
        <v>79</v>
      </c>
      <c r="AY200" s="217" t="s">
        <v>282</v>
      </c>
    </row>
    <row r="201" s="13" customFormat="1">
      <c r="B201" s="218"/>
      <c r="C201" s="219"/>
      <c r="D201" s="210" t="s">
        <v>292</v>
      </c>
      <c r="E201" s="220" t="s">
        <v>1</v>
      </c>
      <c r="F201" s="221" t="s">
        <v>6157</v>
      </c>
      <c r="G201" s="219"/>
      <c r="H201" s="222">
        <v>0.23999999999999999</v>
      </c>
      <c r="I201" s="219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292</v>
      </c>
      <c r="AU201" s="227" t="s">
        <v>88</v>
      </c>
      <c r="AV201" s="13" t="s">
        <v>88</v>
      </c>
      <c r="AW201" s="13" t="s">
        <v>40</v>
      </c>
      <c r="AX201" s="13" t="s">
        <v>79</v>
      </c>
      <c r="AY201" s="22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6158</v>
      </c>
      <c r="G202" s="219"/>
      <c r="H202" s="222">
        <v>0.080000000000000002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88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3" customFormat="1">
      <c r="B203" s="218"/>
      <c r="C203" s="219"/>
      <c r="D203" s="210" t="s">
        <v>292</v>
      </c>
      <c r="E203" s="220" t="s">
        <v>1</v>
      </c>
      <c r="F203" s="221" t="s">
        <v>6159</v>
      </c>
      <c r="G203" s="219"/>
      <c r="H203" s="222">
        <v>0.040000000000000001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292</v>
      </c>
      <c r="AU203" s="227" t="s">
        <v>88</v>
      </c>
      <c r="AV203" s="13" t="s">
        <v>88</v>
      </c>
      <c r="AW203" s="13" t="s">
        <v>40</v>
      </c>
      <c r="AX203" s="13" t="s">
        <v>79</v>
      </c>
      <c r="AY203" s="22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6160</v>
      </c>
      <c r="G204" s="219"/>
      <c r="H204" s="222">
        <v>0.040000000000000001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88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3" customFormat="1">
      <c r="B205" s="218"/>
      <c r="C205" s="219"/>
      <c r="D205" s="210" t="s">
        <v>292</v>
      </c>
      <c r="E205" s="220" t="s">
        <v>1</v>
      </c>
      <c r="F205" s="221" t="s">
        <v>6161</v>
      </c>
      <c r="G205" s="219"/>
      <c r="H205" s="222">
        <v>0.040000000000000001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292</v>
      </c>
      <c r="AU205" s="227" t="s">
        <v>88</v>
      </c>
      <c r="AV205" s="13" t="s">
        <v>88</v>
      </c>
      <c r="AW205" s="13" t="s">
        <v>40</v>
      </c>
      <c r="AX205" s="13" t="s">
        <v>79</v>
      </c>
      <c r="AY205" s="227" t="s">
        <v>282</v>
      </c>
    </row>
    <row r="206" s="15" customFormat="1">
      <c r="B206" s="238"/>
      <c r="C206" s="239"/>
      <c r="D206" s="210" t="s">
        <v>292</v>
      </c>
      <c r="E206" s="240" t="s">
        <v>1</v>
      </c>
      <c r="F206" s="241" t="s">
        <v>306</v>
      </c>
      <c r="G206" s="239"/>
      <c r="H206" s="242">
        <v>0.44</v>
      </c>
      <c r="I206" s="239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292</v>
      </c>
      <c r="AU206" s="247" t="s">
        <v>88</v>
      </c>
      <c r="AV206" s="15" t="s">
        <v>290</v>
      </c>
      <c r="AW206" s="15" t="s">
        <v>40</v>
      </c>
      <c r="AX206" s="15" t="s">
        <v>86</v>
      </c>
      <c r="AY206" s="247" t="s">
        <v>282</v>
      </c>
    </row>
    <row r="207" s="11" customFormat="1" ht="22.8" customHeight="1">
      <c r="B207" s="183"/>
      <c r="C207" s="184"/>
      <c r="D207" s="185" t="s">
        <v>78</v>
      </c>
      <c r="E207" s="196" t="s">
        <v>1224</v>
      </c>
      <c r="F207" s="196" t="s">
        <v>1225</v>
      </c>
      <c r="G207" s="184"/>
      <c r="H207" s="184"/>
      <c r="I207" s="184"/>
      <c r="J207" s="197">
        <f>BK207</f>
        <v>3338.5700000000002</v>
      </c>
      <c r="K207" s="184"/>
      <c r="L207" s="188"/>
      <c r="M207" s="189"/>
      <c r="N207" s="190"/>
      <c r="O207" s="190"/>
      <c r="P207" s="191">
        <f>P208</f>
        <v>7.4461320000000004</v>
      </c>
      <c r="Q207" s="190"/>
      <c r="R207" s="191">
        <f>R208</f>
        <v>0</v>
      </c>
      <c r="S207" s="190"/>
      <c r="T207" s="192">
        <f>T208</f>
        <v>0</v>
      </c>
      <c r="AR207" s="193" t="s">
        <v>86</v>
      </c>
      <c r="AT207" s="194" t="s">
        <v>78</v>
      </c>
      <c r="AU207" s="194" t="s">
        <v>86</v>
      </c>
      <c r="AY207" s="193" t="s">
        <v>282</v>
      </c>
      <c r="BK207" s="195">
        <f>BK208</f>
        <v>3338.5700000000002</v>
      </c>
    </row>
    <row r="208" s="1" customFormat="1" ht="16.5" customHeight="1">
      <c r="B208" s="33"/>
      <c r="C208" s="198" t="s">
        <v>385</v>
      </c>
      <c r="D208" s="198" t="s">
        <v>285</v>
      </c>
      <c r="E208" s="199" t="s">
        <v>1646</v>
      </c>
      <c r="F208" s="200" t="s">
        <v>1647</v>
      </c>
      <c r="G208" s="201" t="s">
        <v>316</v>
      </c>
      <c r="H208" s="202">
        <v>18.756</v>
      </c>
      <c r="I208" s="203">
        <v>178</v>
      </c>
      <c r="J208" s="203">
        <f>ROUND(I208*H208,2)</f>
        <v>3338.5700000000002</v>
      </c>
      <c r="K208" s="200" t="s">
        <v>289</v>
      </c>
      <c r="L208" s="38"/>
      <c r="M208" s="257" t="s">
        <v>1</v>
      </c>
      <c r="N208" s="258" t="s">
        <v>50</v>
      </c>
      <c r="O208" s="259">
        <v>0.39700000000000002</v>
      </c>
      <c r="P208" s="259">
        <f>O208*H208</f>
        <v>7.4461320000000004</v>
      </c>
      <c r="Q208" s="259">
        <v>0</v>
      </c>
      <c r="R208" s="259">
        <f>Q208*H208</f>
        <v>0</v>
      </c>
      <c r="S208" s="259">
        <v>0</v>
      </c>
      <c r="T208" s="260">
        <f>S208*H208</f>
        <v>0</v>
      </c>
      <c r="AR208" s="17" t="s">
        <v>290</v>
      </c>
      <c r="AT208" s="17" t="s">
        <v>285</v>
      </c>
      <c r="AU208" s="17" t="s">
        <v>88</v>
      </c>
      <c r="AY208" s="17" t="s">
        <v>282</v>
      </c>
      <c r="BE208" s="207">
        <f>IF(N208="základní",J208,0)</f>
        <v>3338.5700000000002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3338.5700000000002</v>
      </c>
      <c r="BL208" s="17" t="s">
        <v>290</v>
      </c>
      <c r="BM208" s="17" t="s">
        <v>6166</v>
      </c>
    </row>
    <row r="209" s="1" customFormat="1" ht="6.96" customHeight="1"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38"/>
    </row>
  </sheetData>
  <sheetProtection sheet="1" autoFilter="0" formatColumns="0" formatRows="0" objects="1" scenarios="1" spinCount="100000" saltValue="ECJr9+hKZ6U2KHqJk+KpSj1eBjyvD0NCecT4Gyia3HVzGkt1yIjg7qUIms1X7s3KqN9n3Kko4hFPkqnua+F/0w==" hashValue="w82l+OXVcr2BUF2/Kxnh2ecnMEJDTbeVCelJmr99ylFTA50QM+YN87rH4JKjk0vS/nvUOfbXF0m5XzUqneTpvQ==" algorithmName="SHA-512" password="CC35"/>
  <autoFilter ref="C96:K208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190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3207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5068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6167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ROUND(J94, 2)</f>
        <v>491833.85999999999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ROUND((SUM(BE94:BE150)),  2)</f>
        <v>491833.85999999999</v>
      </c>
      <c r="I37" s="145">
        <v>0.20999999999999999</v>
      </c>
      <c r="J37" s="144">
        <f>ROUND(((SUM(BE94:BE150))*I37),  2)</f>
        <v>103285.11</v>
      </c>
      <c r="L37" s="38"/>
    </row>
    <row r="38" s="1" customFormat="1" ht="14.4" customHeight="1">
      <c r="B38" s="38"/>
      <c r="E38" s="135" t="s">
        <v>51</v>
      </c>
      <c r="F38" s="144">
        <f>ROUND((SUM(BF94:BF150)),  2)</f>
        <v>0</v>
      </c>
      <c r="I38" s="145">
        <v>0.14999999999999999</v>
      </c>
      <c r="J38" s="144">
        <f>ROUND(((SUM(BF94:BF150))*I38),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ROUND((SUM(BG94:BG150)),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ROUND((SUM(BH94:BH150)),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ROUND((SUM(BI94:BI150)),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595118.96999999997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3207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5068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404 2 - Městská optická síť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J94</f>
        <v>491833.85999999999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6168</v>
      </c>
      <c r="E68" s="165"/>
      <c r="F68" s="165"/>
      <c r="G68" s="165"/>
      <c r="H68" s="165"/>
      <c r="I68" s="165"/>
      <c r="J68" s="166">
        <f>J95</f>
        <v>246915</v>
      </c>
      <c r="K68" s="163"/>
      <c r="L68" s="167"/>
    </row>
    <row r="69" s="8" customFormat="1" ht="24.96" customHeight="1">
      <c r="B69" s="162"/>
      <c r="C69" s="163"/>
      <c r="D69" s="164" t="s">
        <v>6169</v>
      </c>
      <c r="E69" s="165"/>
      <c r="F69" s="165"/>
      <c r="G69" s="165"/>
      <c r="H69" s="165"/>
      <c r="I69" s="165"/>
      <c r="J69" s="166">
        <f>J115</f>
        <v>224190</v>
      </c>
      <c r="K69" s="163"/>
      <c r="L69" s="167"/>
    </row>
    <row r="70" s="8" customFormat="1" ht="24.96" customHeight="1">
      <c r="B70" s="162"/>
      <c r="C70" s="163"/>
      <c r="D70" s="164" t="s">
        <v>3941</v>
      </c>
      <c r="E70" s="165"/>
      <c r="F70" s="165"/>
      <c r="G70" s="165"/>
      <c r="H70" s="165"/>
      <c r="I70" s="165"/>
      <c r="J70" s="166">
        <f>J148</f>
        <v>20728.860000000001</v>
      </c>
      <c r="K70" s="163"/>
      <c r="L70" s="167"/>
    </row>
    <row r="71" s="1" customFormat="1" ht="21.84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8"/>
    </row>
    <row r="72" s="1" customFormat="1" ht="6.96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8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38"/>
    </row>
    <row r="77" s="1" customFormat="1" ht="24.96" customHeight="1">
      <c r="B77" s="33"/>
      <c r="C77" s="23" t="s">
        <v>268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14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157" t="str">
        <f>E7</f>
        <v>Přestupní terminál Šumperk</v>
      </c>
      <c r="F80" s="29"/>
      <c r="G80" s="29"/>
      <c r="H80" s="29"/>
      <c r="I80" s="34"/>
      <c r="J80" s="34"/>
      <c r="K80" s="34"/>
      <c r="L80" s="38"/>
    </row>
    <row r="81" ht="12" customHeight="1">
      <c r="B81" s="21"/>
      <c r="C81" s="29" t="s">
        <v>244</v>
      </c>
      <c r="D81" s="22"/>
      <c r="E81" s="22"/>
      <c r="F81" s="22"/>
      <c r="G81" s="22"/>
      <c r="H81" s="22"/>
      <c r="I81" s="22"/>
      <c r="J81" s="22"/>
      <c r="K81" s="22"/>
      <c r="L81" s="20"/>
    </row>
    <row r="82" ht="16.5" customHeight="1">
      <c r="B82" s="21"/>
      <c r="C82" s="22"/>
      <c r="D82" s="22"/>
      <c r="E82" s="157" t="s">
        <v>3207</v>
      </c>
      <c r="F82" s="22"/>
      <c r="G82" s="22"/>
      <c r="H82" s="22"/>
      <c r="I82" s="22"/>
      <c r="J82" s="22"/>
      <c r="K82" s="22"/>
      <c r="L82" s="20"/>
    </row>
    <row r="83" ht="12" customHeight="1">
      <c r="B83" s="21"/>
      <c r="C83" s="29" t="s">
        <v>246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1" customFormat="1" ht="16.5" customHeight="1">
      <c r="B84" s="33"/>
      <c r="C84" s="34"/>
      <c r="D84" s="34"/>
      <c r="E84" s="29" t="s">
        <v>5068</v>
      </c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1829</v>
      </c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6.5" customHeight="1">
      <c r="B86" s="33"/>
      <c r="C86" s="34"/>
      <c r="D86" s="34"/>
      <c r="E86" s="59" t="str">
        <f>E13</f>
        <v>SO 404 2 - Městská optická síť</v>
      </c>
      <c r="F86" s="34"/>
      <c r="G86" s="34"/>
      <c r="H86" s="34"/>
      <c r="I86" s="34"/>
      <c r="J86" s="34"/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20</v>
      </c>
      <c r="D88" s="34"/>
      <c r="E88" s="34"/>
      <c r="F88" s="26" t="str">
        <f>F16</f>
        <v>Šumperk</v>
      </c>
      <c r="G88" s="34"/>
      <c r="H88" s="34"/>
      <c r="I88" s="29" t="s">
        <v>22</v>
      </c>
      <c r="J88" s="62" t="str">
        <f>IF(J16="","",J16)</f>
        <v>20. 11. 2018</v>
      </c>
      <c r="K88" s="34"/>
      <c r="L88" s="38"/>
    </row>
    <row r="89" s="1" customFormat="1" ht="6.96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3.65" customHeight="1">
      <c r="B90" s="33"/>
      <c r="C90" s="29" t="s">
        <v>28</v>
      </c>
      <c r="D90" s="34"/>
      <c r="E90" s="34"/>
      <c r="F90" s="26" t="str">
        <f>E19</f>
        <v>Město Šumperk</v>
      </c>
      <c r="G90" s="34"/>
      <c r="H90" s="34"/>
      <c r="I90" s="29" t="s">
        <v>36</v>
      </c>
      <c r="J90" s="31" t="str">
        <f>E25</f>
        <v>Cekr CZ s.r.o.</v>
      </c>
      <c r="K90" s="34"/>
      <c r="L90" s="38"/>
    </row>
    <row r="91" s="1" customFormat="1" ht="24.9" customHeight="1">
      <c r="B91" s="33"/>
      <c r="C91" s="29" t="s">
        <v>34</v>
      </c>
      <c r="D91" s="34"/>
      <c r="E91" s="34"/>
      <c r="F91" s="26" t="str">
        <f>IF(E22="","",E22)</f>
        <v>Na základě VŘ</v>
      </c>
      <c r="G91" s="34"/>
      <c r="H91" s="34"/>
      <c r="I91" s="29" t="s">
        <v>41</v>
      </c>
      <c r="J91" s="31" t="str">
        <f>E28</f>
        <v>Jan Zamykal, CS ÚRS 2018 02</v>
      </c>
      <c r="K91" s="34"/>
      <c r="L91" s="38"/>
    </row>
    <row r="92" s="1" customFormat="1" ht="10.32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0" customFormat="1" ht="29.28" customHeight="1">
      <c r="B93" s="173"/>
      <c r="C93" s="174" t="s">
        <v>269</v>
      </c>
      <c r="D93" s="175" t="s">
        <v>64</v>
      </c>
      <c r="E93" s="175" t="s">
        <v>60</v>
      </c>
      <c r="F93" s="175" t="s">
        <v>61</v>
      </c>
      <c r="G93" s="175" t="s">
        <v>270</v>
      </c>
      <c r="H93" s="175" t="s">
        <v>271</v>
      </c>
      <c r="I93" s="175" t="s">
        <v>272</v>
      </c>
      <c r="J93" s="176" t="s">
        <v>250</v>
      </c>
      <c r="K93" s="177" t="s">
        <v>273</v>
      </c>
      <c r="L93" s="178"/>
      <c r="M93" s="83" t="s">
        <v>1</v>
      </c>
      <c r="N93" s="84" t="s">
        <v>49</v>
      </c>
      <c r="O93" s="84" t="s">
        <v>274</v>
      </c>
      <c r="P93" s="84" t="s">
        <v>275</v>
      </c>
      <c r="Q93" s="84" t="s">
        <v>276</v>
      </c>
      <c r="R93" s="84" t="s">
        <v>277</v>
      </c>
      <c r="S93" s="84" t="s">
        <v>278</v>
      </c>
      <c r="T93" s="85" t="s">
        <v>279</v>
      </c>
    </row>
    <row r="94" s="1" customFormat="1" ht="22.8" customHeight="1">
      <c r="B94" s="33"/>
      <c r="C94" s="90" t="s">
        <v>280</v>
      </c>
      <c r="D94" s="34"/>
      <c r="E94" s="34"/>
      <c r="F94" s="34"/>
      <c r="G94" s="34"/>
      <c r="H94" s="34"/>
      <c r="I94" s="34"/>
      <c r="J94" s="179">
        <f>BK94</f>
        <v>491833.85999999999</v>
      </c>
      <c r="K94" s="34"/>
      <c r="L94" s="38"/>
      <c r="M94" s="86"/>
      <c r="N94" s="87"/>
      <c r="O94" s="87"/>
      <c r="P94" s="180">
        <f>P95+P115+P148</f>
        <v>0</v>
      </c>
      <c r="Q94" s="87"/>
      <c r="R94" s="180">
        <f>R95+R115+R148</f>
        <v>0</v>
      </c>
      <c r="S94" s="87"/>
      <c r="T94" s="181">
        <f>T95+T115+T148</f>
        <v>0</v>
      </c>
      <c r="AT94" s="17" t="s">
        <v>78</v>
      </c>
      <c r="AU94" s="17" t="s">
        <v>252</v>
      </c>
      <c r="BK94" s="182">
        <f>BK95+BK115+BK148</f>
        <v>491833.85999999999</v>
      </c>
    </row>
    <row r="95" s="11" customFormat="1" ht="25.92" customHeight="1">
      <c r="B95" s="183"/>
      <c r="C95" s="184"/>
      <c r="D95" s="185" t="s">
        <v>78</v>
      </c>
      <c r="E95" s="186" t="s">
        <v>328</v>
      </c>
      <c r="F95" s="186" t="s">
        <v>6170</v>
      </c>
      <c r="G95" s="184"/>
      <c r="H95" s="184"/>
      <c r="I95" s="184"/>
      <c r="J95" s="187">
        <f>BK95</f>
        <v>246915</v>
      </c>
      <c r="K95" s="184"/>
      <c r="L95" s="188"/>
      <c r="M95" s="189"/>
      <c r="N95" s="190"/>
      <c r="O95" s="190"/>
      <c r="P95" s="191">
        <f>SUM(P96:P114)</f>
        <v>0</v>
      </c>
      <c r="Q95" s="190"/>
      <c r="R95" s="191">
        <f>SUM(R96:R114)</f>
        <v>0</v>
      </c>
      <c r="S95" s="190"/>
      <c r="T95" s="192">
        <f>SUM(T96:T114)</f>
        <v>0</v>
      </c>
      <c r="AR95" s="193" t="s">
        <v>86</v>
      </c>
      <c r="AT95" s="194" t="s">
        <v>78</v>
      </c>
      <c r="AU95" s="194" t="s">
        <v>79</v>
      </c>
      <c r="AY95" s="193" t="s">
        <v>282</v>
      </c>
      <c r="BK95" s="195">
        <f>SUM(BK96:BK114)</f>
        <v>246915</v>
      </c>
    </row>
    <row r="96" s="1" customFormat="1" ht="16.5" customHeight="1">
      <c r="B96" s="33"/>
      <c r="C96" s="198" t="s">
        <v>86</v>
      </c>
      <c r="D96" s="198" t="s">
        <v>285</v>
      </c>
      <c r="E96" s="199" t="s">
        <v>6171</v>
      </c>
      <c r="F96" s="200" t="s">
        <v>6172</v>
      </c>
      <c r="G96" s="201" t="s">
        <v>392</v>
      </c>
      <c r="H96" s="202">
        <v>785</v>
      </c>
      <c r="I96" s="203">
        <v>22</v>
      </c>
      <c r="J96" s="203">
        <f>ROUND(I96*H96,2)</f>
        <v>17270</v>
      </c>
      <c r="K96" s="200" t="s">
        <v>377</v>
      </c>
      <c r="L96" s="38"/>
      <c r="M96" s="72" t="s">
        <v>1</v>
      </c>
      <c r="N96" s="204" t="s">
        <v>50</v>
      </c>
      <c r="O96" s="205">
        <v>0</v>
      </c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AR96" s="17" t="s">
        <v>290</v>
      </c>
      <c r="AT96" s="17" t="s">
        <v>285</v>
      </c>
      <c r="AU96" s="17" t="s">
        <v>86</v>
      </c>
      <c r="AY96" s="17" t="s">
        <v>282</v>
      </c>
      <c r="BE96" s="207">
        <f>IF(N96="základní",J96,0)</f>
        <v>17270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17270</v>
      </c>
      <c r="BL96" s="17" t="s">
        <v>290</v>
      </c>
      <c r="BM96" s="17" t="s">
        <v>6173</v>
      </c>
    </row>
    <row r="97" s="1" customFormat="1" ht="16.5" customHeight="1">
      <c r="B97" s="33"/>
      <c r="C97" s="198" t="s">
        <v>88</v>
      </c>
      <c r="D97" s="198" t="s">
        <v>285</v>
      </c>
      <c r="E97" s="199" t="s">
        <v>6174</v>
      </c>
      <c r="F97" s="200" t="s">
        <v>5935</v>
      </c>
      <c r="G97" s="201" t="s">
        <v>1463</v>
      </c>
      <c r="H97" s="202">
        <v>6</v>
      </c>
      <c r="I97" s="203">
        <v>80</v>
      </c>
      <c r="J97" s="203">
        <f>ROUND(I97*H97,2)</f>
        <v>480</v>
      </c>
      <c r="K97" s="200" t="s">
        <v>377</v>
      </c>
      <c r="L97" s="38"/>
      <c r="M97" s="72" t="s">
        <v>1</v>
      </c>
      <c r="N97" s="204" t="s">
        <v>50</v>
      </c>
      <c r="O97" s="205">
        <v>0</v>
      </c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290</v>
      </c>
      <c r="AT97" s="17" t="s">
        <v>285</v>
      </c>
      <c r="AU97" s="17" t="s">
        <v>86</v>
      </c>
      <c r="AY97" s="17" t="s">
        <v>282</v>
      </c>
      <c r="BE97" s="207">
        <f>IF(N97="základní",J97,0)</f>
        <v>480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480</v>
      </c>
      <c r="BL97" s="17" t="s">
        <v>290</v>
      </c>
      <c r="BM97" s="17" t="s">
        <v>6175</v>
      </c>
    </row>
    <row r="98" s="1" customFormat="1" ht="16.5" customHeight="1">
      <c r="B98" s="33"/>
      <c r="C98" s="198" t="s">
        <v>129</v>
      </c>
      <c r="D98" s="198" t="s">
        <v>285</v>
      </c>
      <c r="E98" s="199" t="s">
        <v>6176</v>
      </c>
      <c r="F98" s="200" t="s">
        <v>6177</v>
      </c>
      <c r="G98" s="201" t="s">
        <v>1463</v>
      </c>
      <c r="H98" s="202">
        <v>44</v>
      </c>
      <c r="I98" s="203">
        <v>45</v>
      </c>
      <c r="J98" s="203">
        <f>ROUND(I98*H98,2)</f>
        <v>1980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1980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1980</v>
      </c>
      <c r="BL98" s="17" t="s">
        <v>290</v>
      </c>
      <c r="BM98" s="17" t="s">
        <v>6178</v>
      </c>
    </row>
    <row r="99" s="1" customFormat="1" ht="16.5" customHeight="1">
      <c r="B99" s="33"/>
      <c r="C99" s="198" t="s">
        <v>290</v>
      </c>
      <c r="D99" s="198" t="s">
        <v>285</v>
      </c>
      <c r="E99" s="199" t="s">
        <v>6179</v>
      </c>
      <c r="F99" s="200" t="s">
        <v>6180</v>
      </c>
      <c r="G99" s="201" t="s">
        <v>1463</v>
      </c>
      <c r="H99" s="202">
        <v>16</v>
      </c>
      <c r="I99" s="203">
        <v>45</v>
      </c>
      <c r="J99" s="203">
        <f>ROUND(I99*H99,2)</f>
        <v>720</v>
      </c>
      <c r="K99" s="200" t="s">
        <v>377</v>
      </c>
      <c r="L99" s="38"/>
      <c r="M99" s="72" t="s">
        <v>1</v>
      </c>
      <c r="N99" s="204" t="s">
        <v>50</v>
      </c>
      <c r="O99" s="205">
        <v>0</v>
      </c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86</v>
      </c>
      <c r="AY99" s="17" t="s">
        <v>282</v>
      </c>
      <c r="BE99" s="207">
        <f>IF(N99="základní",J99,0)</f>
        <v>720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720</v>
      </c>
      <c r="BL99" s="17" t="s">
        <v>290</v>
      </c>
      <c r="BM99" s="17" t="s">
        <v>6181</v>
      </c>
    </row>
    <row r="100" s="1" customFormat="1" ht="16.5" customHeight="1">
      <c r="B100" s="33"/>
      <c r="C100" s="198" t="s">
        <v>319</v>
      </c>
      <c r="D100" s="198" t="s">
        <v>285</v>
      </c>
      <c r="E100" s="199" t="s">
        <v>6182</v>
      </c>
      <c r="F100" s="200" t="s">
        <v>6183</v>
      </c>
      <c r="G100" s="201" t="s">
        <v>1463</v>
      </c>
      <c r="H100" s="202">
        <v>26</v>
      </c>
      <c r="I100" s="203">
        <v>240</v>
      </c>
      <c r="J100" s="203">
        <f>ROUND(I100*H100,2)</f>
        <v>6240</v>
      </c>
      <c r="K100" s="200" t="s">
        <v>377</v>
      </c>
      <c r="L100" s="38"/>
      <c r="M100" s="72" t="s">
        <v>1</v>
      </c>
      <c r="N100" s="204" t="s">
        <v>50</v>
      </c>
      <c r="O100" s="205">
        <v>0</v>
      </c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86</v>
      </c>
      <c r="AY100" s="17" t="s">
        <v>282</v>
      </c>
      <c r="BE100" s="207">
        <f>IF(N100="základní",J100,0)</f>
        <v>6240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6240</v>
      </c>
      <c r="BL100" s="17" t="s">
        <v>290</v>
      </c>
      <c r="BM100" s="17" t="s">
        <v>6184</v>
      </c>
    </row>
    <row r="101" s="1" customFormat="1" ht="16.5" customHeight="1">
      <c r="B101" s="33"/>
      <c r="C101" s="198" t="s">
        <v>327</v>
      </c>
      <c r="D101" s="198" t="s">
        <v>285</v>
      </c>
      <c r="E101" s="199" t="s">
        <v>6185</v>
      </c>
      <c r="F101" s="200" t="s">
        <v>6186</v>
      </c>
      <c r="G101" s="201" t="s">
        <v>1463</v>
      </c>
      <c r="H101" s="202">
        <v>25</v>
      </c>
      <c r="I101" s="203">
        <v>125</v>
      </c>
      <c r="J101" s="203">
        <f>ROUND(I101*H101,2)</f>
        <v>3125</v>
      </c>
      <c r="K101" s="200" t="s">
        <v>377</v>
      </c>
      <c r="L101" s="38"/>
      <c r="M101" s="72" t="s">
        <v>1</v>
      </c>
      <c r="N101" s="204" t="s">
        <v>50</v>
      </c>
      <c r="O101" s="205">
        <v>0</v>
      </c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3125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3125</v>
      </c>
      <c r="BL101" s="17" t="s">
        <v>290</v>
      </c>
      <c r="BM101" s="17" t="s">
        <v>6187</v>
      </c>
    </row>
    <row r="102" s="1" customFormat="1" ht="16.5" customHeight="1">
      <c r="B102" s="33"/>
      <c r="C102" s="198" t="s">
        <v>334</v>
      </c>
      <c r="D102" s="198" t="s">
        <v>285</v>
      </c>
      <c r="E102" s="199" t="s">
        <v>6188</v>
      </c>
      <c r="F102" s="200" t="s">
        <v>6189</v>
      </c>
      <c r="G102" s="201" t="s">
        <v>1463</v>
      </c>
      <c r="H102" s="202">
        <v>8</v>
      </c>
      <c r="I102" s="203">
        <v>1000</v>
      </c>
      <c r="J102" s="203">
        <f>ROUND(I102*H102,2)</f>
        <v>8000</v>
      </c>
      <c r="K102" s="200" t="s">
        <v>377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86</v>
      </c>
      <c r="AY102" s="17" t="s">
        <v>282</v>
      </c>
      <c r="BE102" s="207">
        <f>IF(N102="základní",J102,0)</f>
        <v>8000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8000</v>
      </c>
      <c r="BL102" s="17" t="s">
        <v>290</v>
      </c>
      <c r="BM102" s="17" t="s">
        <v>6190</v>
      </c>
    </row>
    <row r="103" s="1" customFormat="1" ht="16.5" customHeight="1">
      <c r="B103" s="33"/>
      <c r="C103" s="198" t="s">
        <v>331</v>
      </c>
      <c r="D103" s="198" t="s">
        <v>285</v>
      </c>
      <c r="E103" s="199" t="s">
        <v>6191</v>
      </c>
      <c r="F103" s="200" t="s">
        <v>6192</v>
      </c>
      <c r="G103" s="201" t="s">
        <v>1463</v>
      </c>
      <c r="H103" s="202">
        <v>5</v>
      </c>
      <c r="I103" s="203">
        <v>2000</v>
      </c>
      <c r="J103" s="203">
        <f>ROUND(I103*H103,2)</f>
        <v>10000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86</v>
      </c>
      <c r="AY103" s="17" t="s">
        <v>282</v>
      </c>
      <c r="BE103" s="207">
        <f>IF(N103="základní",J103,0)</f>
        <v>10000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10000</v>
      </c>
      <c r="BL103" s="17" t="s">
        <v>290</v>
      </c>
      <c r="BM103" s="17" t="s">
        <v>6193</v>
      </c>
    </row>
    <row r="104" s="1" customFormat="1" ht="16.5" customHeight="1">
      <c r="B104" s="33"/>
      <c r="C104" s="198" t="s">
        <v>346</v>
      </c>
      <c r="D104" s="198" t="s">
        <v>285</v>
      </c>
      <c r="E104" s="199" t="s">
        <v>6194</v>
      </c>
      <c r="F104" s="200" t="s">
        <v>6195</v>
      </c>
      <c r="G104" s="201" t="s">
        <v>392</v>
      </c>
      <c r="H104" s="202">
        <v>3460</v>
      </c>
      <c r="I104" s="203">
        <v>17</v>
      </c>
      <c r="J104" s="203">
        <f>ROUND(I104*H104,2)</f>
        <v>58820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86</v>
      </c>
      <c r="AY104" s="17" t="s">
        <v>282</v>
      </c>
      <c r="BE104" s="207">
        <f>IF(N104="základní",J104,0)</f>
        <v>58820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58820</v>
      </c>
      <c r="BL104" s="17" t="s">
        <v>290</v>
      </c>
      <c r="BM104" s="17" t="s">
        <v>6196</v>
      </c>
    </row>
    <row r="105" s="1" customFormat="1" ht="16.5" customHeight="1">
      <c r="B105" s="33"/>
      <c r="C105" s="198" t="s">
        <v>352</v>
      </c>
      <c r="D105" s="198" t="s">
        <v>285</v>
      </c>
      <c r="E105" s="199" t="s">
        <v>6197</v>
      </c>
      <c r="F105" s="200" t="s">
        <v>6198</v>
      </c>
      <c r="G105" s="201" t="s">
        <v>1463</v>
      </c>
      <c r="H105" s="202">
        <v>20</v>
      </c>
      <c r="I105" s="203">
        <v>150</v>
      </c>
      <c r="J105" s="203">
        <f>ROUND(I105*H105,2)</f>
        <v>3000</v>
      </c>
      <c r="K105" s="200" t="s">
        <v>377</v>
      </c>
      <c r="L105" s="38"/>
      <c r="M105" s="72" t="s">
        <v>1</v>
      </c>
      <c r="N105" s="204" t="s">
        <v>50</v>
      </c>
      <c r="O105" s="205">
        <v>0</v>
      </c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86</v>
      </c>
      <c r="AY105" s="17" t="s">
        <v>282</v>
      </c>
      <c r="BE105" s="207">
        <f>IF(N105="základní",J105,0)</f>
        <v>3000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3000</v>
      </c>
      <c r="BL105" s="17" t="s">
        <v>290</v>
      </c>
      <c r="BM105" s="17" t="s">
        <v>6199</v>
      </c>
    </row>
    <row r="106" s="1" customFormat="1" ht="16.5" customHeight="1">
      <c r="B106" s="33"/>
      <c r="C106" s="198" t="s">
        <v>356</v>
      </c>
      <c r="D106" s="198" t="s">
        <v>285</v>
      </c>
      <c r="E106" s="199" t="s">
        <v>6200</v>
      </c>
      <c r="F106" s="200" t="s">
        <v>6201</v>
      </c>
      <c r="G106" s="201" t="s">
        <v>1463</v>
      </c>
      <c r="H106" s="202">
        <v>2</v>
      </c>
      <c r="I106" s="203">
        <v>400</v>
      </c>
      <c r="J106" s="203">
        <f>ROUND(I106*H106,2)</f>
        <v>800</v>
      </c>
      <c r="K106" s="200" t="s">
        <v>377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86</v>
      </c>
      <c r="AY106" s="17" t="s">
        <v>282</v>
      </c>
      <c r="BE106" s="207">
        <f>IF(N106="základní",J106,0)</f>
        <v>800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800</v>
      </c>
      <c r="BL106" s="17" t="s">
        <v>290</v>
      </c>
      <c r="BM106" s="17" t="s">
        <v>6202</v>
      </c>
    </row>
    <row r="107" s="1" customFormat="1" ht="16.5" customHeight="1">
      <c r="B107" s="33"/>
      <c r="C107" s="198" t="s">
        <v>360</v>
      </c>
      <c r="D107" s="198" t="s">
        <v>285</v>
      </c>
      <c r="E107" s="199" t="s">
        <v>6203</v>
      </c>
      <c r="F107" s="200" t="s">
        <v>6204</v>
      </c>
      <c r="G107" s="201" t="s">
        <v>6205</v>
      </c>
      <c r="H107" s="202">
        <v>132</v>
      </c>
      <c r="I107" s="203">
        <v>450</v>
      </c>
      <c r="J107" s="203">
        <f>ROUND(I107*H107,2)</f>
        <v>59400</v>
      </c>
      <c r="K107" s="200" t="s">
        <v>377</v>
      </c>
      <c r="L107" s="38"/>
      <c r="M107" s="72" t="s">
        <v>1</v>
      </c>
      <c r="N107" s="204" t="s">
        <v>50</v>
      </c>
      <c r="O107" s="205">
        <v>0</v>
      </c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86</v>
      </c>
      <c r="AY107" s="17" t="s">
        <v>282</v>
      </c>
      <c r="BE107" s="207">
        <f>IF(N107="základní",J107,0)</f>
        <v>59400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59400</v>
      </c>
      <c r="BL107" s="17" t="s">
        <v>290</v>
      </c>
      <c r="BM107" s="17" t="s">
        <v>6206</v>
      </c>
    </row>
    <row r="108" s="1" customFormat="1" ht="16.5" customHeight="1">
      <c r="B108" s="33"/>
      <c r="C108" s="198" t="s">
        <v>365</v>
      </c>
      <c r="D108" s="198" t="s">
        <v>285</v>
      </c>
      <c r="E108" s="199" t="s">
        <v>6207</v>
      </c>
      <c r="F108" s="200" t="s">
        <v>6208</v>
      </c>
      <c r="G108" s="201" t="s">
        <v>392</v>
      </c>
      <c r="H108" s="202">
        <v>140</v>
      </c>
      <c r="I108" s="203">
        <v>220</v>
      </c>
      <c r="J108" s="203">
        <f>ROUND(I108*H108,2)</f>
        <v>30800</v>
      </c>
      <c r="K108" s="200" t="s">
        <v>377</v>
      </c>
      <c r="L108" s="38"/>
      <c r="M108" s="72" t="s">
        <v>1</v>
      </c>
      <c r="N108" s="204" t="s">
        <v>50</v>
      </c>
      <c r="O108" s="205">
        <v>0</v>
      </c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86</v>
      </c>
      <c r="AY108" s="17" t="s">
        <v>282</v>
      </c>
      <c r="BE108" s="207">
        <f>IF(N108="základní",J108,0)</f>
        <v>30800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30800</v>
      </c>
      <c r="BL108" s="17" t="s">
        <v>290</v>
      </c>
      <c r="BM108" s="17" t="s">
        <v>6209</v>
      </c>
    </row>
    <row r="109" s="1" customFormat="1" ht="16.5" customHeight="1">
      <c r="B109" s="33"/>
      <c r="C109" s="198" t="s">
        <v>370</v>
      </c>
      <c r="D109" s="198" t="s">
        <v>285</v>
      </c>
      <c r="E109" s="199" t="s">
        <v>6210</v>
      </c>
      <c r="F109" s="200" t="s">
        <v>6211</v>
      </c>
      <c r="G109" s="201" t="s">
        <v>392</v>
      </c>
      <c r="H109" s="202">
        <v>820</v>
      </c>
      <c r="I109" s="203">
        <v>3.5</v>
      </c>
      <c r="J109" s="203">
        <f>ROUND(I109*H109,2)</f>
        <v>2870</v>
      </c>
      <c r="K109" s="200" t="s">
        <v>377</v>
      </c>
      <c r="L109" s="38"/>
      <c r="M109" s="72" t="s">
        <v>1</v>
      </c>
      <c r="N109" s="204" t="s">
        <v>50</v>
      </c>
      <c r="O109" s="205">
        <v>0</v>
      </c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86</v>
      </c>
      <c r="AY109" s="17" t="s">
        <v>282</v>
      </c>
      <c r="BE109" s="207">
        <f>IF(N109="základní",J109,0)</f>
        <v>2870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2870</v>
      </c>
      <c r="BL109" s="17" t="s">
        <v>290</v>
      </c>
      <c r="BM109" s="17" t="s">
        <v>6212</v>
      </c>
    </row>
    <row r="110" s="1" customFormat="1" ht="16.5" customHeight="1">
      <c r="B110" s="33"/>
      <c r="C110" s="198" t="s">
        <v>8</v>
      </c>
      <c r="D110" s="198" t="s">
        <v>285</v>
      </c>
      <c r="E110" s="199" t="s">
        <v>6213</v>
      </c>
      <c r="F110" s="200" t="s">
        <v>6214</v>
      </c>
      <c r="G110" s="201" t="s">
        <v>392</v>
      </c>
      <c r="H110" s="202">
        <v>5205</v>
      </c>
      <c r="I110" s="203">
        <v>1</v>
      </c>
      <c r="J110" s="203">
        <f>ROUND(I110*H110,2)</f>
        <v>5205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5205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5205</v>
      </c>
      <c r="BL110" s="17" t="s">
        <v>290</v>
      </c>
      <c r="BM110" s="17" t="s">
        <v>6215</v>
      </c>
    </row>
    <row r="111" s="1" customFormat="1" ht="16.5" customHeight="1">
      <c r="B111" s="33"/>
      <c r="C111" s="198" t="s">
        <v>381</v>
      </c>
      <c r="D111" s="198" t="s">
        <v>285</v>
      </c>
      <c r="E111" s="199" t="s">
        <v>6216</v>
      </c>
      <c r="F111" s="200" t="s">
        <v>6217</v>
      </c>
      <c r="G111" s="201" t="s">
        <v>392</v>
      </c>
      <c r="H111" s="202">
        <v>5205</v>
      </c>
      <c r="I111" s="203">
        <v>1</v>
      </c>
      <c r="J111" s="203">
        <f>ROUND(I111*H111,2)</f>
        <v>5205</v>
      </c>
      <c r="K111" s="200" t="s">
        <v>377</v>
      </c>
      <c r="L111" s="38"/>
      <c r="M111" s="72" t="s">
        <v>1</v>
      </c>
      <c r="N111" s="204" t="s">
        <v>50</v>
      </c>
      <c r="O111" s="205">
        <v>0</v>
      </c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7" t="s">
        <v>290</v>
      </c>
      <c r="AT111" s="17" t="s">
        <v>285</v>
      </c>
      <c r="AU111" s="17" t="s">
        <v>86</v>
      </c>
      <c r="AY111" s="17" t="s">
        <v>282</v>
      </c>
      <c r="BE111" s="207">
        <f>IF(N111="základní",J111,0)</f>
        <v>5205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86</v>
      </c>
      <c r="BK111" s="207">
        <f>ROUND(I111*H111,2)</f>
        <v>5205</v>
      </c>
      <c r="BL111" s="17" t="s">
        <v>290</v>
      </c>
      <c r="BM111" s="17" t="s">
        <v>6218</v>
      </c>
    </row>
    <row r="112" s="1" customFormat="1" ht="16.5" customHeight="1">
      <c r="B112" s="33"/>
      <c r="C112" s="198" t="s">
        <v>385</v>
      </c>
      <c r="D112" s="198" t="s">
        <v>285</v>
      </c>
      <c r="E112" s="199" t="s">
        <v>6219</v>
      </c>
      <c r="F112" s="200" t="s">
        <v>6220</v>
      </c>
      <c r="G112" s="201" t="s">
        <v>5534</v>
      </c>
      <c r="H112" s="202">
        <v>24</v>
      </c>
      <c r="I112" s="203">
        <v>350</v>
      </c>
      <c r="J112" s="203">
        <f>ROUND(I112*H112,2)</f>
        <v>8400</v>
      </c>
      <c r="K112" s="200" t="s">
        <v>377</v>
      </c>
      <c r="L112" s="38"/>
      <c r="M112" s="72" t="s">
        <v>1</v>
      </c>
      <c r="N112" s="204" t="s">
        <v>50</v>
      </c>
      <c r="O112" s="205">
        <v>0</v>
      </c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86</v>
      </c>
      <c r="AY112" s="17" t="s">
        <v>282</v>
      </c>
      <c r="BE112" s="207">
        <f>IF(N112="základní",J112,0)</f>
        <v>8400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8400</v>
      </c>
      <c r="BL112" s="17" t="s">
        <v>290</v>
      </c>
      <c r="BM112" s="17" t="s">
        <v>6221</v>
      </c>
    </row>
    <row r="113" s="1" customFormat="1" ht="16.5" customHeight="1">
      <c r="B113" s="33"/>
      <c r="C113" s="198" t="s">
        <v>389</v>
      </c>
      <c r="D113" s="198" t="s">
        <v>285</v>
      </c>
      <c r="E113" s="199" t="s">
        <v>6222</v>
      </c>
      <c r="F113" s="200" t="s">
        <v>6223</v>
      </c>
      <c r="G113" s="201" t="s">
        <v>6205</v>
      </c>
      <c r="H113" s="202">
        <v>60</v>
      </c>
      <c r="I113" s="203">
        <v>350</v>
      </c>
      <c r="J113" s="203">
        <f>ROUND(I113*H113,2)</f>
        <v>21000</v>
      </c>
      <c r="K113" s="200" t="s">
        <v>377</v>
      </c>
      <c r="L113" s="38"/>
      <c r="M113" s="72" t="s">
        <v>1</v>
      </c>
      <c r="N113" s="204" t="s">
        <v>50</v>
      </c>
      <c r="O113" s="205">
        <v>0</v>
      </c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86</v>
      </c>
      <c r="AY113" s="17" t="s">
        <v>282</v>
      </c>
      <c r="BE113" s="207">
        <f>IF(N113="základní",J113,0)</f>
        <v>21000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21000</v>
      </c>
      <c r="BL113" s="17" t="s">
        <v>290</v>
      </c>
      <c r="BM113" s="17" t="s">
        <v>6224</v>
      </c>
    </row>
    <row r="114" s="1" customFormat="1" ht="16.5" customHeight="1">
      <c r="B114" s="33"/>
      <c r="C114" s="198" t="s">
        <v>395</v>
      </c>
      <c r="D114" s="198" t="s">
        <v>285</v>
      </c>
      <c r="E114" s="199" t="s">
        <v>6225</v>
      </c>
      <c r="F114" s="200" t="s">
        <v>6226</v>
      </c>
      <c r="G114" s="201" t="s">
        <v>6205</v>
      </c>
      <c r="H114" s="202">
        <v>60</v>
      </c>
      <c r="I114" s="203">
        <v>60</v>
      </c>
      <c r="J114" s="203">
        <f>ROUND(I114*H114,2)</f>
        <v>3600</v>
      </c>
      <c r="K114" s="200" t="s">
        <v>377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86</v>
      </c>
      <c r="AY114" s="17" t="s">
        <v>282</v>
      </c>
      <c r="BE114" s="207">
        <f>IF(N114="základní",J114,0)</f>
        <v>3600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3600</v>
      </c>
      <c r="BL114" s="17" t="s">
        <v>290</v>
      </c>
      <c r="BM114" s="17" t="s">
        <v>6227</v>
      </c>
    </row>
    <row r="115" s="11" customFormat="1" ht="25.92" customHeight="1">
      <c r="B115" s="183"/>
      <c r="C115" s="184"/>
      <c r="D115" s="185" t="s">
        <v>78</v>
      </c>
      <c r="E115" s="186" t="s">
        <v>6228</v>
      </c>
      <c r="F115" s="186" t="s">
        <v>6229</v>
      </c>
      <c r="G115" s="184"/>
      <c r="H115" s="184"/>
      <c r="I115" s="184"/>
      <c r="J115" s="187">
        <f>BK115</f>
        <v>224190</v>
      </c>
      <c r="K115" s="184"/>
      <c r="L115" s="188"/>
      <c r="M115" s="189"/>
      <c r="N115" s="190"/>
      <c r="O115" s="190"/>
      <c r="P115" s="191">
        <f>SUM(P116:P147)</f>
        <v>0</v>
      </c>
      <c r="Q115" s="190"/>
      <c r="R115" s="191">
        <f>SUM(R116:R147)</f>
        <v>0</v>
      </c>
      <c r="S115" s="190"/>
      <c r="T115" s="192">
        <f>SUM(T116:T147)</f>
        <v>0</v>
      </c>
      <c r="AR115" s="193" t="s">
        <v>86</v>
      </c>
      <c r="AT115" s="194" t="s">
        <v>78</v>
      </c>
      <c r="AU115" s="194" t="s">
        <v>79</v>
      </c>
      <c r="AY115" s="193" t="s">
        <v>282</v>
      </c>
      <c r="BK115" s="195">
        <f>SUM(BK116:BK147)</f>
        <v>224190</v>
      </c>
    </row>
    <row r="116" s="1" customFormat="1" ht="16.5" customHeight="1">
      <c r="B116" s="33"/>
      <c r="C116" s="198" t="s">
        <v>399</v>
      </c>
      <c r="D116" s="198" t="s">
        <v>285</v>
      </c>
      <c r="E116" s="199" t="s">
        <v>5103</v>
      </c>
      <c r="F116" s="200" t="s">
        <v>6230</v>
      </c>
      <c r="G116" s="201" t="s">
        <v>392</v>
      </c>
      <c r="H116" s="202">
        <v>1840</v>
      </c>
      <c r="I116" s="203">
        <v>18</v>
      </c>
      <c r="J116" s="203">
        <f>ROUND(I116*H116,2)</f>
        <v>33120</v>
      </c>
      <c r="K116" s="200" t="s">
        <v>377</v>
      </c>
      <c r="L116" s="38"/>
      <c r="M116" s="72" t="s">
        <v>1</v>
      </c>
      <c r="N116" s="204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86</v>
      </c>
      <c r="AY116" s="17" t="s">
        <v>282</v>
      </c>
      <c r="BE116" s="207">
        <f>IF(N116="základní",J116,0)</f>
        <v>33120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33120</v>
      </c>
      <c r="BL116" s="17" t="s">
        <v>290</v>
      </c>
      <c r="BM116" s="17" t="s">
        <v>6231</v>
      </c>
    </row>
    <row r="117" s="1" customFormat="1" ht="16.5" customHeight="1">
      <c r="B117" s="33"/>
      <c r="C117" s="198" t="s">
        <v>7</v>
      </c>
      <c r="D117" s="198" t="s">
        <v>285</v>
      </c>
      <c r="E117" s="199" t="s">
        <v>5107</v>
      </c>
      <c r="F117" s="200" t="s">
        <v>6232</v>
      </c>
      <c r="G117" s="201" t="s">
        <v>392</v>
      </c>
      <c r="H117" s="202">
        <v>1620</v>
      </c>
      <c r="I117" s="203">
        <v>44</v>
      </c>
      <c r="J117" s="203">
        <f>ROUND(I117*H117,2)</f>
        <v>71280</v>
      </c>
      <c r="K117" s="200" t="s">
        <v>377</v>
      </c>
      <c r="L117" s="38"/>
      <c r="M117" s="72" t="s">
        <v>1</v>
      </c>
      <c r="N117" s="204" t="s">
        <v>50</v>
      </c>
      <c r="O117" s="205">
        <v>0</v>
      </c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86</v>
      </c>
      <c r="AY117" s="17" t="s">
        <v>282</v>
      </c>
      <c r="BE117" s="207">
        <f>IF(N117="základní",J117,0)</f>
        <v>71280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71280</v>
      </c>
      <c r="BL117" s="17" t="s">
        <v>290</v>
      </c>
      <c r="BM117" s="17" t="s">
        <v>6233</v>
      </c>
    </row>
    <row r="118" s="1" customFormat="1" ht="16.5" customHeight="1">
      <c r="B118" s="33"/>
      <c r="C118" s="198" t="s">
        <v>410</v>
      </c>
      <c r="D118" s="198" t="s">
        <v>285</v>
      </c>
      <c r="E118" s="199" t="s">
        <v>5111</v>
      </c>
      <c r="F118" s="200" t="s">
        <v>6234</v>
      </c>
      <c r="G118" s="201" t="s">
        <v>1463</v>
      </c>
      <c r="H118" s="202">
        <v>8</v>
      </c>
      <c r="I118" s="203">
        <v>3400</v>
      </c>
      <c r="J118" s="203">
        <f>ROUND(I118*H118,2)</f>
        <v>27200</v>
      </c>
      <c r="K118" s="200" t="s">
        <v>377</v>
      </c>
      <c r="L118" s="38"/>
      <c r="M118" s="72" t="s">
        <v>1</v>
      </c>
      <c r="N118" s="204" t="s">
        <v>50</v>
      </c>
      <c r="O118" s="205">
        <v>0</v>
      </c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86</v>
      </c>
      <c r="AY118" s="17" t="s">
        <v>282</v>
      </c>
      <c r="BE118" s="207">
        <f>IF(N118="základní",J118,0)</f>
        <v>27200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27200</v>
      </c>
      <c r="BL118" s="17" t="s">
        <v>290</v>
      </c>
      <c r="BM118" s="17" t="s">
        <v>6235</v>
      </c>
    </row>
    <row r="119" s="1" customFormat="1" ht="16.5" customHeight="1">
      <c r="B119" s="33"/>
      <c r="C119" s="198" t="s">
        <v>415</v>
      </c>
      <c r="D119" s="198" t="s">
        <v>285</v>
      </c>
      <c r="E119" s="199" t="s">
        <v>5115</v>
      </c>
      <c r="F119" s="200" t="s">
        <v>6236</v>
      </c>
      <c r="G119" s="201" t="s">
        <v>1463</v>
      </c>
      <c r="H119" s="202">
        <v>2</v>
      </c>
      <c r="I119" s="203">
        <v>2600</v>
      </c>
      <c r="J119" s="203">
        <f>ROUND(I119*H119,2)</f>
        <v>5200</v>
      </c>
      <c r="K119" s="200" t="s">
        <v>377</v>
      </c>
      <c r="L119" s="38"/>
      <c r="M119" s="72" t="s">
        <v>1</v>
      </c>
      <c r="N119" s="204" t="s">
        <v>50</v>
      </c>
      <c r="O119" s="205">
        <v>0</v>
      </c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5200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5200</v>
      </c>
      <c r="BL119" s="17" t="s">
        <v>290</v>
      </c>
      <c r="BM119" s="17" t="s">
        <v>6237</v>
      </c>
    </row>
    <row r="120" s="1" customFormat="1" ht="16.5" customHeight="1">
      <c r="B120" s="33"/>
      <c r="C120" s="198" t="s">
        <v>420</v>
      </c>
      <c r="D120" s="198" t="s">
        <v>285</v>
      </c>
      <c r="E120" s="199" t="s">
        <v>5119</v>
      </c>
      <c r="F120" s="200" t="s">
        <v>6238</v>
      </c>
      <c r="G120" s="201" t="s">
        <v>1463</v>
      </c>
      <c r="H120" s="202">
        <v>1</v>
      </c>
      <c r="I120" s="203">
        <v>2600</v>
      </c>
      <c r="J120" s="203">
        <f>ROUND(I120*H120,2)</f>
        <v>2600</v>
      </c>
      <c r="K120" s="200" t="s">
        <v>377</v>
      </c>
      <c r="L120" s="38"/>
      <c r="M120" s="72" t="s">
        <v>1</v>
      </c>
      <c r="N120" s="204" t="s">
        <v>50</v>
      </c>
      <c r="O120" s="205">
        <v>0</v>
      </c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86</v>
      </c>
      <c r="AY120" s="17" t="s">
        <v>282</v>
      </c>
      <c r="BE120" s="207">
        <f>IF(N120="základní",J120,0)</f>
        <v>2600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2600</v>
      </c>
      <c r="BL120" s="17" t="s">
        <v>290</v>
      </c>
      <c r="BM120" s="17" t="s">
        <v>6239</v>
      </c>
    </row>
    <row r="121" s="1" customFormat="1" ht="16.5" customHeight="1">
      <c r="B121" s="33"/>
      <c r="C121" s="198" t="s">
        <v>425</v>
      </c>
      <c r="D121" s="198" t="s">
        <v>285</v>
      </c>
      <c r="E121" s="199" t="s">
        <v>5123</v>
      </c>
      <c r="F121" s="200" t="s">
        <v>6240</v>
      </c>
      <c r="G121" s="201" t="s">
        <v>1463</v>
      </c>
      <c r="H121" s="202">
        <v>2</v>
      </c>
      <c r="I121" s="203">
        <v>6000</v>
      </c>
      <c r="J121" s="203">
        <f>ROUND(I121*H121,2)</f>
        <v>12000</v>
      </c>
      <c r="K121" s="200" t="s">
        <v>377</v>
      </c>
      <c r="L121" s="38"/>
      <c r="M121" s="72" t="s">
        <v>1</v>
      </c>
      <c r="N121" s="204" t="s">
        <v>50</v>
      </c>
      <c r="O121" s="205">
        <v>0</v>
      </c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86</v>
      </c>
      <c r="AY121" s="17" t="s">
        <v>282</v>
      </c>
      <c r="BE121" s="207">
        <f>IF(N121="základní",J121,0)</f>
        <v>12000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12000</v>
      </c>
      <c r="BL121" s="17" t="s">
        <v>290</v>
      </c>
      <c r="BM121" s="17" t="s">
        <v>6241</v>
      </c>
    </row>
    <row r="122" s="1" customFormat="1" ht="16.5" customHeight="1">
      <c r="B122" s="33"/>
      <c r="C122" s="198" t="s">
        <v>429</v>
      </c>
      <c r="D122" s="198" t="s">
        <v>285</v>
      </c>
      <c r="E122" s="199" t="s">
        <v>5126</v>
      </c>
      <c r="F122" s="200" t="s">
        <v>6242</v>
      </c>
      <c r="G122" s="201" t="s">
        <v>1463</v>
      </c>
      <c r="H122" s="202">
        <v>72</v>
      </c>
      <c r="I122" s="203">
        <v>30</v>
      </c>
      <c r="J122" s="203">
        <f>ROUND(I122*H122,2)</f>
        <v>2160</v>
      </c>
      <c r="K122" s="200" t="s">
        <v>377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2160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2160</v>
      </c>
      <c r="BL122" s="17" t="s">
        <v>290</v>
      </c>
      <c r="BM122" s="17" t="s">
        <v>6243</v>
      </c>
    </row>
    <row r="123" s="1" customFormat="1" ht="16.5" customHeight="1">
      <c r="B123" s="33"/>
      <c r="C123" s="198" t="s">
        <v>436</v>
      </c>
      <c r="D123" s="198" t="s">
        <v>285</v>
      </c>
      <c r="E123" s="199" t="s">
        <v>5129</v>
      </c>
      <c r="F123" s="200" t="s">
        <v>6244</v>
      </c>
      <c r="G123" s="201" t="s">
        <v>1463</v>
      </c>
      <c r="H123" s="202">
        <v>22</v>
      </c>
      <c r="I123" s="203">
        <v>60</v>
      </c>
      <c r="J123" s="203">
        <f>ROUND(I123*H123,2)</f>
        <v>1320</v>
      </c>
      <c r="K123" s="200" t="s">
        <v>377</v>
      </c>
      <c r="L123" s="38"/>
      <c r="M123" s="72" t="s">
        <v>1</v>
      </c>
      <c r="N123" s="204" t="s">
        <v>50</v>
      </c>
      <c r="O123" s="205">
        <v>0</v>
      </c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86</v>
      </c>
      <c r="AY123" s="17" t="s">
        <v>282</v>
      </c>
      <c r="BE123" s="207">
        <f>IF(N123="základní",J123,0)</f>
        <v>1320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1320</v>
      </c>
      <c r="BL123" s="17" t="s">
        <v>290</v>
      </c>
      <c r="BM123" s="17" t="s">
        <v>6245</v>
      </c>
    </row>
    <row r="124" s="1" customFormat="1" ht="16.5" customHeight="1">
      <c r="B124" s="33"/>
      <c r="C124" s="198" t="s">
        <v>462</v>
      </c>
      <c r="D124" s="198" t="s">
        <v>285</v>
      </c>
      <c r="E124" s="199" t="s">
        <v>5133</v>
      </c>
      <c r="F124" s="200" t="s">
        <v>6246</v>
      </c>
      <c r="G124" s="201" t="s">
        <v>1463</v>
      </c>
      <c r="H124" s="202">
        <v>8</v>
      </c>
      <c r="I124" s="203">
        <v>60</v>
      </c>
      <c r="J124" s="203">
        <f>ROUND(I124*H124,2)</f>
        <v>480</v>
      </c>
      <c r="K124" s="200" t="s">
        <v>377</v>
      </c>
      <c r="L124" s="38"/>
      <c r="M124" s="72" t="s">
        <v>1</v>
      </c>
      <c r="N124" s="204" t="s">
        <v>50</v>
      </c>
      <c r="O124" s="205">
        <v>0</v>
      </c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86</v>
      </c>
      <c r="AY124" s="17" t="s">
        <v>282</v>
      </c>
      <c r="BE124" s="207">
        <f>IF(N124="základní",J124,0)</f>
        <v>480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480</v>
      </c>
      <c r="BL124" s="17" t="s">
        <v>290</v>
      </c>
      <c r="BM124" s="17" t="s">
        <v>6247</v>
      </c>
    </row>
    <row r="125" s="1" customFormat="1" ht="16.5" customHeight="1">
      <c r="B125" s="33"/>
      <c r="C125" s="198" t="s">
        <v>476</v>
      </c>
      <c r="D125" s="198" t="s">
        <v>285</v>
      </c>
      <c r="E125" s="199" t="s">
        <v>5137</v>
      </c>
      <c r="F125" s="200" t="s">
        <v>6248</v>
      </c>
      <c r="G125" s="201" t="s">
        <v>1463</v>
      </c>
      <c r="H125" s="202">
        <v>72</v>
      </c>
      <c r="I125" s="203">
        <v>50</v>
      </c>
      <c r="J125" s="203">
        <f>ROUND(I125*H125,2)</f>
        <v>3600</v>
      </c>
      <c r="K125" s="200" t="s">
        <v>377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3600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3600</v>
      </c>
      <c r="BL125" s="17" t="s">
        <v>290</v>
      </c>
      <c r="BM125" s="17" t="s">
        <v>6249</v>
      </c>
    </row>
    <row r="126" s="1" customFormat="1" ht="16.5" customHeight="1">
      <c r="B126" s="33"/>
      <c r="C126" s="198" t="s">
        <v>492</v>
      </c>
      <c r="D126" s="198" t="s">
        <v>285</v>
      </c>
      <c r="E126" s="199" t="s">
        <v>5140</v>
      </c>
      <c r="F126" s="200" t="s">
        <v>6250</v>
      </c>
      <c r="G126" s="201" t="s">
        <v>1463</v>
      </c>
      <c r="H126" s="202">
        <v>8</v>
      </c>
      <c r="I126" s="203">
        <v>300</v>
      </c>
      <c r="J126" s="203">
        <f>ROUND(I126*H126,2)</f>
        <v>2400</v>
      </c>
      <c r="K126" s="200" t="s">
        <v>377</v>
      </c>
      <c r="L126" s="38"/>
      <c r="M126" s="72" t="s">
        <v>1</v>
      </c>
      <c r="N126" s="204" t="s">
        <v>50</v>
      </c>
      <c r="O126" s="205">
        <v>0</v>
      </c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86</v>
      </c>
      <c r="AY126" s="17" t="s">
        <v>282</v>
      </c>
      <c r="BE126" s="207">
        <f>IF(N126="základní",J126,0)</f>
        <v>2400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2400</v>
      </c>
      <c r="BL126" s="17" t="s">
        <v>290</v>
      </c>
      <c r="BM126" s="17" t="s">
        <v>6251</v>
      </c>
    </row>
    <row r="127" s="1" customFormat="1" ht="16.5" customHeight="1">
      <c r="B127" s="33"/>
      <c r="C127" s="198" t="s">
        <v>510</v>
      </c>
      <c r="D127" s="198" t="s">
        <v>285</v>
      </c>
      <c r="E127" s="199" t="s">
        <v>5143</v>
      </c>
      <c r="F127" s="200" t="s">
        <v>6252</v>
      </c>
      <c r="G127" s="201" t="s">
        <v>1463</v>
      </c>
      <c r="H127" s="202">
        <v>22</v>
      </c>
      <c r="I127" s="203">
        <v>100</v>
      </c>
      <c r="J127" s="203">
        <f>ROUND(I127*H127,2)</f>
        <v>2200</v>
      </c>
      <c r="K127" s="200" t="s">
        <v>377</v>
      </c>
      <c r="L127" s="38"/>
      <c r="M127" s="72" t="s">
        <v>1</v>
      </c>
      <c r="N127" s="204" t="s">
        <v>50</v>
      </c>
      <c r="O127" s="205">
        <v>0</v>
      </c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86</v>
      </c>
      <c r="AY127" s="17" t="s">
        <v>282</v>
      </c>
      <c r="BE127" s="207">
        <f>IF(N127="základní",J127,0)</f>
        <v>2200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2200</v>
      </c>
      <c r="BL127" s="17" t="s">
        <v>290</v>
      </c>
      <c r="BM127" s="17" t="s">
        <v>6253</v>
      </c>
    </row>
    <row r="128" s="1" customFormat="1" ht="16.5" customHeight="1">
      <c r="B128" s="33"/>
      <c r="C128" s="198" t="s">
        <v>517</v>
      </c>
      <c r="D128" s="198" t="s">
        <v>285</v>
      </c>
      <c r="E128" s="199" t="s">
        <v>5147</v>
      </c>
      <c r="F128" s="200" t="s">
        <v>6254</v>
      </c>
      <c r="G128" s="201" t="s">
        <v>1463</v>
      </c>
      <c r="H128" s="202">
        <v>1</v>
      </c>
      <c r="I128" s="203">
        <v>600</v>
      </c>
      <c r="J128" s="203">
        <f>ROUND(I128*H128,2)</f>
        <v>600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600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600</v>
      </c>
      <c r="BL128" s="17" t="s">
        <v>290</v>
      </c>
      <c r="BM128" s="17" t="s">
        <v>6255</v>
      </c>
    </row>
    <row r="129" s="1" customFormat="1" ht="16.5" customHeight="1">
      <c r="B129" s="33"/>
      <c r="C129" s="198" t="s">
        <v>522</v>
      </c>
      <c r="D129" s="198" t="s">
        <v>285</v>
      </c>
      <c r="E129" s="199" t="s">
        <v>5152</v>
      </c>
      <c r="F129" s="200" t="s">
        <v>6256</v>
      </c>
      <c r="G129" s="201" t="s">
        <v>1463</v>
      </c>
      <c r="H129" s="202">
        <v>132</v>
      </c>
      <c r="I129" s="203">
        <v>3</v>
      </c>
      <c r="J129" s="203">
        <f>ROUND(I129*H129,2)</f>
        <v>396</v>
      </c>
      <c r="K129" s="200" t="s">
        <v>377</v>
      </c>
      <c r="L129" s="38"/>
      <c r="M129" s="72" t="s">
        <v>1</v>
      </c>
      <c r="N129" s="204" t="s">
        <v>50</v>
      </c>
      <c r="O129" s="205">
        <v>0</v>
      </c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86</v>
      </c>
      <c r="AY129" s="17" t="s">
        <v>282</v>
      </c>
      <c r="BE129" s="207">
        <f>IF(N129="základní",J129,0)</f>
        <v>396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396</v>
      </c>
      <c r="BL129" s="17" t="s">
        <v>290</v>
      </c>
      <c r="BM129" s="17" t="s">
        <v>6257</v>
      </c>
    </row>
    <row r="130" s="1" customFormat="1" ht="16.5" customHeight="1">
      <c r="B130" s="33"/>
      <c r="C130" s="198" t="s">
        <v>526</v>
      </c>
      <c r="D130" s="198" t="s">
        <v>285</v>
      </c>
      <c r="E130" s="199" t="s">
        <v>5155</v>
      </c>
      <c r="F130" s="200" t="s">
        <v>6258</v>
      </c>
      <c r="G130" s="201" t="s">
        <v>1463</v>
      </c>
      <c r="H130" s="202">
        <v>1</v>
      </c>
      <c r="I130" s="203">
        <v>4300</v>
      </c>
      <c r="J130" s="203">
        <f>ROUND(I130*H130,2)</f>
        <v>4300</v>
      </c>
      <c r="K130" s="200" t="s">
        <v>377</v>
      </c>
      <c r="L130" s="38"/>
      <c r="M130" s="72" t="s">
        <v>1</v>
      </c>
      <c r="N130" s="204" t="s">
        <v>50</v>
      </c>
      <c r="O130" s="205">
        <v>0</v>
      </c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AR130" s="17" t="s">
        <v>290</v>
      </c>
      <c r="AT130" s="17" t="s">
        <v>285</v>
      </c>
      <c r="AU130" s="17" t="s">
        <v>86</v>
      </c>
      <c r="AY130" s="17" t="s">
        <v>282</v>
      </c>
      <c r="BE130" s="207">
        <f>IF(N130="základní",J130,0)</f>
        <v>4300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7" t="s">
        <v>86</v>
      </c>
      <c r="BK130" s="207">
        <f>ROUND(I130*H130,2)</f>
        <v>4300</v>
      </c>
      <c r="BL130" s="17" t="s">
        <v>290</v>
      </c>
      <c r="BM130" s="17" t="s">
        <v>6259</v>
      </c>
    </row>
    <row r="131" s="1" customFormat="1" ht="16.5" customHeight="1">
      <c r="B131" s="33"/>
      <c r="C131" s="198" t="s">
        <v>530</v>
      </c>
      <c r="D131" s="198" t="s">
        <v>285</v>
      </c>
      <c r="E131" s="199" t="s">
        <v>5158</v>
      </c>
      <c r="F131" s="200" t="s">
        <v>6260</v>
      </c>
      <c r="G131" s="201" t="s">
        <v>1463</v>
      </c>
      <c r="H131" s="202">
        <v>2</v>
      </c>
      <c r="I131" s="203">
        <v>2600</v>
      </c>
      <c r="J131" s="203">
        <f>ROUND(I131*H131,2)</f>
        <v>5200</v>
      </c>
      <c r="K131" s="200" t="s">
        <v>377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86</v>
      </c>
      <c r="AY131" s="17" t="s">
        <v>282</v>
      </c>
      <c r="BE131" s="207">
        <f>IF(N131="základní",J131,0)</f>
        <v>5200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5200</v>
      </c>
      <c r="BL131" s="17" t="s">
        <v>290</v>
      </c>
      <c r="BM131" s="17" t="s">
        <v>6261</v>
      </c>
    </row>
    <row r="132" s="1" customFormat="1" ht="16.5" customHeight="1">
      <c r="B132" s="33"/>
      <c r="C132" s="198" t="s">
        <v>537</v>
      </c>
      <c r="D132" s="198" t="s">
        <v>285</v>
      </c>
      <c r="E132" s="199" t="s">
        <v>5161</v>
      </c>
      <c r="F132" s="200" t="s">
        <v>6262</v>
      </c>
      <c r="G132" s="201" t="s">
        <v>1463</v>
      </c>
      <c r="H132" s="202">
        <v>26</v>
      </c>
      <c r="I132" s="203">
        <v>120</v>
      </c>
      <c r="J132" s="203">
        <f>ROUND(I132*H132,2)</f>
        <v>3120</v>
      </c>
      <c r="K132" s="200" t="s">
        <v>377</v>
      </c>
      <c r="L132" s="38"/>
      <c r="M132" s="72" t="s">
        <v>1</v>
      </c>
      <c r="N132" s="204" t="s">
        <v>50</v>
      </c>
      <c r="O132" s="205">
        <v>0</v>
      </c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86</v>
      </c>
      <c r="AY132" s="17" t="s">
        <v>282</v>
      </c>
      <c r="BE132" s="207">
        <f>IF(N132="základní",J132,0)</f>
        <v>3120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3120</v>
      </c>
      <c r="BL132" s="17" t="s">
        <v>290</v>
      </c>
      <c r="BM132" s="17" t="s">
        <v>6263</v>
      </c>
    </row>
    <row r="133" s="1" customFormat="1" ht="16.5" customHeight="1">
      <c r="B133" s="33"/>
      <c r="C133" s="198" t="s">
        <v>541</v>
      </c>
      <c r="D133" s="198" t="s">
        <v>285</v>
      </c>
      <c r="E133" s="199" t="s">
        <v>6264</v>
      </c>
      <c r="F133" s="200" t="s">
        <v>6265</v>
      </c>
      <c r="G133" s="201" t="s">
        <v>1463</v>
      </c>
      <c r="H133" s="202">
        <v>1</v>
      </c>
      <c r="I133" s="203">
        <v>1100</v>
      </c>
      <c r="J133" s="203">
        <f>ROUND(I133*H133,2)</f>
        <v>1100</v>
      </c>
      <c r="K133" s="200" t="s">
        <v>377</v>
      </c>
      <c r="L133" s="38"/>
      <c r="M133" s="72" t="s">
        <v>1</v>
      </c>
      <c r="N133" s="204" t="s">
        <v>50</v>
      </c>
      <c r="O133" s="205">
        <v>0</v>
      </c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86</v>
      </c>
      <c r="AY133" s="17" t="s">
        <v>282</v>
      </c>
      <c r="BE133" s="207">
        <f>IF(N133="základní",J133,0)</f>
        <v>1100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1100</v>
      </c>
      <c r="BL133" s="17" t="s">
        <v>290</v>
      </c>
      <c r="BM133" s="17" t="s">
        <v>6266</v>
      </c>
    </row>
    <row r="134" s="1" customFormat="1" ht="16.5" customHeight="1">
      <c r="B134" s="33"/>
      <c r="C134" s="198" t="s">
        <v>545</v>
      </c>
      <c r="D134" s="198" t="s">
        <v>285</v>
      </c>
      <c r="E134" s="199" t="s">
        <v>5164</v>
      </c>
      <c r="F134" s="200" t="s">
        <v>5777</v>
      </c>
      <c r="G134" s="201" t="s">
        <v>1463</v>
      </c>
      <c r="H134" s="202">
        <v>6</v>
      </c>
      <c r="I134" s="203">
        <v>180</v>
      </c>
      <c r="J134" s="203">
        <f>ROUND(I134*H134,2)</f>
        <v>1080</v>
      </c>
      <c r="K134" s="200" t="s">
        <v>377</v>
      </c>
      <c r="L134" s="38"/>
      <c r="M134" s="72" t="s">
        <v>1</v>
      </c>
      <c r="N134" s="204" t="s">
        <v>50</v>
      </c>
      <c r="O134" s="205">
        <v>0</v>
      </c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86</v>
      </c>
      <c r="AY134" s="17" t="s">
        <v>282</v>
      </c>
      <c r="BE134" s="207">
        <f>IF(N134="základní",J134,0)</f>
        <v>1080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1080</v>
      </c>
      <c r="BL134" s="17" t="s">
        <v>290</v>
      </c>
      <c r="BM134" s="17" t="s">
        <v>6267</v>
      </c>
    </row>
    <row r="135" s="1" customFormat="1" ht="16.5" customHeight="1">
      <c r="B135" s="33"/>
      <c r="C135" s="198" t="s">
        <v>549</v>
      </c>
      <c r="D135" s="198" t="s">
        <v>285</v>
      </c>
      <c r="E135" s="199" t="s">
        <v>5167</v>
      </c>
      <c r="F135" s="200" t="s">
        <v>6268</v>
      </c>
      <c r="G135" s="201" t="s">
        <v>392</v>
      </c>
      <c r="H135" s="202">
        <v>30</v>
      </c>
      <c r="I135" s="203">
        <v>80</v>
      </c>
      <c r="J135" s="203">
        <f>ROUND(I135*H135,2)</f>
        <v>2400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2400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2400</v>
      </c>
      <c r="BL135" s="17" t="s">
        <v>290</v>
      </c>
      <c r="BM135" s="17" t="s">
        <v>6269</v>
      </c>
    </row>
    <row r="136" s="1" customFormat="1" ht="16.5" customHeight="1">
      <c r="B136" s="33"/>
      <c r="C136" s="198" t="s">
        <v>553</v>
      </c>
      <c r="D136" s="198" t="s">
        <v>285</v>
      </c>
      <c r="E136" s="199" t="s">
        <v>5172</v>
      </c>
      <c r="F136" s="200" t="s">
        <v>6270</v>
      </c>
      <c r="G136" s="201" t="s">
        <v>392</v>
      </c>
      <c r="H136" s="202">
        <v>5</v>
      </c>
      <c r="I136" s="203">
        <v>30</v>
      </c>
      <c r="J136" s="203">
        <f>ROUND(I136*H136,2)</f>
        <v>150</v>
      </c>
      <c r="K136" s="200" t="s">
        <v>377</v>
      </c>
      <c r="L136" s="38"/>
      <c r="M136" s="72" t="s">
        <v>1</v>
      </c>
      <c r="N136" s="204" t="s">
        <v>50</v>
      </c>
      <c r="O136" s="205">
        <v>0</v>
      </c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86</v>
      </c>
      <c r="AY136" s="17" t="s">
        <v>282</v>
      </c>
      <c r="BE136" s="207">
        <f>IF(N136="základní",J136,0)</f>
        <v>150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150</v>
      </c>
      <c r="BL136" s="17" t="s">
        <v>290</v>
      </c>
      <c r="BM136" s="17" t="s">
        <v>6271</v>
      </c>
    </row>
    <row r="137" s="1" customFormat="1" ht="16.5" customHeight="1">
      <c r="B137" s="33"/>
      <c r="C137" s="198" t="s">
        <v>557</v>
      </c>
      <c r="D137" s="198" t="s">
        <v>285</v>
      </c>
      <c r="E137" s="199" t="s">
        <v>5175</v>
      </c>
      <c r="F137" s="200" t="s">
        <v>6272</v>
      </c>
      <c r="G137" s="201" t="s">
        <v>1463</v>
      </c>
      <c r="H137" s="202">
        <v>25</v>
      </c>
      <c r="I137" s="203">
        <v>135</v>
      </c>
      <c r="J137" s="203">
        <f>ROUND(I137*H137,2)</f>
        <v>3375</v>
      </c>
      <c r="K137" s="200" t="s">
        <v>377</v>
      </c>
      <c r="L137" s="38"/>
      <c r="M137" s="72" t="s">
        <v>1</v>
      </c>
      <c r="N137" s="204" t="s">
        <v>50</v>
      </c>
      <c r="O137" s="205">
        <v>0</v>
      </c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86</v>
      </c>
      <c r="AY137" s="17" t="s">
        <v>282</v>
      </c>
      <c r="BE137" s="207">
        <f>IF(N137="základní",J137,0)</f>
        <v>3375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3375</v>
      </c>
      <c r="BL137" s="17" t="s">
        <v>290</v>
      </c>
      <c r="BM137" s="17" t="s">
        <v>6273</v>
      </c>
    </row>
    <row r="138" s="1" customFormat="1" ht="16.5" customHeight="1">
      <c r="B138" s="33"/>
      <c r="C138" s="198" t="s">
        <v>561</v>
      </c>
      <c r="D138" s="198" t="s">
        <v>285</v>
      </c>
      <c r="E138" s="199" t="s">
        <v>5178</v>
      </c>
      <c r="F138" s="200" t="s">
        <v>6274</v>
      </c>
      <c r="G138" s="201" t="s">
        <v>1463</v>
      </c>
      <c r="H138" s="202">
        <v>44</v>
      </c>
      <c r="I138" s="203">
        <v>95</v>
      </c>
      <c r="J138" s="203">
        <f>ROUND(I138*H138,2)</f>
        <v>4180</v>
      </c>
      <c r="K138" s="200" t="s">
        <v>377</v>
      </c>
      <c r="L138" s="38"/>
      <c r="M138" s="72" t="s">
        <v>1</v>
      </c>
      <c r="N138" s="204" t="s">
        <v>50</v>
      </c>
      <c r="O138" s="205">
        <v>0</v>
      </c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86</v>
      </c>
      <c r="AY138" s="17" t="s">
        <v>282</v>
      </c>
      <c r="BE138" s="207">
        <f>IF(N138="základní",J138,0)</f>
        <v>4180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4180</v>
      </c>
      <c r="BL138" s="17" t="s">
        <v>290</v>
      </c>
      <c r="BM138" s="17" t="s">
        <v>6275</v>
      </c>
    </row>
    <row r="139" s="1" customFormat="1" ht="16.5" customHeight="1">
      <c r="B139" s="33"/>
      <c r="C139" s="198" t="s">
        <v>565</v>
      </c>
      <c r="D139" s="198" t="s">
        <v>285</v>
      </c>
      <c r="E139" s="199" t="s">
        <v>5181</v>
      </c>
      <c r="F139" s="200" t="s">
        <v>6276</v>
      </c>
      <c r="G139" s="201" t="s">
        <v>1463</v>
      </c>
      <c r="H139" s="202">
        <v>27</v>
      </c>
      <c r="I139" s="203">
        <v>70</v>
      </c>
      <c r="J139" s="203">
        <f>ROUND(I139*H139,2)</f>
        <v>1890</v>
      </c>
      <c r="K139" s="200" t="s">
        <v>377</v>
      </c>
      <c r="L139" s="38"/>
      <c r="M139" s="72" t="s">
        <v>1</v>
      </c>
      <c r="N139" s="204" t="s">
        <v>50</v>
      </c>
      <c r="O139" s="205">
        <v>0</v>
      </c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290</v>
      </c>
      <c r="AT139" s="17" t="s">
        <v>285</v>
      </c>
      <c r="AU139" s="17" t="s">
        <v>86</v>
      </c>
      <c r="AY139" s="17" t="s">
        <v>282</v>
      </c>
      <c r="BE139" s="207">
        <f>IF(N139="základní",J139,0)</f>
        <v>1890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1890</v>
      </c>
      <c r="BL139" s="17" t="s">
        <v>290</v>
      </c>
      <c r="BM139" s="17" t="s">
        <v>6277</v>
      </c>
    </row>
    <row r="140" s="1" customFormat="1" ht="16.5" customHeight="1">
      <c r="B140" s="33"/>
      <c r="C140" s="198" t="s">
        <v>569</v>
      </c>
      <c r="D140" s="198" t="s">
        <v>285</v>
      </c>
      <c r="E140" s="199" t="s">
        <v>5184</v>
      </c>
      <c r="F140" s="200" t="s">
        <v>6278</v>
      </c>
      <c r="G140" s="201" t="s">
        <v>392</v>
      </c>
      <c r="H140" s="202">
        <v>30</v>
      </c>
      <c r="I140" s="203">
        <v>48</v>
      </c>
      <c r="J140" s="203">
        <f>ROUND(I140*H140,2)</f>
        <v>1440</v>
      </c>
      <c r="K140" s="200" t="s">
        <v>377</v>
      </c>
      <c r="L140" s="38"/>
      <c r="M140" s="72" t="s">
        <v>1</v>
      </c>
      <c r="N140" s="204" t="s">
        <v>50</v>
      </c>
      <c r="O140" s="205">
        <v>0</v>
      </c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7" t="s">
        <v>290</v>
      </c>
      <c r="AT140" s="17" t="s">
        <v>285</v>
      </c>
      <c r="AU140" s="17" t="s">
        <v>86</v>
      </c>
      <c r="AY140" s="17" t="s">
        <v>282</v>
      </c>
      <c r="BE140" s="207">
        <f>IF(N140="základní",J140,0)</f>
        <v>1440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1440</v>
      </c>
      <c r="BL140" s="17" t="s">
        <v>290</v>
      </c>
      <c r="BM140" s="17" t="s">
        <v>6279</v>
      </c>
    </row>
    <row r="141" s="1" customFormat="1" ht="16.5" customHeight="1">
      <c r="B141" s="33"/>
      <c r="C141" s="198" t="s">
        <v>573</v>
      </c>
      <c r="D141" s="198" t="s">
        <v>285</v>
      </c>
      <c r="E141" s="199" t="s">
        <v>5187</v>
      </c>
      <c r="F141" s="200" t="s">
        <v>6280</v>
      </c>
      <c r="G141" s="201" t="s">
        <v>392</v>
      </c>
      <c r="H141" s="202">
        <v>850</v>
      </c>
      <c r="I141" s="203">
        <v>4.9000000000000004</v>
      </c>
      <c r="J141" s="203">
        <f>ROUND(I141*H141,2)</f>
        <v>4165</v>
      </c>
      <c r="K141" s="200" t="s">
        <v>377</v>
      </c>
      <c r="L141" s="38"/>
      <c r="M141" s="72" t="s">
        <v>1</v>
      </c>
      <c r="N141" s="204" t="s">
        <v>50</v>
      </c>
      <c r="O141" s="205">
        <v>0</v>
      </c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86</v>
      </c>
      <c r="AY141" s="17" t="s">
        <v>282</v>
      </c>
      <c r="BE141" s="207">
        <f>IF(N141="základní",J141,0)</f>
        <v>4165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4165</v>
      </c>
      <c r="BL141" s="17" t="s">
        <v>290</v>
      </c>
      <c r="BM141" s="17" t="s">
        <v>6281</v>
      </c>
    </row>
    <row r="142" s="1" customFormat="1" ht="16.5" customHeight="1">
      <c r="B142" s="33"/>
      <c r="C142" s="198" t="s">
        <v>577</v>
      </c>
      <c r="D142" s="198" t="s">
        <v>285</v>
      </c>
      <c r="E142" s="199" t="s">
        <v>5192</v>
      </c>
      <c r="F142" s="200" t="s">
        <v>6282</v>
      </c>
      <c r="G142" s="201" t="s">
        <v>392</v>
      </c>
      <c r="H142" s="202">
        <v>850</v>
      </c>
      <c r="I142" s="203">
        <v>4.9000000000000004</v>
      </c>
      <c r="J142" s="203">
        <f>ROUND(I142*H142,2)</f>
        <v>4165</v>
      </c>
      <c r="K142" s="200" t="s">
        <v>377</v>
      </c>
      <c r="L142" s="38"/>
      <c r="M142" s="72" t="s">
        <v>1</v>
      </c>
      <c r="N142" s="204" t="s">
        <v>50</v>
      </c>
      <c r="O142" s="205">
        <v>0</v>
      </c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86</v>
      </c>
      <c r="AY142" s="17" t="s">
        <v>282</v>
      </c>
      <c r="BE142" s="207">
        <f>IF(N142="základní",J142,0)</f>
        <v>4165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4165</v>
      </c>
      <c r="BL142" s="17" t="s">
        <v>290</v>
      </c>
      <c r="BM142" s="17" t="s">
        <v>6283</v>
      </c>
    </row>
    <row r="143" s="1" customFormat="1" ht="16.5" customHeight="1">
      <c r="B143" s="33"/>
      <c r="C143" s="198" t="s">
        <v>581</v>
      </c>
      <c r="D143" s="198" t="s">
        <v>285</v>
      </c>
      <c r="E143" s="199" t="s">
        <v>5199</v>
      </c>
      <c r="F143" s="200" t="s">
        <v>6284</v>
      </c>
      <c r="G143" s="201" t="s">
        <v>392</v>
      </c>
      <c r="H143" s="202">
        <v>785</v>
      </c>
      <c r="I143" s="203">
        <v>4.9000000000000004</v>
      </c>
      <c r="J143" s="203">
        <f>ROUND(I143*H143,2)</f>
        <v>3846.5</v>
      </c>
      <c r="K143" s="200" t="s">
        <v>377</v>
      </c>
      <c r="L143" s="38"/>
      <c r="M143" s="72" t="s">
        <v>1</v>
      </c>
      <c r="N143" s="204" t="s">
        <v>50</v>
      </c>
      <c r="O143" s="205">
        <v>0</v>
      </c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86</v>
      </c>
      <c r="AY143" s="17" t="s">
        <v>282</v>
      </c>
      <c r="BE143" s="207">
        <f>IF(N143="základní",J143,0)</f>
        <v>3846.5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3846.5</v>
      </c>
      <c r="BL143" s="17" t="s">
        <v>290</v>
      </c>
      <c r="BM143" s="17" t="s">
        <v>6285</v>
      </c>
    </row>
    <row r="144" s="1" customFormat="1" ht="16.5" customHeight="1">
      <c r="B144" s="33"/>
      <c r="C144" s="198" t="s">
        <v>585</v>
      </c>
      <c r="D144" s="198" t="s">
        <v>285</v>
      </c>
      <c r="E144" s="199" t="s">
        <v>5204</v>
      </c>
      <c r="F144" s="200" t="s">
        <v>6286</v>
      </c>
      <c r="G144" s="201" t="s">
        <v>392</v>
      </c>
      <c r="H144" s="202">
        <v>785</v>
      </c>
      <c r="I144" s="203">
        <v>4.9000000000000004</v>
      </c>
      <c r="J144" s="203">
        <f>ROUND(I144*H144,2)</f>
        <v>3846.5</v>
      </c>
      <c r="K144" s="200" t="s">
        <v>377</v>
      </c>
      <c r="L144" s="38"/>
      <c r="M144" s="72" t="s">
        <v>1</v>
      </c>
      <c r="N144" s="204" t="s">
        <v>50</v>
      </c>
      <c r="O144" s="205">
        <v>0</v>
      </c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86</v>
      </c>
      <c r="AY144" s="17" t="s">
        <v>282</v>
      </c>
      <c r="BE144" s="207">
        <f>IF(N144="základní",J144,0)</f>
        <v>3846.5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3846.5</v>
      </c>
      <c r="BL144" s="17" t="s">
        <v>290</v>
      </c>
      <c r="BM144" s="17" t="s">
        <v>6287</v>
      </c>
    </row>
    <row r="145" s="1" customFormat="1" ht="16.5" customHeight="1">
      <c r="B145" s="33"/>
      <c r="C145" s="198" t="s">
        <v>590</v>
      </c>
      <c r="D145" s="198" t="s">
        <v>285</v>
      </c>
      <c r="E145" s="199" t="s">
        <v>5212</v>
      </c>
      <c r="F145" s="200" t="s">
        <v>6288</v>
      </c>
      <c r="G145" s="201" t="s">
        <v>392</v>
      </c>
      <c r="H145" s="202">
        <v>785</v>
      </c>
      <c r="I145" s="203">
        <v>4.9000000000000004</v>
      </c>
      <c r="J145" s="203">
        <f>ROUND(I145*H145,2)</f>
        <v>3846.5</v>
      </c>
      <c r="K145" s="200" t="s">
        <v>377</v>
      </c>
      <c r="L145" s="38"/>
      <c r="M145" s="72" t="s">
        <v>1</v>
      </c>
      <c r="N145" s="204" t="s">
        <v>50</v>
      </c>
      <c r="O145" s="205">
        <v>0</v>
      </c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86</v>
      </c>
      <c r="AY145" s="17" t="s">
        <v>282</v>
      </c>
      <c r="BE145" s="207">
        <f>IF(N145="základní",J145,0)</f>
        <v>3846.5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3846.5</v>
      </c>
      <c r="BL145" s="17" t="s">
        <v>290</v>
      </c>
      <c r="BM145" s="17" t="s">
        <v>6289</v>
      </c>
    </row>
    <row r="146" s="1" customFormat="1" ht="16.5" customHeight="1">
      <c r="B146" s="33"/>
      <c r="C146" s="198" t="s">
        <v>594</v>
      </c>
      <c r="D146" s="198" t="s">
        <v>285</v>
      </c>
      <c r="E146" s="199" t="s">
        <v>5218</v>
      </c>
      <c r="F146" s="200" t="s">
        <v>6290</v>
      </c>
      <c r="G146" s="201" t="s">
        <v>5723</v>
      </c>
      <c r="H146" s="202">
        <v>1</v>
      </c>
      <c r="I146" s="203">
        <v>5000</v>
      </c>
      <c r="J146" s="203">
        <f>ROUND(I146*H146,2)</f>
        <v>5000</v>
      </c>
      <c r="K146" s="200" t="s">
        <v>377</v>
      </c>
      <c r="L146" s="38"/>
      <c r="M146" s="72" t="s">
        <v>1</v>
      </c>
      <c r="N146" s="204" t="s">
        <v>50</v>
      </c>
      <c r="O146" s="205">
        <v>0</v>
      </c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86</v>
      </c>
      <c r="AY146" s="17" t="s">
        <v>282</v>
      </c>
      <c r="BE146" s="207">
        <f>IF(N146="základní",J146,0)</f>
        <v>5000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5000</v>
      </c>
      <c r="BL146" s="17" t="s">
        <v>290</v>
      </c>
      <c r="BM146" s="17" t="s">
        <v>6291</v>
      </c>
    </row>
    <row r="147" s="1" customFormat="1" ht="16.5" customHeight="1">
      <c r="B147" s="33"/>
      <c r="C147" s="198" t="s">
        <v>599</v>
      </c>
      <c r="D147" s="198" t="s">
        <v>285</v>
      </c>
      <c r="E147" s="199" t="s">
        <v>5227</v>
      </c>
      <c r="F147" s="200" t="s">
        <v>6292</v>
      </c>
      <c r="G147" s="201" t="s">
        <v>627</v>
      </c>
      <c r="H147" s="202">
        <v>3</v>
      </c>
      <c r="I147" s="203">
        <v>2176.5</v>
      </c>
      <c r="J147" s="203">
        <f>ROUND(I147*H147,2)</f>
        <v>6529.5</v>
      </c>
      <c r="K147" s="200" t="s">
        <v>377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6529.5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6529.5</v>
      </c>
      <c r="BL147" s="17" t="s">
        <v>290</v>
      </c>
      <c r="BM147" s="17" t="s">
        <v>6293</v>
      </c>
    </row>
    <row r="148" s="11" customFormat="1" ht="25.92" customHeight="1">
      <c r="B148" s="183"/>
      <c r="C148" s="184"/>
      <c r="D148" s="185" t="s">
        <v>78</v>
      </c>
      <c r="E148" s="186" t="s">
        <v>4677</v>
      </c>
      <c r="F148" s="186" t="s">
        <v>216</v>
      </c>
      <c r="G148" s="184"/>
      <c r="H148" s="184"/>
      <c r="I148" s="184"/>
      <c r="J148" s="187">
        <f>BK148</f>
        <v>20728.860000000001</v>
      </c>
      <c r="K148" s="184"/>
      <c r="L148" s="188"/>
      <c r="M148" s="189"/>
      <c r="N148" s="190"/>
      <c r="O148" s="190"/>
      <c r="P148" s="191">
        <f>SUM(P149:P150)</f>
        <v>0</v>
      </c>
      <c r="Q148" s="190"/>
      <c r="R148" s="191">
        <f>SUM(R149:R150)</f>
        <v>0</v>
      </c>
      <c r="S148" s="190"/>
      <c r="T148" s="192">
        <f>SUM(T149:T150)</f>
        <v>0</v>
      </c>
      <c r="AR148" s="193" t="s">
        <v>319</v>
      </c>
      <c r="AT148" s="194" t="s">
        <v>78</v>
      </c>
      <c r="AU148" s="194" t="s">
        <v>79</v>
      </c>
      <c r="AY148" s="193" t="s">
        <v>282</v>
      </c>
      <c r="BK148" s="195">
        <f>SUM(BK149:BK150)</f>
        <v>20728.860000000001</v>
      </c>
    </row>
    <row r="149" s="1" customFormat="1" ht="16.5" customHeight="1">
      <c r="B149" s="33"/>
      <c r="C149" s="198" t="s">
        <v>604</v>
      </c>
      <c r="D149" s="198" t="s">
        <v>285</v>
      </c>
      <c r="E149" s="199" t="s">
        <v>4678</v>
      </c>
      <c r="F149" s="200" t="s">
        <v>6294</v>
      </c>
      <c r="G149" s="201" t="s">
        <v>627</v>
      </c>
      <c r="H149" s="202">
        <v>3.6000000000000001</v>
      </c>
      <c r="I149" s="203">
        <v>4711.1049999999996</v>
      </c>
      <c r="J149" s="203">
        <f>ROUND(I149*H149,2)</f>
        <v>16959.98</v>
      </c>
      <c r="K149" s="200" t="s">
        <v>377</v>
      </c>
      <c r="L149" s="38"/>
      <c r="M149" s="72" t="s">
        <v>1</v>
      </c>
      <c r="N149" s="204" t="s">
        <v>50</v>
      </c>
      <c r="O149" s="205">
        <v>0</v>
      </c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16959.98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16959.98</v>
      </c>
      <c r="BL149" s="17" t="s">
        <v>290</v>
      </c>
      <c r="BM149" s="17" t="s">
        <v>6295</v>
      </c>
    </row>
    <row r="150" s="1" customFormat="1" ht="16.5" customHeight="1">
      <c r="B150" s="33"/>
      <c r="C150" s="198" t="s">
        <v>608</v>
      </c>
      <c r="D150" s="198" t="s">
        <v>285</v>
      </c>
      <c r="E150" s="199" t="s">
        <v>6296</v>
      </c>
      <c r="F150" s="200" t="s">
        <v>4692</v>
      </c>
      <c r="G150" s="201" t="s">
        <v>627</v>
      </c>
      <c r="H150" s="202">
        <v>0.80000000000000004</v>
      </c>
      <c r="I150" s="203">
        <v>4711.1049999999996</v>
      </c>
      <c r="J150" s="203">
        <f>ROUND(I150*H150,2)</f>
        <v>3768.8800000000001</v>
      </c>
      <c r="K150" s="200" t="s">
        <v>377</v>
      </c>
      <c r="L150" s="38"/>
      <c r="M150" s="257" t="s">
        <v>1</v>
      </c>
      <c r="N150" s="258" t="s">
        <v>50</v>
      </c>
      <c r="O150" s="259">
        <v>0</v>
      </c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AR150" s="17" t="s">
        <v>290</v>
      </c>
      <c r="AT150" s="17" t="s">
        <v>285</v>
      </c>
      <c r="AU150" s="17" t="s">
        <v>86</v>
      </c>
      <c r="AY150" s="17" t="s">
        <v>282</v>
      </c>
      <c r="BE150" s="207">
        <f>IF(N150="základní",J150,0)</f>
        <v>3768.8800000000001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3768.8800000000001</v>
      </c>
      <c r="BL150" s="17" t="s">
        <v>290</v>
      </c>
      <c r="BM150" s="17" t="s">
        <v>6297</v>
      </c>
    </row>
    <row r="151" s="1" customFormat="1" ht="6.96" customHeight="1"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38"/>
    </row>
  </sheetData>
  <sheetProtection sheet="1" autoFilter="0" formatColumns="0" formatRows="0" objects="1" scenarios="1" spinCount="100000" saltValue="niUaWmfbPhYxF7PZumi/JqSuC8noL1BhKIBbk1zbKyQd8cQgg3o3hO+b7qjgcopy9Y/fhf1STg4GvoOJ5KdRcA==" hashValue="4sSFKxmdHMBDlzjVjilKL2mZ0cSzE2JzzGFOJHW86oX+p84YCzrd8apiOl2xuIIhL40RzqbaqhX+fWjOfWa/Jw==" algorithmName="SHA-512" password="CC35"/>
  <autoFilter ref="C93:K150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199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6299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6300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ROUND(J101, 2)</f>
        <v>26201965.609999999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ROUND((SUM(BE101:BE280)),  2)</f>
        <v>26201965.609999999</v>
      </c>
      <c r="I37" s="145">
        <v>0.20999999999999999</v>
      </c>
      <c r="J37" s="144">
        <f>ROUND(((SUM(BE101:BE280))*I37),  2)</f>
        <v>5502412.7800000003</v>
      </c>
      <c r="L37" s="38"/>
    </row>
    <row r="38" s="1" customFormat="1" ht="14.4" customHeight="1">
      <c r="B38" s="38"/>
      <c r="E38" s="135" t="s">
        <v>51</v>
      </c>
      <c r="F38" s="144">
        <f>ROUND((SUM(BF101:BF280)),  2)</f>
        <v>0</v>
      </c>
      <c r="I38" s="145">
        <v>0.14999999999999999</v>
      </c>
      <c r="J38" s="144">
        <f>ROUND(((SUM(BF101:BF280))*I38),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ROUND((SUM(BG101:BG280)),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ROUND((SUM(BH101:BH280)),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ROUND((SUM(BI101:BI280)),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31704378.390000001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6299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701 1 - Přístřešky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J101</f>
        <v>26201965.609999999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1039</v>
      </c>
      <c r="E68" s="165"/>
      <c r="F68" s="165"/>
      <c r="G68" s="165"/>
      <c r="H68" s="165"/>
      <c r="I68" s="165"/>
      <c r="J68" s="166">
        <f>J102</f>
        <v>2503163.4500000002</v>
      </c>
      <c r="K68" s="163"/>
      <c r="L68" s="167"/>
    </row>
    <row r="69" s="9" customFormat="1" ht="19.92" customHeight="1">
      <c r="B69" s="168"/>
      <c r="C69" s="117"/>
      <c r="D69" s="169" t="s">
        <v>1040</v>
      </c>
      <c r="E69" s="170"/>
      <c r="F69" s="170"/>
      <c r="G69" s="170"/>
      <c r="H69" s="170"/>
      <c r="I69" s="170"/>
      <c r="J69" s="171">
        <f>J103</f>
        <v>597402</v>
      </c>
      <c r="K69" s="117"/>
      <c r="L69" s="172"/>
    </row>
    <row r="70" s="9" customFormat="1" ht="19.92" customHeight="1">
      <c r="B70" s="168"/>
      <c r="C70" s="117"/>
      <c r="D70" s="169" t="s">
        <v>2335</v>
      </c>
      <c r="E70" s="170"/>
      <c r="F70" s="170"/>
      <c r="G70" s="170"/>
      <c r="H70" s="170"/>
      <c r="I70" s="170"/>
      <c r="J70" s="171">
        <f>J156</f>
        <v>1709991.03</v>
      </c>
      <c r="K70" s="117"/>
      <c r="L70" s="172"/>
    </row>
    <row r="71" s="9" customFormat="1" ht="19.92" customHeight="1">
      <c r="B71" s="168"/>
      <c r="C71" s="117"/>
      <c r="D71" s="169" t="s">
        <v>1041</v>
      </c>
      <c r="E71" s="170"/>
      <c r="F71" s="170"/>
      <c r="G71" s="170"/>
      <c r="H71" s="170"/>
      <c r="I71" s="170"/>
      <c r="J71" s="171">
        <f>J200</f>
        <v>138600</v>
      </c>
      <c r="K71" s="117"/>
      <c r="L71" s="172"/>
    </row>
    <row r="72" s="9" customFormat="1" ht="19.92" customHeight="1">
      <c r="B72" s="168"/>
      <c r="C72" s="117"/>
      <c r="D72" s="169" t="s">
        <v>1043</v>
      </c>
      <c r="E72" s="170"/>
      <c r="F72" s="170"/>
      <c r="G72" s="170"/>
      <c r="H72" s="170"/>
      <c r="I72" s="170"/>
      <c r="J72" s="171">
        <f>J206</f>
        <v>57170.419999999998</v>
      </c>
      <c r="K72" s="117"/>
      <c r="L72" s="172"/>
    </row>
    <row r="73" s="8" customFormat="1" ht="24.96" customHeight="1">
      <c r="B73" s="162"/>
      <c r="C73" s="163"/>
      <c r="D73" s="164" t="s">
        <v>1691</v>
      </c>
      <c r="E73" s="165"/>
      <c r="F73" s="165"/>
      <c r="G73" s="165"/>
      <c r="H73" s="165"/>
      <c r="I73" s="165"/>
      <c r="J73" s="166">
        <f>J208</f>
        <v>23698802.16</v>
      </c>
      <c r="K73" s="163"/>
      <c r="L73" s="167"/>
    </row>
    <row r="74" s="9" customFormat="1" ht="19.92" customHeight="1">
      <c r="B74" s="168"/>
      <c r="C74" s="117"/>
      <c r="D74" s="169" t="s">
        <v>6301</v>
      </c>
      <c r="E74" s="170"/>
      <c r="F74" s="170"/>
      <c r="G74" s="170"/>
      <c r="H74" s="170"/>
      <c r="I74" s="170"/>
      <c r="J74" s="171">
        <f>J209</f>
        <v>5835326.5599999996</v>
      </c>
      <c r="K74" s="117"/>
      <c r="L74" s="172"/>
    </row>
    <row r="75" s="9" customFormat="1" ht="19.92" customHeight="1">
      <c r="B75" s="168"/>
      <c r="C75" s="117"/>
      <c r="D75" s="169" t="s">
        <v>6302</v>
      </c>
      <c r="E75" s="170"/>
      <c r="F75" s="170"/>
      <c r="G75" s="170"/>
      <c r="H75" s="170"/>
      <c r="I75" s="170"/>
      <c r="J75" s="171">
        <f>J215</f>
        <v>855266</v>
      </c>
      <c r="K75" s="117"/>
      <c r="L75" s="172"/>
    </row>
    <row r="76" s="9" customFormat="1" ht="19.92" customHeight="1">
      <c r="B76" s="168"/>
      <c r="C76" s="117"/>
      <c r="D76" s="169" t="s">
        <v>6303</v>
      </c>
      <c r="E76" s="170"/>
      <c r="F76" s="170"/>
      <c r="G76" s="170"/>
      <c r="H76" s="170"/>
      <c r="I76" s="170"/>
      <c r="J76" s="171">
        <f>J241</f>
        <v>13449209.6</v>
      </c>
      <c r="K76" s="117"/>
      <c r="L76" s="172"/>
    </row>
    <row r="77" s="9" customFormat="1" ht="19.92" customHeight="1">
      <c r="B77" s="168"/>
      <c r="C77" s="117"/>
      <c r="D77" s="169" t="s">
        <v>6304</v>
      </c>
      <c r="E77" s="170"/>
      <c r="F77" s="170"/>
      <c r="G77" s="170"/>
      <c r="H77" s="170"/>
      <c r="I77" s="170"/>
      <c r="J77" s="171">
        <f>J258</f>
        <v>3559000</v>
      </c>
      <c r="K77" s="117"/>
      <c r="L77" s="172"/>
    </row>
    <row r="78" s="1" customFormat="1" ht="21.84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6.96" customHeight="1"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38"/>
    </row>
    <row r="83" s="1" customFormat="1" ht="6.96" customHeight="1"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38"/>
    </row>
    <row r="84" s="1" customFormat="1" ht="24.96" customHeight="1">
      <c r="B84" s="33"/>
      <c r="C84" s="23" t="s">
        <v>268</v>
      </c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14</v>
      </c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6.5" customHeight="1">
      <c r="B87" s="33"/>
      <c r="C87" s="34"/>
      <c r="D87" s="34"/>
      <c r="E87" s="157" t="str">
        <f>E7</f>
        <v>Přestupní terminál Šumperk</v>
      </c>
      <c r="F87" s="29"/>
      <c r="G87" s="29"/>
      <c r="H87" s="29"/>
      <c r="I87" s="34"/>
      <c r="J87" s="34"/>
      <c r="K87" s="34"/>
      <c r="L87" s="38"/>
    </row>
    <row r="88" ht="12" customHeight="1">
      <c r="B88" s="21"/>
      <c r="C88" s="29" t="s">
        <v>244</v>
      </c>
      <c r="D88" s="22"/>
      <c r="E88" s="22"/>
      <c r="F88" s="22"/>
      <c r="G88" s="22"/>
      <c r="H88" s="22"/>
      <c r="I88" s="22"/>
      <c r="J88" s="22"/>
      <c r="K88" s="22"/>
      <c r="L88" s="20"/>
    </row>
    <row r="89" ht="16.5" customHeight="1">
      <c r="B89" s="21"/>
      <c r="C89" s="22"/>
      <c r="D89" s="22"/>
      <c r="E89" s="157" t="s">
        <v>6298</v>
      </c>
      <c r="F89" s="22"/>
      <c r="G89" s="22"/>
      <c r="H89" s="22"/>
      <c r="I89" s="22"/>
      <c r="J89" s="22"/>
      <c r="K89" s="22"/>
      <c r="L89" s="20"/>
    </row>
    <row r="90" ht="12" customHeight="1">
      <c r="B90" s="21"/>
      <c r="C90" s="29" t="s">
        <v>246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1" customFormat="1" ht="16.5" customHeight="1">
      <c r="B91" s="33"/>
      <c r="C91" s="34"/>
      <c r="D91" s="34"/>
      <c r="E91" s="29" t="s">
        <v>6299</v>
      </c>
      <c r="F91" s="34"/>
      <c r="G91" s="34"/>
      <c r="H91" s="34"/>
      <c r="I91" s="34"/>
      <c r="J91" s="34"/>
      <c r="K91" s="34"/>
      <c r="L91" s="38"/>
    </row>
    <row r="92" s="1" customFormat="1" ht="12" customHeight="1">
      <c r="B92" s="33"/>
      <c r="C92" s="29" t="s">
        <v>1829</v>
      </c>
      <c r="D92" s="34"/>
      <c r="E92" s="34"/>
      <c r="F92" s="34"/>
      <c r="G92" s="34"/>
      <c r="H92" s="34"/>
      <c r="I92" s="34"/>
      <c r="J92" s="34"/>
      <c r="K92" s="34"/>
      <c r="L92" s="38"/>
    </row>
    <row r="93" s="1" customFormat="1" ht="16.5" customHeight="1">
      <c r="B93" s="33"/>
      <c r="C93" s="34"/>
      <c r="D93" s="34"/>
      <c r="E93" s="59" t="str">
        <f>E13</f>
        <v>701 1 - Přístřešky</v>
      </c>
      <c r="F93" s="34"/>
      <c r="G93" s="34"/>
      <c r="H93" s="34"/>
      <c r="I93" s="34"/>
      <c r="J93" s="34"/>
      <c r="K93" s="34"/>
      <c r="L93" s="38"/>
    </row>
    <row r="94" s="1" customFormat="1" ht="6.96" customHeight="1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8"/>
    </row>
    <row r="95" s="1" customFormat="1" ht="12" customHeight="1">
      <c r="B95" s="33"/>
      <c r="C95" s="29" t="s">
        <v>20</v>
      </c>
      <c r="D95" s="34"/>
      <c r="E95" s="34"/>
      <c r="F95" s="26" t="str">
        <f>F16</f>
        <v>Šumperk</v>
      </c>
      <c r="G95" s="34"/>
      <c r="H95" s="34"/>
      <c r="I95" s="29" t="s">
        <v>22</v>
      </c>
      <c r="J95" s="62" t="str">
        <f>IF(J16="","",J16)</f>
        <v>20. 11. 2018</v>
      </c>
      <c r="K95" s="34"/>
      <c r="L95" s="38"/>
    </row>
    <row r="96" s="1" customFormat="1" ht="6.96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8"/>
    </row>
    <row r="97" s="1" customFormat="1" ht="13.65" customHeight="1">
      <c r="B97" s="33"/>
      <c r="C97" s="29" t="s">
        <v>28</v>
      </c>
      <c r="D97" s="34"/>
      <c r="E97" s="34"/>
      <c r="F97" s="26" t="str">
        <f>E19</f>
        <v>Město Šumperk</v>
      </c>
      <c r="G97" s="34"/>
      <c r="H97" s="34"/>
      <c r="I97" s="29" t="s">
        <v>36</v>
      </c>
      <c r="J97" s="31" t="str">
        <f>E25</f>
        <v>Cekr CZ s.r.o.</v>
      </c>
      <c r="K97" s="34"/>
      <c r="L97" s="38"/>
    </row>
    <row r="98" s="1" customFormat="1" ht="24.9" customHeight="1">
      <c r="B98" s="33"/>
      <c r="C98" s="29" t="s">
        <v>34</v>
      </c>
      <c r="D98" s="34"/>
      <c r="E98" s="34"/>
      <c r="F98" s="26" t="str">
        <f>IF(E22="","",E22)</f>
        <v>Na základě VŘ</v>
      </c>
      <c r="G98" s="34"/>
      <c r="H98" s="34"/>
      <c r="I98" s="29" t="s">
        <v>41</v>
      </c>
      <c r="J98" s="31" t="str">
        <f>E28</f>
        <v>Jan Zamykal, CS ÚRS 2018 02</v>
      </c>
      <c r="K98" s="34"/>
      <c r="L98" s="38"/>
    </row>
    <row r="99" s="1" customFormat="1" ht="10.32" customHeight="1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8"/>
    </row>
    <row r="100" s="10" customFormat="1" ht="29.28" customHeight="1">
      <c r="B100" s="173"/>
      <c r="C100" s="174" t="s">
        <v>269</v>
      </c>
      <c r="D100" s="175" t="s">
        <v>64</v>
      </c>
      <c r="E100" s="175" t="s">
        <v>60</v>
      </c>
      <c r="F100" s="175" t="s">
        <v>61</v>
      </c>
      <c r="G100" s="175" t="s">
        <v>270</v>
      </c>
      <c r="H100" s="175" t="s">
        <v>271</v>
      </c>
      <c r="I100" s="175" t="s">
        <v>272</v>
      </c>
      <c r="J100" s="176" t="s">
        <v>250</v>
      </c>
      <c r="K100" s="177" t="s">
        <v>273</v>
      </c>
      <c r="L100" s="178"/>
      <c r="M100" s="83" t="s">
        <v>1</v>
      </c>
      <c r="N100" s="84" t="s">
        <v>49</v>
      </c>
      <c r="O100" s="84" t="s">
        <v>274</v>
      </c>
      <c r="P100" s="84" t="s">
        <v>275</v>
      </c>
      <c r="Q100" s="84" t="s">
        <v>276</v>
      </c>
      <c r="R100" s="84" t="s">
        <v>277</v>
      </c>
      <c r="S100" s="84" t="s">
        <v>278</v>
      </c>
      <c r="T100" s="85" t="s">
        <v>279</v>
      </c>
    </row>
    <row r="101" s="1" customFormat="1" ht="22.8" customHeight="1">
      <c r="B101" s="33"/>
      <c r="C101" s="90" t="s">
        <v>280</v>
      </c>
      <c r="D101" s="34"/>
      <c r="E101" s="34"/>
      <c r="F101" s="34"/>
      <c r="G101" s="34"/>
      <c r="H101" s="34"/>
      <c r="I101" s="34"/>
      <c r="J101" s="179">
        <f>BK101</f>
        <v>26201965.609999999</v>
      </c>
      <c r="K101" s="34"/>
      <c r="L101" s="38"/>
      <c r="M101" s="86"/>
      <c r="N101" s="87"/>
      <c r="O101" s="87"/>
      <c r="P101" s="180">
        <f>P102+P208</f>
        <v>4332.4431879999993</v>
      </c>
      <c r="Q101" s="87"/>
      <c r="R101" s="180">
        <f>R102+R208</f>
        <v>537.68973614000004</v>
      </c>
      <c r="S101" s="87"/>
      <c r="T101" s="181">
        <f>T102+T208</f>
        <v>0</v>
      </c>
      <c r="AT101" s="17" t="s">
        <v>78</v>
      </c>
      <c r="AU101" s="17" t="s">
        <v>252</v>
      </c>
      <c r="BK101" s="182">
        <f>BK102+BK208</f>
        <v>26201965.609999999</v>
      </c>
    </row>
    <row r="102" s="11" customFormat="1" ht="25.92" customHeight="1">
      <c r="B102" s="183"/>
      <c r="C102" s="184"/>
      <c r="D102" s="185" t="s">
        <v>78</v>
      </c>
      <c r="E102" s="186" t="s">
        <v>1044</v>
      </c>
      <c r="F102" s="186" t="s">
        <v>1045</v>
      </c>
      <c r="G102" s="184"/>
      <c r="H102" s="184"/>
      <c r="I102" s="184"/>
      <c r="J102" s="187">
        <f>BK102</f>
        <v>2503163.4500000002</v>
      </c>
      <c r="K102" s="184"/>
      <c r="L102" s="188"/>
      <c r="M102" s="189"/>
      <c r="N102" s="190"/>
      <c r="O102" s="190"/>
      <c r="P102" s="191">
        <f>P103+P156+P200+P206</f>
        <v>2168.511348</v>
      </c>
      <c r="Q102" s="190"/>
      <c r="R102" s="191">
        <f>R103+R156+R200+R206</f>
        <v>534.30253614000003</v>
      </c>
      <c r="S102" s="190"/>
      <c r="T102" s="192">
        <f>T103+T156+T200+T206</f>
        <v>0</v>
      </c>
      <c r="AR102" s="193" t="s">
        <v>86</v>
      </c>
      <c r="AT102" s="194" t="s">
        <v>78</v>
      </c>
      <c r="AU102" s="194" t="s">
        <v>79</v>
      </c>
      <c r="AY102" s="193" t="s">
        <v>282</v>
      </c>
      <c r="BK102" s="195">
        <f>BK103+BK156+BK200+BK206</f>
        <v>2503163.4500000002</v>
      </c>
    </row>
    <row r="103" s="11" customFormat="1" ht="22.8" customHeight="1">
      <c r="B103" s="183"/>
      <c r="C103" s="184"/>
      <c r="D103" s="185" t="s">
        <v>78</v>
      </c>
      <c r="E103" s="196" t="s">
        <v>86</v>
      </c>
      <c r="F103" s="196" t="s">
        <v>284</v>
      </c>
      <c r="G103" s="184"/>
      <c r="H103" s="184"/>
      <c r="I103" s="184"/>
      <c r="J103" s="197">
        <f>BK103</f>
        <v>597402</v>
      </c>
      <c r="K103" s="184"/>
      <c r="L103" s="188"/>
      <c r="M103" s="189"/>
      <c r="N103" s="190"/>
      <c r="O103" s="190"/>
      <c r="P103" s="191">
        <f>SUM(P104:P155)</f>
        <v>745.35824000000002</v>
      </c>
      <c r="Q103" s="190"/>
      <c r="R103" s="191">
        <f>SUM(R104:R155)</f>
        <v>0</v>
      </c>
      <c r="S103" s="190"/>
      <c r="T103" s="192">
        <f>SUM(T104:T155)</f>
        <v>0</v>
      </c>
      <c r="AR103" s="193" t="s">
        <v>86</v>
      </c>
      <c r="AT103" s="194" t="s">
        <v>78</v>
      </c>
      <c r="AU103" s="194" t="s">
        <v>86</v>
      </c>
      <c r="AY103" s="193" t="s">
        <v>282</v>
      </c>
      <c r="BK103" s="195">
        <f>SUM(BK104:BK155)</f>
        <v>597402</v>
      </c>
    </row>
    <row r="104" s="1" customFormat="1" ht="16.5" customHeight="1">
      <c r="B104" s="33"/>
      <c r="C104" s="198" t="s">
        <v>86</v>
      </c>
      <c r="D104" s="198" t="s">
        <v>285</v>
      </c>
      <c r="E104" s="199" t="s">
        <v>6305</v>
      </c>
      <c r="F104" s="200" t="s">
        <v>6306</v>
      </c>
      <c r="G104" s="201" t="s">
        <v>288</v>
      </c>
      <c r="H104" s="202">
        <v>495.72000000000003</v>
      </c>
      <c r="I104" s="203">
        <v>255</v>
      </c>
      <c r="J104" s="203">
        <f>ROUND(I104*H104,2)</f>
        <v>126408.60000000001</v>
      </c>
      <c r="K104" s="200" t="s">
        <v>289</v>
      </c>
      <c r="L104" s="38"/>
      <c r="M104" s="72" t="s">
        <v>1</v>
      </c>
      <c r="N104" s="204" t="s">
        <v>50</v>
      </c>
      <c r="O104" s="205">
        <v>0.871</v>
      </c>
      <c r="P104" s="205">
        <f>O104*H104</f>
        <v>431.77212000000003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88</v>
      </c>
      <c r="AY104" s="17" t="s">
        <v>282</v>
      </c>
      <c r="BE104" s="207">
        <f>IF(N104="základní",J104,0)</f>
        <v>126408.60000000001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126408.60000000001</v>
      </c>
      <c r="BL104" s="17" t="s">
        <v>290</v>
      </c>
      <c r="BM104" s="17" t="s">
        <v>6307</v>
      </c>
    </row>
    <row r="105" s="12" customFormat="1">
      <c r="B105" s="208"/>
      <c r="C105" s="209"/>
      <c r="D105" s="210" t="s">
        <v>292</v>
      </c>
      <c r="E105" s="211" t="s">
        <v>1</v>
      </c>
      <c r="F105" s="212" t="s">
        <v>6308</v>
      </c>
      <c r="G105" s="209"/>
      <c r="H105" s="211" t="s">
        <v>1</v>
      </c>
      <c r="I105" s="209"/>
      <c r="J105" s="209"/>
      <c r="K105" s="209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292</v>
      </c>
      <c r="AU105" s="217" t="s">
        <v>88</v>
      </c>
      <c r="AV105" s="12" t="s">
        <v>86</v>
      </c>
      <c r="AW105" s="12" t="s">
        <v>40</v>
      </c>
      <c r="AX105" s="12" t="s">
        <v>79</v>
      </c>
      <c r="AY105" s="217" t="s">
        <v>282</v>
      </c>
    </row>
    <row r="106" s="13" customFormat="1">
      <c r="B106" s="218"/>
      <c r="C106" s="219"/>
      <c r="D106" s="210" t="s">
        <v>292</v>
      </c>
      <c r="E106" s="220" t="s">
        <v>1</v>
      </c>
      <c r="F106" s="221" t="s">
        <v>6309</v>
      </c>
      <c r="G106" s="219"/>
      <c r="H106" s="222">
        <v>495.72000000000003</v>
      </c>
      <c r="I106" s="219"/>
      <c r="J106" s="219"/>
      <c r="K106" s="219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292</v>
      </c>
      <c r="AU106" s="227" t="s">
        <v>88</v>
      </c>
      <c r="AV106" s="13" t="s">
        <v>88</v>
      </c>
      <c r="AW106" s="13" t="s">
        <v>40</v>
      </c>
      <c r="AX106" s="13" t="s">
        <v>79</v>
      </c>
      <c r="AY106" s="227" t="s">
        <v>282</v>
      </c>
    </row>
    <row r="107" s="15" customFormat="1">
      <c r="B107" s="238"/>
      <c r="C107" s="239"/>
      <c r="D107" s="210" t="s">
        <v>292</v>
      </c>
      <c r="E107" s="240" t="s">
        <v>1</v>
      </c>
      <c r="F107" s="241" t="s">
        <v>306</v>
      </c>
      <c r="G107" s="239"/>
      <c r="H107" s="242">
        <v>495.72000000000003</v>
      </c>
      <c r="I107" s="239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292</v>
      </c>
      <c r="AU107" s="247" t="s">
        <v>88</v>
      </c>
      <c r="AV107" s="15" t="s">
        <v>290</v>
      </c>
      <c r="AW107" s="15" t="s">
        <v>40</v>
      </c>
      <c r="AX107" s="15" t="s">
        <v>86</v>
      </c>
      <c r="AY107" s="247" t="s">
        <v>282</v>
      </c>
    </row>
    <row r="108" s="1" customFormat="1" ht="16.5" customHeight="1">
      <c r="B108" s="33"/>
      <c r="C108" s="198" t="s">
        <v>88</v>
      </c>
      <c r="D108" s="198" t="s">
        <v>285</v>
      </c>
      <c r="E108" s="199" t="s">
        <v>6310</v>
      </c>
      <c r="F108" s="200" t="s">
        <v>6311</v>
      </c>
      <c r="G108" s="201" t="s">
        <v>288</v>
      </c>
      <c r="H108" s="202">
        <v>247.86000000000001</v>
      </c>
      <c r="I108" s="203">
        <v>21.100000000000001</v>
      </c>
      <c r="J108" s="203">
        <f>ROUND(I108*H108,2)</f>
        <v>5229.8500000000004</v>
      </c>
      <c r="K108" s="200" t="s">
        <v>289</v>
      </c>
      <c r="L108" s="38"/>
      <c r="M108" s="72" t="s">
        <v>1</v>
      </c>
      <c r="N108" s="204" t="s">
        <v>50</v>
      </c>
      <c r="O108" s="205">
        <v>0.040000000000000001</v>
      </c>
      <c r="P108" s="205">
        <f>O108*H108</f>
        <v>9.9144000000000005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88</v>
      </c>
      <c r="AY108" s="17" t="s">
        <v>282</v>
      </c>
      <c r="BE108" s="207">
        <f>IF(N108="základní",J108,0)</f>
        <v>5229.8500000000004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5229.8500000000004</v>
      </c>
      <c r="BL108" s="17" t="s">
        <v>290</v>
      </c>
      <c r="BM108" s="17" t="s">
        <v>6312</v>
      </c>
    </row>
    <row r="109" s="12" customFormat="1">
      <c r="B109" s="208"/>
      <c r="C109" s="209"/>
      <c r="D109" s="210" t="s">
        <v>292</v>
      </c>
      <c r="E109" s="211" t="s">
        <v>1</v>
      </c>
      <c r="F109" s="212" t="s">
        <v>1294</v>
      </c>
      <c r="G109" s="209"/>
      <c r="H109" s="211" t="s">
        <v>1</v>
      </c>
      <c r="I109" s="209"/>
      <c r="J109" s="209"/>
      <c r="K109" s="209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292</v>
      </c>
      <c r="AU109" s="217" t="s">
        <v>88</v>
      </c>
      <c r="AV109" s="12" t="s">
        <v>86</v>
      </c>
      <c r="AW109" s="12" t="s">
        <v>40</v>
      </c>
      <c r="AX109" s="12" t="s">
        <v>79</v>
      </c>
      <c r="AY109" s="217" t="s">
        <v>282</v>
      </c>
    </row>
    <row r="110" s="13" customFormat="1">
      <c r="B110" s="218"/>
      <c r="C110" s="219"/>
      <c r="D110" s="210" t="s">
        <v>292</v>
      </c>
      <c r="E110" s="220" t="s">
        <v>1</v>
      </c>
      <c r="F110" s="221" t="s">
        <v>6313</v>
      </c>
      <c r="G110" s="219"/>
      <c r="H110" s="222">
        <v>247.86000000000001</v>
      </c>
      <c r="I110" s="219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292</v>
      </c>
      <c r="AU110" s="227" t="s">
        <v>88</v>
      </c>
      <c r="AV110" s="13" t="s">
        <v>88</v>
      </c>
      <c r="AW110" s="13" t="s">
        <v>40</v>
      </c>
      <c r="AX110" s="13" t="s">
        <v>79</v>
      </c>
      <c r="AY110" s="227" t="s">
        <v>282</v>
      </c>
    </row>
    <row r="111" s="15" customFormat="1">
      <c r="B111" s="238"/>
      <c r="C111" s="239"/>
      <c r="D111" s="210" t="s">
        <v>292</v>
      </c>
      <c r="E111" s="240" t="s">
        <v>1</v>
      </c>
      <c r="F111" s="241" t="s">
        <v>306</v>
      </c>
      <c r="G111" s="239"/>
      <c r="H111" s="242">
        <v>247.86000000000001</v>
      </c>
      <c r="I111" s="239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292</v>
      </c>
      <c r="AU111" s="247" t="s">
        <v>88</v>
      </c>
      <c r="AV111" s="15" t="s">
        <v>290</v>
      </c>
      <c r="AW111" s="15" t="s">
        <v>40</v>
      </c>
      <c r="AX111" s="15" t="s">
        <v>86</v>
      </c>
      <c r="AY111" s="247" t="s">
        <v>282</v>
      </c>
    </row>
    <row r="112" s="1" customFormat="1" ht="16.5" customHeight="1">
      <c r="B112" s="33"/>
      <c r="C112" s="198" t="s">
        <v>129</v>
      </c>
      <c r="D112" s="198" t="s">
        <v>285</v>
      </c>
      <c r="E112" s="199" t="s">
        <v>862</v>
      </c>
      <c r="F112" s="200" t="s">
        <v>863</v>
      </c>
      <c r="G112" s="201" t="s">
        <v>288</v>
      </c>
      <c r="H112" s="202">
        <v>6.8250000000000002</v>
      </c>
      <c r="I112" s="203">
        <v>388</v>
      </c>
      <c r="J112" s="203">
        <f>ROUND(I112*H112,2)</f>
        <v>2648.0999999999999</v>
      </c>
      <c r="K112" s="200" t="s">
        <v>289</v>
      </c>
      <c r="L112" s="38"/>
      <c r="M112" s="72" t="s">
        <v>1</v>
      </c>
      <c r="N112" s="204" t="s">
        <v>50</v>
      </c>
      <c r="O112" s="205">
        <v>1.4299999999999999</v>
      </c>
      <c r="P112" s="205">
        <f>O112*H112</f>
        <v>9.7597500000000004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7" t="s">
        <v>290</v>
      </c>
      <c r="AT112" s="17" t="s">
        <v>285</v>
      </c>
      <c r="AU112" s="17" t="s">
        <v>88</v>
      </c>
      <c r="AY112" s="17" t="s">
        <v>282</v>
      </c>
      <c r="BE112" s="207">
        <f>IF(N112="základní",J112,0)</f>
        <v>2648.0999999999999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7" t="s">
        <v>86</v>
      </c>
      <c r="BK112" s="207">
        <f>ROUND(I112*H112,2)</f>
        <v>2648.0999999999999</v>
      </c>
      <c r="BL112" s="17" t="s">
        <v>290</v>
      </c>
      <c r="BM112" s="17" t="s">
        <v>6314</v>
      </c>
    </row>
    <row r="113" s="12" customFormat="1">
      <c r="B113" s="208"/>
      <c r="C113" s="209"/>
      <c r="D113" s="210" t="s">
        <v>292</v>
      </c>
      <c r="E113" s="211" t="s">
        <v>1</v>
      </c>
      <c r="F113" s="212" t="s">
        <v>6315</v>
      </c>
      <c r="G113" s="209"/>
      <c r="H113" s="211" t="s">
        <v>1</v>
      </c>
      <c r="I113" s="209"/>
      <c r="J113" s="209"/>
      <c r="K113" s="209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292</v>
      </c>
      <c r="AU113" s="217" t="s">
        <v>88</v>
      </c>
      <c r="AV113" s="12" t="s">
        <v>86</v>
      </c>
      <c r="AW113" s="12" t="s">
        <v>40</v>
      </c>
      <c r="AX113" s="12" t="s">
        <v>79</v>
      </c>
      <c r="AY113" s="217" t="s">
        <v>282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6316</v>
      </c>
      <c r="G114" s="219"/>
      <c r="H114" s="222">
        <v>6.8250000000000002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6.8250000000000002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290</v>
      </c>
      <c r="D116" s="198" t="s">
        <v>285</v>
      </c>
      <c r="E116" s="199" t="s">
        <v>868</v>
      </c>
      <c r="F116" s="200" t="s">
        <v>869</v>
      </c>
      <c r="G116" s="201" t="s">
        <v>288</v>
      </c>
      <c r="H116" s="202">
        <v>3.4129999999999998</v>
      </c>
      <c r="I116" s="203">
        <v>25.100000000000001</v>
      </c>
      <c r="J116" s="203">
        <f>ROUND(I116*H116,2)</f>
        <v>85.670000000000002</v>
      </c>
      <c r="K116" s="200" t="s">
        <v>289</v>
      </c>
      <c r="L116" s="38"/>
      <c r="M116" s="72" t="s">
        <v>1</v>
      </c>
      <c r="N116" s="204" t="s">
        <v>50</v>
      </c>
      <c r="O116" s="205">
        <v>0.10000000000000001</v>
      </c>
      <c r="P116" s="205">
        <f>O116*H116</f>
        <v>0.34129999999999999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88</v>
      </c>
      <c r="AY116" s="17" t="s">
        <v>282</v>
      </c>
      <c r="BE116" s="207">
        <f>IF(N116="základní",J116,0)</f>
        <v>85.670000000000002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85.670000000000002</v>
      </c>
      <c r="BL116" s="17" t="s">
        <v>290</v>
      </c>
      <c r="BM116" s="17" t="s">
        <v>6317</v>
      </c>
    </row>
    <row r="117" s="12" customFormat="1">
      <c r="B117" s="208"/>
      <c r="C117" s="209"/>
      <c r="D117" s="210" t="s">
        <v>292</v>
      </c>
      <c r="E117" s="211" t="s">
        <v>1</v>
      </c>
      <c r="F117" s="212" t="s">
        <v>6318</v>
      </c>
      <c r="G117" s="209"/>
      <c r="H117" s="211" t="s">
        <v>1</v>
      </c>
      <c r="I117" s="209"/>
      <c r="J117" s="209"/>
      <c r="K117" s="209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292</v>
      </c>
      <c r="AU117" s="217" t="s">
        <v>88</v>
      </c>
      <c r="AV117" s="12" t="s">
        <v>86</v>
      </c>
      <c r="AW117" s="12" t="s">
        <v>40</v>
      </c>
      <c r="AX117" s="12" t="s">
        <v>79</v>
      </c>
      <c r="AY117" s="217" t="s">
        <v>282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6319</v>
      </c>
      <c r="G118" s="219"/>
      <c r="H118" s="222">
        <v>3.4129999999999998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88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3.4129999999999998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88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319</v>
      </c>
      <c r="D120" s="198" t="s">
        <v>285</v>
      </c>
      <c r="E120" s="199" t="s">
        <v>2434</v>
      </c>
      <c r="F120" s="200" t="s">
        <v>2435</v>
      </c>
      <c r="G120" s="201" t="s">
        <v>288</v>
      </c>
      <c r="H120" s="202">
        <v>502.54500000000002</v>
      </c>
      <c r="I120" s="203">
        <v>81</v>
      </c>
      <c r="J120" s="203">
        <f>ROUND(I120*H120,2)</f>
        <v>40706.150000000001</v>
      </c>
      <c r="K120" s="200" t="s">
        <v>289</v>
      </c>
      <c r="L120" s="38"/>
      <c r="M120" s="72" t="s">
        <v>1</v>
      </c>
      <c r="N120" s="204" t="s">
        <v>50</v>
      </c>
      <c r="O120" s="205">
        <v>0.34499999999999997</v>
      </c>
      <c r="P120" s="205">
        <f>O120*H120</f>
        <v>173.37802499999998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40706.150000000001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40706.150000000001</v>
      </c>
      <c r="BL120" s="17" t="s">
        <v>290</v>
      </c>
      <c r="BM120" s="17" t="s">
        <v>6320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6321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6322</v>
      </c>
      <c r="G122" s="219"/>
      <c r="H122" s="222">
        <v>495.72000000000003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6323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6324</v>
      </c>
      <c r="G124" s="219"/>
      <c r="H124" s="222">
        <v>6.8250000000000002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502.54500000000002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" customFormat="1" ht="16.5" customHeight="1">
      <c r="B126" s="33"/>
      <c r="C126" s="198" t="s">
        <v>327</v>
      </c>
      <c r="D126" s="198" t="s">
        <v>285</v>
      </c>
      <c r="E126" s="199" t="s">
        <v>307</v>
      </c>
      <c r="F126" s="200" t="s">
        <v>308</v>
      </c>
      <c r="G126" s="201" t="s">
        <v>288</v>
      </c>
      <c r="H126" s="202">
        <v>499.75</v>
      </c>
      <c r="I126" s="203">
        <v>144</v>
      </c>
      <c r="J126" s="203">
        <f>ROUND(I126*H126,2)</f>
        <v>71964</v>
      </c>
      <c r="K126" s="200" t="s">
        <v>289</v>
      </c>
      <c r="L126" s="38"/>
      <c r="M126" s="72" t="s">
        <v>1</v>
      </c>
      <c r="N126" s="204" t="s">
        <v>50</v>
      </c>
      <c r="O126" s="205">
        <v>0.062</v>
      </c>
      <c r="P126" s="205">
        <f>O126*H126</f>
        <v>30.984500000000001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88</v>
      </c>
      <c r="AY126" s="17" t="s">
        <v>282</v>
      </c>
      <c r="BE126" s="207">
        <f>IF(N126="základní",J126,0)</f>
        <v>71964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71964</v>
      </c>
      <c r="BL126" s="17" t="s">
        <v>290</v>
      </c>
      <c r="BM126" s="17" t="s">
        <v>6325</v>
      </c>
    </row>
    <row r="127" s="12" customFormat="1">
      <c r="B127" s="208"/>
      <c r="C127" s="209"/>
      <c r="D127" s="210" t="s">
        <v>292</v>
      </c>
      <c r="E127" s="211" t="s">
        <v>1</v>
      </c>
      <c r="F127" s="212" t="s">
        <v>1297</v>
      </c>
      <c r="G127" s="209"/>
      <c r="H127" s="211" t="s">
        <v>1</v>
      </c>
      <c r="I127" s="209"/>
      <c r="J127" s="209"/>
      <c r="K127" s="209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292</v>
      </c>
      <c r="AU127" s="217" t="s">
        <v>88</v>
      </c>
      <c r="AV127" s="12" t="s">
        <v>86</v>
      </c>
      <c r="AW127" s="12" t="s">
        <v>40</v>
      </c>
      <c r="AX127" s="12" t="s">
        <v>79</v>
      </c>
      <c r="AY127" s="21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6326</v>
      </c>
      <c r="G128" s="219"/>
      <c r="H128" s="222">
        <v>499.75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5" customFormat="1">
      <c r="B129" s="238"/>
      <c r="C129" s="239"/>
      <c r="D129" s="210" t="s">
        <v>292</v>
      </c>
      <c r="E129" s="240" t="s">
        <v>1</v>
      </c>
      <c r="F129" s="241" t="s">
        <v>306</v>
      </c>
      <c r="G129" s="239"/>
      <c r="H129" s="242">
        <v>499.75</v>
      </c>
      <c r="I129" s="239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292</v>
      </c>
      <c r="AU129" s="247" t="s">
        <v>88</v>
      </c>
      <c r="AV129" s="15" t="s">
        <v>290</v>
      </c>
      <c r="AW129" s="15" t="s">
        <v>40</v>
      </c>
      <c r="AX129" s="15" t="s">
        <v>86</v>
      </c>
      <c r="AY129" s="247" t="s">
        <v>282</v>
      </c>
    </row>
    <row r="130" s="1" customFormat="1" ht="16.5" customHeight="1">
      <c r="B130" s="33"/>
      <c r="C130" s="198" t="s">
        <v>334</v>
      </c>
      <c r="D130" s="198" t="s">
        <v>285</v>
      </c>
      <c r="E130" s="199" t="s">
        <v>314</v>
      </c>
      <c r="F130" s="200" t="s">
        <v>315</v>
      </c>
      <c r="G130" s="201" t="s">
        <v>316</v>
      </c>
      <c r="H130" s="202">
        <v>899.54999999999995</v>
      </c>
      <c r="I130" s="203">
        <v>140</v>
      </c>
      <c r="J130" s="203">
        <f>ROUND(I130*H130,2)</f>
        <v>125937</v>
      </c>
      <c r="K130" s="200" t="s">
        <v>289</v>
      </c>
      <c r="L130" s="38"/>
      <c r="M130" s="72" t="s">
        <v>1</v>
      </c>
      <c r="N130" s="204" t="s">
        <v>50</v>
      </c>
      <c r="O130" s="205">
        <v>0</v>
      </c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AR130" s="17" t="s">
        <v>290</v>
      </c>
      <c r="AT130" s="17" t="s">
        <v>285</v>
      </c>
      <c r="AU130" s="17" t="s">
        <v>88</v>
      </c>
      <c r="AY130" s="17" t="s">
        <v>282</v>
      </c>
      <c r="BE130" s="207">
        <f>IF(N130="základní",J130,0)</f>
        <v>125937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7" t="s">
        <v>86</v>
      </c>
      <c r="BK130" s="207">
        <f>ROUND(I130*H130,2)</f>
        <v>125937</v>
      </c>
      <c r="BL130" s="17" t="s">
        <v>290</v>
      </c>
      <c r="BM130" s="17" t="s">
        <v>6327</v>
      </c>
    </row>
    <row r="131" s="12" customFormat="1">
      <c r="B131" s="208"/>
      <c r="C131" s="209"/>
      <c r="D131" s="210" t="s">
        <v>292</v>
      </c>
      <c r="E131" s="211" t="s">
        <v>1</v>
      </c>
      <c r="F131" s="212" t="s">
        <v>2448</v>
      </c>
      <c r="G131" s="209"/>
      <c r="H131" s="211" t="s">
        <v>1</v>
      </c>
      <c r="I131" s="209"/>
      <c r="J131" s="209"/>
      <c r="K131" s="209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292</v>
      </c>
      <c r="AU131" s="217" t="s">
        <v>88</v>
      </c>
      <c r="AV131" s="12" t="s">
        <v>86</v>
      </c>
      <c r="AW131" s="12" t="s">
        <v>40</v>
      </c>
      <c r="AX131" s="12" t="s">
        <v>79</v>
      </c>
      <c r="AY131" s="217" t="s">
        <v>282</v>
      </c>
    </row>
    <row r="132" s="13" customFormat="1">
      <c r="B132" s="218"/>
      <c r="C132" s="219"/>
      <c r="D132" s="210" t="s">
        <v>292</v>
      </c>
      <c r="E132" s="220" t="s">
        <v>1</v>
      </c>
      <c r="F132" s="221" t="s">
        <v>6328</v>
      </c>
      <c r="G132" s="219"/>
      <c r="H132" s="222">
        <v>899.54999999999995</v>
      </c>
      <c r="I132" s="219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292</v>
      </c>
      <c r="AU132" s="227" t="s">
        <v>88</v>
      </c>
      <c r="AV132" s="13" t="s">
        <v>88</v>
      </c>
      <c r="AW132" s="13" t="s">
        <v>40</v>
      </c>
      <c r="AX132" s="13" t="s">
        <v>79</v>
      </c>
      <c r="AY132" s="227" t="s">
        <v>282</v>
      </c>
    </row>
    <row r="133" s="15" customFormat="1">
      <c r="B133" s="238"/>
      <c r="C133" s="239"/>
      <c r="D133" s="210" t="s">
        <v>292</v>
      </c>
      <c r="E133" s="240" t="s">
        <v>1</v>
      </c>
      <c r="F133" s="241" t="s">
        <v>306</v>
      </c>
      <c r="G133" s="239"/>
      <c r="H133" s="242">
        <v>899.54999999999995</v>
      </c>
      <c r="I133" s="239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292</v>
      </c>
      <c r="AU133" s="247" t="s">
        <v>88</v>
      </c>
      <c r="AV133" s="15" t="s">
        <v>290</v>
      </c>
      <c r="AW133" s="15" t="s">
        <v>40</v>
      </c>
      <c r="AX133" s="15" t="s">
        <v>86</v>
      </c>
      <c r="AY133" s="247" t="s">
        <v>282</v>
      </c>
    </row>
    <row r="134" s="1" customFormat="1" ht="16.5" customHeight="1">
      <c r="B134" s="33"/>
      <c r="C134" s="198" t="s">
        <v>331</v>
      </c>
      <c r="D134" s="198" t="s">
        <v>285</v>
      </c>
      <c r="E134" s="199" t="s">
        <v>320</v>
      </c>
      <c r="F134" s="200" t="s">
        <v>321</v>
      </c>
      <c r="G134" s="201" t="s">
        <v>288</v>
      </c>
      <c r="H134" s="202">
        <v>298.35500000000002</v>
      </c>
      <c r="I134" s="203">
        <v>86.200000000000003</v>
      </c>
      <c r="J134" s="203">
        <f>ROUND(I134*H134,2)</f>
        <v>25718.200000000001</v>
      </c>
      <c r="K134" s="200" t="s">
        <v>289</v>
      </c>
      <c r="L134" s="38"/>
      <c r="M134" s="72" t="s">
        <v>1</v>
      </c>
      <c r="N134" s="204" t="s">
        <v>50</v>
      </c>
      <c r="O134" s="205">
        <v>0.29899999999999999</v>
      </c>
      <c r="P134" s="205">
        <f>O134*H134</f>
        <v>89.208145000000002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88</v>
      </c>
      <c r="AY134" s="17" t="s">
        <v>282</v>
      </c>
      <c r="BE134" s="207">
        <f>IF(N134="základní",J134,0)</f>
        <v>25718.200000000001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25718.200000000001</v>
      </c>
      <c r="BL134" s="17" t="s">
        <v>290</v>
      </c>
      <c r="BM134" s="17" t="s">
        <v>6329</v>
      </c>
    </row>
    <row r="135" s="12" customFormat="1">
      <c r="B135" s="208"/>
      <c r="C135" s="209"/>
      <c r="D135" s="210" t="s">
        <v>292</v>
      </c>
      <c r="E135" s="211" t="s">
        <v>1</v>
      </c>
      <c r="F135" s="212" t="s">
        <v>6330</v>
      </c>
      <c r="G135" s="209"/>
      <c r="H135" s="211" t="s">
        <v>1</v>
      </c>
      <c r="I135" s="209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292</v>
      </c>
      <c r="AU135" s="217" t="s">
        <v>88</v>
      </c>
      <c r="AV135" s="12" t="s">
        <v>86</v>
      </c>
      <c r="AW135" s="12" t="s">
        <v>40</v>
      </c>
      <c r="AX135" s="12" t="s">
        <v>79</v>
      </c>
      <c r="AY135" s="217" t="s">
        <v>282</v>
      </c>
    </row>
    <row r="136" s="12" customFormat="1">
      <c r="B136" s="208"/>
      <c r="C136" s="209"/>
      <c r="D136" s="210" t="s">
        <v>292</v>
      </c>
      <c r="E136" s="211" t="s">
        <v>1</v>
      </c>
      <c r="F136" s="212" t="s">
        <v>6331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292</v>
      </c>
      <c r="AU136" s="217" t="s">
        <v>88</v>
      </c>
      <c r="AV136" s="12" t="s">
        <v>86</v>
      </c>
      <c r="AW136" s="12" t="s">
        <v>40</v>
      </c>
      <c r="AX136" s="12" t="s">
        <v>79</v>
      </c>
      <c r="AY136" s="21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6309</v>
      </c>
      <c r="G137" s="219"/>
      <c r="H137" s="222">
        <v>495.72000000000003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88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6332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6333</v>
      </c>
      <c r="G139" s="219"/>
      <c r="H139" s="222">
        <v>-45.359999999999999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6334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88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6335</v>
      </c>
      <c r="G141" s="219"/>
      <c r="H141" s="222">
        <v>-154.80000000000001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88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4" customFormat="1">
      <c r="B142" s="228"/>
      <c r="C142" s="229"/>
      <c r="D142" s="210" t="s">
        <v>292</v>
      </c>
      <c r="E142" s="230" t="s">
        <v>1</v>
      </c>
      <c r="F142" s="231" t="s">
        <v>299</v>
      </c>
      <c r="G142" s="229"/>
      <c r="H142" s="232">
        <v>295.56</v>
      </c>
      <c r="I142" s="229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292</v>
      </c>
      <c r="AU142" s="237" t="s">
        <v>88</v>
      </c>
      <c r="AV142" s="14" t="s">
        <v>129</v>
      </c>
      <c r="AW142" s="14" t="s">
        <v>40</v>
      </c>
      <c r="AX142" s="14" t="s">
        <v>79</v>
      </c>
      <c r="AY142" s="237" t="s">
        <v>282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6336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2" customFormat="1">
      <c r="B144" s="208"/>
      <c r="C144" s="209"/>
      <c r="D144" s="210" t="s">
        <v>292</v>
      </c>
      <c r="E144" s="211" t="s">
        <v>1</v>
      </c>
      <c r="F144" s="212" t="s">
        <v>6315</v>
      </c>
      <c r="G144" s="209"/>
      <c r="H144" s="211" t="s">
        <v>1</v>
      </c>
      <c r="I144" s="209"/>
      <c r="J144" s="209"/>
      <c r="K144" s="209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292</v>
      </c>
      <c r="AU144" s="217" t="s">
        <v>88</v>
      </c>
      <c r="AV144" s="12" t="s">
        <v>86</v>
      </c>
      <c r="AW144" s="12" t="s">
        <v>40</v>
      </c>
      <c r="AX144" s="12" t="s">
        <v>79</v>
      </c>
      <c r="AY144" s="21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6316</v>
      </c>
      <c r="G145" s="219"/>
      <c r="H145" s="222">
        <v>6.8250000000000002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88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2" customFormat="1">
      <c r="B146" s="208"/>
      <c r="C146" s="209"/>
      <c r="D146" s="210" t="s">
        <v>292</v>
      </c>
      <c r="E146" s="211" t="s">
        <v>1</v>
      </c>
      <c r="F146" s="212" t="s">
        <v>6337</v>
      </c>
      <c r="G146" s="209"/>
      <c r="H146" s="211" t="s">
        <v>1</v>
      </c>
      <c r="I146" s="209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292</v>
      </c>
      <c r="AU146" s="217" t="s">
        <v>88</v>
      </c>
      <c r="AV146" s="12" t="s">
        <v>86</v>
      </c>
      <c r="AW146" s="12" t="s">
        <v>40</v>
      </c>
      <c r="AX146" s="12" t="s">
        <v>79</v>
      </c>
      <c r="AY146" s="217" t="s">
        <v>282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6338</v>
      </c>
      <c r="G147" s="219"/>
      <c r="H147" s="222">
        <v>-0.97499999999999998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88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2" customFormat="1">
      <c r="B148" s="208"/>
      <c r="C148" s="209"/>
      <c r="D148" s="210" t="s">
        <v>292</v>
      </c>
      <c r="E148" s="211" t="s">
        <v>1</v>
      </c>
      <c r="F148" s="212" t="s">
        <v>6339</v>
      </c>
      <c r="G148" s="209"/>
      <c r="H148" s="211" t="s">
        <v>1</v>
      </c>
      <c r="I148" s="209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292</v>
      </c>
      <c r="AU148" s="217" t="s">
        <v>88</v>
      </c>
      <c r="AV148" s="12" t="s">
        <v>86</v>
      </c>
      <c r="AW148" s="12" t="s">
        <v>40</v>
      </c>
      <c r="AX148" s="12" t="s">
        <v>79</v>
      </c>
      <c r="AY148" s="217" t="s">
        <v>282</v>
      </c>
    </row>
    <row r="149" s="13" customFormat="1">
      <c r="B149" s="218"/>
      <c r="C149" s="219"/>
      <c r="D149" s="210" t="s">
        <v>292</v>
      </c>
      <c r="E149" s="220" t="s">
        <v>1</v>
      </c>
      <c r="F149" s="221" t="s">
        <v>6340</v>
      </c>
      <c r="G149" s="219"/>
      <c r="H149" s="222">
        <v>-3.0550000000000002</v>
      </c>
      <c r="I149" s="219"/>
      <c r="J149" s="219"/>
      <c r="K149" s="219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292</v>
      </c>
      <c r="AU149" s="227" t="s">
        <v>88</v>
      </c>
      <c r="AV149" s="13" t="s">
        <v>88</v>
      </c>
      <c r="AW149" s="13" t="s">
        <v>40</v>
      </c>
      <c r="AX149" s="13" t="s">
        <v>79</v>
      </c>
      <c r="AY149" s="227" t="s">
        <v>282</v>
      </c>
    </row>
    <row r="150" s="14" customFormat="1">
      <c r="B150" s="228"/>
      <c r="C150" s="229"/>
      <c r="D150" s="210" t="s">
        <v>292</v>
      </c>
      <c r="E150" s="230" t="s">
        <v>1</v>
      </c>
      <c r="F150" s="231" t="s">
        <v>299</v>
      </c>
      <c r="G150" s="229"/>
      <c r="H150" s="232">
        <v>2.7949999999999999</v>
      </c>
      <c r="I150" s="229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292</v>
      </c>
      <c r="AU150" s="237" t="s">
        <v>88</v>
      </c>
      <c r="AV150" s="14" t="s">
        <v>129</v>
      </c>
      <c r="AW150" s="14" t="s">
        <v>40</v>
      </c>
      <c r="AX150" s="14" t="s">
        <v>79</v>
      </c>
      <c r="AY150" s="23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298.35500000000002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248" t="s">
        <v>346</v>
      </c>
      <c r="D152" s="248" t="s">
        <v>328</v>
      </c>
      <c r="E152" s="249" t="s">
        <v>2479</v>
      </c>
      <c r="F152" s="250" t="s">
        <v>2480</v>
      </c>
      <c r="G152" s="251" t="s">
        <v>316</v>
      </c>
      <c r="H152" s="252">
        <v>596.71000000000004</v>
      </c>
      <c r="I152" s="253">
        <v>333</v>
      </c>
      <c r="J152" s="253">
        <f>ROUND(I152*H152,2)</f>
        <v>198704.42999999999</v>
      </c>
      <c r="K152" s="250" t="s">
        <v>289</v>
      </c>
      <c r="L152" s="254"/>
      <c r="M152" s="255" t="s">
        <v>1</v>
      </c>
      <c r="N152" s="256" t="s">
        <v>50</v>
      </c>
      <c r="O152" s="205">
        <v>0</v>
      </c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1452</v>
      </c>
      <c r="AT152" s="17" t="s">
        <v>328</v>
      </c>
      <c r="AU152" s="17" t="s">
        <v>88</v>
      </c>
      <c r="AY152" s="17" t="s">
        <v>282</v>
      </c>
      <c r="BE152" s="207">
        <f>IF(N152="základní",J152,0)</f>
        <v>198704.42999999999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198704.42999999999</v>
      </c>
      <c r="BL152" s="17" t="s">
        <v>1452</v>
      </c>
      <c r="BM152" s="17" t="s">
        <v>6341</v>
      </c>
    </row>
    <row r="153" s="12" customFormat="1">
      <c r="B153" s="208"/>
      <c r="C153" s="209"/>
      <c r="D153" s="210" t="s">
        <v>292</v>
      </c>
      <c r="E153" s="211" t="s">
        <v>1</v>
      </c>
      <c r="F153" s="212" t="s">
        <v>6342</v>
      </c>
      <c r="G153" s="209"/>
      <c r="H153" s="211" t="s">
        <v>1</v>
      </c>
      <c r="I153" s="209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292</v>
      </c>
      <c r="AU153" s="217" t="s">
        <v>88</v>
      </c>
      <c r="AV153" s="12" t="s">
        <v>86</v>
      </c>
      <c r="AW153" s="12" t="s">
        <v>40</v>
      </c>
      <c r="AX153" s="12" t="s">
        <v>79</v>
      </c>
      <c r="AY153" s="21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6343</v>
      </c>
      <c r="G154" s="219"/>
      <c r="H154" s="222">
        <v>596.71000000000004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596.71000000000004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88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1" customFormat="1" ht="22.8" customHeight="1">
      <c r="B156" s="183"/>
      <c r="C156" s="184"/>
      <c r="D156" s="185" t="s">
        <v>78</v>
      </c>
      <c r="E156" s="196" t="s">
        <v>88</v>
      </c>
      <c r="F156" s="196" t="s">
        <v>2517</v>
      </c>
      <c r="G156" s="184"/>
      <c r="H156" s="184"/>
      <c r="I156" s="184"/>
      <c r="J156" s="197">
        <f>BK156</f>
        <v>1709991.03</v>
      </c>
      <c r="K156" s="184"/>
      <c r="L156" s="188"/>
      <c r="M156" s="189"/>
      <c r="N156" s="190"/>
      <c r="O156" s="190"/>
      <c r="P156" s="191">
        <f>SUM(P157:P199)</f>
        <v>1363.8454750000001</v>
      </c>
      <c r="Q156" s="190"/>
      <c r="R156" s="191">
        <f>SUM(R157:R199)</f>
        <v>534.30253614000003</v>
      </c>
      <c r="S156" s="190"/>
      <c r="T156" s="192">
        <f>SUM(T157:T199)</f>
        <v>0</v>
      </c>
      <c r="AR156" s="193" t="s">
        <v>86</v>
      </c>
      <c r="AT156" s="194" t="s">
        <v>78</v>
      </c>
      <c r="AU156" s="194" t="s">
        <v>86</v>
      </c>
      <c r="AY156" s="193" t="s">
        <v>282</v>
      </c>
      <c r="BK156" s="195">
        <f>SUM(BK157:BK199)</f>
        <v>1709991.03</v>
      </c>
    </row>
    <row r="157" s="1" customFormat="1" ht="16.5" customHeight="1">
      <c r="B157" s="33"/>
      <c r="C157" s="198" t="s">
        <v>352</v>
      </c>
      <c r="D157" s="198" t="s">
        <v>285</v>
      </c>
      <c r="E157" s="199" t="s">
        <v>6344</v>
      </c>
      <c r="F157" s="200" t="s">
        <v>6345</v>
      </c>
      <c r="G157" s="201" t="s">
        <v>288</v>
      </c>
      <c r="H157" s="202">
        <v>0.97499999999999998</v>
      </c>
      <c r="I157" s="203">
        <v>797</v>
      </c>
      <c r="J157" s="203">
        <f>ROUND(I157*H157,2)</f>
        <v>777.08000000000004</v>
      </c>
      <c r="K157" s="200" t="s">
        <v>289</v>
      </c>
      <c r="L157" s="38"/>
      <c r="M157" s="72" t="s">
        <v>1</v>
      </c>
      <c r="N157" s="204" t="s">
        <v>50</v>
      </c>
      <c r="O157" s="205">
        <v>0.98499999999999999</v>
      </c>
      <c r="P157" s="205">
        <f>O157*H157</f>
        <v>0.96037499999999998</v>
      </c>
      <c r="Q157" s="205">
        <v>1.98</v>
      </c>
      <c r="R157" s="205">
        <f>Q157*H157</f>
        <v>1.9304999999999999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88</v>
      </c>
      <c r="AY157" s="17" t="s">
        <v>282</v>
      </c>
      <c r="BE157" s="207">
        <f>IF(N157="základní",J157,0)</f>
        <v>777.08000000000004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777.08000000000004</v>
      </c>
      <c r="BL157" s="17" t="s">
        <v>290</v>
      </c>
      <c r="BM157" s="17" t="s">
        <v>6346</v>
      </c>
    </row>
    <row r="158" s="12" customFormat="1">
      <c r="B158" s="208"/>
      <c r="C158" s="209"/>
      <c r="D158" s="210" t="s">
        <v>292</v>
      </c>
      <c r="E158" s="211" t="s">
        <v>1</v>
      </c>
      <c r="F158" s="212" t="s">
        <v>6347</v>
      </c>
      <c r="G158" s="209"/>
      <c r="H158" s="211" t="s">
        <v>1</v>
      </c>
      <c r="I158" s="209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292</v>
      </c>
      <c r="AU158" s="217" t="s">
        <v>88</v>
      </c>
      <c r="AV158" s="12" t="s">
        <v>86</v>
      </c>
      <c r="AW158" s="12" t="s">
        <v>40</v>
      </c>
      <c r="AX158" s="12" t="s">
        <v>79</v>
      </c>
      <c r="AY158" s="217" t="s">
        <v>282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6348</v>
      </c>
      <c r="G159" s="219"/>
      <c r="H159" s="222">
        <v>0.97499999999999998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88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5" customFormat="1">
      <c r="B160" s="238"/>
      <c r="C160" s="239"/>
      <c r="D160" s="210" t="s">
        <v>292</v>
      </c>
      <c r="E160" s="240" t="s">
        <v>1</v>
      </c>
      <c r="F160" s="241" t="s">
        <v>306</v>
      </c>
      <c r="G160" s="239"/>
      <c r="H160" s="242">
        <v>0.97499999999999998</v>
      </c>
      <c r="I160" s="239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292</v>
      </c>
      <c r="AU160" s="247" t="s">
        <v>88</v>
      </c>
      <c r="AV160" s="15" t="s">
        <v>290</v>
      </c>
      <c r="AW160" s="15" t="s">
        <v>40</v>
      </c>
      <c r="AX160" s="15" t="s">
        <v>86</v>
      </c>
      <c r="AY160" s="247" t="s">
        <v>282</v>
      </c>
    </row>
    <row r="161" s="1" customFormat="1" ht="16.5" customHeight="1">
      <c r="B161" s="33"/>
      <c r="C161" s="198" t="s">
        <v>356</v>
      </c>
      <c r="D161" s="198" t="s">
        <v>285</v>
      </c>
      <c r="E161" s="199" t="s">
        <v>6349</v>
      </c>
      <c r="F161" s="200" t="s">
        <v>6350</v>
      </c>
      <c r="G161" s="201" t="s">
        <v>288</v>
      </c>
      <c r="H161" s="202">
        <v>45.359999999999999</v>
      </c>
      <c r="I161" s="203">
        <v>2330</v>
      </c>
      <c r="J161" s="203">
        <f>ROUND(I161*H161,2)</f>
        <v>105688.8</v>
      </c>
      <c r="K161" s="200" t="s">
        <v>289</v>
      </c>
      <c r="L161" s="38"/>
      <c r="M161" s="72" t="s">
        <v>1</v>
      </c>
      <c r="N161" s="204" t="s">
        <v>50</v>
      </c>
      <c r="O161" s="205">
        <v>0.58399999999999996</v>
      </c>
      <c r="P161" s="205">
        <f>O161*H161</f>
        <v>26.490239999999996</v>
      </c>
      <c r="Q161" s="205">
        <v>2.2563399999999998</v>
      </c>
      <c r="R161" s="205">
        <f>Q161*H161</f>
        <v>102.34758239999999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88</v>
      </c>
      <c r="AY161" s="17" t="s">
        <v>282</v>
      </c>
      <c r="BE161" s="207">
        <f>IF(N161="základní",J161,0)</f>
        <v>105688.8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105688.8</v>
      </c>
      <c r="BL161" s="17" t="s">
        <v>290</v>
      </c>
      <c r="BM161" s="17" t="s">
        <v>6351</v>
      </c>
    </row>
    <row r="162" s="12" customFormat="1">
      <c r="B162" s="208"/>
      <c r="C162" s="209"/>
      <c r="D162" s="210" t="s">
        <v>292</v>
      </c>
      <c r="E162" s="211" t="s">
        <v>1</v>
      </c>
      <c r="F162" s="212" t="s">
        <v>6352</v>
      </c>
      <c r="G162" s="209"/>
      <c r="H162" s="211" t="s">
        <v>1</v>
      </c>
      <c r="I162" s="209"/>
      <c r="J162" s="209"/>
      <c r="K162" s="209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292</v>
      </c>
      <c r="AU162" s="217" t="s">
        <v>88</v>
      </c>
      <c r="AV162" s="12" t="s">
        <v>86</v>
      </c>
      <c r="AW162" s="12" t="s">
        <v>40</v>
      </c>
      <c r="AX162" s="12" t="s">
        <v>79</v>
      </c>
      <c r="AY162" s="217" t="s">
        <v>282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6353</v>
      </c>
      <c r="G163" s="219"/>
      <c r="H163" s="222">
        <v>45.359999999999999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88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45.359999999999999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88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360</v>
      </c>
      <c r="D165" s="198" t="s">
        <v>285</v>
      </c>
      <c r="E165" s="199" t="s">
        <v>6354</v>
      </c>
      <c r="F165" s="200" t="s">
        <v>6355</v>
      </c>
      <c r="G165" s="201" t="s">
        <v>343</v>
      </c>
      <c r="H165" s="202">
        <v>59.039999999999999</v>
      </c>
      <c r="I165" s="203">
        <v>350</v>
      </c>
      <c r="J165" s="203">
        <f>ROUND(I165*H165,2)</f>
        <v>20664</v>
      </c>
      <c r="K165" s="200" t="s">
        <v>289</v>
      </c>
      <c r="L165" s="38"/>
      <c r="M165" s="72" t="s">
        <v>1</v>
      </c>
      <c r="N165" s="204" t="s">
        <v>50</v>
      </c>
      <c r="O165" s="205">
        <v>0.29999999999999999</v>
      </c>
      <c r="P165" s="205">
        <f>O165*H165</f>
        <v>17.712</v>
      </c>
      <c r="Q165" s="205">
        <v>0.00247</v>
      </c>
      <c r="R165" s="205">
        <f>Q165*H165</f>
        <v>0.14582880000000001</v>
      </c>
      <c r="S165" s="205">
        <v>0</v>
      </c>
      <c r="T165" s="206">
        <f>S165*H165</f>
        <v>0</v>
      </c>
      <c r="AR165" s="17" t="s">
        <v>290</v>
      </c>
      <c r="AT165" s="17" t="s">
        <v>285</v>
      </c>
      <c r="AU165" s="17" t="s">
        <v>88</v>
      </c>
      <c r="AY165" s="17" t="s">
        <v>282</v>
      </c>
      <c r="BE165" s="207">
        <f>IF(N165="základní",J165,0)</f>
        <v>20664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20664</v>
      </c>
      <c r="BL165" s="17" t="s">
        <v>290</v>
      </c>
      <c r="BM165" s="17" t="s">
        <v>6356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6357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88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6358</v>
      </c>
      <c r="G167" s="219"/>
      <c r="H167" s="222">
        <v>59.039999999999999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88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59.039999999999999</v>
      </c>
      <c r="I168" s="239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292</v>
      </c>
      <c r="AU168" s="247" t="s">
        <v>88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" customFormat="1" ht="16.5" customHeight="1">
      <c r="B169" s="33"/>
      <c r="C169" s="198" t="s">
        <v>365</v>
      </c>
      <c r="D169" s="198" t="s">
        <v>285</v>
      </c>
      <c r="E169" s="199" t="s">
        <v>6359</v>
      </c>
      <c r="F169" s="200" t="s">
        <v>6360</v>
      </c>
      <c r="G169" s="201" t="s">
        <v>343</v>
      </c>
      <c r="H169" s="202">
        <v>59.039999999999999</v>
      </c>
      <c r="I169" s="203">
        <v>95.900000000000006</v>
      </c>
      <c r="J169" s="203">
        <f>ROUND(I169*H169,2)</f>
        <v>5661.9399999999996</v>
      </c>
      <c r="K169" s="200" t="s">
        <v>289</v>
      </c>
      <c r="L169" s="38"/>
      <c r="M169" s="72" t="s">
        <v>1</v>
      </c>
      <c r="N169" s="204" t="s">
        <v>50</v>
      </c>
      <c r="O169" s="205">
        <v>0.152</v>
      </c>
      <c r="P169" s="205">
        <f>O169*H169</f>
        <v>8.9740799999999989</v>
      </c>
      <c r="Q169" s="205">
        <v>0</v>
      </c>
      <c r="R169" s="205">
        <f>Q169*H169</f>
        <v>0</v>
      </c>
      <c r="S169" s="205">
        <v>0</v>
      </c>
      <c r="T169" s="206">
        <f>S169*H169</f>
        <v>0</v>
      </c>
      <c r="AR169" s="17" t="s">
        <v>290</v>
      </c>
      <c r="AT169" s="17" t="s">
        <v>285</v>
      </c>
      <c r="AU169" s="17" t="s">
        <v>88</v>
      </c>
      <c r="AY169" s="17" t="s">
        <v>282</v>
      </c>
      <c r="BE169" s="207">
        <f>IF(N169="základní",J169,0)</f>
        <v>5661.9399999999996</v>
      </c>
      <c r="BF169" s="207">
        <f>IF(N169="snížená",J169,0)</f>
        <v>0</v>
      </c>
      <c r="BG169" s="207">
        <f>IF(N169="zákl. přenesená",J169,0)</f>
        <v>0</v>
      </c>
      <c r="BH169" s="207">
        <f>IF(N169="sníž. přenesená",J169,0)</f>
        <v>0</v>
      </c>
      <c r="BI169" s="207">
        <f>IF(N169="nulová",J169,0)</f>
        <v>0</v>
      </c>
      <c r="BJ169" s="17" t="s">
        <v>86</v>
      </c>
      <c r="BK169" s="207">
        <f>ROUND(I169*H169,2)</f>
        <v>5661.9399999999996</v>
      </c>
      <c r="BL169" s="17" t="s">
        <v>290</v>
      </c>
      <c r="BM169" s="17" t="s">
        <v>6361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6362</v>
      </c>
      <c r="G170" s="219"/>
      <c r="H170" s="222">
        <v>59.039999999999999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88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5" customFormat="1">
      <c r="B171" s="238"/>
      <c r="C171" s="239"/>
      <c r="D171" s="210" t="s">
        <v>292</v>
      </c>
      <c r="E171" s="240" t="s">
        <v>1</v>
      </c>
      <c r="F171" s="241" t="s">
        <v>306</v>
      </c>
      <c r="G171" s="239"/>
      <c r="H171" s="242">
        <v>59.039999999999999</v>
      </c>
      <c r="I171" s="239"/>
      <c r="J171" s="239"/>
      <c r="K171" s="239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292</v>
      </c>
      <c r="AU171" s="247" t="s">
        <v>88</v>
      </c>
      <c r="AV171" s="15" t="s">
        <v>290</v>
      </c>
      <c r="AW171" s="15" t="s">
        <v>40</v>
      </c>
      <c r="AX171" s="15" t="s">
        <v>86</v>
      </c>
      <c r="AY171" s="247" t="s">
        <v>282</v>
      </c>
    </row>
    <row r="172" s="1" customFormat="1" ht="16.5" customHeight="1">
      <c r="B172" s="33"/>
      <c r="C172" s="198" t="s">
        <v>370</v>
      </c>
      <c r="D172" s="198" t="s">
        <v>285</v>
      </c>
      <c r="E172" s="199" t="s">
        <v>6363</v>
      </c>
      <c r="F172" s="200" t="s">
        <v>6364</v>
      </c>
      <c r="G172" s="201" t="s">
        <v>288</v>
      </c>
      <c r="H172" s="202">
        <v>3.0550000000000002</v>
      </c>
      <c r="I172" s="203">
        <v>2720</v>
      </c>
      <c r="J172" s="203">
        <f>ROUND(I172*H172,2)</f>
        <v>8309.6000000000004</v>
      </c>
      <c r="K172" s="200" t="s">
        <v>289</v>
      </c>
      <c r="L172" s="38"/>
      <c r="M172" s="72" t="s">
        <v>1</v>
      </c>
      <c r="N172" s="204" t="s">
        <v>50</v>
      </c>
      <c r="O172" s="205">
        <v>0.58399999999999996</v>
      </c>
      <c r="P172" s="205">
        <f>O172*H172</f>
        <v>1.7841199999999999</v>
      </c>
      <c r="Q172" s="205">
        <v>2.45329</v>
      </c>
      <c r="R172" s="205">
        <f>Q172*H172</f>
        <v>7.4948009500000001</v>
      </c>
      <c r="S172" s="205">
        <v>0</v>
      </c>
      <c r="T172" s="206">
        <f>S172*H172</f>
        <v>0</v>
      </c>
      <c r="AR172" s="17" t="s">
        <v>290</v>
      </c>
      <c r="AT172" s="17" t="s">
        <v>285</v>
      </c>
      <c r="AU172" s="17" t="s">
        <v>88</v>
      </c>
      <c r="AY172" s="17" t="s">
        <v>282</v>
      </c>
      <c r="BE172" s="207">
        <f>IF(N172="základní",J172,0)</f>
        <v>8309.6000000000004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7" t="s">
        <v>86</v>
      </c>
      <c r="BK172" s="207">
        <f>ROUND(I172*H172,2)</f>
        <v>8309.6000000000004</v>
      </c>
      <c r="BL172" s="17" t="s">
        <v>290</v>
      </c>
      <c r="BM172" s="17" t="s">
        <v>6365</v>
      </c>
    </row>
    <row r="173" s="12" customFormat="1">
      <c r="B173" s="208"/>
      <c r="C173" s="209"/>
      <c r="D173" s="210" t="s">
        <v>292</v>
      </c>
      <c r="E173" s="211" t="s">
        <v>1</v>
      </c>
      <c r="F173" s="212" t="s">
        <v>6366</v>
      </c>
      <c r="G173" s="209"/>
      <c r="H173" s="211" t="s">
        <v>1</v>
      </c>
      <c r="I173" s="209"/>
      <c r="J173" s="209"/>
      <c r="K173" s="209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292</v>
      </c>
      <c r="AU173" s="217" t="s">
        <v>88</v>
      </c>
      <c r="AV173" s="12" t="s">
        <v>86</v>
      </c>
      <c r="AW173" s="12" t="s">
        <v>40</v>
      </c>
      <c r="AX173" s="12" t="s">
        <v>79</v>
      </c>
      <c r="AY173" s="21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6367</v>
      </c>
      <c r="G174" s="219"/>
      <c r="H174" s="222">
        <v>3.0550000000000002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88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5" customFormat="1">
      <c r="B175" s="238"/>
      <c r="C175" s="239"/>
      <c r="D175" s="210" t="s">
        <v>292</v>
      </c>
      <c r="E175" s="240" t="s">
        <v>1</v>
      </c>
      <c r="F175" s="241" t="s">
        <v>306</v>
      </c>
      <c r="G175" s="239"/>
      <c r="H175" s="242">
        <v>3.0550000000000002</v>
      </c>
      <c r="I175" s="239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292</v>
      </c>
      <c r="AU175" s="247" t="s">
        <v>88</v>
      </c>
      <c r="AV175" s="15" t="s">
        <v>290</v>
      </c>
      <c r="AW175" s="15" t="s">
        <v>40</v>
      </c>
      <c r="AX175" s="15" t="s">
        <v>86</v>
      </c>
      <c r="AY175" s="247" t="s">
        <v>282</v>
      </c>
    </row>
    <row r="176" s="1" customFormat="1" ht="16.5" customHeight="1">
      <c r="B176" s="33"/>
      <c r="C176" s="198" t="s">
        <v>8</v>
      </c>
      <c r="D176" s="198" t="s">
        <v>285</v>
      </c>
      <c r="E176" s="199" t="s">
        <v>6368</v>
      </c>
      <c r="F176" s="200" t="s">
        <v>6369</v>
      </c>
      <c r="G176" s="201" t="s">
        <v>343</v>
      </c>
      <c r="H176" s="202">
        <v>8.2080000000000002</v>
      </c>
      <c r="I176" s="203">
        <v>278</v>
      </c>
      <c r="J176" s="203">
        <f>ROUND(I176*H176,2)</f>
        <v>2281.8200000000002</v>
      </c>
      <c r="K176" s="200" t="s">
        <v>289</v>
      </c>
      <c r="L176" s="38"/>
      <c r="M176" s="72" t="s">
        <v>1</v>
      </c>
      <c r="N176" s="204" t="s">
        <v>50</v>
      </c>
      <c r="O176" s="205">
        <v>0.247</v>
      </c>
      <c r="P176" s="205">
        <f>O176*H176</f>
        <v>2.0273759999999998</v>
      </c>
      <c r="Q176" s="205">
        <v>0.0026900000000000001</v>
      </c>
      <c r="R176" s="205">
        <f>Q176*H176</f>
        <v>0.022079520000000002</v>
      </c>
      <c r="S176" s="205">
        <v>0</v>
      </c>
      <c r="T176" s="206">
        <f>S176*H176</f>
        <v>0</v>
      </c>
      <c r="AR176" s="17" t="s">
        <v>290</v>
      </c>
      <c r="AT176" s="17" t="s">
        <v>285</v>
      </c>
      <c r="AU176" s="17" t="s">
        <v>88</v>
      </c>
      <c r="AY176" s="17" t="s">
        <v>282</v>
      </c>
      <c r="BE176" s="207">
        <f>IF(N176="základní",J176,0)</f>
        <v>2281.8200000000002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2281.8200000000002</v>
      </c>
      <c r="BL176" s="17" t="s">
        <v>290</v>
      </c>
      <c r="BM176" s="17" t="s">
        <v>6370</v>
      </c>
    </row>
    <row r="177" s="12" customFormat="1">
      <c r="B177" s="208"/>
      <c r="C177" s="209"/>
      <c r="D177" s="210" t="s">
        <v>292</v>
      </c>
      <c r="E177" s="211" t="s">
        <v>1</v>
      </c>
      <c r="F177" s="212" t="s">
        <v>6371</v>
      </c>
      <c r="G177" s="209"/>
      <c r="H177" s="211" t="s">
        <v>1</v>
      </c>
      <c r="I177" s="209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292</v>
      </c>
      <c r="AU177" s="217" t="s">
        <v>88</v>
      </c>
      <c r="AV177" s="12" t="s">
        <v>86</v>
      </c>
      <c r="AW177" s="12" t="s">
        <v>40</v>
      </c>
      <c r="AX177" s="12" t="s">
        <v>79</v>
      </c>
      <c r="AY177" s="217" t="s">
        <v>282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6372</v>
      </c>
      <c r="G178" s="219"/>
      <c r="H178" s="222">
        <v>7.1879999999999997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88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3" customFormat="1">
      <c r="B179" s="218"/>
      <c r="C179" s="219"/>
      <c r="D179" s="210" t="s">
        <v>292</v>
      </c>
      <c r="E179" s="220" t="s">
        <v>1</v>
      </c>
      <c r="F179" s="221" t="s">
        <v>6373</v>
      </c>
      <c r="G179" s="219"/>
      <c r="H179" s="222">
        <v>1.02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292</v>
      </c>
      <c r="AU179" s="227" t="s">
        <v>88</v>
      </c>
      <c r="AV179" s="13" t="s">
        <v>88</v>
      </c>
      <c r="AW179" s="13" t="s">
        <v>40</v>
      </c>
      <c r="AX179" s="13" t="s">
        <v>79</v>
      </c>
      <c r="AY179" s="227" t="s">
        <v>282</v>
      </c>
    </row>
    <row r="180" s="15" customFormat="1">
      <c r="B180" s="238"/>
      <c r="C180" s="239"/>
      <c r="D180" s="210" t="s">
        <v>292</v>
      </c>
      <c r="E180" s="240" t="s">
        <v>1</v>
      </c>
      <c r="F180" s="241" t="s">
        <v>306</v>
      </c>
      <c r="G180" s="239"/>
      <c r="H180" s="242">
        <v>8.2080000000000002</v>
      </c>
      <c r="I180" s="239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292</v>
      </c>
      <c r="AU180" s="247" t="s">
        <v>88</v>
      </c>
      <c r="AV180" s="15" t="s">
        <v>290</v>
      </c>
      <c r="AW180" s="15" t="s">
        <v>40</v>
      </c>
      <c r="AX180" s="15" t="s">
        <v>86</v>
      </c>
      <c r="AY180" s="247" t="s">
        <v>282</v>
      </c>
    </row>
    <row r="181" s="1" customFormat="1" ht="16.5" customHeight="1">
      <c r="B181" s="33"/>
      <c r="C181" s="198" t="s">
        <v>381</v>
      </c>
      <c r="D181" s="198" t="s">
        <v>285</v>
      </c>
      <c r="E181" s="199" t="s">
        <v>6374</v>
      </c>
      <c r="F181" s="200" t="s">
        <v>6375</v>
      </c>
      <c r="G181" s="201" t="s">
        <v>343</v>
      </c>
      <c r="H181" s="202">
        <v>8.2080000000000002</v>
      </c>
      <c r="I181" s="203">
        <v>54.200000000000003</v>
      </c>
      <c r="J181" s="203">
        <f>ROUND(I181*H181,2)</f>
        <v>444.87</v>
      </c>
      <c r="K181" s="200" t="s">
        <v>289</v>
      </c>
      <c r="L181" s="38"/>
      <c r="M181" s="72" t="s">
        <v>1</v>
      </c>
      <c r="N181" s="204" t="s">
        <v>50</v>
      </c>
      <c r="O181" s="205">
        <v>0.083000000000000004</v>
      </c>
      <c r="P181" s="205">
        <f>O181*H181</f>
        <v>0.68126400000000009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AR181" s="17" t="s">
        <v>290</v>
      </c>
      <c r="AT181" s="17" t="s">
        <v>285</v>
      </c>
      <c r="AU181" s="17" t="s">
        <v>88</v>
      </c>
      <c r="AY181" s="17" t="s">
        <v>282</v>
      </c>
      <c r="BE181" s="207">
        <f>IF(N181="základní",J181,0)</f>
        <v>444.87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7" t="s">
        <v>86</v>
      </c>
      <c r="BK181" s="207">
        <f>ROUND(I181*H181,2)</f>
        <v>444.87</v>
      </c>
      <c r="BL181" s="17" t="s">
        <v>290</v>
      </c>
      <c r="BM181" s="17" t="s">
        <v>6376</v>
      </c>
    </row>
    <row r="182" s="12" customFormat="1">
      <c r="B182" s="208"/>
      <c r="C182" s="209"/>
      <c r="D182" s="210" t="s">
        <v>292</v>
      </c>
      <c r="E182" s="211" t="s">
        <v>1</v>
      </c>
      <c r="F182" s="212" t="s">
        <v>6377</v>
      </c>
      <c r="G182" s="209"/>
      <c r="H182" s="211" t="s">
        <v>1</v>
      </c>
      <c r="I182" s="209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292</v>
      </c>
      <c r="AU182" s="217" t="s">
        <v>88</v>
      </c>
      <c r="AV182" s="12" t="s">
        <v>86</v>
      </c>
      <c r="AW182" s="12" t="s">
        <v>40</v>
      </c>
      <c r="AX182" s="12" t="s">
        <v>79</v>
      </c>
      <c r="AY182" s="217" t="s">
        <v>282</v>
      </c>
    </row>
    <row r="183" s="13" customFormat="1">
      <c r="B183" s="218"/>
      <c r="C183" s="219"/>
      <c r="D183" s="210" t="s">
        <v>292</v>
      </c>
      <c r="E183" s="220" t="s">
        <v>1</v>
      </c>
      <c r="F183" s="221" t="s">
        <v>6378</v>
      </c>
      <c r="G183" s="219"/>
      <c r="H183" s="222">
        <v>8.2080000000000002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292</v>
      </c>
      <c r="AU183" s="227" t="s">
        <v>88</v>
      </c>
      <c r="AV183" s="13" t="s">
        <v>88</v>
      </c>
      <c r="AW183" s="13" t="s">
        <v>40</v>
      </c>
      <c r="AX183" s="13" t="s">
        <v>79</v>
      </c>
      <c r="AY183" s="227" t="s">
        <v>282</v>
      </c>
    </row>
    <row r="184" s="15" customFormat="1">
      <c r="B184" s="238"/>
      <c r="C184" s="239"/>
      <c r="D184" s="210" t="s">
        <v>292</v>
      </c>
      <c r="E184" s="240" t="s">
        <v>1</v>
      </c>
      <c r="F184" s="241" t="s">
        <v>306</v>
      </c>
      <c r="G184" s="239"/>
      <c r="H184" s="242">
        <v>8.2080000000000002</v>
      </c>
      <c r="I184" s="239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292</v>
      </c>
      <c r="AU184" s="247" t="s">
        <v>88</v>
      </c>
      <c r="AV184" s="15" t="s">
        <v>290</v>
      </c>
      <c r="AW184" s="15" t="s">
        <v>40</v>
      </c>
      <c r="AX184" s="15" t="s">
        <v>86</v>
      </c>
      <c r="AY184" s="247" t="s">
        <v>282</v>
      </c>
    </row>
    <row r="185" s="1" customFormat="1" ht="16.5" customHeight="1">
      <c r="B185" s="33"/>
      <c r="C185" s="198" t="s">
        <v>385</v>
      </c>
      <c r="D185" s="198" t="s">
        <v>285</v>
      </c>
      <c r="E185" s="199" t="s">
        <v>6379</v>
      </c>
      <c r="F185" s="200" t="s">
        <v>6380</v>
      </c>
      <c r="G185" s="201" t="s">
        <v>288</v>
      </c>
      <c r="H185" s="202">
        <v>154.80000000000001</v>
      </c>
      <c r="I185" s="203">
        <v>3380</v>
      </c>
      <c r="J185" s="203">
        <f>ROUND(I185*H185,2)</f>
        <v>523224</v>
      </c>
      <c r="K185" s="200" t="s">
        <v>289</v>
      </c>
      <c r="L185" s="38"/>
      <c r="M185" s="72" t="s">
        <v>1</v>
      </c>
      <c r="N185" s="204" t="s">
        <v>50</v>
      </c>
      <c r="O185" s="205">
        <v>1.0520000000000001</v>
      </c>
      <c r="P185" s="205">
        <f>O185*H185</f>
        <v>162.84960000000001</v>
      </c>
      <c r="Q185" s="205">
        <v>2.5517799999999999</v>
      </c>
      <c r="R185" s="205">
        <f>Q185*H185</f>
        <v>395.01554400000003</v>
      </c>
      <c r="S185" s="205">
        <v>0</v>
      </c>
      <c r="T185" s="206">
        <f>S185*H185</f>
        <v>0</v>
      </c>
      <c r="AR185" s="17" t="s">
        <v>290</v>
      </c>
      <c r="AT185" s="17" t="s">
        <v>285</v>
      </c>
      <c r="AU185" s="17" t="s">
        <v>88</v>
      </c>
      <c r="AY185" s="17" t="s">
        <v>282</v>
      </c>
      <c r="BE185" s="207">
        <f>IF(N185="základní",J185,0)</f>
        <v>523224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7" t="s">
        <v>86</v>
      </c>
      <c r="BK185" s="207">
        <f>ROUND(I185*H185,2)</f>
        <v>523224</v>
      </c>
      <c r="BL185" s="17" t="s">
        <v>290</v>
      </c>
      <c r="BM185" s="17" t="s">
        <v>6381</v>
      </c>
    </row>
    <row r="186" s="12" customFormat="1">
      <c r="B186" s="208"/>
      <c r="C186" s="209"/>
      <c r="D186" s="210" t="s">
        <v>292</v>
      </c>
      <c r="E186" s="211" t="s">
        <v>1</v>
      </c>
      <c r="F186" s="212" t="s">
        <v>6382</v>
      </c>
      <c r="G186" s="209"/>
      <c r="H186" s="211" t="s">
        <v>1</v>
      </c>
      <c r="I186" s="209"/>
      <c r="J186" s="209"/>
      <c r="K186" s="209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292</v>
      </c>
      <c r="AU186" s="217" t="s">
        <v>88</v>
      </c>
      <c r="AV186" s="12" t="s">
        <v>86</v>
      </c>
      <c r="AW186" s="12" t="s">
        <v>40</v>
      </c>
      <c r="AX186" s="12" t="s">
        <v>79</v>
      </c>
      <c r="AY186" s="217" t="s">
        <v>282</v>
      </c>
    </row>
    <row r="187" s="13" customFormat="1">
      <c r="B187" s="218"/>
      <c r="C187" s="219"/>
      <c r="D187" s="210" t="s">
        <v>292</v>
      </c>
      <c r="E187" s="220" t="s">
        <v>1</v>
      </c>
      <c r="F187" s="221" t="s">
        <v>6383</v>
      </c>
      <c r="G187" s="219"/>
      <c r="H187" s="222">
        <v>154.80000000000001</v>
      </c>
      <c r="I187" s="219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292</v>
      </c>
      <c r="AU187" s="227" t="s">
        <v>88</v>
      </c>
      <c r="AV187" s="13" t="s">
        <v>88</v>
      </c>
      <c r="AW187" s="13" t="s">
        <v>40</v>
      </c>
      <c r="AX187" s="13" t="s">
        <v>79</v>
      </c>
      <c r="AY187" s="227" t="s">
        <v>282</v>
      </c>
    </row>
    <row r="188" s="15" customFormat="1">
      <c r="B188" s="238"/>
      <c r="C188" s="239"/>
      <c r="D188" s="210" t="s">
        <v>292</v>
      </c>
      <c r="E188" s="240" t="s">
        <v>1</v>
      </c>
      <c r="F188" s="241" t="s">
        <v>306</v>
      </c>
      <c r="G188" s="239"/>
      <c r="H188" s="242">
        <v>154.80000000000001</v>
      </c>
      <c r="I188" s="239"/>
      <c r="J188" s="239"/>
      <c r="K188" s="239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292</v>
      </c>
      <c r="AU188" s="247" t="s">
        <v>88</v>
      </c>
      <c r="AV188" s="15" t="s">
        <v>290</v>
      </c>
      <c r="AW188" s="15" t="s">
        <v>40</v>
      </c>
      <c r="AX188" s="15" t="s">
        <v>86</v>
      </c>
      <c r="AY188" s="247" t="s">
        <v>282</v>
      </c>
    </row>
    <row r="189" s="1" customFormat="1" ht="16.5" customHeight="1">
      <c r="B189" s="33"/>
      <c r="C189" s="198" t="s">
        <v>389</v>
      </c>
      <c r="D189" s="198" t="s">
        <v>285</v>
      </c>
      <c r="E189" s="199" t="s">
        <v>6384</v>
      </c>
      <c r="F189" s="200" t="s">
        <v>6385</v>
      </c>
      <c r="G189" s="201" t="s">
        <v>343</v>
      </c>
      <c r="H189" s="202">
        <v>298.80000000000001</v>
      </c>
      <c r="I189" s="203">
        <v>306</v>
      </c>
      <c r="J189" s="203">
        <f>ROUND(I189*H189,2)</f>
        <v>91432.800000000003</v>
      </c>
      <c r="K189" s="200" t="s">
        <v>289</v>
      </c>
      <c r="L189" s="38"/>
      <c r="M189" s="72" t="s">
        <v>1</v>
      </c>
      <c r="N189" s="204" t="s">
        <v>50</v>
      </c>
      <c r="O189" s="205">
        <v>0.72099999999999997</v>
      </c>
      <c r="P189" s="205">
        <f>O189*H189</f>
        <v>215.4348</v>
      </c>
      <c r="Q189" s="205">
        <v>0.0045799999999999999</v>
      </c>
      <c r="R189" s="205">
        <f>Q189*H189</f>
        <v>1.3685039999999999</v>
      </c>
      <c r="S189" s="205">
        <v>0</v>
      </c>
      <c r="T189" s="206">
        <f>S189*H189</f>
        <v>0</v>
      </c>
      <c r="AR189" s="17" t="s">
        <v>290</v>
      </c>
      <c r="AT189" s="17" t="s">
        <v>285</v>
      </c>
      <c r="AU189" s="17" t="s">
        <v>88</v>
      </c>
      <c r="AY189" s="17" t="s">
        <v>282</v>
      </c>
      <c r="BE189" s="207">
        <f>IF(N189="základní",J189,0)</f>
        <v>91432.800000000003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7" t="s">
        <v>86</v>
      </c>
      <c r="BK189" s="207">
        <f>ROUND(I189*H189,2)</f>
        <v>91432.800000000003</v>
      </c>
      <c r="BL189" s="17" t="s">
        <v>290</v>
      </c>
      <c r="BM189" s="17" t="s">
        <v>6386</v>
      </c>
    </row>
    <row r="190" s="12" customFormat="1">
      <c r="B190" s="208"/>
      <c r="C190" s="209"/>
      <c r="D190" s="210" t="s">
        <v>292</v>
      </c>
      <c r="E190" s="211" t="s">
        <v>1</v>
      </c>
      <c r="F190" s="212" t="s">
        <v>6387</v>
      </c>
      <c r="G190" s="209"/>
      <c r="H190" s="211" t="s">
        <v>1</v>
      </c>
      <c r="I190" s="209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292</v>
      </c>
      <c r="AU190" s="217" t="s">
        <v>88</v>
      </c>
      <c r="AV190" s="12" t="s">
        <v>86</v>
      </c>
      <c r="AW190" s="12" t="s">
        <v>40</v>
      </c>
      <c r="AX190" s="12" t="s">
        <v>79</v>
      </c>
      <c r="AY190" s="217" t="s">
        <v>282</v>
      </c>
    </row>
    <row r="191" s="13" customFormat="1">
      <c r="B191" s="218"/>
      <c r="C191" s="219"/>
      <c r="D191" s="210" t="s">
        <v>292</v>
      </c>
      <c r="E191" s="220" t="s">
        <v>1</v>
      </c>
      <c r="F191" s="221" t="s">
        <v>6388</v>
      </c>
      <c r="G191" s="219"/>
      <c r="H191" s="222">
        <v>298.80000000000001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292</v>
      </c>
      <c r="AU191" s="227" t="s">
        <v>88</v>
      </c>
      <c r="AV191" s="13" t="s">
        <v>88</v>
      </c>
      <c r="AW191" s="13" t="s">
        <v>40</v>
      </c>
      <c r="AX191" s="13" t="s">
        <v>79</v>
      </c>
      <c r="AY191" s="227" t="s">
        <v>282</v>
      </c>
    </row>
    <row r="192" s="15" customFormat="1">
      <c r="B192" s="238"/>
      <c r="C192" s="239"/>
      <c r="D192" s="210" t="s">
        <v>292</v>
      </c>
      <c r="E192" s="240" t="s">
        <v>1</v>
      </c>
      <c r="F192" s="241" t="s">
        <v>306</v>
      </c>
      <c r="G192" s="239"/>
      <c r="H192" s="242">
        <v>298.80000000000001</v>
      </c>
      <c r="I192" s="239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292</v>
      </c>
      <c r="AU192" s="247" t="s">
        <v>88</v>
      </c>
      <c r="AV192" s="15" t="s">
        <v>290</v>
      </c>
      <c r="AW192" s="15" t="s">
        <v>40</v>
      </c>
      <c r="AX192" s="15" t="s">
        <v>86</v>
      </c>
      <c r="AY192" s="247" t="s">
        <v>282</v>
      </c>
    </row>
    <row r="193" s="1" customFormat="1" ht="16.5" customHeight="1">
      <c r="B193" s="33"/>
      <c r="C193" s="198" t="s">
        <v>395</v>
      </c>
      <c r="D193" s="198" t="s">
        <v>285</v>
      </c>
      <c r="E193" s="199" t="s">
        <v>6389</v>
      </c>
      <c r="F193" s="200" t="s">
        <v>6390</v>
      </c>
      <c r="G193" s="201" t="s">
        <v>343</v>
      </c>
      <c r="H193" s="202">
        <v>298.80000000000001</v>
      </c>
      <c r="I193" s="203">
        <v>80.400000000000006</v>
      </c>
      <c r="J193" s="203">
        <f>ROUND(I193*H193,2)</f>
        <v>24023.52</v>
      </c>
      <c r="K193" s="200" t="s">
        <v>289</v>
      </c>
      <c r="L193" s="38"/>
      <c r="M193" s="72" t="s">
        <v>1</v>
      </c>
      <c r="N193" s="204" t="s">
        <v>50</v>
      </c>
      <c r="O193" s="205">
        <v>0.28199999999999997</v>
      </c>
      <c r="P193" s="205">
        <f>O193*H193</f>
        <v>84.261600000000001</v>
      </c>
      <c r="Q193" s="205">
        <v>0</v>
      </c>
      <c r="R193" s="205">
        <f>Q193*H193</f>
        <v>0</v>
      </c>
      <c r="S193" s="205">
        <v>0</v>
      </c>
      <c r="T193" s="206">
        <f>S193*H193</f>
        <v>0</v>
      </c>
      <c r="AR193" s="17" t="s">
        <v>290</v>
      </c>
      <c r="AT193" s="17" t="s">
        <v>285</v>
      </c>
      <c r="AU193" s="17" t="s">
        <v>88</v>
      </c>
      <c r="AY193" s="17" t="s">
        <v>282</v>
      </c>
      <c r="BE193" s="207">
        <f>IF(N193="základní",J193,0)</f>
        <v>24023.52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7" t="s">
        <v>86</v>
      </c>
      <c r="BK193" s="207">
        <f>ROUND(I193*H193,2)</f>
        <v>24023.52</v>
      </c>
      <c r="BL193" s="17" t="s">
        <v>290</v>
      </c>
      <c r="BM193" s="17" t="s">
        <v>6391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6392</v>
      </c>
      <c r="G194" s="219"/>
      <c r="H194" s="222">
        <v>298.80000000000001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5" customFormat="1">
      <c r="B195" s="238"/>
      <c r="C195" s="239"/>
      <c r="D195" s="210" t="s">
        <v>292</v>
      </c>
      <c r="E195" s="240" t="s">
        <v>1</v>
      </c>
      <c r="F195" s="241" t="s">
        <v>306</v>
      </c>
      <c r="G195" s="239"/>
      <c r="H195" s="242">
        <v>298.80000000000001</v>
      </c>
      <c r="I195" s="239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292</v>
      </c>
      <c r="AU195" s="247" t="s">
        <v>88</v>
      </c>
      <c r="AV195" s="15" t="s">
        <v>290</v>
      </c>
      <c r="AW195" s="15" t="s">
        <v>40</v>
      </c>
      <c r="AX195" s="15" t="s">
        <v>86</v>
      </c>
      <c r="AY195" s="247" t="s">
        <v>282</v>
      </c>
    </row>
    <row r="196" s="1" customFormat="1" ht="16.5" customHeight="1">
      <c r="B196" s="33"/>
      <c r="C196" s="198" t="s">
        <v>399</v>
      </c>
      <c r="D196" s="198" t="s">
        <v>285</v>
      </c>
      <c r="E196" s="199" t="s">
        <v>6393</v>
      </c>
      <c r="F196" s="200" t="s">
        <v>6394</v>
      </c>
      <c r="G196" s="201" t="s">
        <v>316</v>
      </c>
      <c r="H196" s="202">
        <v>24.798999999999999</v>
      </c>
      <c r="I196" s="203">
        <v>37400</v>
      </c>
      <c r="J196" s="203">
        <f>ROUND(I196*H196,2)</f>
        <v>927482.59999999998</v>
      </c>
      <c r="K196" s="200" t="s">
        <v>289</v>
      </c>
      <c r="L196" s="38"/>
      <c r="M196" s="72" t="s">
        <v>1</v>
      </c>
      <c r="N196" s="204" t="s">
        <v>50</v>
      </c>
      <c r="O196" s="205">
        <v>33.979999999999997</v>
      </c>
      <c r="P196" s="205">
        <f>O196*H196</f>
        <v>842.67001999999991</v>
      </c>
      <c r="Q196" s="205">
        <v>1.0475300000000001</v>
      </c>
      <c r="R196" s="205">
        <f>Q196*H196</f>
        <v>25.977696470000001</v>
      </c>
      <c r="S196" s="205">
        <v>0</v>
      </c>
      <c r="T196" s="206">
        <f>S196*H196</f>
        <v>0</v>
      </c>
      <c r="AR196" s="17" t="s">
        <v>290</v>
      </c>
      <c r="AT196" s="17" t="s">
        <v>285</v>
      </c>
      <c r="AU196" s="17" t="s">
        <v>88</v>
      </c>
      <c r="AY196" s="17" t="s">
        <v>282</v>
      </c>
      <c r="BE196" s="207">
        <f>IF(N196="základní",J196,0)</f>
        <v>927482.59999999998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927482.59999999998</v>
      </c>
      <c r="BL196" s="17" t="s">
        <v>290</v>
      </c>
      <c r="BM196" s="17" t="s">
        <v>6395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6396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6397</v>
      </c>
      <c r="G198" s="219"/>
      <c r="H198" s="222">
        <v>24.798999999999999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5" customFormat="1">
      <c r="B199" s="238"/>
      <c r="C199" s="239"/>
      <c r="D199" s="210" t="s">
        <v>292</v>
      </c>
      <c r="E199" s="240" t="s">
        <v>1</v>
      </c>
      <c r="F199" s="241" t="s">
        <v>306</v>
      </c>
      <c r="G199" s="239"/>
      <c r="H199" s="242">
        <v>24.798999999999999</v>
      </c>
      <c r="I199" s="239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292</v>
      </c>
      <c r="AU199" s="247" t="s">
        <v>88</v>
      </c>
      <c r="AV199" s="15" t="s">
        <v>290</v>
      </c>
      <c r="AW199" s="15" t="s">
        <v>40</v>
      </c>
      <c r="AX199" s="15" t="s">
        <v>86</v>
      </c>
      <c r="AY199" s="247" t="s">
        <v>282</v>
      </c>
    </row>
    <row r="200" s="11" customFormat="1" ht="22.8" customHeight="1">
      <c r="B200" s="183"/>
      <c r="C200" s="184"/>
      <c r="D200" s="185" t="s">
        <v>78</v>
      </c>
      <c r="E200" s="196" t="s">
        <v>346</v>
      </c>
      <c r="F200" s="196" t="s">
        <v>1125</v>
      </c>
      <c r="G200" s="184"/>
      <c r="H200" s="184"/>
      <c r="I200" s="184"/>
      <c r="J200" s="197">
        <f>BK200</f>
        <v>138600</v>
      </c>
      <c r="K200" s="184"/>
      <c r="L200" s="188"/>
      <c r="M200" s="189"/>
      <c r="N200" s="190"/>
      <c r="O200" s="190"/>
      <c r="P200" s="191">
        <f>SUM(P201:P205)</f>
        <v>0</v>
      </c>
      <c r="Q200" s="190"/>
      <c r="R200" s="191">
        <f>SUM(R201:R205)</f>
        <v>0</v>
      </c>
      <c r="S200" s="190"/>
      <c r="T200" s="192">
        <f>SUM(T201:T205)</f>
        <v>0</v>
      </c>
      <c r="AR200" s="193" t="s">
        <v>86</v>
      </c>
      <c r="AT200" s="194" t="s">
        <v>78</v>
      </c>
      <c r="AU200" s="194" t="s">
        <v>86</v>
      </c>
      <c r="AY200" s="193" t="s">
        <v>282</v>
      </c>
      <c r="BK200" s="195">
        <f>SUM(BK201:BK205)</f>
        <v>138600</v>
      </c>
    </row>
    <row r="201" s="1" customFormat="1" ht="16.5" customHeight="1">
      <c r="B201" s="33"/>
      <c r="C201" s="198" t="s">
        <v>7</v>
      </c>
      <c r="D201" s="198" t="s">
        <v>285</v>
      </c>
      <c r="E201" s="199" t="s">
        <v>6398</v>
      </c>
      <c r="F201" s="200" t="s">
        <v>6399</v>
      </c>
      <c r="G201" s="201" t="s">
        <v>533</v>
      </c>
      <c r="H201" s="202">
        <v>1</v>
      </c>
      <c r="I201" s="203">
        <v>138600</v>
      </c>
      <c r="J201" s="203">
        <f>ROUND(I201*H201,2)</f>
        <v>138600</v>
      </c>
      <c r="K201" s="200" t="s">
        <v>377</v>
      </c>
      <c r="L201" s="38"/>
      <c r="M201" s="72" t="s">
        <v>1</v>
      </c>
      <c r="N201" s="204" t="s">
        <v>50</v>
      </c>
      <c r="O201" s="205">
        <v>0</v>
      </c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AR201" s="17" t="s">
        <v>290</v>
      </c>
      <c r="AT201" s="17" t="s">
        <v>285</v>
      </c>
      <c r="AU201" s="17" t="s">
        <v>88</v>
      </c>
      <c r="AY201" s="17" t="s">
        <v>282</v>
      </c>
      <c r="BE201" s="207">
        <f>IF(N201="základní",J201,0)</f>
        <v>138600</v>
      </c>
      <c r="BF201" s="207">
        <f>IF(N201="snížená",J201,0)</f>
        <v>0</v>
      </c>
      <c r="BG201" s="207">
        <f>IF(N201="zákl. přenesená",J201,0)</f>
        <v>0</v>
      </c>
      <c r="BH201" s="207">
        <f>IF(N201="sníž. přenesená",J201,0)</f>
        <v>0</v>
      </c>
      <c r="BI201" s="207">
        <f>IF(N201="nulová",J201,0)</f>
        <v>0</v>
      </c>
      <c r="BJ201" s="17" t="s">
        <v>86</v>
      </c>
      <c r="BK201" s="207">
        <f>ROUND(I201*H201,2)</f>
        <v>138600</v>
      </c>
      <c r="BL201" s="17" t="s">
        <v>290</v>
      </c>
      <c r="BM201" s="17" t="s">
        <v>6400</v>
      </c>
    </row>
    <row r="202" s="1" customFormat="1">
      <c r="B202" s="33"/>
      <c r="C202" s="34"/>
      <c r="D202" s="210" t="s">
        <v>1154</v>
      </c>
      <c r="E202" s="34"/>
      <c r="F202" s="261" t="s">
        <v>1465</v>
      </c>
      <c r="G202" s="34"/>
      <c r="H202" s="34"/>
      <c r="I202" s="34"/>
      <c r="J202" s="34"/>
      <c r="K202" s="34"/>
      <c r="L202" s="38"/>
      <c r="M202" s="262"/>
      <c r="N202" s="74"/>
      <c r="O202" s="74"/>
      <c r="P202" s="74"/>
      <c r="Q202" s="74"/>
      <c r="R202" s="74"/>
      <c r="S202" s="74"/>
      <c r="T202" s="75"/>
      <c r="AT202" s="17" t="s">
        <v>1154</v>
      </c>
      <c r="AU202" s="17" t="s">
        <v>88</v>
      </c>
    </row>
    <row r="203" s="12" customFormat="1">
      <c r="B203" s="208"/>
      <c r="C203" s="209"/>
      <c r="D203" s="210" t="s">
        <v>292</v>
      </c>
      <c r="E203" s="211" t="s">
        <v>1</v>
      </c>
      <c r="F203" s="212" t="s">
        <v>6401</v>
      </c>
      <c r="G203" s="209"/>
      <c r="H203" s="211" t="s">
        <v>1</v>
      </c>
      <c r="I203" s="209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292</v>
      </c>
      <c r="AU203" s="217" t="s">
        <v>88</v>
      </c>
      <c r="AV203" s="12" t="s">
        <v>86</v>
      </c>
      <c r="AW203" s="12" t="s">
        <v>40</v>
      </c>
      <c r="AX203" s="12" t="s">
        <v>79</v>
      </c>
      <c r="AY203" s="217" t="s">
        <v>282</v>
      </c>
    </row>
    <row r="204" s="13" customFormat="1">
      <c r="B204" s="218"/>
      <c r="C204" s="219"/>
      <c r="D204" s="210" t="s">
        <v>292</v>
      </c>
      <c r="E204" s="220" t="s">
        <v>1</v>
      </c>
      <c r="F204" s="221" t="s">
        <v>86</v>
      </c>
      <c r="G204" s="219"/>
      <c r="H204" s="222">
        <v>1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292</v>
      </c>
      <c r="AU204" s="227" t="s">
        <v>88</v>
      </c>
      <c r="AV204" s="13" t="s">
        <v>88</v>
      </c>
      <c r="AW204" s="13" t="s">
        <v>40</v>
      </c>
      <c r="AX204" s="13" t="s">
        <v>79</v>
      </c>
      <c r="AY204" s="227" t="s">
        <v>282</v>
      </c>
    </row>
    <row r="205" s="15" customFormat="1">
      <c r="B205" s="238"/>
      <c r="C205" s="239"/>
      <c r="D205" s="210" t="s">
        <v>292</v>
      </c>
      <c r="E205" s="240" t="s">
        <v>1</v>
      </c>
      <c r="F205" s="241" t="s">
        <v>306</v>
      </c>
      <c r="G205" s="239"/>
      <c r="H205" s="242">
        <v>1</v>
      </c>
      <c r="I205" s="239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292</v>
      </c>
      <c r="AU205" s="247" t="s">
        <v>88</v>
      </c>
      <c r="AV205" s="15" t="s">
        <v>290</v>
      </c>
      <c r="AW205" s="15" t="s">
        <v>40</v>
      </c>
      <c r="AX205" s="15" t="s">
        <v>86</v>
      </c>
      <c r="AY205" s="247" t="s">
        <v>282</v>
      </c>
    </row>
    <row r="206" s="11" customFormat="1" ht="22.8" customHeight="1">
      <c r="B206" s="183"/>
      <c r="C206" s="184"/>
      <c r="D206" s="185" t="s">
        <v>78</v>
      </c>
      <c r="E206" s="196" t="s">
        <v>1224</v>
      </c>
      <c r="F206" s="196" t="s">
        <v>1225</v>
      </c>
      <c r="G206" s="184"/>
      <c r="H206" s="184"/>
      <c r="I206" s="184"/>
      <c r="J206" s="197">
        <f>BK206</f>
        <v>57170.419999999998</v>
      </c>
      <c r="K206" s="184"/>
      <c r="L206" s="188"/>
      <c r="M206" s="189"/>
      <c r="N206" s="190"/>
      <c r="O206" s="190"/>
      <c r="P206" s="191">
        <f>P207</f>
        <v>59.307633000000003</v>
      </c>
      <c r="Q206" s="190"/>
      <c r="R206" s="191">
        <f>R207</f>
        <v>0</v>
      </c>
      <c r="S206" s="190"/>
      <c r="T206" s="192">
        <f>T207</f>
        <v>0</v>
      </c>
      <c r="AR206" s="193" t="s">
        <v>86</v>
      </c>
      <c r="AT206" s="194" t="s">
        <v>78</v>
      </c>
      <c r="AU206" s="194" t="s">
        <v>86</v>
      </c>
      <c r="AY206" s="193" t="s">
        <v>282</v>
      </c>
      <c r="BK206" s="195">
        <f>BK207</f>
        <v>57170.419999999998</v>
      </c>
    </row>
    <row r="207" s="1" customFormat="1" ht="16.5" customHeight="1">
      <c r="B207" s="33"/>
      <c r="C207" s="198" t="s">
        <v>410</v>
      </c>
      <c r="D207" s="198" t="s">
        <v>285</v>
      </c>
      <c r="E207" s="199" t="s">
        <v>6402</v>
      </c>
      <c r="F207" s="200" t="s">
        <v>6403</v>
      </c>
      <c r="G207" s="201" t="s">
        <v>316</v>
      </c>
      <c r="H207" s="202">
        <v>534.303</v>
      </c>
      <c r="I207" s="203">
        <v>107</v>
      </c>
      <c r="J207" s="203">
        <f>ROUND(I207*H207,2)</f>
        <v>57170.419999999998</v>
      </c>
      <c r="K207" s="200" t="s">
        <v>289</v>
      </c>
      <c r="L207" s="38"/>
      <c r="M207" s="72" t="s">
        <v>1</v>
      </c>
      <c r="N207" s="204" t="s">
        <v>50</v>
      </c>
      <c r="O207" s="205">
        <v>0.111</v>
      </c>
      <c r="P207" s="205">
        <f>O207*H207</f>
        <v>59.307633000000003</v>
      </c>
      <c r="Q207" s="205">
        <v>0</v>
      </c>
      <c r="R207" s="205">
        <f>Q207*H207</f>
        <v>0</v>
      </c>
      <c r="S207" s="205">
        <v>0</v>
      </c>
      <c r="T207" s="206">
        <f>S207*H207</f>
        <v>0</v>
      </c>
      <c r="AR207" s="17" t="s">
        <v>290</v>
      </c>
      <c r="AT207" s="17" t="s">
        <v>285</v>
      </c>
      <c r="AU207" s="17" t="s">
        <v>88</v>
      </c>
      <c r="AY207" s="17" t="s">
        <v>282</v>
      </c>
      <c r="BE207" s="207">
        <f>IF(N207="základní",J207,0)</f>
        <v>57170.419999999998</v>
      </c>
      <c r="BF207" s="207">
        <f>IF(N207="snížená",J207,0)</f>
        <v>0</v>
      </c>
      <c r="BG207" s="207">
        <f>IF(N207="zákl. přenesená",J207,0)</f>
        <v>0</v>
      </c>
      <c r="BH207" s="207">
        <f>IF(N207="sníž. přenesená",J207,0)</f>
        <v>0</v>
      </c>
      <c r="BI207" s="207">
        <f>IF(N207="nulová",J207,0)</f>
        <v>0</v>
      </c>
      <c r="BJ207" s="17" t="s">
        <v>86</v>
      </c>
      <c r="BK207" s="207">
        <f>ROUND(I207*H207,2)</f>
        <v>57170.419999999998</v>
      </c>
      <c r="BL207" s="17" t="s">
        <v>290</v>
      </c>
      <c r="BM207" s="17" t="s">
        <v>6404</v>
      </c>
    </row>
    <row r="208" s="11" customFormat="1" ht="25.92" customHeight="1">
      <c r="B208" s="183"/>
      <c r="C208" s="184"/>
      <c r="D208" s="185" t="s">
        <v>78</v>
      </c>
      <c r="E208" s="186" t="s">
        <v>1819</v>
      </c>
      <c r="F208" s="186" t="s">
        <v>1820</v>
      </c>
      <c r="G208" s="184"/>
      <c r="H208" s="184"/>
      <c r="I208" s="184"/>
      <c r="J208" s="187">
        <f>BK208</f>
        <v>23698802.16</v>
      </c>
      <c r="K208" s="184"/>
      <c r="L208" s="188"/>
      <c r="M208" s="189"/>
      <c r="N208" s="190"/>
      <c r="O208" s="190"/>
      <c r="P208" s="191">
        <f>P209+P215+P241+P258</f>
        <v>2163.9318399999997</v>
      </c>
      <c r="Q208" s="190"/>
      <c r="R208" s="191">
        <f>R209+R215+R241+R258</f>
        <v>3.3872</v>
      </c>
      <c r="S208" s="190"/>
      <c r="T208" s="192">
        <f>T209+T215+T241+T258</f>
        <v>0</v>
      </c>
      <c r="AR208" s="193" t="s">
        <v>88</v>
      </c>
      <c r="AT208" s="194" t="s">
        <v>78</v>
      </c>
      <c r="AU208" s="194" t="s">
        <v>79</v>
      </c>
      <c r="AY208" s="193" t="s">
        <v>282</v>
      </c>
      <c r="BK208" s="195">
        <f>BK209+BK215+BK241+BK258</f>
        <v>23698802.16</v>
      </c>
    </row>
    <row r="209" s="11" customFormat="1" ht="22.8" customHeight="1">
      <c r="B209" s="183"/>
      <c r="C209" s="184"/>
      <c r="D209" s="185" t="s">
        <v>78</v>
      </c>
      <c r="E209" s="196" t="s">
        <v>6405</v>
      </c>
      <c r="F209" s="196" t="s">
        <v>6406</v>
      </c>
      <c r="G209" s="184"/>
      <c r="H209" s="184"/>
      <c r="I209" s="184"/>
      <c r="J209" s="197">
        <f>BK209</f>
        <v>5835326.5599999996</v>
      </c>
      <c r="K209" s="184"/>
      <c r="L209" s="188"/>
      <c r="M209" s="189"/>
      <c r="N209" s="190"/>
      <c r="O209" s="190"/>
      <c r="P209" s="191">
        <f>SUM(P210:P214)</f>
        <v>0</v>
      </c>
      <c r="Q209" s="190"/>
      <c r="R209" s="191">
        <f>SUM(R210:R214)</f>
        <v>0</v>
      </c>
      <c r="S209" s="190"/>
      <c r="T209" s="192">
        <f>SUM(T210:T214)</f>
        <v>0</v>
      </c>
      <c r="AR209" s="193" t="s">
        <v>88</v>
      </c>
      <c r="AT209" s="194" t="s">
        <v>78</v>
      </c>
      <c r="AU209" s="194" t="s">
        <v>86</v>
      </c>
      <c r="AY209" s="193" t="s">
        <v>282</v>
      </c>
      <c r="BK209" s="195">
        <f>SUM(BK210:BK214)</f>
        <v>5835326.5599999996</v>
      </c>
    </row>
    <row r="210" s="1" customFormat="1" ht="16.5" customHeight="1">
      <c r="B210" s="33"/>
      <c r="C210" s="198" t="s">
        <v>415</v>
      </c>
      <c r="D210" s="198" t="s">
        <v>285</v>
      </c>
      <c r="E210" s="199" t="s">
        <v>6407</v>
      </c>
      <c r="F210" s="200" t="s">
        <v>6408</v>
      </c>
      <c r="G210" s="201" t="s">
        <v>343</v>
      </c>
      <c r="H210" s="202">
        <v>1236.298</v>
      </c>
      <c r="I210" s="203">
        <v>4720</v>
      </c>
      <c r="J210" s="203">
        <f>ROUND(I210*H210,2)</f>
        <v>5835326.5599999996</v>
      </c>
      <c r="K210" s="200" t="s">
        <v>377</v>
      </c>
      <c r="L210" s="38"/>
      <c r="M210" s="72" t="s">
        <v>1</v>
      </c>
      <c r="N210" s="204" t="s">
        <v>50</v>
      </c>
      <c r="O210" s="205">
        <v>0</v>
      </c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6">
        <f>S210*H210</f>
        <v>0</v>
      </c>
      <c r="AR210" s="17" t="s">
        <v>381</v>
      </c>
      <c r="AT210" s="17" t="s">
        <v>285</v>
      </c>
      <c r="AU210" s="17" t="s">
        <v>88</v>
      </c>
      <c r="AY210" s="17" t="s">
        <v>282</v>
      </c>
      <c r="BE210" s="207">
        <f>IF(N210="základní",J210,0)</f>
        <v>5835326.5599999996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7" t="s">
        <v>86</v>
      </c>
      <c r="BK210" s="207">
        <f>ROUND(I210*H210,2)</f>
        <v>5835326.5599999996</v>
      </c>
      <c r="BL210" s="17" t="s">
        <v>381</v>
      </c>
      <c r="BM210" s="17" t="s">
        <v>6409</v>
      </c>
    </row>
    <row r="211" s="1" customFormat="1">
      <c r="B211" s="33"/>
      <c r="C211" s="34"/>
      <c r="D211" s="210" t="s">
        <v>1154</v>
      </c>
      <c r="E211" s="34"/>
      <c r="F211" s="261" t="s">
        <v>1465</v>
      </c>
      <c r="G211" s="34"/>
      <c r="H211" s="34"/>
      <c r="I211" s="34"/>
      <c r="J211" s="34"/>
      <c r="K211" s="34"/>
      <c r="L211" s="38"/>
      <c r="M211" s="262"/>
      <c r="N211" s="74"/>
      <c r="O211" s="74"/>
      <c r="P211" s="74"/>
      <c r="Q211" s="74"/>
      <c r="R211" s="74"/>
      <c r="S211" s="74"/>
      <c r="T211" s="75"/>
      <c r="AT211" s="17" t="s">
        <v>1154</v>
      </c>
      <c r="AU211" s="17" t="s">
        <v>88</v>
      </c>
    </row>
    <row r="212" s="12" customFormat="1">
      <c r="B212" s="208"/>
      <c r="C212" s="209"/>
      <c r="D212" s="210" t="s">
        <v>292</v>
      </c>
      <c r="E212" s="211" t="s">
        <v>1</v>
      </c>
      <c r="F212" s="212" t="s">
        <v>6410</v>
      </c>
      <c r="G212" s="209"/>
      <c r="H212" s="211" t="s">
        <v>1</v>
      </c>
      <c r="I212" s="209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292</v>
      </c>
      <c r="AU212" s="217" t="s">
        <v>88</v>
      </c>
      <c r="AV212" s="12" t="s">
        <v>86</v>
      </c>
      <c r="AW212" s="12" t="s">
        <v>40</v>
      </c>
      <c r="AX212" s="12" t="s">
        <v>79</v>
      </c>
      <c r="AY212" s="217" t="s">
        <v>282</v>
      </c>
    </row>
    <row r="213" s="13" customFormat="1">
      <c r="B213" s="218"/>
      <c r="C213" s="219"/>
      <c r="D213" s="210" t="s">
        <v>292</v>
      </c>
      <c r="E213" s="220" t="s">
        <v>1</v>
      </c>
      <c r="F213" s="221" t="s">
        <v>6411</v>
      </c>
      <c r="G213" s="219"/>
      <c r="H213" s="222">
        <v>1236.298</v>
      </c>
      <c r="I213" s="219"/>
      <c r="J213" s="219"/>
      <c r="K213" s="219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292</v>
      </c>
      <c r="AU213" s="227" t="s">
        <v>88</v>
      </c>
      <c r="AV213" s="13" t="s">
        <v>88</v>
      </c>
      <c r="AW213" s="13" t="s">
        <v>40</v>
      </c>
      <c r="AX213" s="13" t="s">
        <v>79</v>
      </c>
      <c r="AY213" s="227" t="s">
        <v>282</v>
      </c>
    </row>
    <row r="214" s="15" customFormat="1">
      <c r="B214" s="238"/>
      <c r="C214" s="239"/>
      <c r="D214" s="210" t="s">
        <v>292</v>
      </c>
      <c r="E214" s="240" t="s">
        <v>1</v>
      </c>
      <c r="F214" s="241" t="s">
        <v>306</v>
      </c>
      <c r="G214" s="239"/>
      <c r="H214" s="242">
        <v>1236.298</v>
      </c>
      <c r="I214" s="239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292</v>
      </c>
      <c r="AU214" s="247" t="s">
        <v>88</v>
      </c>
      <c r="AV214" s="15" t="s">
        <v>290</v>
      </c>
      <c r="AW214" s="15" t="s">
        <v>40</v>
      </c>
      <c r="AX214" s="15" t="s">
        <v>86</v>
      </c>
      <c r="AY214" s="247" t="s">
        <v>282</v>
      </c>
    </row>
    <row r="215" s="11" customFormat="1" ht="22.8" customHeight="1">
      <c r="B215" s="183"/>
      <c r="C215" s="184"/>
      <c r="D215" s="185" t="s">
        <v>78</v>
      </c>
      <c r="E215" s="196" t="s">
        <v>6412</v>
      </c>
      <c r="F215" s="196" t="s">
        <v>6413</v>
      </c>
      <c r="G215" s="184"/>
      <c r="H215" s="184"/>
      <c r="I215" s="184"/>
      <c r="J215" s="197">
        <f>BK215</f>
        <v>855266</v>
      </c>
      <c r="K215" s="184"/>
      <c r="L215" s="188"/>
      <c r="M215" s="189"/>
      <c r="N215" s="190"/>
      <c r="O215" s="190"/>
      <c r="P215" s="191">
        <f>SUM(P216:P240)</f>
        <v>0</v>
      </c>
      <c r="Q215" s="190"/>
      <c r="R215" s="191">
        <f>SUM(R216:R240)</f>
        <v>0</v>
      </c>
      <c r="S215" s="190"/>
      <c r="T215" s="192">
        <f>SUM(T216:T240)</f>
        <v>0</v>
      </c>
      <c r="AR215" s="193" t="s">
        <v>88</v>
      </c>
      <c r="AT215" s="194" t="s">
        <v>78</v>
      </c>
      <c r="AU215" s="194" t="s">
        <v>86</v>
      </c>
      <c r="AY215" s="193" t="s">
        <v>282</v>
      </c>
      <c r="BK215" s="195">
        <f>SUM(BK216:BK240)</f>
        <v>855266</v>
      </c>
    </row>
    <row r="216" s="1" customFormat="1" ht="16.5" customHeight="1">
      <c r="B216" s="33"/>
      <c r="C216" s="198" t="s">
        <v>420</v>
      </c>
      <c r="D216" s="198" t="s">
        <v>285</v>
      </c>
      <c r="E216" s="199" t="s">
        <v>6414</v>
      </c>
      <c r="F216" s="200" t="s">
        <v>6415</v>
      </c>
      <c r="G216" s="201" t="s">
        <v>392</v>
      </c>
      <c r="H216" s="202">
        <v>201.68000000000001</v>
      </c>
      <c r="I216" s="203">
        <v>1005</v>
      </c>
      <c r="J216" s="203">
        <f>ROUND(I216*H216,2)</f>
        <v>202688.39999999999</v>
      </c>
      <c r="K216" s="200" t="s">
        <v>377</v>
      </c>
      <c r="L216" s="38"/>
      <c r="M216" s="72" t="s">
        <v>1</v>
      </c>
      <c r="N216" s="204" t="s">
        <v>50</v>
      </c>
      <c r="O216" s="205">
        <v>0</v>
      </c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AR216" s="17" t="s">
        <v>381</v>
      </c>
      <c r="AT216" s="17" t="s">
        <v>285</v>
      </c>
      <c r="AU216" s="17" t="s">
        <v>88</v>
      </c>
      <c r="AY216" s="17" t="s">
        <v>282</v>
      </c>
      <c r="BE216" s="207">
        <f>IF(N216="základní",J216,0)</f>
        <v>202688.39999999999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7" t="s">
        <v>86</v>
      </c>
      <c r="BK216" s="207">
        <f>ROUND(I216*H216,2)</f>
        <v>202688.39999999999</v>
      </c>
      <c r="BL216" s="17" t="s">
        <v>381</v>
      </c>
      <c r="BM216" s="17" t="s">
        <v>6416</v>
      </c>
    </row>
    <row r="217" s="1" customFormat="1">
      <c r="B217" s="33"/>
      <c r="C217" s="34"/>
      <c r="D217" s="210" t="s">
        <v>1154</v>
      </c>
      <c r="E217" s="34"/>
      <c r="F217" s="261" t="s">
        <v>1155</v>
      </c>
      <c r="G217" s="34"/>
      <c r="H217" s="34"/>
      <c r="I217" s="34"/>
      <c r="J217" s="34"/>
      <c r="K217" s="34"/>
      <c r="L217" s="38"/>
      <c r="M217" s="262"/>
      <c r="N217" s="74"/>
      <c r="O217" s="74"/>
      <c r="P217" s="74"/>
      <c r="Q217" s="74"/>
      <c r="R217" s="74"/>
      <c r="S217" s="74"/>
      <c r="T217" s="75"/>
      <c r="AT217" s="17" t="s">
        <v>1154</v>
      </c>
      <c r="AU217" s="17" t="s">
        <v>88</v>
      </c>
    </row>
    <row r="218" s="12" customFormat="1">
      <c r="B218" s="208"/>
      <c r="C218" s="209"/>
      <c r="D218" s="210" t="s">
        <v>292</v>
      </c>
      <c r="E218" s="211" t="s">
        <v>1</v>
      </c>
      <c r="F218" s="212" t="s">
        <v>6417</v>
      </c>
      <c r="G218" s="209"/>
      <c r="H218" s="211" t="s">
        <v>1</v>
      </c>
      <c r="I218" s="209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292</v>
      </c>
      <c r="AU218" s="217" t="s">
        <v>88</v>
      </c>
      <c r="AV218" s="12" t="s">
        <v>86</v>
      </c>
      <c r="AW218" s="12" t="s">
        <v>40</v>
      </c>
      <c r="AX218" s="12" t="s">
        <v>79</v>
      </c>
      <c r="AY218" s="217" t="s">
        <v>282</v>
      </c>
    </row>
    <row r="219" s="13" customFormat="1">
      <c r="B219" s="218"/>
      <c r="C219" s="219"/>
      <c r="D219" s="210" t="s">
        <v>292</v>
      </c>
      <c r="E219" s="220" t="s">
        <v>1</v>
      </c>
      <c r="F219" s="221" t="s">
        <v>6418</v>
      </c>
      <c r="G219" s="219"/>
      <c r="H219" s="222">
        <v>201.68000000000001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292</v>
      </c>
      <c r="AU219" s="227" t="s">
        <v>88</v>
      </c>
      <c r="AV219" s="13" t="s">
        <v>88</v>
      </c>
      <c r="AW219" s="13" t="s">
        <v>40</v>
      </c>
      <c r="AX219" s="13" t="s">
        <v>79</v>
      </c>
      <c r="AY219" s="227" t="s">
        <v>282</v>
      </c>
    </row>
    <row r="220" s="15" customFormat="1">
      <c r="B220" s="238"/>
      <c r="C220" s="239"/>
      <c r="D220" s="210" t="s">
        <v>292</v>
      </c>
      <c r="E220" s="240" t="s">
        <v>1</v>
      </c>
      <c r="F220" s="241" t="s">
        <v>306</v>
      </c>
      <c r="G220" s="239"/>
      <c r="H220" s="242">
        <v>201.68000000000001</v>
      </c>
      <c r="I220" s="239"/>
      <c r="J220" s="239"/>
      <c r="K220" s="239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292</v>
      </c>
      <c r="AU220" s="247" t="s">
        <v>88</v>
      </c>
      <c r="AV220" s="15" t="s">
        <v>290</v>
      </c>
      <c r="AW220" s="15" t="s">
        <v>40</v>
      </c>
      <c r="AX220" s="15" t="s">
        <v>86</v>
      </c>
      <c r="AY220" s="247" t="s">
        <v>282</v>
      </c>
    </row>
    <row r="221" s="1" customFormat="1" ht="16.5" customHeight="1">
      <c r="B221" s="33"/>
      <c r="C221" s="198" t="s">
        <v>425</v>
      </c>
      <c r="D221" s="198" t="s">
        <v>285</v>
      </c>
      <c r="E221" s="199" t="s">
        <v>6419</v>
      </c>
      <c r="F221" s="200" t="s">
        <v>6420</v>
      </c>
      <c r="G221" s="201" t="s">
        <v>392</v>
      </c>
      <c r="H221" s="202">
        <v>75.200000000000003</v>
      </c>
      <c r="I221" s="203">
        <v>385</v>
      </c>
      <c r="J221" s="203">
        <f>ROUND(I221*H221,2)</f>
        <v>28952</v>
      </c>
      <c r="K221" s="200" t="s">
        <v>377</v>
      </c>
      <c r="L221" s="38"/>
      <c r="M221" s="72" t="s">
        <v>1</v>
      </c>
      <c r="N221" s="204" t="s">
        <v>50</v>
      </c>
      <c r="O221" s="205">
        <v>0</v>
      </c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6">
        <f>S221*H221</f>
        <v>0</v>
      </c>
      <c r="AR221" s="17" t="s">
        <v>381</v>
      </c>
      <c r="AT221" s="17" t="s">
        <v>285</v>
      </c>
      <c r="AU221" s="17" t="s">
        <v>88</v>
      </c>
      <c r="AY221" s="17" t="s">
        <v>282</v>
      </c>
      <c r="BE221" s="207">
        <f>IF(N221="základní",J221,0)</f>
        <v>28952</v>
      </c>
      <c r="BF221" s="207">
        <f>IF(N221="snížená",J221,0)</f>
        <v>0</v>
      </c>
      <c r="BG221" s="207">
        <f>IF(N221="zákl. přenesená",J221,0)</f>
        <v>0</v>
      </c>
      <c r="BH221" s="207">
        <f>IF(N221="sníž. přenesená",J221,0)</f>
        <v>0</v>
      </c>
      <c r="BI221" s="207">
        <f>IF(N221="nulová",J221,0)</f>
        <v>0</v>
      </c>
      <c r="BJ221" s="17" t="s">
        <v>86</v>
      </c>
      <c r="BK221" s="207">
        <f>ROUND(I221*H221,2)</f>
        <v>28952</v>
      </c>
      <c r="BL221" s="17" t="s">
        <v>381</v>
      </c>
      <c r="BM221" s="17" t="s">
        <v>6421</v>
      </c>
    </row>
    <row r="222" s="1" customFormat="1">
      <c r="B222" s="33"/>
      <c r="C222" s="34"/>
      <c r="D222" s="210" t="s">
        <v>1154</v>
      </c>
      <c r="E222" s="34"/>
      <c r="F222" s="261" t="s">
        <v>1155</v>
      </c>
      <c r="G222" s="34"/>
      <c r="H222" s="34"/>
      <c r="I222" s="34"/>
      <c r="J222" s="34"/>
      <c r="K222" s="34"/>
      <c r="L222" s="38"/>
      <c r="M222" s="262"/>
      <c r="N222" s="74"/>
      <c r="O222" s="74"/>
      <c r="P222" s="74"/>
      <c r="Q222" s="74"/>
      <c r="R222" s="74"/>
      <c r="S222" s="74"/>
      <c r="T222" s="75"/>
      <c r="AT222" s="17" t="s">
        <v>1154</v>
      </c>
      <c r="AU222" s="17" t="s">
        <v>88</v>
      </c>
    </row>
    <row r="223" s="12" customFormat="1">
      <c r="B223" s="208"/>
      <c r="C223" s="209"/>
      <c r="D223" s="210" t="s">
        <v>292</v>
      </c>
      <c r="E223" s="211" t="s">
        <v>1</v>
      </c>
      <c r="F223" s="212" t="s">
        <v>6422</v>
      </c>
      <c r="G223" s="209"/>
      <c r="H223" s="211" t="s">
        <v>1</v>
      </c>
      <c r="I223" s="209"/>
      <c r="J223" s="209"/>
      <c r="K223" s="209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292</v>
      </c>
      <c r="AU223" s="217" t="s">
        <v>88</v>
      </c>
      <c r="AV223" s="12" t="s">
        <v>86</v>
      </c>
      <c r="AW223" s="12" t="s">
        <v>40</v>
      </c>
      <c r="AX223" s="12" t="s">
        <v>79</v>
      </c>
      <c r="AY223" s="217" t="s">
        <v>282</v>
      </c>
    </row>
    <row r="224" s="13" customFormat="1">
      <c r="B224" s="218"/>
      <c r="C224" s="219"/>
      <c r="D224" s="210" t="s">
        <v>292</v>
      </c>
      <c r="E224" s="220" t="s">
        <v>1</v>
      </c>
      <c r="F224" s="221" t="s">
        <v>6423</v>
      </c>
      <c r="G224" s="219"/>
      <c r="H224" s="222">
        <v>75.200000000000003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292</v>
      </c>
      <c r="AU224" s="227" t="s">
        <v>88</v>
      </c>
      <c r="AV224" s="13" t="s">
        <v>88</v>
      </c>
      <c r="AW224" s="13" t="s">
        <v>40</v>
      </c>
      <c r="AX224" s="13" t="s">
        <v>79</v>
      </c>
      <c r="AY224" s="227" t="s">
        <v>282</v>
      </c>
    </row>
    <row r="225" s="15" customFormat="1">
      <c r="B225" s="238"/>
      <c r="C225" s="239"/>
      <c r="D225" s="210" t="s">
        <v>292</v>
      </c>
      <c r="E225" s="240" t="s">
        <v>1</v>
      </c>
      <c r="F225" s="241" t="s">
        <v>306</v>
      </c>
      <c r="G225" s="239"/>
      <c r="H225" s="242">
        <v>75.200000000000003</v>
      </c>
      <c r="I225" s="239"/>
      <c r="J225" s="239"/>
      <c r="K225" s="239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292</v>
      </c>
      <c r="AU225" s="247" t="s">
        <v>88</v>
      </c>
      <c r="AV225" s="15" t="s">
        <v>290</v>
      </c>
      <c r="AW225" s="15" t="s">
        <v>40</v>
      </c>
      <c r="AX225" s="15" t="s">
        <v>86</v>
      </c>
      <c r="AY225" s="247" t="s">
        <v>282</v>
      </c>
    </row>
    <row r="226" s="1" customFormat="1" ht="16.5" customHeight="1">
      <c r="B226" s="33"/>
      <c r="C226" s="198" t="s">
        <v>429</v>
      </c>
      <c r="D226" s="198" t="s">
        <v>285</v>
      </c>
      <c r="E226" s="199" t="s">
        <v>6424</v>
      </c>
      <c r="F226" s="200" t="s">
        <v>6425</v>
      </c>
      <c r="G226" s="201" t="s">
        <v>343</v>
      </c>
      <c r="H226" s="202">
        <v>201.68000000000001</v>
      </c>
      <c r="I226" s="203">
        <v>1525</v>
      </c>
      <c r="J226" s="203">
        <f>ROUND(I226*H226,2)</f>
        <v>307562</v>
      </c>
      <c r="K226" s="200" t="s">
        <v>377</v>
      </c>
      <c r="L226" s="38"/>
      <c r="M226" s="72" t="s">
        <v>1</v>
      </c>
      <c r="N226" s="204" t="s">
        <v>50</v>
      </c>
      <c r="O226" s="205">
        <v>0</v>
      </c>
      <c r="P226" s="205">
        <f>O226*H226</f>
        <v>0</v>
      </c>
      <c r="Q226" s="205">
        <v>0</v>
      </c>
      <c r="R226" s="205">
        <f>Q226*H226</f>
        <v>0</v>
      </c>
      <c r="S226" s="205">
        <v>0</v>
      </c>
      <c r="T226" s="206">
        <f>S226*H226</f>
        <v>0</v>
      </c>
      <c r="AR226" s="17" t="s">
        <v>381</v>
      </c>
      <c r="AT226" s="17" t="s">
        <v>285</v>
      </c>
      <c r="AU226" s="17" t="s">
        <v>88</v>
      </c>
      <c r="AY226" s="17" t="s">
        <v>282</v>
      </c>
      <c r="BE226" s="207">
        <f>IF(N226="základní",J226,0)</f>
        <v>307562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7" t="s">
        <v>86</v>
      </c>
      <c r="BK226" s="207">
        <f>ROUND(I226*H226,2)</f>
        <v>307562</v>
      </c>
      <c r="BL226" s="17" t="s">
        <v>381</v>
      </c>
      <c r="BM226" s="17" t="s">
        <v>6426</v>
      </c>
    </row>
    <row r="227" s="1" customFormat="1">
      <c r="B227" s="33"/>
      <c r="C227" s="34"/>
      <c r="D227" s="210" t="s">
        <v>1154</v>
      </c>
      <c r="E227" s="34"/>
      <c r="F227" s="261" t="s">
        <v>1155</v>
      </c>
      <c r="G227" s="34"/>
      <c r="H227" s="34"/>
      <c r="I227" s="34"/>
      <c r="J227" s="34"/>
      <c r="K227" s="34"/>
      <c r="L227" s="38"/>
      <c r="M227" s="262"/>
      <c r="N227" s="74"/>
      <c r="O227" s="74"/>
      <c r="P227" s="74"/>
      <c r="Q227" s="74"/>
      <c r="R227" s="74"/>
      <c r="S227" s="74"/>
      <c r="T227" s="75"/>
      <c r="AT227" s="17" t="s">
        <v>1154</v>
      </c>
      <c r="AU227" s="17" t="s">
        <v>88</v>
      </c>
    </row>
    <row r="228" s="12" customFormat="1">
      <c r="B228" s="208"/>
      <c r="C228" s="209"/>
      <c r="D228" s="210" t="s">
        <v>292</v>
      </c>
      <c r="E228" s="211" t="s">
        <v>1</v>
      </c>
      <c r="F228" s="212" t="s">
        <v>6427</v>
      </c>
      <c r="G228" s="209"/>
      <c r="H228" s="211" t="s">
        <v>1</v>
      </c>
      <c r="I228" s="209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292</v>
      </c>
      <c r="AU228" s="217" t="s">
        <v>88</v>
      </c>
      <c r="AV228" s="12" t="s">
        <v>86</v>
      </c>
      <c r="AW228" s="12" t="s">
        <v>40</v>
      </c>
      <c r="AX228" s="12" t="s">
        <v>79</v>
      </c>
      <c r="AY228" s="217" t="s">
        <v>282</v>
      </c>
    </row>
    <row r="229" s="13" customFormat="1">
      <c r="B229" s="218"/>
      <c r="C229" s="219"/>
      <c r="D229" s="210" t="s">
        <v>292</v>
      </c>
      <c r="E229" s="220" t="s">
        <v>1</v>
      </c>
      <c r="F229" s="221" t="s">
        <v>6428</v>
      </c>
      <c r="G229" s="219"/>
      <c r="H229" s="222">
        <v>201.68000000000001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292</v>
      </c>
      <c r="AU229" s="227" t="s">
        <v>88</v>
      </c>
      <c r="AV229" s="13" t="s">
        <v>88</v>
      </c>
      <c r="AW229" s="13" t="s">
        <v>40</v>
      </c>
      <c r="AX229" s="13" t="s">
        <v>79</v>
      </c>
      <c r="AY229" s="227" t="s">
        <v>282</v>
      </c>
    </row>
    <row r="230" s="15" customFormat="1">
      <c r="B230" s="238"/>
      <c r="C230" s="239"/>
      <c r="D230" s="210" t="s">
        <v>292</v>
      </c>
      <c r="E230" s="240" t="s">
        <v>1</v>
      </c>
      <c r="F230" s="241" t="s">
        <v>306</v>
      </c>
      <c r="G230" s="239"/>
      <c r="H230" s="242">
        <v>201.68000000000001</v>
      </c>
      <c r="I230" s="239"/>
      <c r="J230" s="239"/>
      <c r="K230" s="239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292</v>
      </c>
      <c r="AU230" s="247" t="s">
        <v>88</v>
      </c>
      <c r="AV230" s="15" t="s">
        <v>290</v>
      </c>
      <c r="AW230" s="15" t="s">
        <v>40</v>
      </c>
      <c r="AX230" s="15" t="s">
        <v>86</v>
      </c>
      <c r="AY230" s="247" t="s">
        <v>282</v>
      </c>
    </row>
    <row r="231" s="1" customFormat="1" ht="16.5" customHeight="1">
      <c r="B231" s="33"/>
      <c r="C231" s="198" t="s">
        <v>436</v>
      </c>
      <c r="D231" s="198" t="s">
        <v>285</v>
      </c>
      <c r="E231" s="199" t="s">
        <v>6429</v>
      </c>
      <c r="F231" s="200" t="s">
        <v>6430</v>
      </c>
      <c r="G231" s="201" t="s">
        <v>343</v>
      </c>
      <c r="H231" s="202">
        <v>201.68000000000001</v>
      </c>
      <c r="I231" s="203">
        <v>895</v>
      </c>
      <c r="J231" s="203">
        <f>ROUND(I231*H231,2)</f>
        <v>180503.60000000001</v>
      </c>
      <c r="K231" s="200" t="s">
        <v>377</v>
      </c>
      <c r="L231" s="38"/>
      <c r="M231" s="72" t="s">
        <v>1</v>
      </c>
      <c r="N231" s="204" t="s">
        <v>50</v>
      </c>
      <c r="O231" s="205">
        <v>0</v>
      </c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6">
        <f>S231*H231</f>
        <v>0</v>
      </c>
      <c r="AR231" s="17" t="s">
        <v>381</v>
      </c>
      <c r="AT231" s="17" t="s">
        <v>285</v>
      </c>
      <c r="AU231" s="17" t="s">
        <v>88</v>
      </c>
      <c r="AY231" s="17" t="s">
        <v>282</v>
      </c>
      <c r="BE231" s="207">
        <f>IF(N231="základní",J231,0)</f>
        <v>180503.60000000001</v>
      </c>
      <c r="BF231" s="207">
        <f>IF(N231="snížená",J231,0)</f>
        <v>0</v>
      </c>
      <c r="BG231" s="207">
        <f>IF(N231="zákl. přenesená",J231,0)</f>
        <v>0</v>
      </c>
      <c r="BH231" s="207">
        <f>IF(N231="sníž. přenesená",J231,0)</f>
        <v>0</v>
      </c>
      <c r="BI231" s="207">
        <f>IF(N231="nulová",J231,0)</f>
        <v>0</v>
      </c>
      <c r="BJ231" s="17" t="s">
        <v>86</v>
      </c>
      <c r="BK231" s="207">
        <f>ROUND(I231*H231,2)</f>
        <v>180503.60000000001</v>
      </c>
      <c r="BL231" s="17" t="s">
        <v>381</v>
      </c>
      <c r="BM231" s="17" t="s">
        <v>6431</v>
      </c>
    </row>
    <row r="232" s="1" customFormat="1">
      <c r="B232" s="33"/>
      <c r="C232" s="34"/>
      <c r="D232" s="210" t="s">
        <v>1154</v>
      </c>
      <c r="E232" s="34"/>
      <c r="F232" s="261" t="s">
        <v>1155</v>
      </c>
      <c r="G232" s="34"/>
      <c r="H232" s="34"/>
      <c r="I232" s="34"/>
      <c r="J232" s="34"/>
      <c r="K232" s="34"/>
      <c r="L232" s="38"/>
      <c r="M232" s="262"/>
      <c r="N232" s="74"/>
      <c r="O232" s="74"/>
      <c r="P232" s="74"/>
      <c r="Q232" s="74"/>
      <c r="R232" s="74"/>
      <c r="S232" s="74"/>
      <c r="T232" s="75"/>
      <c r="AT232" s="17" t="s">
        <v>1154</v>
      </c>
      <c r="AU232" s="17" t="s">
        <v>88</v>
      </c>
    </row>
    <row r="233" s="12" customFormat="1">
      <c r="B233" s="208"/>
      <c r="C233" s="209"/>
      <c r="D233" s="210" t="s">
        <v>292</v>
      </c>
      <c r="E233" s="211" t="s">
        <v>1</v>
      </c>
      <c r="F233" s="212" t="s">
        <v>6432</v>
      </c>
      <c r="G233" s="209"/>
      <c r="H233" s="211" t="s">
        <v>1</v>
      </c>
      <c r="I233" s="209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292</v>
      </c>
      <c r="AU233" s="217" t="s">
        <v>88</v>
      </c>
      <c r="AV233" s="12" t="s">
        <v>86</v>
      </c>
      <c r="AW233" s="12" t="s">
        <v>40</v>
      </c>
      <c r="AX233" s="12" t="s">
        <v>79</v>
      </c>
      <c r="AY233" s="21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6428</v>
      </c>
      <c r="G234" s="219"/>
      <c r="H234" s="222">
        <v>201.68000000000001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5" customFormat="1">
      <c r="B235" s="238"/>
      <c r="C235" s="239"/>
      <c r="D235" s="210" t="s">
        <v>292</v>
      </c>
      <c r="E235" s="240" t="s">
        <v>1</v>
      </c>
      <c r="F235" s="241" t="s">
        <v>306</v>
      </c>
      <c r="G235" s="239"/>
      <c r="H235" s="242">
        <v>201.68000000000001</v>
      </c>
      <c r="I235" s="239"/>
      <c r="J235" s="239"/>
      <c r="K235" s="239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292</v>
      </c>
      <c r="AU235" s="247" t="s">
        <v>88</v>
      </c>
      <c r="AV235" s="15" t="s">
        <v>290</v>
      </c>
      <c r="AW235" s="15" t="s">
        <v>40</v>
      </c>
      <c r="AX235" s="15" t="s">
        <v>86</v>
      </c>
      <c r="AY235" s="247" t="s">
        <v>282</v>
      </c>
    </row>
    <row r="236" s="1" customFormat="1" ht="16.5" customHeight="1">
      <c r="B236" s="33"/>
      <c r="C236" s="198" t="s">
        <v>462</v>
      </c>
      <c r="D236" s="198" t="s">
        <v>285</v>
      </c>
      <c r="E236" s="199" t="s">
        <v>6433</v>
      </c>
      <c r="F236" s="200" t="s">
        <v>6434</v>
      </c>
      <c r="G236" s="201" t="s">
        <v>533</v>
      </c>
      <c r="H236" s="202">
        <v>4</v>
      </c>
      <c r="I236" s="203">
        <v>33890</v>
      </c>
      <c r="J236" s="203">
        <f>ROUND(I236*H236,2)</f>
        <v>135560</v>
      </c>
      <c r="K236" s="200" t="s">
        <v>377</v>
      </c>
      <c r="L236" s="38"/>
      <c r="M236" s="72" t="s">
        <v>1</v>
      </c>
      <c r="N236" s="204" t="s">
        <v>50</v>
      </c>
      <c r="O236" s="205">
        <v>0</v>
      </c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AR236" s="17" t="s">
        <v>381</v>
      </c>
      <c r="AT236" s="17" t="s">
        <v>285</v>
      </c>
      <c r="AU236" s="17" t="s">
        <v>88</v>
      </c>
      <c r="AY236" s="17" t="s">
        <v>282</v>
      </c>
      <c r="BE236" s="207">
        <f>IF(N236="základní",J236,0)</f>
        <v>135560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135560</v>
      </c>
      <c r="BL236" s="17" t="s">
        <v>381</v>
      </c>
      <c r="BM236" s="17" t="s">
        <v>6435</v>
      </c>
    </row>
    <row r="237" s="1" customFormat="1">
      <c r="B237" s="33"/>
      <c r="C237" s="34"/>
      <c r="D237" s="210" t="s">
        <v>1154</v>
      </c>
      <c r="E237" s="34"/>
      <c r="F237" s="261" t="s">
        <v>1155</v>
      </c>
      <c r="G237" s="34"/>
      <c r="H237" s="34"/>
      <c r="I237" s="34"/>
      <c r="J237" s="34"/>
      <c r="K237" s="34"/>
      <c r="L237" s="38"/>
      <c r="M237" s="262"/>
      <c r="N237" s="74"/>
      <c r="O237" s="74"/>
      <c r="P237" s="74"/>
      <c r="Q237" s="74"/>
      <c r="R237" s="74"/>
      <c r="S237" s="74"/>
      <c r="T237" s="75"/>
      <c r="AT237" s="17" t="s">
        <v>1154</v>
      </c>
      <c r="AU237" s="17" t="s">
        <v>88</v>
      </c>
    </row>
    <row r="238" s="12" customFormat="1">
      <c r="B238" s="208"/>
      <c r="C238" s="209"/>
      <c r="D238" s="210" t="s">
        <v>292</v>
      </c>
      <c r="E238" s="211" t="s">
        <v>1</v>
      </c>
      <c r="F238" s="212" t="s">
        <v>6410</v>
      </c>
      <c r="G238" s="209"/>
      <c r="H238" s="211" t="s">
        <v>1</v>
      </c>
      <c r="I238" s="209"/>
      <c r="J238" s="209"/>
      <c r="K238" s="209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292</v>
      </c>
      <c r="AU238" s="217" t="s">
        <v>88</v>
      </c>
      <c r="AV238" s="12" t="s">
        <v>86</v>
      </c>
      <c r="AW238" s="12" t="s">
        <v>40</v>
      </c>
      <c r="AX238" s="12" t="s">
        <v>79</v>
      </c>
      <c r="AY238" s="217" t="s">
        <v>282</v>
      </c>
    </row>
    <row r="239" s="13" customFormat="1">
      <c r="B239" s="218"/>
      <c r="C239" s="219"/>
      <c r="D239" s="210" t="s">
        <v>292</v>
      </c>
      <c r="E239" s="220" t="s">
        <v>1</v>
      </c>
      <c r="F239" s="221" t="s">
        <v>290</v>
      </c>
      <c r="G239" s="219"/>
      <c r="H239" s="222">
        <v>4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292</v>
      </c>
      <c r="AU239" s="227" t="s">
        <v>88</v>
      </c>
      <c r="AV239" s="13" t="s">
        <v>88</v>
      </c>
      <c r="AW239" s="13" t="s">
        <v>40</v>
      </c>
      <c r="AX239" s="13" t="s">
        <v>79</v>
      </c>
      <c r="AY239" s="227" t="s">
        <v>282</v>
      </c>
    </row>
    <row r="240" s="15" customFormat="1">
      <c r="B240" s="238"/>
      <c r="C240" s="239"/>
      <c r="D240" s="210" t="s">
        <v>292</v>
      </c>
      <c r="E240" s="240" t="s">
        <v>1</v>
      </c>
      <c r="F240" s="241" t="s">
        <v>306</v>
      </c>
      <c r="G240" s="239"/>
      <c r="H240" s="242">
        <v>4</v>
      </c>
      <c r="I240" s="239"/>
      <c r="J240" s="239"/>
      <c r="K240" s="239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292</v>
      </c>
      <c r="AU240" s="247" t="s">
        <v>88</v>
      </c>
      <c r="AV240" s="15" t="s">
        <v>290</v>
      </c>
      <c r="AW240" s="15" t="s">
        <v>40</v>
      </c>
      <c r="AX240" s="15" t="s">
        <v>86</v>
      </c>
      <c r="AY240" s="247" t="s">
        <v>282</v>
      </c>
    </row>
    <row r="241" s="11" customFormat="1" ht="22.8" customHeight="1">
      <c r="B241" s="183"/>
      <c r="C241" s="184"/>
      <c r="D241" s="185" t="s">
        <v>78</v>
      </c>
      <c r="E241" s="196" t="s">
        <v>6436</v>
      </c>
      <c r="F241" s="196" t="s">
        <v>6437</v>
      </c>
      <c r="G241" s="184"/>
      <c r="H241" s="184"/>
      <c r="I241" s="184"/>
      <c r="J241" s="197">
        <f>BK241</f>
        <v>13449209.6</v>
      </c>
      <c r="K241" s="184"/>
      <c r="L241" s="188"/>
      <c r="M241" s="189"/>
      <c r="N241" s="190"/>
      <c r="O241" s="190"/>
      <c r="P241" s="191">
        <f>SUM(P242:P257)</f>
        <v>512.09183999999993</v>
      </c>
      <c r="Q241" s="190"/>
      <c r="R241" s="191">
        <f>SUM(R242:R257)</f>
        <v>0</v>
      </c>
      <c r="S241" s="190"/>
      <c r="T241" s="192">
        <f>SUM(T242:T257)</f>
        <v>0</v>
      </c>
      <c r="AR241" s="193" t="s">
        <v>88</v>
      </c>
      <c r="AT241" s="194" t="s">
        <v>78</v>
      </c>
      <c r="AU241" s="194" t="s">
        <v>86</v>
      </c>
      <c r="AY241" s="193" t="s">
        <v>282</v>
      </c>
      <c r="BK241" s="195">
        <f>SUM(BK242:BK257)</f>
        <v>13449209.6</v>
      </c>
    </row>
    <row r="242" s="1" customFormat="1" ht="16.5" customHeight="1">
      <c r="B242" s="33"/>
      <c r="C242" s="198" t="s">
        <v>476</v>
      </c>
      <c r="D242" s="198" t="s">
        <v>285</v>
      </c>
      <c r="E242" s="199" t="s">
        <v>6438</v>
      </c>
      <c r="F242" s="200" t="s">
        <v>6439</v>
      </c>
      <c r="G242" s="201" t="s">
        <v>3448</v>
      </c>
      <c r="H242" s="202">
        <v>153920</v>
      </c>
      <c r="I242" s="203">
        <v>16.199999999999999</v>
      </c>
      <c r="J242" s="203">
        <f>ROUND(I242*H242,2)</f>
        <v>2493504</v>
      </c>
      <c r="K242" s="200" t="s">
        <v>377</v>
      </c>
      <c r="L242" s="38"/>
      <c r="M242" s="72" t="s">
        <v>1</v>
      </c>
      <c r="N242" s="204" t="s">
        <v>50</v>
      </c>
      <c r="O242" s="205">
        <v>0</v>
      </c>
      <c r="P242" s="205">
        <f>O242*H242</f>
        <v>0</v>
      </c>
      <c r="Q242" s="205">
        <v>0</v>
      </c>
      <c r="R242" s="205">
        <f>Q242*H242</f>
        <v>0</v>
      </c>
      <c r="S242" s="205">
        <v>0</v>
      </c>
      <c r="T242" s="206">
        <f>S242*H242</f>
        <v>0</v>
      </c>
      <c r="AR242" s="17" t="s">
        <v>381</v>
      </c>
      <c r="AT242" s="17" t="s">
        <v>285</v>
      </c>
      <c r="AU242" s="17" t="s">
        <v>88</v>
      </c>
      <c r="AY242" s="17" t="s">
        <v>282</v>
      </c>
      <c r="BE242" s="207">
        <f>IF(N242="základní",J242,0)</f>
        <v>2493504</v>
      </c>
      <c r="BF242" s="207">
        <f>IF(N242="snížená",J242,0)</f>
        <v>0</v>
      </c>
      <c r="BG242" s="207">
        <f>IF(N242="zákl. přenesená",J242,0)</f>
        <v>0</v>
      </c>
      <c r="BH242" s="207">
        <f>IF(N242="sníž. přenesená",J242,0)</f>
        <v>0</v>
      </c>
      <c r="BI242" s="207">
        <f>IF(N242="nulová",J242,0)</f>
        <v>0</v>
      </c>
      <c r="BJ242" s="17" t="s">
        <v>86</v>
      </c>
      <c r="BK242" s="207">
        <f>ROUND(I242*H242,2)</f>
        <v>2493504</v>
      </c>
      <c r="BL242" s="17" t="s">
        <v>381</v>
      </c>
      <c r="BM242" s="17" t="s">
        <v>6440</v>
      </c>
    </row>
    <row r="243" s="1" customFormat="1">
      <c r="B243" s="33"/>
      <c r="C243" s="34"/>
      <c r="D243" s="210" t="s">
        <v>1154</v>
      </c>
      <c r="E243" s="34"/>
      <c r="F243" s="261" t="s">
        <v>1155</v>
      </c>
      <c r="G243" s="34"/>
      <c r="H243" s="34"/>
      <c r="I243" s="34"/>
      <c r="J243" s="34"/>
      <c r="K243" s="34"/>
      <c r="L243" s="38"/>
      <c r="M243" s="262"/>
      <c r="N243" s="74"/>
      <c r="O243" s="74"/>
      <c r="P243" s="74"/>
      <c r="Q243" s="74"/>
      <c r="R243" s="74"/>
      <c r="S243" s="74"/>
      <c r="T243" s="75"/>
      <c r="AT243" s="17" t="s">
        <v>1154</v>
      </c>
      <c r="AU243" s="17" t="s">
        <v>88</v>
      </c>
    </row>
    <row r="244" s="12" customFormat="1">
      <c r="B244" s="208"/>
      <c r="C244" s="209"/>
      <c r="D244" s="210" t="s">
        <v>292</v>
      </c>
      <c r="E244" s="211" t="s">
        <v>1</v>
      </c>
      <c r="F244" s="212" t="s">
        <v>6441</v>
      </c>
      <c r="G244" s="209"/>
      <c r="H244" s="211" t="s">
        <v>1</v>
      </c>
      <c r="I244" s="209"/>
      <c r="J244" s="209"/>
      <c r="K244" s="209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292</v>
      </c>
      <c r="AU244" s="217" t="s">
        <v>88</v>
      </c>
      <c r="AV244" s="12" t="s">
        <v>86</v>
      </c>
      <c r="AW244" s="12" t="s">
        <v>40</v>
      </c>
      <c r="AX244" s="12" t="s">
        <v>79</v>
      </c>
      <c r="AY244" s="217" t="s">
        <v>282</v>
      </c>
    </row>
    <row r="245" s="13" customFormat="1">
      <c r="B245" s="218"/>
      <c r="C245" s="219"/>
      <c r="D245" s="210" t="s">
        <v>292</v>
      </c>
      <c r="E245" s="220" t="s">
        <v>1</v>
      </c>
      <c r="F245" s="221" t="s">
        <v>6442</v>
      </c>
      <c r="G245" s="219"/>
      <c r="H245" s="222">
        <v>153920</v>
      </c>
      <c r="I245" s="219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292</v>
      </c>
      <c r="AU245" s="227" t="s">
        <v>88</v>
      </c>
      <c r="AV245" s="13" t="s">
        <v>88</v>
      </c>
      <c r="AW245" s="13" t="s">
        <v>40</v>
      </c>
      <c r="AX245" s="13" t="s">
        <v>79</v>
      </c>
      <c r="AY245" s="227" t="s">
        <v>282</v>
      </c>
    </row>
    <row r="246" s="15" customFormat="1">
      <c r="B246" s="238"/>
      <c r="C246" s="239"/>
      <c r="D246" s="210" t="s">
        <v>292</v>
      </c>
      <c r="E246" s="240" t="s">
        <v>1</v>
      </c>
      <c r="F246" s="241" t="s">
        <v>306</v>
      </c>
      <c r="G246" s="239"/>
      <c r="H246" s="242">
        <v>153920</v>
      </c>
      <c r="I246" s="239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292</v>
      </c>
      <c r="AU246" s="247" t="s">
        <v>88</v>
      </c>
      <c r="AV246" s="15" t="s">
        <v>290</v>
      </c>
      <c r="AW246" s="15" t="s">
        <v>40</v>
      </c>
      <c r="AX246" s="15" t="s">
        <v>86</v>
      </c>
      <c r="AY246" s="247" t="s">
        <v>282</v>
      </c>
    </row>
    <row r="247" s="1" customFormat="1" ht="16.5" customHeight="1">
      <c r="B247" s="33"/>
      <c r="C247" s="198" t="s">
        <v>492</v>
      </c>
      <c r="D247" s="198" t="s">
        <v>285</v>
      </c>
      <c r="E247" s="199" t="s">
        <v>6443</v>
      </c>
      <c r="F247" s="200" t="s">
        <v>6444</v>
      </c>
      <c r="G247" s="201" t="s">
        <v>3448</v>
      </c>
      <c r="H247" s="202">
        <v>153920</v>
      </c>
      <c r="I247" s="203">
        <v>69.099999999999994</v>
      </c>
      <c r="J247" s="203">
        <f>ROUND(I247*H247,2)</f>
        <v>10635872</v>
      </c>
      <c r="K247" s="200" t="s">
        <v>377</v>
      </c>
      <c r="L247" s="38"/>
      <c r="M247" s="72" t="s">
        <v>1</v>
      </c>
      <c r="N247" s="204" t="s">
        <v>50</v>
      </c>
      <c r="O247" s="205">
        <v>0</v>
      </c>
      <c r="P247" s="205">
        <f>O247*H247</f>
        <v>0</v>
      </c>
      <c r="Q247" s="205">
        <v>0</v>
      </c>
      <c r="R247" s="205">
        <f>Q247*H247</f>
        <v>0</v>
      </c>
      <c r="S247" s="205">
        <v>0</v>
      </c>
      <c r="T247" s="206">
        <f>S247*H247</f>
        <v>0</v>
      </c>
      <c r="AR247" s="17" t="s">
        <v>381</v>
      </c>
      <c r="AT247" s="17" t="s">
        <v>285</v>
      </c>
      <c r="AU247" s="17" t="s">
        <v>88</v>
      </c>
      <c r="AY247" s="17" t="s">
        <v>282</v>
      </c>
      <c r="BE247" s="207">
        <f>IF(N247="základní",J247,0)</f>
        <v>10635872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7" t="s">
        <v>86</v>
      </c>
      <c r="BK247" s="207">
        <f>ROUND(I247*H247,2)</f>
        <v>10635872</v>
      </c>
      <c r="BL247" s="17" t="s">
        <v>381</v>
      </c>
      <c r="BM247" s="17" t="s">
        <v>6445</v>
      </c>
    </row>
    <row r="248" s="1" customFormat="1">
      <c r="B248" s="33"/>
      <c r="C248" s="34"/>
      <c r="D248" s="210" t="s">
        <v>1154</v>
      </c>
      <c r="E248" s="34"/>
      <c r="F248" s="261" t="s">
        <v>1155</v>
      </c>
      <c r="G248" s="34"/>
      <c r="H248" s="34"/>
      <c r="I248" s="34"/>
      <c r="J248" s="34"/>
      <c r="K248" s="34"/>
      <c r="L248" s="38"/>
      <c r="M248" s="262"/>
      <c r="N248" s="74"/>
      <c r="O248" s="74"/>
      <c r="P248" s="74"/>
      <c r="Q248" s="74"/>
      <c r="R248" s="74"/>
      <c r="S248" s="74"/>
      <c r="T248" s="75"/>
      <c r="AT248" s="17" t="s">
        <v>1154</v>
      </c>
      <c r="AU248" s="17" t="s">
        <v>88</v>
      </c>
    </row>
    <row r="249" s="12" customFormat="1">
      <c r="B249" s="208"/>
      <c r="C249" s="209"/>
      <c r="D249" s="210" t="s">
        <v>292</v>
      </c>
      <c r="E249" s="211" t="s">
        <v>1</v>
      </c>
      <c r="F249" s="212" t="s">
        <v>6446</v>
      </c>
      <c r="G249" s="209"/>
      <c r="H249" s="211" t="s">
        <v>1</v>
      </c>
      <c r="I249" s="209"/>
      <c r="J249" s="209"/>
      <c r="K249" s="209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292</v>
      </c>
      <c r="AU249" s="217" t="s">
        <v>88</v>
      </c>
      <c r="AV249" s="12" t="s">
        <v>86</v>
      </c>
      <c r="AW249" s="12" t="s">
        <v>40</v>
      </c>
      <c r="AX249" s="12" t="s">
        <v>79</v>
      </c>
      <c r="AY249" s="217" t="s">
        <v>282</v>
      </c>
    </row>
    <row r="250" s="13" customFormat="1">
      <c r="B250" s="218"/>
      <c r="C250" s="219"/>
      <c r="D250" s="210" t="s">
        <v>292</v>
      </c>
      <c r="E250" s="220" t="s">
        <v>1</v>
      </c>
      <c r="F250" s="221" t="s">
        <v>6442</v>
      </c>
      <c r="G250" s="219"/>
      <c r="H250" s="222">
        <v>153920</v>
      </c>
      <c r="I250" s="219"/>
      <c r="J250" s="219"/>
      <c r="K250" s="219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292</v>
      </c>
      <c r="AU250" s="227" t="s">
        <v>88</v>
      </c>
      <c r="AV250" s="13" t="s">
        <v>88</v>
      </c>
      <c r="AW250" s="13" t="s">
        <v>40</v>
      </c>
      <c r="AX250" s="13" t="s">
        <v>79</v>
      </c>
      <c r="AY250" s="227" t="s">
        <v>282</v>
      </c>
    </row>
    <row r="251" s="15" customFormat="1">
      <c r="B251" s="238"/>
      <c r="C251" s="239"/>
      <c r="D251" s="210" t="s">
        <v>292</v>
      </c>
      <c r="E251" s="240" t="s">
        <v>1</v>
      </c>
      <c r="F251" s="241" t="s">
        <v>306</v>
      </c>
      <c r="G251" s="239"/>
      <c r="H251" s="242">
        <v>153920</v>
      </c>
      <c r="I251" s="239"/>
      <c r="J251" s="239"/>
      <c r="K251" s="239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292</v>
      </c>
      <c r="AU251" s="247" t="s">
        <v>88</v>
      </c>
      <c r="AV251" s="15" t="s">
        <v>290</v>
      </c>
      <c r="AW251" s="15" t="s">
        <v>40</v>
      </c>
      <c r="AX251" s="15" t="s">
        <v>86</v>
      </c>
      <c r="AY251" s="247" t="s">
        <v>282</v>
      </c>
    </row>
    <row r="252" s="1" customFormat="1" ht="16.5" customHeight="1">
      <c r="B252" s="33"/>
      <c r="C252" s="198" t="s">
        <v>510</v>
      </c>
      <c r="D252" s="198" t="s">
        <v>285</v>
      </c>
      <c r="E252" s="199" t="s">
        <v>6447</v>
      </c>
      <c r="F252" s="200" t="s">
        <v>6448</v>
      </c>
      <c r="G252" s="201" t="s">
        <v>533</v>
      </c>
      <c r="H252" s="202">
        <v>64</v>
      </c>
      <c r="I252" s="203">
        <v>2400</v>
      </c>
      <c r="J252" s="203">
        <f>ROUND(I252*H252,2)</f>
        <v>153600</v>
      </c>
      <c r="K252" s="200" t="s">
        <v>377</v>
      </c>
      <c r="L252" s="38"/>
      <c r="M252" s="72" t="s">
        <v>1</v>
      </c>
      <c r="N252" s="204" t="s">
        <v>50</v>
      </c>
      <c r="O252" s="205">
        <v>0</v>
      </c>
      <c r="P252" s="205">
        <f>O252*H252</f>
        <v>0</v>
      </c>
      <c r="Q252" s="205">
        <v>0</v>
      </c>
      <c r="R252" s="205">
        <f>Q252*H252</f>
        <v>0</v>
      </c>
      <c r="S252" s="205">
        <v>0</v>
      </c>
      <c r="T252" s="206">
        <f>S252*H252</f>
        <v>0</v>
      </c>
      <c r="AR252" s="17" t="s">
        <v>381</v>
      </c>
      <c r="AT252" s="17" t="s">
        <v>285</v>
      </c>
      <c r="AU252" s="17" t="s">
        <v>88</v>
      </c>
      <c r="AY252" s="17" t="s">
        <v>282</v>
      </c>
      <c r="BE252" s="207">
        <f>IF(N252="základní",J252,0)</f>
        <v>153600</v>
      </c>
      <c r="BF252" s="207">
        <f>IF(N252="snížená",J252,0)</f>
        <v>0</v>
      </c>
      <c r="BG252" s="207">
        <f>IF(N252="zákl. přenesená",J252,0)</f>
        <v>0</v>
      </c>
      <c r="BH252" s="207">
        <f>IF(N252="sníž. přenesená",J252,0)</f>
        <v>0</v>
      </c>
      <c r="BI252" s="207">
        <f>IF(N252="nulová",J252,0)</f>
        <v>0</v>
      </c>
      <c r="BJ252" s="17" t="s">
        <v>86</v>
      </c>
      <c r="BK252" s="207">
        <f>ROUND(I252*H252,2)</f>
        <v>153600</v>
      </c>
      <c r="BL252" s="17" t="s">
        <v>381</v>
      </c>
      <c r="BM252" s="17" t="s">
        <v>6449</v>
      </c>
    </row>
    <row r="253" s="1" customFormat="1">
      <c r="B253" s="33"/>
      <c r="C253" s="34"/>
      <c r="D253" s="210" t="s">
        <v>1154</v>
      </c>
      <c r="E253" s="34"/>
      <c r="F253" s="261" t="s">
        <v>1155</v>
      </c>
      <c r="G253" s="34"/>
      <c r="H253" s="34"/>
      <c r="I253" s="34"/>
      <c r="J253" s="34"/>
      <c r="K253" s="34"/>
      <c r="L253" s="38"/>
      <c r="M253" s="262"/>
      <c r="N253" s="74"/>
      <c r="O253" s="74"/>
      <c r="P253" s="74"/>
      <c r="Q253" s="74"/>
      <c r="R253" s="74"/>
      <c r="S253" s="74"/>
      <c r="T253" s="75"/>
      <c r="AT253" s="17" t="s">
        <v>1154</v>
      </c>
      <c r="AU253" s="17" t="s">
        <v>88</v>
      </c>
    </row>
    <row r="254" s="12" customFormat="1">
      <c r="B254" s="208"/>
      <c r="C254" s="209"/>
      <c r="D254" s="210" t="s">
        <v>292</v>
      </c>
      <c r="E254" s="211" t="s">
        <v>1</v>
      </c>
      <c r="F254" s="212" t="s">
        <v>6450</v>
      </c>
      <c r="G254" s="209"/>
      <c r="H254" s="211" t="s">
        <v>1</v>
      </c>
      <c r="I254" s="209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292</v>
      </c>
      <c r="AU254" s="217" t="s">
        <v>88</v>
      </c>
      <c r="AV254" s="12" t="s">
        <v>86</v>
      </c>
      <c r="AW254" s="12" t="s">
        <v>40</v>
      </c>
      <c r="AX254" s="12" t="s">
        <v>79</v>
      </c>
      <c r="AY254" s="217" t="s">
        <v>282</v>
      </c>
    </row>
    <row r="255" s="13" customFormat="1">
      <c r="B255" s="218"/>
      <c r="C255" s="219"/>
      <c r="D255" s="210" t="s">
        <v>292</v>
      </c>
      <c r="E255" s="220" t="s">
        <v>1</v>
      </c>
      <c r="F255" s="221" t="s">
        <v>6451</v>
      </c>
      <c r="G255" s="219"/>
      <c r="H255" s="222">
        <v>64</v>
      </c>
      <c r="I255" s="219"/>
      <c r="J255" s="219"/>
      <c r="K255" s="219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292</v>
      </c>
      <c r="AU255" s="227" t="s">
        <v>88</v>
      </c>
      <c r="AV255" s="13" t="s">
        <v>88</v>
      </c>
      <c r="AW255" s="13" t="s">
        <v>40</v>
      </c>
      <c r="AX255" s="13" t="s">
        <v>79</v>
      </c>
      <c r="AY255" s="227" t="s">
        <v>282</v>
      </c>
    </row>
    <row r="256" s="15" customFormat="1">
      <c r="B256" s="238"/>
      <c r="C256" s="239"/>
      <c r="D256" s="210" t="s">
        <v>292</v>
      </c>
      <c r="E256" s="240" t="s">
        <v>1</v>
      </c>
      <c r="F256" s="241" t="s">
        <v>306</v>
      </c>
      <c r="G256" s="239"/>
      <c r="H256" s="242">
        <v>64</v>
      </c>
      <c r="I256" s="239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292</v>
      </c>
      <c r="AU256" s="247" t="s">
        <v>88</v>
      </c>
      <c r="AV256" s="15" t="s">
        <v>290</v>
      </c>
      <c r="AW256" s="15" t="s">
        <v>40</v>
      </c>
      <c r="AX256" s="15" t="s">
        <v>86</v>
      </c>
      <c r="AY256" s="247" t="s">
        <v>282</v>
      </c>
    </row>
    <row r="257" s="1" customFormat="1" ht="16.5" customHeight="1">
      <c r="B257" s="33"/>
      <c r="C257" s="198" t="s">
        <v>517</v>
      </c>
      <c r="D257" s="198" t="s">
        <v>285</v>
      </c>
      <c r="E257" s="199" t="s">
        <v>6452</v>
      </c>
      <c r="F257" s="200" t="s">
        <v>6453</v>
      </c>
      <c r="G257" s="201" t="s">
        <v>316</v>
      </c>
      <c r="H257" s="202">
        <v>153.91999999999999</v>
      </c>
      <c r="I257" s="203">
        <v>1080</v>
      </c>
      <c r="J257" s="203">
        <f>ROUND(I257*H257,2)</f>
        <v>166233.60000000001</v>
      </c>
      <c r="K257" s="200" t="s">
        <v>289</v>
      </c>
      <c r="L257" s="38"/>
      <c r="M257" s="72" t="s">
        <v>1</v>
      </c>
      <c r="N257" s="204" t="s">
        <v>50</v>
      </c>
      <c r="O257" s="205">
        <v>3.327</v>
      </c>
      <c r="P257" s="205">
        <f>O257*H257</f>
        <v>512.09183999999993</v>
      </c>
      <c r="Q257" s="205">
        <v>0</v>
      </c>
      <c r="R257" s="205">
        <f>Q257*H257</f>
        <v>0</v>
      </c>
      <c r="S257" s="205">
        <v>0</v>
      </c>
      <c r="T257" s="206">
        <f>S257*H257</f>
        <v>0</v>
      </c>
      <c r="AR257" s="17" t="s">
        <v>381</v>
      </c>
      <c r="AT257" s="17" t="s">
        <v>285</v>
      </c>
      <c r="AU257" s="17" t="s">
        <v>88</v>
      </c>
      <c r="AY257" s="17" t="s">
        <v>282</v>
      </c>
      <c r="BE257" s="207">
        <f>IF(N257="základní",J257,0)</f>
        <v>166233.60000000001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17" t="s">
        <v>86</v>
      </c>
      <c r="BK257" s="207">
        <f>ROUND(I257*H257,2)</f>
        <v>166233.60000000001</v>
      </c>
      <c r="BL257" s="17" t="s">
        <v>381</v>
      </c>
      <c r="BM257" s="17" t="s">
        <v>6454</v>
      </c>
    </row>
    <row r="258" s="11" customFormat="1" ht="22.8" customHeight="1">
      <c r="B258" s="183"/>
      <c r="C258" s="184"/>
      <c r="D258" s="185" t="s">
        <v>78</v>
      </c>
      <c r="E258" s="196" t="s">
        <v>6455</v>
      </c>
      <c r="F258" s="196" t="s">
        <v>6456</v>
      </c>
      <c r="G258" s="184"/>
      <c r="H258" s="184"/>
      <c r="I258" s="184"/>
      <c r="J258" s="197">
        <f>BK258</f>
        <v>3559000</v>
      </c>
      <c r="K258" s="184"/>
      <c r="L258" s="188"/>
      <c r="M258" s="189"/>
      <c r="N258" s="190"/>
      <c r="O258" s="190"/>
      <c r="P258" s="191">
        <f>SUM(P259:P280)</f>
        <v>1651.8399999999999</v>
      </c>
      <c r="Q258" s="190"/>
      <c r="R258" s="191">
        <f>SUM(R259:R280)</f>
        <v>3.3872</v>
      </c>
      <c r="S258" s="190"/>
      <c r="T258" s="192">
        <f>SUM(T259:T280)</f>
        <v>0</v>
      </c>
      <c r="AR258" s="193" t="s">
        <v>88</v>
      </c>
      <c r="AT258" s="194" t="s">
        <v>78</v>
      </c>
      <c r="AU258" s="194" t="s">
        <v>86</v>
      </c>
      <c r="AY258" s="193" t="s">
        <v>282</v>
      </c>
      <c r="BK258" s="195">
        <f>SUM(BK259:BK280)</f>
        <v>3559000</v>
      </c>
    </row>
    <row r="259" s="1" customFormat="1" ht="16.5" customHeight="1">
      <c r="B259" s="33"/>
      <c r="C259" s="198" t="s">
        <v>522</v>
      </c>
      <c r="D259" s="198" t="s">
        <v>285</v>
      </c>
      <c r="E259" s="199" t="s">
        <v>6457</v>
      </c>
      <c r="F259" s="200" t="s">
        <v>6458</v>
      </c>
      <c r="G259" s="201" t="s">
        <v>343</v>
      </c>
      <c r="H259" s="202">
        <v>2320</v>
      </c>
      <c r="I259" s="203">
        <v>26.5</v>
      </c>
      <c r="J259" s="203">
        <f>ROUND(I259*H259,2)</f>
        <v>61480</v>
      </c>
      <c r="K259" s="200" t="s">
        <v>289</v>
      </c>
      <c r="L259" s="38"/>
      <c r="M259" s="72" t="s">
        <v>1</v>
      </c>
      <c r="N259" s="204" t="s">
        <v>50</v>
      </c>
      <c r="O259" s="205">
        <v>0.073999999999999996</v>
      </c>
      <c r="P259" s="205">
        <f>O259*H259</f>
        <v>171.67999999999998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AR259" s="17" t="s">
        <v>381</v>
      </c>
      <c r="AT259" s="17" t="s">
        <v>285</v>
      </c>
      <c r="AU259" s="17" t="s">
        <v>88</v>
      </c>
      <c r="AY259" s="17" t="s">
        <v>282</v>
      </c>
      <c r="BE259" s="207">
        <f>IF(N259="základní",J259,0)</f>
        <v>61480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17" t="s">
        <v>86</v>
      </c>
      <c r="BK259" s="207">
        <f>ROUND(I259*H259,2)</f>
        <v>61480</v>
      </c>
      <c r="BL259" s="17" t="s">
        <v>381</v>
      </c>
      <c r="BM259" s="17" t="s">
        <v>6459</v>
      </c>
    </row>
    <row r="260" s="12" customFormat="1">
      <c r="B260" s="208"/>
      <c r="C260" s="209"/>
      <c r="D260" s="210" t="s">
        <v>292</v>
      </c>
      <c r="E260" s="211" t="s">
        <v>1</v>
      </c>
      <c r="F260" s="212" t="s">
        <v>6460</v>
      </c>
      <c r="G260" s="209"/>
      <c r="H260" s="211" t="s">
        <v>1</v>
      </c>
      <c r="I260" s="209"/>
      <c r="J260" s="209"/>
      <c r="K260" s="209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292</v>
      </c>
      <c r="AU260" s="217" t="s">
        <v>88</v>
      </c>
      <c r="AV260" s="12" t="s">
        <v>86</v>
      </c>
      <c r="AW260" s="12" t="s">
        <v>40</v>
      </c>
      <c r="AX260" s="12" t="s">
        <v>79</v>
      </c>
      <c r="AY260" s="217" t="s">
        <v>282</v>
      </c>
    </row>
    <row r="261" s="13" customFormat="1">
      <c r="B261" s="218"/>
      <c r="C261" s="219"/>
      <c r="D261" s="210" t="s">
        <v>292</v>
      </c>
      <c r="E261" s="220" t="s">
        <v>1</v>
      </c>
      <c r="F261" s="221" t="s">
        <v>6461</v>
      </c>
      <c r="G261" s="219"/>
      <c r="H261" s="222">
        <v>2320</v>
      </c>
      <c r="I261" s="219"/>
      <c r="J261" s="219"/>
      <c r="K261" s="219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292</v>
      </c>
      <c r="AU261" s="227" t="s">
        <v>88</v>
      </c>
      <c r="AV261" s="13" t="s">
        <v>88</v>
      </c>
      <c r="AW261" s="13" t="s">
        <v>40</v>
      </c>
      <c r="AX261" s="13" t="s">
        <v>79</v>
      </c>
      <c r="AY261" s="227" t="s">
        <v>282</v>
      </c>
    </row>
    <row r="262" s="15" customFormat="1">
      <c r="B262" s="238"/>
      <c r="C262" s="239"/>
      <c r="D262" s="210" t="s">
        <v>292</v>
      </c>
      <c r="E262" s="240" t="s">
        <v>1</v>
      </c>
      <c r="F262" s="241" t="s">
        <v>306</v>
      </c>
      <c r="G262" s="239"/>
      <c r="H262" s="242">
        <v>2320</v>
      </c>
      <c r="I262" s="239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292</v>
      </c>
      <c r="AU262" s="247" t="s">
        <v>88</v>
      </c>
      <c r="AV262" s="15" t="s">
        <v>290</v>
      </c>
      <c r="AW262" s="15" t="s">
        <v>40</v>
      </c>
      <c r="AX262" s="15" t="s">
        <v>86</v>
      </c>
      <c r="AY262" s="247" t="s">
        <v>282</v>
      </c>
    </row>
    <row r="263" s="1" customFormat="1" ht="16.5" customHeight="1">
      <c r="B263" s="33"/>
      <c r="C263" s="198" t="s">
        <v>526</v>
      </c>
      <c r="D263" s="198" t="s">
        <v>285</v>
      </c>
      <c r="E263" s="199" t="s">
        <v>6462</v>
      </c>
      <c r="F263" s="200" t="s">
        <v>6463</v>
      </c>
      <c r="G263" s="201" t="s">
        <v>343</v>
      </c>
      <c r="H263" s="202">
        <v>2320</v>
      </c>
      <c r="I263" s="203">
        <v>255</v>
      </c>
      <c r="J263" s="203">
        <f>ROUND(I263*H263,2)</f>
        <v>591600</v>
      </c>
      <c r="K263" s="200" t="s">
        <v>289</v>
      </c>
      <c r="L263" s="38"/>
      <c r="M263" s="72" t="s">
        <v>1</v>
      </c>
      <c r="N263" s="204" t="s">
        <v>50</v>
      </c>
      <c r="O263" s="205">
        <v>0.316</v>
      </c>
      <c r="P263" s="205">
        <f>O263*H263</f>
        <v>733.12</v>
      </c>
      <c r="Q263" s="205">
        <v>0.0010300000000000001</v>
      </c>
      <c r="R263" s="205">
        <f>Q263*H263</f>
        <v>2.3896000000000002</v>
      </c>
      <c r="S263" s="205">
        <v>0</v>
      </c>
      <c r="T263" s="206">
        <f>S263*H263</f>
        <v>0</v>
      </c>
      <c r="AR263" s="17" t="s">
        <v>381</v>
      </c>
      <c r="AT263" s="17" t="s">
        <v>285</v>
      </c>
      <c r="AU263" s="17" t="s">
        <v>88</v>
      </c>
      <c r="AY263" s="17" t="s">
        <v>282</v>
      </c>
      <c r="BE263" s="207">
        <f>IF(N263="základní",J263,0)</f>
        <v>591600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17" t="s">
        <v>86</v>
      </c>
      <c r="BK263" s="207">
        <f>ROUND(I263*H263,2)</f>
        <v>591600</v>
      </c>
      <c r="BL263" s="17" t="s">
        <v>381</v>
      </c>
      <c r="BM263" s="17" t="s">
        <v>6464</v>
      </c>
    </row>
    <row r="264" s="12" customFormat="1">
      <c r="B264" s="208"/>
      <c r="C264" s="209"/>
      <c r="D264" s="210" t="s">
        <v>292</v>
      </c>
      <c r="E264" s="211" t="s">
        <v>1</v>
      </c>
      <c r="F264" s="212" t="s">
        <v>6465</v>
      </c>
      <c r="G264" s="209"/>
      <c r="H264" s="211" t="s">
        <v>1</v>
      </c>
      <c r="I264" s="209"/>
      <c r="J264" s="209"/>
      <c r="K264" s="209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292</v>
      </c>
      <c r="AU264" s="217" t="s">
        <v>88</v>
      </c>
      <c r="AV264" s="12" t="s">
        <v>86</v>
      </c>
      <c r="AW264" s="12" t="s">
        <v>40</v>
      </c>
      <c r="AX264" s="12" t="s">
        <v>79</v>
      </c>
      <c r="AY264" s="217" t="s">
        <v>282</v>
      </c>
    </row>
    <row r="265" s="13" customFormat="1">
      <c r="B265" s="218"/>
      <c r="C265" s="219"/>
      <c r="D265" s="210" t="s">
        <v>292</v>
      </c>
      <c r="E265" s="220" t="s">
        <v>1</v>
      </c>
      <c r="F265" s="221" t="s">
        <v>6461</v>
      </c>
      <c r="G265" s="219"/>
      <c r="H265" s="222">
        <v>2320</v>
      </c>
      <c r="I265" s="219"/>
      <c r="J265" s="219"/>
      <c r="K265" s="219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292</v>
      </c>
      <c r="AU265" s="227" t="s">
        <v>88</v>
      </c>
      <c r="AV265" s="13" t="s">
        <v>88</v>
      </c>
      <c r="AW265" s="13" t="s">
        <v>40</v>
      </c>
      <c r="AX265" s="13" t="s">
        <v>79</v>
      </c>
      <c r="AY265" s="227" t="s">
        <v>282</v>
      </c>
    </row>
    <row r="266" s="15" customFormat="1">
      <c r="B266" s="238"/>
      <c r="C266" s="239"/>
      <c r="D266" s="210" t="s">
        <v>292</v>
      </c>
      <c r="E266" s="240" t="s">
        <v>1</v>
      </c>
      <c r="F266" s="241" t="s">
        <v>306</v>
      </c>
      <c r="G266" s="239"/>
      <c r="H266" s="242">
        <v>2320</v>
      </c>
      <c r="I266" s="239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292</v>
      </c>
      <c r="AU266" s="247" t="s">
        <v>88</v>
      </c>
      <c r="AV266" s="15" t="s">
        <v>290</v>
      </c>
      <c r="AW266" s="15" t="s">
        <v>40</v>
      </c>
      <c r="AX266" s="15" t="s">
        <v>86</v>
      </c>
      <c r="AY266" s="247" t="s">
        <v>282</v>
      </c>
    </row>
    <row r="267" s="1" customFormat="1" ht="16.5" customHeight="1">
      <c r="B267" s="33"/>
      <c r="C267" s="198" t="s">
        <v>530</v>
      </c>
      <c r="D267" s="198" t="s">
        <v>285</v>
      </c>
      <c r="E267" s="199" t="s">
        <v>6466</v>
      </c>
      <c r="F267" s="200" t="s">
        <v>6467</v>
      </c>
      <c r="G267" s="201" t="s">
        <v>343</v>
      </c>
      <c r="H267" s="202">
        <v>2320</v>
      </c>
      <c r="I267" s="203">
        <v>254</v>
      </c>
      <c r="J267" s="203">
        <f>ROUND(I267*H267,2)</f>
        <v>589280</v>
      </c>
      <c r="K267" s="200" t="s">
        <v>289</v>
      </c>
      <c r="L267" s="38"/>
      <c r="M267" s="72" t="s">
        <v>1</v>
      </c>
      <c r="N267" s="204" t="s">
        <v>50</v>
      </c>
      <c r="O267" s="205">
        <v>0.32200000000000001</v>
      </c>
      <c r="P267" s="205">
        <f>O267*H267</f>
        <v>747.03999999999996</v>
      </c>
      <c r="Q267" s="205">
        <v>0.00042999999999999999</v>
      </c>
      <c r="R267" s="205">
        <f>Q267*H267</f>
        <v>0.99759999999999993</v>
      </c>
      <c r="S267" s="205">
        <v>0</v>
      </c>
      <c r="T267" s="206">
        <f>S267*H267</f>
        <v>0</v>
      </c>
      <c r="AR267" s="17" t="s">
        <v>381</v>
      </c>
      <c r="AT267" s="17" t="s">
        <v>285</v>
      </c>
      <c r="AU267" s="17" t="s">
        <v>88</v>
      </c>
      <c r="AY267" s="17" t="s">
        <v>282</v>
      </c>
      <c r="BE267" s="207">
        <f>IF(N267="základní",J267,0)</f>
        <v>589280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17" t="s">
        <v>86</v>
      </c>
      <c r="BK267" s="207">
        <f>ROUND(I267*H267,2)</f>
        <v>589280</v>
      </c>
      <c r="BL267" s="17" t="s">
        <v>381</v>
      </c>
      <c r="BM267" s="17" t="s">
        <v>6468</v>
      </c>
    </row>
    <row r="268" s="12" customFormat="1">
      <c r="B268" s="208"/>
      <c r="C268" s="209"/>
      <c r="D268" s="210" t="s">
        <v>292</v>
      </c>
      <c r="E268" s="211" t="s">
        <v>1</v>
      </c>
      <c r="F268" s="212" t="s">
        <v>6469</v>
      </c>
      <c r="G268" s="209"/>
      <c r="H268" s="211" t="s">
        <v>1</v>
      </c>
      <c r="I268" s="209"/>
      <c r="J268" s="209"/>
      <c r="K268" s="209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292</v>
      </c>
      <c r="AU268" s="217" t="s">
        <v>88</v>
      </c>
      <c r="AV268" s="12" t="s">
        <v>86</v>
      </c>
      <c r="AW268" s="12" t="s">
        <v>40</v>
      </c>
      <c r="AX268" s="12" t="s">
        <v>79</v>
      </c>
      <c r="AY268" s="217" t="s">
        <v>282</v>
      </c>
    </row>
    <row r="269" s="13" customFormat="1">
      <c r="B269" s="218"/>
      <c r="C269" s="219"/>
      <c r="D269" s="210" t="s">
        <v>292</v>
      </c>
      <c r="E269" s="220" t="s">
        <v>1</v>
      </c>
      <c r="F269" s="221" t="s">
        <v>6461</v>
      </c>
      <c r="G269" s="219"/>
      <c r="H269" s="222">
        <v>2320</v>
      </c>
      <c r="I269" s="219"/>
      <c r="J269" s="219"/>
      <c r="K269" s="219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292</v>
      </c>
      <c r="AU269" s="227" t="s">
        <v>88</v>
      </c>
      <c r="AV269" s="13" t="s">
        <v>88</v>
      </c>
      <c r="AW269" s="13" t="s">
        <v>40</v>
      </c>
      <c r="AX269" s="13" t="s">
        <v>79</v>
      </c>
      <c r="AY269" s="227" t="s">
        <v>282</v>
      </c>
    </row>
    <row r="270" s="15" customFormat="1">
      <c r="B270" s="238"/>
      <c r="C270" s="239"/>
      <c r="D270" s="210" t="s">
        <v>292</v>
      </c>
      <c r="E270" s="240" t="s">
        <v>1</v>
      </c>
      <c r="F270" s="241" t="s">
        <v>306</v>
      </c>
      <c r="G270" s="239"/>
      <c r="H270" s="242">
        <v>2320</v>
      </c>
      <c r="I270" s="239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292</v>
      </c>
      <c r="AU270" s="247" t="s">
        <v>88</v>
      </c>
      <c r="AV270" s="15" t="s">
        <v>290</v>
      </c>
      <c r="AW270" s="15" t="s">
        <v>40</v>
      </c>
      <c r="AX270" s="15" t="s">
        <v>86</v>
      </c>
      <c r="AY270" s="247" t="s">
        <v>282</v>
      </c>
    </row>
    <row r="271" s="1" customFormat="1" ht="16.5" customHeight="1">
      <c r="B271" s="33"/>
      <c r="C271" s="198" t="s">
        <v>537</v>
      </c>
      <c r="D271" s="198" t="s">
        <v>285</v>
      </c>
      <c r="E271" s="199" t="s">
        <v>6470</v>
      </c>
      <c r="F271" s="200" t="s">
        <v>6471</v>
      </c>
      <c r="G271" s="201" t="s">
        <v>3448</v>
      </c>
      <c r="H271" s="202">
        <v>153920</v>
      </c>
      <c r="I271" s="203">
        <v>14.5</v>
      </c>
      <c r="J271" s="203">
        <f>ROUND(I271*H271,2)</f>
        <v>2231840</v>
      </c>
      <c r="K271" s="200" t="s">
        <v>377</v>
      </c>
      <c r="L271" s="38"/>
      <c r="M271" s="72" t="s">
        <v>1</v>
      </c>
      <c r="N271" s="204" t="s">
        <v>50</v>
      </c>
      <c r="O271" s="205">
        <v>0</v>
      </c>
      <c r="P271" s="205">
        <f>O271*H271</f>
        <v>0</v>
      </c>
      <c r="Q271" s="205">
        <v>0</v>
      </c>
      <c r="R271" s="205">
        <f>Q271*H271</f>
        <v>0</v>
      </c>
      <c r="S271" s="205">
        <v>0</v>
      </c>
      <c r="T271" s="206">
        <f>S271*H271</f>
        <v>0</v>
      </c>
      <c r="AR271" s="17" t="s">
        <v>381</v>
      </c>
      <c r="AT271" s="17" t="s">
        <v>285</v>
      </c>
      <c r="AU271" s="17" t="s">
        <v>88</v>
      </c>
      <c r="AY271" s="17" t="s">
        <v>282</v>
      </c>
      <c r="BE271" s="207">
        <f>IF(N271="základní",J271,0)</f>
        <v>2231840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17" t="s">
        <v>86</v>
      </c>
      <c r="BK271" s="207">
        <f>ROUND(I271*H271,2)</f>
        <v>2231840</v>
      </c>
      <c r="BL271" s="17" t="s">
        <v>381</v>
      </c>
      <c r="BM271" s="17" t="s">
        <v>6472</v>
      </c>
    </row>
    <row r="272" s="1" customFormat="1">
      <c r="B272" s="33"/>
      <c r="C272" s="34"/>
      <c r="D272" s="210" t="s">
        <v>1154</v>
      </c>
      <c r="E272" s="34"/>
      <c r="F272" s="261" t="s">
        <v>1155</v>
      </c>
      <c r="G272" s="34"/>
      <c r="H272" s="34"/>
      <c r="I272" s="34"/>
      <c r="J272" s="34"/>
      <c r="K272" s="34"/>
      <c r="L272" s="38"/>
      <c r="M272" s="262"/>
      <c r="N272" s="74"/>
      <c r="O272" s="74"/>
      <c r="P272" s="74"/>
      <c r="Q272" s="74"/>
      <c r="R272" s="74"/>
      <c r="S272" s="74"/>
      <c r="T272" s="75"/>
      <c r="AT272" s="17" t="s">
        <v>1154</v>
      </c>
      <c r="AU272" s="17" t="s">
        <v>88</v>
      </c>
    </row>
    <row r="273" s="12" customFormat="1">
      <c r="B273" s="208"/>
      <c r="C273" s="209"/>
      <c r="D273" s="210" t="s">
        <v>292</v>
      </c>
      <c r="E273" s="211" t="s">
        <v>1</v>
      </c>
      <c r="F273" s="212" t="s">
        <v>6473</v>
      </c>
      <c r="G273" s="209"/>
      <c r="H273" s="211" t="s">
        <v>1</v>
      </c>
      <c r="I273" s="209"/>
      <c r="J273" s="209"/>
      <c r="K273" s="209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292</v>
      </c>
      <c r="AU273" s="217" t="s">
        <v>88</v>
      </c>
      <c r="AV273" s="12" t="s">
        <v>86</v>
      </c>
      <c r="AW273" s="12" t="s">
        <v>40</v>
      </c>
      <c r="AX273" s="12" t="s">
        <v>79</v>
      </c>
      <c r="AY273" s="217" t="s">
        <v>282</v>
      </c>
    </row>
    <row r="274" s="13" customFormat="1">
      <c r="B274" s="218"/>
      <c r="C274" s="219"/>
      <c r="D274" s="210" t="s">
        <v>292</v>
      </c>
      <c r="E274" s="220" t="s">
        <v>1</v>
      </c>
      <c r="F274" s="221" t="s">
        <v>6442</v>
      </c>
      <c r="G274" s="219"/>
      <c r="H274" s="222">
        <v>153920</v>
      </c>
      <c r="I274" s="219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292</v>
      </c>
      <c r="AU274" s="227" t="s">
        <v>88</v>
      </c>
      <c r="AV274" s="13" t="s">
        <v>88</v>
      </c>
      <c r="AW274" s="13" t="s">
        <v>40</v>
      </c>
      <c r="AX274" s="13" t="s">
        <v>79</v>
      </c>
      <c r="AY274" s="227" t="s">
        <v>282</v>
      </c>
    </row>
    <row r="275" s="15" customFormat="1">
      <c r="B275" s="238"/>
      <c r="C275" s="239"/>
      <c r="D275" s="210" t="s">
        <v>292</v>
      </c>
      <c r="E275" s="240" t="s">
        <v>1</v>
      </c>
      <c r="F275" s="241" t="s">
        <v>306</v>
      </c>
      <c r="G275" s="239"/>
      <c r="H275" s="242">
        <v>153920</v>
      </c>
      <c r="I275" s="239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292</v>
      </c>
      <c r="AU275" s="247" t="s">
        <v>88</v>
      </c>
      <c r="AV275" s="15" t="s">
        <v>290</v>
      </c>
      <c r="AW275" s="15" t="s">
        <v>40</v>
      </c>
      <c r="AX275" s="15" t="s">
        <v>86</v>
      </c>
      <c r="AY275" s="247" t="s">
        <v>282</v>
      </c>
    </row>
    <row r="276" s="1" customFormat="1" ht="16.5" customHeight="1">
      <c r="B276" s="33"/>
      <c r="C276" s="198" t="s">
        <v>541</v>
      </c>
      <c r="D276" s="198" t="s">
        <v>285</v>
      </c>
      <c r="E276" s="199" t="s">
        <v>6474</v>
      </c>
      <c r="F276" s="200" t="s">
        <v>6475</v>
      </c>
      <c r="G276" s="201" t="s">
        <v>533</v>
      </c>
      <c r="H276" s="202">
        <v>4</v>
      </c>
      <c r="I276" s="203">
        <v>21200</v>
      </c>
      <c r="J276" s="203">
        <f>ROUND(I276*H276,2)</f>
        <v>84800</v>
      </c>
      <c r="K276" s="200" t="s">
        <v>377</v>
      </c>
      <c r="L276" s="38"/>
      <c r="M276" s="72" t="s">
        <v>1</v>
      </c>
      <c r="N276" s="204" t="s">
        <v>50</v>
      </c>
      <c r="O276" s="205">
        <v>0</v>
      </c>
      <c r="P276" s="205">
        <f>O276*H276</f>
        <v>0</v>
      </c>
      <c r="Q276" s="205">
        <v>0</v>
      </c>
      <c r="R276" s="205">
        <f>Q276*H276</f>
        <v>0</v>
      </c>
      <c r="S276" s="205">
        <v>0</v>
      </c>
      <c r="T276" s="206">
        <f>S276*H276</f>
        <v>0</v>
      </c>
      <c r="AR276" s="17" t="s">
        <v>381</v>
      </c>
      <c r="AT276" s="17" t="s">
        <v>285</v>
      </c>
      <c r="AU276" s="17" t="s">
        <v>88</v>
      </c>
      <c r="AY276" s="17" t="s">
        <v>282</v>
      </c>
      <c r="BE276" s="207">
        <f>IF(N276="základní",J276,0)</f>
        <v>84800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17" t="s">
        <v>86</v>
      </c>
      <c r="BK276" s="207">
        <f>ROUND(I276*H276,2)</f>
        <v>84800</v>
      </c>
      <c r="BL276" s="17" t="s">
        <v>381</v>
      </c>
      <c r="BM276" s="17" t="s">
        <v>6476</v>
      </c>
    </row>
    <row r="277" s="1" customFormat="1">
      <c r="B277" s="33"/>
      <c r="C277" s="34"/>
      <c r="D277" s="210" t="s">
        <v>1154</v>
      </c>
      <c r="E277" s="34"/>
      <c r="F277" s="261" t="s">
        <v>1155</v>
      </c>
      <c r="G277" s="34"/>
      <c r="H277" s="34"/>
      <c r="I277" s="34"/>
      <c r="J277" s="34"/>
      <c r="K277" s="34"/>
      <c r="L277" s="38"/>
      <c r="M277" s="262"/>
      <c r="N277" s="74"/>
      <c r="O277" s="74"/>
      <c r="P277" s="74"/>
      <c r="Q277" s="74"/>
      <c r="R277" s="74"/>
      <c r="S277" s="74"/>
      <c r="T277" s="75"/>
      <c r="AT277" s="17" t="s">
        <v>1154</v>
      </c>
      <c r="AU277" s="17" t="s">
        <v>88</v>
      </c>
    </row>
    <row r="278" s="12" customFormat="1">
      <c r="B278" s="208"/>
      <c r="C278" s="209"/>
      <c r="D278" s="210" t="s">
        <v>292</v>
      </c>
      <c r="E278" s="211" t="s">
        <v>1</v>
      </c>
      <c r="F278" s="212" t="s">
        <v>6477</v>
      </c>
      <c r="G278" s="209"/>
      <c r="H278" s="211" t="s">
        <v>1</v>
      </c>
      <c r="I278" s="209"/>
      <c r="J278" s="209"/>
      <c r="K278" s="209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292</v>
      </c>
      <c r="AU278" s="217" t="s">
        <v>88</v>
      </c>
      <c r="AV278" s="12" t="s">
        <v>86</v>
      </c>
      <c r="AW278" s="12" t="s">
        <v>40</v>
      </c>
      <c r="AX278" s="12" t="s">
        <v>79</v>
      </c>
      <c r="AY278" s="217" t="s">
        <v>282</v>
      </c>
    </row>
    <row r="279" s="13" customFormat="1">
      <c r="B279" s="218"/>
      <c r="C279" s="219"/>
      <c r="D279" s="210" t="s">
        <v>292</v>
      </c>
      <c r="E279" s="220" t="s">
        <v>1</v>
      </c>
      <c r="F279" s="221" t="s">
        <v>290</v>
      </c>
      <c r="G279" s="219"/>
      <c r="H279" s="222">
        <v>4</v>
      </c>
      <c r="I279" s="219"/>
      <c r="J279" s="219"/>
      <c r="K279" s="219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292</v>
      </c>
      <c r="AU279" s="227" t="s">
        <v>88</v>
      </c>
      <c r="AV279" s="13" t="s">
        <v>88</v>
      </c>
      <c r="AW279" s="13" t="s">
        <v>40</v>
      </c>
      <c r="AX279" s="13" t="s">
        <v>79</v>
      </c>
      <c r="AY279" s="227" t="s">
        <v>282</v>
      </c>
    </row>
    <row r="280" s="15" customFormat="1">
      <c r="B280" s="238"/>
      <c r="C280" s="239"/>
      <c r="D280" s="210" t="s">
        <v>292</v>
      </c>
      <c r="E280" s="240" t="s">
        <v>1</v>
      </c>
      <c r="F280" s="241" t="s">
        <v>306</v>
      </c>
      <c r="G280" s="239"/>
      <c r="H280" s="242">
        <v>4</v>
      </c>
      <c r="I280" s="239"/>
      <c r="J280" s="239"/>
      <c r="K280" s="239"/>
      <c r="L280" s="243"/>
      <c r="M280" s="263"/>
      <c r="N280" s="264"/>
      <c r="O280" s="264"/>
      <c r="P280" s="264"/>
      <c r="Q280" s="264"/>
      <c r="R280" s="264"/>
      <c r="S280" s="264"/>
      <c r="T280" s="265"/>
      <c r="AT280" s="247" t="s">
        <v>292</v>
      </c>
      <c r="AU280" s="247" t="s">
        <v>88</v>
      </c>
      <c r="AV280" s="15" t="s">
        <v>290</v>
      </c>
      <c r="AW280" s="15" t="s">
        <v>40</v>
      </c>
      <c r="AX280" s="15" t="s">
        <v>86</v>
      </c>
      <c r="AY280" s="247" t="s">
        <v>282</v>
      </c>
    </row>
    <row r="281" s="1" customFormat="1" ht="6.96" customHeight="1">
      <c r="B281" s="52"/>
      <c r="C281" s="53"/>
      <c r="D281" s="53"/>
      <c r="E281" s="53"/>
      <c r="F281" s="53"/>
      <c r="G281" s="53"/>
      <c r="H281" s="53"/>
      <c r="I281" s="53"/>
      <c r="J281" s="53"/>
      <c r="K281" s="53"/>
      <c r="L281" s="38"/>
    </row>
  </sheetData>
  <sheetProtection sheet="1" autoFilter="0" formatColumns="0" formatRows="0" objects="1" scenarios="1" spinCount="100000" saltValue="cW1vISfHCUMYjfDwzws7zjUyLb3xGlAKCVQcOhdc6tQ6F2KcbmKJ6GzMpTR4VoN92vA+fS8VNyK4CAj7GpiqFw==" hashValue="nSlPuhV1Y5uM/JYGwY4wa3y6BHyOEjwWGrfhQ8hMQWCG+CEbA7QjMV52Hcw2M2s++t8cm5mk0QAtnsWUm3gvYw==" algorithmName="SHA-512" password="CC35"/>
  <autoFilter ref="C100:K280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202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6299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6478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ROUND(J96, 2)</f>
        <v>329517.76000000001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ROUND((SUM(BE96:BE172)),  2)</f>
        <v>329517.76000000001</v>
      </c>
      <c r="I37" s="145">
        <v>0.20999999999999999</v>
      </c>
      <c r="J37" s="144">
        <f>ROUND(((SUM(BE96:BE172))*I37),  2)</f>
        <v>69198.729999999996</v>
      </c>
      <c r="L37" s="38"/>
    </row>
    <row r="38" s="1" customFormat="1" ht="14.4" customHeight="1">
      <c r="B38" s="38"/>
      <c r="E38" s="135" t="s">
        <v>51</v>
      </c>
      <c r="F38" s="144">
        <f>ROUND((SUM(BF96:BF172)),  2)</f>
        <v>0</v>
      </c>
      <c r="I38" s="145">
        <v>0.14999999999999999</v>
      </c>
      <c r="J38" s="144">
        <f>ROUND(((SUM(BF96:BF172))*I38),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ROUND((SUM(BG96:BG172)),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ROUND((SUM(BH96:BH172)),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ROUND((SUM(BI96:BI172)),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398716.48999999999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6299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701 2 - Zemnění přístřešků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J96</f>
        <v>329517.76000000001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3937</v>
      </c>
      <c r="E68" s="165"/>
      <c r="F68" s="165"/>
      <c r="G68" s="165"/>
      <c r="H68" s="165"/>
      <c r="I68" s="165"/>
      <c r="J68" s="166">
        <f>J97</f>
        <v>329517.76000000001</v>
      </c>
      <c r="K68" s="163"/>
      <c r="L68" s="167"/>
    </row>
    <row r="69" s="9" customFormat="1" ht="19.92" customHeight="1">
      <c r="B69" s="168"/>
      <c r="C69" s="117"/>
      <c r="D69" s="169" t="s">
        <v>3938</v>
      </c>
      <c r="E69" s="170"/>
      <c r="F69" s="170"/>
      <c r="G69" s="170"/>
      <c r="H69" s="170"/>
      <c r="I69" s="170"/>
      <c r="J69" s="171">
        <f>J98</f>
        <v>329517.76000000001</v>
      </c>
      <c r="K69" s="117"/>
      <c r="L69" s="172"/>
    </row>
    <row r="70" s="9" customFormat="1" ht="14.88" customHeight="1">
      <c r="B70" s="168"/>
      <c r="C70" s="117"/>
      <c r="D70" s="169" t="s">
        <v>6479</v>
      </c>
      <c r="E70" s="170"/>
      <c r="F70" s="170"/>
      <c r="G70" s="170"/>
      <c r="H70" s="170"/>
      <c r="I70" s="170"/>
      <c r="J70" s="171">
        <f>J99</f>
        <v>69269.509999999995</v>
      </c>
      <c r="K70" s="117"/>
      <c r="L70" s="172"/>
    </row>
    <row r="71" s="9" customFormat="1" ht="14.88" customHeight="1">
      <c r="B71" s="168"/>
      <c r="C71" s="117"/>
      <c r="D71" s="169" t="s">
        <v>6480</v>
      </c>
      <c r="E71" s="170"/>
      <c r="F71" s="170"/>
      <c r="G71" s="170"/>
      <c r="H71" s="170"/>
      <c r="I71" s="170"/>
      <c r="J71" s="171">
        <f>J129</f>
        <v>54786.800000000003</v>
      </c>
      <c r="K71" s="117"/>
      <c r="L71" s="172"/>
    </row>
    <row r="72" s="9" customFormat="1" ht="14.88" customHeight="1">
      <c r="B72" s="168"/>
      <c r="C72" s="117"/>
      <c r="D72" s="169" t="s">
        <v>6481</v>
      </c>
      <c r="E72" s="170"/>
      <c r="F72" s="170"/>
      <c r="G72" s="170"/>
      <c r="H72" s="170"/>
      <c r="I72" s="170"/>
      <c r="J72" s="171">
        <f>J156</f>
        <v>205461.44999999998</v>
      </c>
      <c r="K72" s="117"/>
      <c r="L72" s="172"/>
    </row>
    <row r="73" s="1" customFormat="1" ht="21.84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6.96" customHeight="1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38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38"/>
    </row>
    <row r="79" s="1" customFormat="1" ht="24.96" customHeight="1">
      <c r="B79" s="33"/>
      <c r="C79" s="23" t="s">
        <v>268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14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157" t="str">
        <f>E7</f>
        <v>Přestupní terminál Šumperk</v>
      </c>
      <c r="F82" s="29"/>
      <c r="G82" s="29"/>
      <c r="H82" s="29"/>
      <c r="I82" s="34"/>
      <c r="J82" s="34"/>
      <c r="K82" s="34"/>
      <c r="L82" s="38"/>
    </row>
    <row r="83" ht="12" customHeight="1">
      <c r="B83" s="21"/>
      <c r="C83" s="29" t="s">
        <v>244</v>
      </c>
      <c r="D83" s="22"/>
      <c r="E83" s="22"/>
      <c r="F83" s="22"/>
      <c r="G83" s="22"/>
      <c r="H83" s="22"/>
      <c r="I83" s="22"/>
      <c r="J83" s="22"/>
      <c r="K83" s="22"/>
      <c r="L83" s="20"/>
    </row>
    <row r="84" ht="16.5" customHeight="1">
      <c r="B84" s="21"/>
      <c r="C84" s="22"/>
      <c r="D84" s="22"/>
      <c r="E84" s="157" t="s">
        <v>6298</v>
      </c>
      <c r="F84" s="22"/>
      <c r="G84" s="22"/>
      <c r="H84" s="22"/>
      <c r="I84" s="22"/>
      <c r="J84" s="22"/>
      <c r="K84" s="22"/>
      <c r="L84" s="20"/>
    </row>
    <row r="85" ht="12" customHeight="1">
      <c r="B85" s="21"/>
      <c r="C85" s="29" t="s">
        <v>246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1" customFormat="1" ht="16.5" customHeight="1">
      <c r="B86" s="33"/>
      <c r="C86" s="34"/>
      <c r="D86" s="34"/>
      <c r="E86" s="29" t="s">
        <v>6299</v>
      </c>
      <c r="F86" s="34"/>
      <c r="G86" s="34"/>
      <c r="H86" s="34"/>
      <c r="I86" s="34"/>
      <c r="J86" s="34"/>
      <c r="K86" s="34"/>
      <c r="L86" s="38"/>
    </row>
    <row r="87" s="1" customFormat="1" ht="12" customHeight="1">
      <c r="B87" s="33"/>
      <c r="C87" s="29" t="s">
        <v>1829</v>
      </c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6.5" customHeight="1">
      <c r="B88" s="33"/>
      <c r="C88" s="34"/>
      <c r="D88" s="34"/>
      <c r="E88" s="59" t="str">
        <f>E13</f>
        <v>701 2 - Zemnění přístřešků</v>
      </c>
      <c r="F88" s="34"/>
      <c r="G88" s="34"/>
      <c r="H88" s="34"/>
      <c r="I88" s="34"/>
      <c r="J88" s="34"/>
      <c r="K88" s="34"/>
      <c r="L88" s="38"/>
    </row>
    <row r="89" s="1" customFormat="1" ht="6.96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2" customHeight="1">
      <c r="B90" s="33"/>
      <c r="C90" s="29" t="s">
        <v>20</v>
      </c>
      <c r="D90" s="34"/>
      <c r="E90" s="34"/>
      <c r="F90" s="26" t="str">
        <f>F16</f>
        <v>Šumperk</v>
      </c>
      <c r="G90" s="34"/>
      <c r="H90" s="34"/>
      <c r="I90" s="29" t="s">
        <v>22</v>
      </c>
      <c r="J90" s="62" t="str">
        <f>IF(J16="","",J16)</f>
        <v>20. 11. 2018</v>
      </c>
      <c r="K90" s="34"/>
      <c r="L90" s="38"/>
    </row>
    <row r="91" s="1" customFormat="1" ht="6.96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" customFormat="1" ht="13.65" customHeight="1">
      <c r="B92" s="33"/>
      <c r="C92" s="29" t="s">
        <v>28</v>
      </c>
      <c r="D92" s="34"/>
      <c r="E92" s="34"/>
      <c r="F92" s="26" t="str">
        <f>E19</f>
        <v>Město Šumperk</v>
      </c>
      <c r="G92" s="34"/>
      <c r="H92" s="34"/>
      <c r="I92" s="29" t="s">
        <v>36</v>
      </c>
      <c r="J92" s="31" t="str">
        <f>E25</f>
        <v>Cekr CZ s.r.o.</v>
      </c>
      <c r="K92" s="34"/>
      <c r="L92" s="38"/>
    </row>
    <row r="93" s="1" customFormat="1" ht="24.9" customHeight="1">
      <c r="B93" s="33"/>
      <c r="C93" s="29" t="s">
        <v>34</v>
      </c>
      <c r="D93" s="34"/>
      <c r="E93" s="34"/>
      <c r="F93" s="26" t="str">
        <f>IF(E22="","",E22)</f>
        <v>Na základě VŘ</v>
      </c>
      <c r="G93" s="34"/>
      <c r="H93" s="34"/>
      <c r="I93" s="29" t="s">
        <v>41</v>
      </c>
      <c r="J93" s="31" t="str">
        <f>E28</f>
        <v>Jan Zamykal, CS ÚRS 2018 02</v>
      </c>
      <c r="K93" s="34"/>
      <c r="L93" s="38"/>
    </row>
    <row r="94" s="1" customFormat="1" ht="10.32" customHeight="1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8"/>
    </row>
    <row r="95" s="10" customFormat="1" ht="29.28" customHeight="1">
      <c r="B95" s="173"/>
      <c r="C95" s="174" t="s">
        <v>269</v>
      </c>
      <c r="D95" s="175" t="s">
        <v>64</v>
      </c>
      <c r="E95" s="175" t="s">
        <v>60</v>
      </c>
      <c r="F95" s="175" t="s">
        <v>61</v>
      </c>
      <c r="G95" s="175" t="s">
        <v>270</v>
      </c>
      <c r="H95" s="175" t="s">
        <v>271</v>
      </c>
      <c r="I95" s="175" t="s">
        <v>272</v>
      </c>
      <c r="J95" s="176" t="s">
        <v>250</v>
      </c>
      <c r="K95" s="177" t="s">
        <v>273</v>
      </c>
      <c r="L95" s="178"/>
      <c r="M95" s="83" t="s">
        <v>1</v>
      </c>
      <c r="N95" s="84" t="s">
        <v>49</v>
      </c>
      <c r="O95" s="84" t="s">
        <v>274</v>
      </c>
      <c r="P95" s="84" t="s">
        <v>275</v>
      </c>
      <c r="Q95" s="84" t="s">
        <v>276</v>
      </c>
      <c r="R95" s="84" t="s">
        <v>277</v>
      </c>
      <c r="S95" s="84" t="s">
        <v>278</v>
      </c>
      <c r="T95" s="85" t="s">
        <v>279</v>
      </c>
    </row>
    <row r="96" s="1" customFormat="1" ht="22.8" customHeight="1">
      <c r="B96" s="33"/>
      <c r="C96" s="90" t="s">
        <v>280</v>
      </c>
      <c r="D96" s="34"/>
      <c r="E96" s="34"/>
      <c r="F96" s="34"/>
      <c r="G96" s="34"/>
      <c r="H96" s="34"/>
      <c r="I96" s="34"/>
      <c r="J96" s="179">
        <f>BK96</f>
        <v>329517.76000000001</v>
      </c>
      <c r="K96" s="34"/>
      <c r="L96" s="38"/>
      <c r="M96" s="86"/>
      <c r="N96" s="87"/>
      <c r="O96" s="87"/>
      <c r="P96" s="180">
        <f>P97</f>
        <v>0</v>
      </c>
      <c r="Q96" s="87"/>
      <c r="R96" s="180">
        <f>R97</f>
        <v>0</v>
      </c>
      <c r="S96" s="87"/>
      <c r="T96" s="181">
        <f>T97</f>
        <v>0</v>
      </c>
      <c r="AT96" s="17" t="s">
        <v>78</v>
      </c>
      <c r="AU96" s="17" t="s">
        <v>252</v>
      </c>
      <c r="BK96" s="182">
        <f>BK97</f>
        <v>329517.76000000001</v>
      </c>
    </row>
    <row r="97" s="11" customFormat="1" ht="25.92" customHeight="1">
      <c r="B97" s="183"/>
      <c r="C97" s="184"/>
      <c r="D97" s="185" t="s">
        <v>78</v>
      </c>
      <c r="E97" s="186" t="s">
        <v>328</v>
      </c>
      <c r="F97" s="186" t="s">
        <v>4085</v>
      </c>
      <c r="G97" s="184"/>
      <c r="H97" s="184"/>
      <c r="I97" s="184"/>
      <c r="J97" s="187">
        <f>BK97</f>
        <v>329517.76000000001</v>
      </c>
      <c r="K97" s="184"/>
      <c r="L97" s="188"/>
      <c r="M97" s="189"/>
      <c r="N97" s="190"/>
      <c r="O97" s="190"/>
      <c r="P97" s="191">
        <f>P98</f>
        <v>0</v>
      </c>
      <c r="Q97" s="190"/>
      <c r="R97" s="191">
        <f>R98</f>
        <v>0</v>
      </c>
      <c r="S97" s="190"/>
      <c r="T97" s="192">
        <f>T98</f>
        <v>0</v>
      </c>
      <c r="AR97" s="193" t="s">
        <v>129</v>
      </c>
      <c r="AT97" s="194" t="s">
        <v>78</v>
      </c>
      <c r="AU97" s="194" t="s">
        <v>79</v>
      </c>
      <c r="AY97" s="193" t="s">
        <v>282</v>
      </c>
      <c r="BK97" s="195">
        <f>BK98</f>
        <v>329517.76000000001</v>
      </c>
    </row>
    <row r="98" s="11" customFormat="1" ht="22.8" customHeight="1">
      <c r="B98" s="183"/>
      <c r="C98" s="184"/>
      <c r="D98" s="185" t="s">
        <v>78</v>
      </c>
      <c r="E98" s="196" t="s">
        <v>4086</v>
      </c>
      <c r="F98" s="196" t="s">
        <v>4087</v>
      </c>
      <c r="G98" s="184"/>
      <c r="H98" s="184"/>
      <c r="I98" s="184"/>
      <c r="J98" s="197">
        <f>BK98</f>
        <v>329517.76000000001</v>
      </c>
      <c r="K98" s="184"/>
      <c r="L98" s="188"/>
      <c r="M98" s="189"/>
      <c r="N98" s="190"/>
      <c r="O98" s="190"/>
      <c r="P98" s="191">
        <f>P99+P129+P156</f>
        <v>0</v>
      </c>
      <c r="Q98" s="190"/>
      <c r="R98" s="191">
        <f>R99+R129+R156</f>
        <v>0</v>
      </c>
      <c r="S98" s="190"/>
      <c r="T98" s="192">
        <f>T99+T129+T156</f>
        <v>0</v>
      </c>
      <c r="AR98" s="193" t="s">
        <v>129</v>
      </c>
      <c r="AT98" s="194" t="s">
        <v>78</v>
      </c>
      <c r="AU98" s="194" t="s">
        <v>86</v>
      </c>
      <c r="AY98" s="193" t="s">
        <v>282</v>
      </c>
      <c r="BK98" s="195">
        <f>BK99+BK129+BK156</f>
        <v>329517.76000000001</v>
      </c>
    </row>
    <row r="99" s="11" customFormat="1" ht="20.88" customHeight="1">
      <c r="B99" s="183"/>
      <c r="C99" s="184"/>
      <c r="D99" s="185" t="s">
        <v>78</v>
      </c>
      <c r="E99" s="196" t="s">
        <v>6482</v>
      </c>
      <c r="F99" s="196" t="s">
        <v>3214</v>
      </c>
      <c r="G99" s="184"/>
      <c r="H99" s="184"/>
      <c r="I99" s="184"/>
      <c r="J99" s="197">
        <f>BK99</f>
        <v>69269.509999999995</v>
      </c>
      <c r="K99" s="184"/>
      <c r="L99" s="188"/>
      <c r="M99" s="189"/>
      <c r="N99" s="190"/>
      <c r="O99" s="190"/>
      <c r="P99" s="191">
        <f>SUM(P100:P128)</f>
        <v>0</v>
      </c>
      <c r="Q99" s="190"/>
      <c r="R99" s="191">
        <f>SUM(R100:R128)</f>
        <v>0</v>
      </c>
      <c r="S99" s="190"/>
      <c r="T99" s="192">
        <f>SUM(T100:T128)</f>
        <v>0</v>
      </c>
      <c r="AR99" s="193" t="s">
        <v>129</v>
      </c>
      <c r="AT99" s="194" t="s">
        <v>78</v>
      </c>
      <c r="AU99" s="194" t="s">
        <v>88</v>
      </c>
      <c r="AY99" s="193" t="s">
        <v>282</v>
      </c>
      <c r="BK99" s="195">
        <f>SUM(BK100:BK128)</f>
        <v>69269.509999999995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3232</v>
      </c>
      <c r="F100" s="200" t="s">
        <v>4717</v>
      </c>
      <c r="G100" s="201" t="s">
        <v>376</v>
      </c>
      <c r="H100" s="202">
        <v>52</v>
      </c>
      <c r="I100" s="203">
        <v>47.700000000000003</v>
      </c>
      <c r="J100" s="203">
        <f>ROUND(I100*H100,2)</f>
        <v>2480.4000000000001</v>
      </c>
      <c r="K100" s="200" t="s">
        <v>377</v>
      </c>
      <c r="L100" s="38"/>
      <c r="M100" s="72" t="s">
        <v>1</v>
      </c>
      <c r="N100" s="204" t="s">
        <v>50</v>
      </c>
      <c r="O100" s="205">
        <v>0</v>
      </c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129</v>
      </c>
      <c r="AY100" s="17" t="s">
        <v>282</v>
      </c>
      <c r="BE100" s="207">
        <f>IF(N100="základní",J100,0)</f>
        <v>2480.4000000000001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2480.4000000000001</v>
      </c>
      <c r="BL100" s="17" t="s">
        <v>290</v>
      </c>
      <c r="BM100" s="17" t="s">
        <v>6483</v>
      </c>
    </row>
    <row r="101" s="13" customFormat="1">
      <c r="B101" s="218"/>
      <c r="C101" s="219"/>
      <c r="D101" s="210" t="s">
        <v>292</v>
      </c>
      <c r="E101" s="220" t="s">
        <v>1</v>
      </c>
      <c r="F101" s="221" t="s">
        <v>6484</v>
      </c>
      <c r="G101" s="219"/>
      <c r="H101" s="222">
        <v>52</v>
      </c>
      <c r="I101" s="219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292</v>
      </c>
      <c r="AU101" s="227" t="s">
        <v>129</v>
      </c>
      <c r="AV101" s="13" t="s">
        <v>88</v>
      </c>
      <c r="AW101" s="13" t="s">
        <v>40</v>
      </c>
      <c r="AX101" s="13" t="s">
        <v>79</v>
      </c>
      <c r="AY101" s="227" t="s">
        <v>282</v>
      </c>
    </row>
    <row r="102" s="15" customFormat="1">
      <c r="B102" s="238"/>
      <c r="C102" s="239"/>
      <c r="D102" s="210" t="s">
        <v>292</v>
      </c>
      <c r="E102" s="240" t="s">
        <v>1</v>
      </c>
      <c r="F102" s="241" t="s">
        <v>306</v>
      </c>
      <c r="G102" s="239"/>
      <c r="H102" s="242">
        <v>52</v>
      </c>
      <c r="I102" s="239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292</v>
      </c>
      <c r="AU102" s="247" t="s">
        <v>129</v>
      </c>
      <c r="AV102" s="15" t="s">
        <v>290</v>
      </c>
      <c r="AW102" s="15" t="s">
        <v>40</v>
      </c>
      <c r="AX102" s="15" t="s">
        <v>86</v>
      </c>
      <c r="AY102" s="247" t="s">
        <v>282</v>
      </c>
    </row>
    <row r="103" s="1" customFormat="1" ht="16.5" customHeight="1">
      <c r="B103" s="33"/>
      <c r="C103" s="198" t="s">
        <v>88</v>
      </c>
      <c r="D103" s="198" t="s">
        <v>285</v>
      </c>
      <c r="E103" s="199" t="s">
        <v>3240</v>
      </c>
      <c r="F103" s="200" t="s">
        <v>3241</v>
      </c>
      <c r="G103" s="201" t="s">
        <v>343</v>
      </c>
      <c r="H103" s="202">
        <v>6</v>
      </c>
      <c r="I103" s="203">
        <v>30.100000000000001</v>
      </c>
      <c r="J103" s="203">
        <f>ROUND(I103*H103,2)</f>
        <v>180.59999999999999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129</v>
      </c>
      <c r="AY103" s="17" t="s">
        <v>282</v>
      </c>
      <c r="BE103" s="207">
        <f>IF(N103="základní",J103,0)</f>
        <v>180.59999999999999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180.59999999999999</v>
      </c>
      <c r="BL103" s="17" t="s">
        <v>290</v>
      </c>
      <c r="BM103" s="17" t="s">
        <v>6485</v>
      </c>
    </row>
    <row r="104" s="1" customFormat="1" ht="16.5" customHeight="1">
      <c r="B104" s="33"/>
      <c r="C104" s="198" t="s">
        <v>129</v>
      </c>
      <c r="D104" s="198" t="s">
        <v>285</v>
      </c>
      <c r="E104" s="199" t="s">
        <v>3246</v>
      </c>
      <c r="F104" s="200" t="s">
        <v>3247</v>
      </c>
      <c r="G104" s="201" t="s">
        <v>343</v>
      </c>
      <c r="H104" s="202">
        <v>6</v>
      </c>
      <c r="I104" s="203">
        <v>60.200000000000003</v>
      </c>
      <c r="J104" s="203">
        <f>ROUND(I104*H104,2)</f>
        <v>361.19999999999999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129</v>
      </c>
      <c r="AY104" s="17" t="s">
        <v>282</v>
      </c>
      <c r="BE104" s="207">
        <f>IF(N104="základní",J104,0)</f>
        <v>361.19999999999999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361.19999999999999</v>
      </c>
      <c r="BL104" s="17" t="s">
        <v>290</v>
      </c>
      <c r="BM104" s="17" t="s">
        <v>6486</v>
      </c>
    </row>
    <row r="105" s="1" customFormat="1" ht="16.5" customHeight="1">
      <c r="B105" s="33"/>
      <c r="C105" s="198" t="s">
        <v>290</v>
      </c>
      <c r="D105" s="198" t="s">
        <v>285</v>
      </c>
      <c r="E105" s="199" t="s">
        <v>3252</v>
      </c>
      <c r="F105" s="200" t="s">
        <v>3253</v>
      </c>
      <c r="G105" s="201" t="s">
        <v>343</v>
      </c>
      <c r="H105" s="202">
        <v>6</v>
      </c>
      <c r="I105" s="203">
        <v>56.799999999999997</v>
      </c>
      <c r="J105" s="203">
        <f>ROUND(I105*H105,2)</f>
        <v>340.80000000000001</v>
      </c>
      <c r="K105" s="200" t="s">
        <v>377</v>
      </c>
      <c r="L105" s="38"/>
      <c r="M105" s="72" t="s">
        <v>1</v>
      </c>
      <c r="N105" s="204" t="s">
        <v>50</v>
      </c>
      <c r="O105" s="205">
        <v>0</v>
      </c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129</v>
      </c>
      <c r="AY105" s="17" t="s">
        <v>282</v>
      </c>
      <c r="BE105" s="207">
        <f>IF(N105="základní",J105,0)</f>
        <v>340.80000000000001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340.80000000000001</v>
      </c>
      <c r="BL105" s="17" t="s">
        <v>290</v>
      </c>
      <c r="BM105" s="17" t="s">
        <v>6487</v>
      </c>
    </row>
    <row r="106" s="1" customFormat="1" ht="16.5" customHeight="1">
      <c r="B106" s="33"/>
      <c r="C106" s="198" t="s">
        <v>319</v>
      </c>
      <c r="D106" s="198" t="s">
        <v>285</v>
      </c>
      <c r="E106" s="199" t="s">
        <v>3258</v>
      </c>
      <c r="F106" s="200" t="s">
        <v>3259</v>
      </c>
      <c r="G106" s="201" t="s">
        <v>343</v>
      </c>
      <c r="H106" s="202">
        <v>6</v>
      </c>
      <c r="I106" s="203">
        <v>30.100000000000001</v>
      </c>
      <c r="J106" s="203">
        <f>ROUND(I106*H106,2)</f>
        <v>180.59999999999999</v>
      </c>
      <c r="K106" s="200" t="s">
        <v>377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129</v>
      </c>
      <c r="AY106" s="17" t="s">
        <v>282</v>
      </c>
      <c r="BE106" s="207">
        <f>IF(N106="základní",J106,0)</f>
        <v>180.59999999999999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180.59999999999999</v>
      </c>
      <c r="BL106" s="17" t="s">
        <v>290</v>
      </c>
      <c r="BM106" s="17" t="s">
        <v>6488</v>
      </c>
    </row>
    <row r="107" s="1" customFormat="1" ht="16.5" customHeight="1">
      <c r="B107" s="33"/>
      <c r="C107" s="198" t="s">
        <v>327</v>
      </c>
      <c r="D107" s="198" t="s">
        <v>285</v>
      </c>
      <c r="E107" s="199" t="s">
        <v>3264</v>
      </c>
      <c r="F107" s="200" t="s">
        <v>3265</v>
      </c>
      <c r="G107" s="201" t="s">
        <v>533</v>
      </c>
      <c r="H107" s="202">
        <v>1</v>
      </c>
      <c r="I107" s="203">
        <v>47</v>
      </c>
      <c r="J107" s="203">
        <f>ROUND(I107*H107,2)</f>
        <v>47</v>
      </c>
      <c r="K107" s="200" t="s">
        <v>377</v>
      </c>
      <c r="L107" s="38"/>
      <c r="M107" s="72" t="s">
        <v>1</v>
      </c>
      <c r="N107" s="204" t="s">
        <v>50</v>
      </c>
      <c r="O107" s="205">
        <v>0</v>
      </c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129</v>
      </c>
      <c r="AY107" s="17" t="s">
        <v>282</v>
      </c>
      <c r="BE107" s="207">
        <f>IF(N107="základní",J107,0)</f>
        <v>47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47</v>
      </c>
      <c r="BL107" s="17" t="s">
        <v>290</v>
      </c>
      <c r="BM107" s="17" t="s">
        <v>6489</v>
      </c>
    </row>
    <row r="108" s="1" customFormat="1" ht="16.5" customHeight="1">
      <c r="B108" s="33"/>
      <c r="C108" s="198" t="s">
        <v>334</v>
      </c>
      <c r="D108" s="198" t="s">
        <v>285</v>
      </c>
      <c r="E108" s="199" t="s">
        <v>3334</v>
      </c>
      <c r="F108" s="200" t="s">
        <v>3335</v>
      </c>
      <c r="G108" s="201" t="s">
        <v>392</v>
      </c>
      <c r="H108" s="202">
        <v>31.199999999999999</v>
      </c>
      <c r="I108" s="203">
        <v>46.899999999999999</v>
      </c>
      <c r="J108" s="203">
        <f>ROUND(I108*H108,2)</f>
        <v>1463.28</v>
      </c>
      <c r="K108" s="200" t="s">
        <v>377</v>
      </c>
      <c r="L108" s="38"/>
      <c r="M108" s="72" t="s">
        <v>1</v>
      </c>
      <c r="N108" s="204" t="s">
        <v>50</v>
      </c>
      <c r="O108" s="205">
        <v>0</v>
      </c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129</v>
      </c>
      <c r="AY108" s="17" t="s">
        <v>282</v>
      </c>
      <c r="BE108" s="207">
        <f>IF(N108="základní",J108,0)</f>
        <v>1463.28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1463.28</v>
      </c>
      <c r="BL108" s="17" t="s">
        <v>290</v>
      </c>
      <c r="BM108" s="17" t="s">
        <v>6490</v>
      </c>
    </row>
    <row r="109" s="13" customFormat="1">
      <c r="B109" s="218"/>
      <c r="C109" s="219"/>
      <c r="D109" s="210" t="s">
        <v>292</v>
      </c>
      <c r="E109" s="220" t="s">
        <v>1</v>
      </c>
      <c r="F109" s="221" t="s">
        <v>6491</v>
      </c>
      <c r="G109" s="219"/>
      <c r="H109" s="222">
        <v>31.199999999999999</v>
      </c>
      <c r="I109" s="219"/>
      <c r="J109" s="219"/>
      <c r="K109" s="219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292</v>
      </c>
      <c r="AU109" s="227" t="s">
        <v>129</v>
      </c>
      <c r="AV109" s="13" t="s">
        <v>88</v>
      </c>
      <c r="AW109" s="13" t="s">
        <v>40</v>
      </c>
      <c r="AX109" s="13" t="s">
        <v>79</v>
      </c>
      <c r="AY109" s="227" t="s">
        <v>282</v>
      </c>
    </row>
    <row r="110" s="15" customFormat="1">
      <c r="B110" s="238"/>
      <c r="C110" s="239"/>
      <c r="D110" s="210" t="s">
        <v>292</v>
      </c>
      <c r="E110" s="240" t="s">
        <v>1</v>
      </c>
      <c r="F110" s="241" t="s">
        <v>306</v>
      </c>
      <c r="G110" s="239"/>
      <c r="H110" s="242">
        <v>31.199999999999999</v>
      </c>
      <c r="I110" s="239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292</v>
      </c>
      <c r="AU110" s="247" t="s">
        <v>129</v>
      </c>
      <c r="AV110" s="15" t="s">
        <v>290</v>
      </c>
      <c r="AW110" s="15" t="s">
        <v>40</v>
      </c>
      <c r="AX110" s="15" t="s">
        <v>86</v>
      </c>
      <c r="AY110" s="247" t="s">
        <v>282</v>
      </c>
    </row>
    <row r="111" s="1" customFormat="1" ht="16.5" customHeight="1">
      <c r="B111" s="33"/>
      <c r="C111" s="198" t="s">
        <v>331</v>
      </c>
      <c r="D111" s="198" t="s">
        <v>285</v>
      </c>
      <c r="E111" s="199" t="s">
        <v>3338</v>
      </c>
      <c r="F111" s="200" t="s">
        <v>3339</v>
      </c>
      <c r="G111" s="201" t="s">
        <v>392</v>
      </c>
      <c r="H111" s="202">
        <v>789.29999999999995</v>
      </c>
      <c r="I111" s="203">
        <v>36.700000000000003</v>
      </c>
      <c r="J111" s="203">
        <f>ROUND(I111*H111,2)</f>
        <v>28967.310000000001</v>
      </c>
      <c r="K111" s="200" t="s">
        <v>377</v>
      </c>
      <c r="L111" s="38"/>
      <c r="M111" s="72" t="s">
        <v>1</v>
      </c>
      <c r="N111" s="204" t="s">
        <v>50</v>
      </c>
      <c r="O111" s="205">
        <v>0</v>
      </c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AR111" s="17" t="s">
        <v>290</v>
      </c>
      <c r="AT111" s="17" t="s">
        <v>285</v>
      </c>
      <c r="AU111" s="17" t="s">
        <v>129</v>
      </c>
      <c r="AY111" s="17" t="s">
        <v>282</v>
      </c>
      <c r="BE111" s="207">
        <f>IF(N111="základní",J111,0)</f>
        <v>28967.310000000001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7" t="s">
        <v>86</v>
      </c>
      <c r="BK111" s="207">
        <f>ROUND(I111*H111,2)</f>
        <v>28967.310000000001</v>
      </c>
      <c r="BL111" s="17" t="s">
        <v>290</v>
      </c>
      <c r="BM111" s="17" t="s">
        <v>6492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6493</v>
      </c>
      <c r="G112" s="219"/>
      <c r="H112" s="222">
        <v>789.29999999999995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129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789.29999999999995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129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198" t="s">
        <v>346</v>
      </c>
      <c r="D114" s="198" t="s">
        <v>285</v>
      </c>
      <c r="E114" s="199" t="s">
        <v>3342</v>
      </c>
      <c r="F114" s="200" t="s">
        <v>3343</v>
      </c>
      <c r="G114" s="201" t="s">
        <v>392</v>
      </c>
      <c r="H114" s="202">
        <v>98.799999999999997</v>
      </c>
      <c r="I114" s="203">
        <v>32.200000000000003</v>
      </c>
      <c r="J114" s="203">
        <f>ROUND(I114*H114,2)</f>
        <v>3181.3600000000001</v>
      </c>
      <c r="K114" s="200" t="s">
        <v>377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129</v>
      </c>
      <c r="AY114" s="17" t="s">
        <v>282</v>
      </c>
      <c r="BE114" s="207">
        <f>IF(N114="základní",J114,0)</f>
        <v>3181.3600000000001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3181.3600000000001</v>
      </c>
      <c r="BL114" s="17" t="s">
        <v>290</v>
      </c>
      <c r="BM114" s="17" t="s">
        <v>6494</v>
      </c>
    </row>
    <row r="115" s="13" customFormat="1">
      <c r="B115" s="218"/>
      <c r="C115" s="219"/>
      <c r="D115" s="210" t="s">
        <v>292</v>
      </c>
      <c r="E115" s="220" t="s">
        <v>1</v>
      </c>
      <c r="F115" s="221" t="s">
        <v>6495</v>
      </c>
      <c r="G115" s="219"/>
      <c r="H115" s="222">
        <v>98.799999999999997</v>
      </c>
      <c r="I115" s="219"/>
      <c r="J115" s="219"/>
      <c r="K115" s="219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292</v>
      </c>
      <c r="AU115" s="227" t="s">
        <v>129</v>
      </c>
      <c r="AV115" s="13" t="s">
        <v>88</v>
      </c>
      <c r="AW115" s="13" t="s">
        <v>40</v>
      </c>
      <c r="AX115" s="13" t="s">
        <v>79</v>
      </c>
      <c r="AY115" s="227" t="s">
        <v>282</v>
      </c>
    </row>
    <row r="116" s="15" customFormat="1">
      <c r="B116" s="238"/>
      <c r="C116" s="239"/>
      <c r="D116" s="210" t="s">
        <v>292</v>
      </c>
      <c r="E116" s="240" t="s">
        <v>1</v>
      </c>
      <c r="F116" s="241" t="s">
        <v>306</v>
      </c>
      <c r="G116" s="239"/>
      <c r="H116" s="242">
        <v>98.799999999999997</v>
      </c>
      <c r="I116" s="239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292</v>
      </c>
      <c r="AU116" s="247" t="s">
        <v>129</v>
      </c>
      <c r="AV116" s="15" t="s">
        <v>290</v>
      </c>
      <c r="AW116" s="15" t="s">
        <v>40</v>
      </c>
      <c r="AX116" s="15" t="s">
        <v>86</v>
      </c>
      <c r="AY116" s="247" t="s">
        <v>282</v>
      </c>
    </row>
    <row r="117" s="1" customFormat="1" ht="16.5" customHeight="1">
      <c r="B117" s="33"/>
      <c r="C117" s="198" t="s">
        <v>352</v>
      </c>
      <c r="D117" s="198" t="s">
        <v>285</v>
      </c>
      <c r="E117" s="199" t="s">
        <v>3346</v>
      </c>
      <c r="F117" s="200" t="s">
        <v>3347</v>
      </c>
      <c r="G117" s="201" t="s">
        <v>376</v>
      </c>
      <c r="H117" s="202">
        <v>104</v>
      </c>
      <c r="I117" s="203">
        <v>66</v>
      </c>
      <c r="J117" s="203">
        <f>ROUND(I117*H117,2)</f>
        <v>6864</v>
      </c>
      <c r="K117" s="200" t="s">
        <v>377</v>
      </c>
      <c r="L117" s="38"/>
      <c r="M117" s="72" t="s">
        <v>1</v>
      </c>
      <c r="N117" s="204" t="s">
        <v>50</v>
      </c>
      <c r="O117" s="205">
        <v>0</v>
      </c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129</v>
      </c>
      <c r="AY117" s="17" t="s">
        <v>282</v>
      </c>
      <c r="BE117" s="207">
        <f>IF(N117="základní",J117,0)</f>
        <v>6864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6864</v>
      </c>
      <c r="BL117" s="17" t="s">
        <v>290</v>
      </c>
      <c r="BM117" s="17" t="s">
        <v>6496</v>
      </c>
    </row>
    <row r="118" s="13" customFormat="1">
      <c r="B118" s="218"/>
      <c r="C118" s="219"/>
      <c r="D118" s="210" t="s">
        <v>292</v>
      </c>
      <c r="E118" s="220" t="s">
        <v>1</v>
      </c>
      <c r="F118" s="221" t="s">
        <v>6497</v>
      </c>
      <c r="G118" s="219"/>
      <c r="H118" s="222">
        <v>104</v>
      </c>
      <c r="I118" s="219"/>
      <c r="J118" s="219"/>
      <c r="K118" s="219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292</v>
      </c>
      <c r="AU118" s="227" t="s">
        <v>129</v>
      </c>
      <c r="AV118" s="13" t="s">
        <v>88</v>
      </c>
      <c r="AW118" s="13" t="s">
        <v>40</v>
      </c>
      <c r="AX118" s="13" t="s">
        <v>79</v>
      </c>
      <c r="AY118" s="227" t="s">
        <v>282</v>
      </c>
    </row>
    <row r="119" s="15" customFormat="1">
      <c r="B119" s="238"/>
      <c r="C119" s="239"/>
      <c r="D119" s="210" t="s">
        <v>292</v>
      </c>
      <c r="E119" s="240" t="s">
        <v>1</v>
      </c>
      <c r="F119" s="241" t="s">
        <v>306</v>
      </c>
      <c r="G119" s="239"/>
      <c r="H119" s="242">
        <v>104</v>
      </c>
      <c r="I119" s="239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292</v>
      </c>
      <c r="AU119" s="247" t="s">
        <v>129</v>
      </c>
      <c r="AV119" s="15" t="s">
        <v>290</v>
      </c>
      <c r="AW119" s="15" t="s">
        <v>40</v>
      </c>
      <c r="AX119" s="15" t="s">
        <v>86</v>
      </c>
      <c r="AY119" s="247" t="s">
        <v>282</v>
      </c>
    </row>
    <row r="120" s="1" customFormat="1" ht="16.5" customHeight="1">
      <c r="B120" s="33"/>
      <c r="C120" s="198" t="s">
        <v>356</v>
      </c>
      <c r="D120" s="198" t="s">
        <v>285</v>
      </c>
      <c r="E120" s="199" t="s">
        <v>3350</v>
      </c>
      <c r="F120" s="200" t="s">
        <v>3351</v>
      </c>
      <c r="G120" s="201" t="s">
        <v>376</v>
      </c>
      <c r="H120" s="202">
        <v>198</v>
      </c>
      <c r="I120" s="203">
        <v>92.200000000000003</v>
      </c>
      <c r="J120" s="203">
        <f>ROUND(I120*H120,2)</f>
        <v>18255.599999999999</v>
      </c>
      <c r="K120" s="200" t="s">
        <v>377</v>
      </c>
      <c r="L120" s="38"/>
      <c r="M120" s="72" t="s">
        <v>1</v>
      </c>
      <c r="N120" s="204" t="s">
        <v>50</v>
      </c>
      <c r="O120" s="205">
        <v>0</v>
      </c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129</v>
      </c>
      <c r="AY120" s="17" t="s">
        <v>282</v>
      </c>
      <c r="BE120" s="207">
        <f>IF(N120="základní",J120,0)</f>
        <v>18255.599999999999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18255.599999999999</v>
      </c>
      <c r="BL120" s="17" t="s">
        <v>290</v>
      </c>
      <c r="BM120" s="17" t="s">
        <v>6498</v>
      </c>
    </row>
    <row r="121" s="13" customFormat="1">
      <c r="B121" s="218"/>
      <c r="C121" s="219"/>
      <c r="D121" s="210" t="s">
        <v>292</v>
      </c>
      <c r="E121" s="220" t="s">
        <v>1</v>
      </c>
      <c r="F121" s="221" t="s">
        <v>6499</v>
      </c>
      <c r="G121" s="219"/>
      <c r="H121" s="222">
        <v>198</v>
      </c>
      <c r="I121" s="219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292</v>
      </c>
      <c r="AU121" s="227" t="s">
        <v>129</v>
      </c>
      <c r="AV121" s="13" t="s">
        <v>88</v>
      </c>
      <c r="AW121" s="13" t="s">
        <v>40</v>
      </c>
      <c r="AX121" s="13" t="s">
        <v>79</v>
      </c>
      <c r="AY121" s="227" t="s">
        <v>282</v>
      </c>
    </row>
    <row r="122" s="15" customFormat="1">
      <c r="B122" s="238"/>
      <c r="C122" s="239"/>
      <c r="D122" s="210" t="s">
        <v>292</v>
      </c>
      <c r="E122" s="240" t="s">
        <v>1</v>
      </c>
      <c r="F122" s="241" t="s">
        <v>306</v>
      </c>
      <c r="G122" s="239"/>
      <c r="H122" s="242">
        <v>198</v>
      </c>
      <c r="I122" s="239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292</v>
      </c>
      <c r="AU122" s="247" t="s">
        <v>129</v>
      </c>
      <c r="AV122" s="15" t="s">
        <v>290</v>
      </c>
      <c r="AW122" s="15" t="s">
        <v>40</v>
      </c>
      <c r="AX122" s="15" t="s">
        <v>86</v>
      </c>
      <c r="AY122" s="247" t="s">
        <v>282</v>
      </c>
    </row>
    <row r="123" s="1" customFormat="1" ht="16.5" customHeight="1">
      <c r="B123" s="33"/>
      <c r="C123" s="198" t="s">
        <v>360</v>
      </c>
      <c r="D123" s="198" t="s">
        <v>285</v>
      </c>
      <c r="E123" s="199" t="s">
        <v>6500</v>
      </c>
      <c r="F123" s="200" t="s">
        <v>6501</v>
      </c>
      <c r="G123" s="201" t="s">
        <v>376</v>
      </c>
      <c r="H123" s="202">
        <v>1</v>
      </c>
      <c r="I123" s="203">
        <v>4080</v>
      </c>
      <c r="J123" s="203">
        <f>ROUND(I123*H123,2)</f>
        <v>4080</v>
      </c>
      <c r="K123" s="200" t="s">
        <v>377</v>
      </c>
      <c r="L123" s="38"/>
      <c r="M123" s="72" t="s">
        <v>1</v>
      </c>
      <c r="N123" s="204" t="s">
        <v>50</v>
      </c>
      <c r="O123" s="205">
        <v>0</v>
      </c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129</v>
      </c>
      <c r="AY123" s="17" t="s">
        <v>282</v>
      </c>
      <c r="BE123" s="207">
        <f>IF(N123="základní",J123,0)</f>
        <v>4080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4080</v>
      </c>
      <c r="BL123" s="17" t="s">
        <v>290</v>
      </c>
      <c r="BM123" s="17" t="s">
        <v>6502</v>
      </c>
    </row>
    <row r="124" s="1" customFormat="1" ht="16.5" customHeight="1">
      <c r="B124" s="33"/>
      <c r="C124" s="198" t="s">
        <v>365</v>
      </c>
      <c r="D124" s="198" t="s">
        <v>285</v>
      </c>
      <c r="E124" s="199" t="s">
        <v>3357</v>
      </c>
      <c r="F124" s="200" t="s">
        <v>3358</v>
      </c>
      <c r="G124" s="201" t="s">
        <v>376</v>
      </c>
      <c r="H124" s="202">
        <v>8</v>
      </c>
      <c r="I124" s="203">
        <v>139</v>
      </c>
      <c r="J124" s="203">
        <f>ROUND(I124*H124,2)</f>
        <v>1112</v>
      </c>
      <c r="K124" s="200" t="s">
        <v>377</v>
      </c>
      <c r="L124" s="38"/>
      <c r="M124" s="72" t="s">
        <v>1</v>
      </c>
      <c r="N124" s="204" t="s">
        <v>50</v>
      </c>
      <c r="O124" s="205">
        <v>0</v>
      </c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129</v>
      </c>
      <c r="AY124" s="17" t="s">
        <v>282</v>
      </c>
      <c r="BE124" s="207">
        <f>IF(N124="základní",J124,0)</f>
        <v>1112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1112</v>
      </c>
      <c r="BL124" s="17" t="s">
        <v>290</v>
      </c>
      <c r="BM124" s="17" t="s">
        <v>6503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4260</v>
      </c>
      <c r="G125" s="219"/>
      <c r="H125" s="222">
        <v>8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129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5" customFormat="1">
      <c r="B126" s="238"/>
      <c r="C126" s="239"/>
      <c r="D126" s="210" t="s">
        <v>292</v>
      </c>
      <c r="E126" s="240" t="s">
        <v>1</v>
      </c>
      <c r="F126" s="241" t="s">
        <v>306</v>
      </c>
      <c r="G126" s="239"/>
      <c r="H126" s="242">
        <v>8</v>
      </c>
      <c r="I126" s="239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292</v>
      </c>
      <c r="AU126" s="247" t="s">
        <v>129</v>
      </c>
      <c r="AV126" s="15" t="s">
        <v>290</v>
      </c>
      <c r="AW126" s="15" t="s">
        <v>40</v>
      </c>
      <c r="AX126" s="15" t="s">
        <v>86</v>
      </c>
      <c r="AY126" s="247" t="s">
        <v>282</v>
      </c>
    </row>
    <row r="127" s="1" customFormat="1" ht="16.5" customHeight="1">
      <c r="B127" s="33"/>
      <c r="C127" s="198" t="s">
        <v>370</v>
      </c>
      <c r="D127" s="198" t="s">
        <v>285</v>
      </c>
      <c r="E127" s="199" t="s">
        <v>3438</v>
      </c>
      <c r="F127" s="200" t="s">
        <v>3439</v>
      </c>
      <c r="G127" s="201" t="s">
        <v>627</v>
      </c>
      <c r="H127" s="202">
        <v>675.13999999999999</v>
      </c>
      <c r="I127" s="203">
        <v>1.6000000000000001</v>
      </c>
      <c r="J127" s="203">
        <f>ROUND(I127*H127,2)</f>
        <v>1080.22</v>
      </c>
      <c r="K127" s="200" t="s">
        <v>377</v>
      </c>
      <c r="L127" s="38"/>
      <c r="M127" s="72" t="s">
        <v>1</v>
      </c>
      <c r="N127" s="204" t="s">
        <v>50</v>
      </c>
      <c r="O127" s="205">
        <v>0</v>
      </c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129</v>
      </c>
      <c r="AY127" s="17" t="s">
        <v>282</v>
      </c>
      <c r="BE127" s="207">
        <f>IF(N127="základní",J127,0)</f>
        <v>1080.22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1080.22</v>
      </c>
      <c r="BL127" s="17" t="s">
        <v>290</v>
      </c>
      <c r="BM127" s="17" t="s">
        <v>6504</v>
      </c>
    </row>
    <row r="128" s="1" customFormat="1" ht="16.5" customHeight="1">
      <c r="B128" s="33"/>
      <c r="C128" s="198" t="s">
        <v>8</v>
      </c>
      <c r="D128" s="198" t="s">
        <v>285</v>
      </c>
      <c r="E128" s="199" t="s">
        <v>3441</v>
      </c>
      <c r="F128" s="200" t="s">
        <v>3442</v>
      </c>
      <c r="G128" s="201" t="s">
        <v>627</v>
      </c>
      <c r="H128" s="202">
        <v>675.13999999999999</v>
      </c>
      <c r="I128" s="203">
        <v>1</v>
      </c>
      <c r="J128" s="203">
        <f>ROUND(I128*H128,2)</f>
        <v>675.13999999999999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129</v>
      </c>
      <c r="AY128" s="17" t="s">
        <v>282</v>
      </c>
      <c r="BE128" s="207">
        <f>IF(N128="základní",J128,0)</f>
        <v>675.13999999999999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675.13999999999999</v>
      </c>
      <c r="BL128" s="17" t="s">
        <v>290</v>
      </c>
      <c r="BM128" s="17" t="s">
        <v>6505</v>
      </c>
    </row>
    <row r="129" s="11" customFormat="1" ht="20.88" customHeight="1">
      <c r="B129" s="183"/>
      <c r="C129" s="184"/>
      <c r="D129" s="185" t="s">
        <v>78</v>
      </c>
      <c r="E129" s="196" t="s">
        <v>6506</v>
      </c>
      <c r="F129" s="196" t="s">
        <v>3445</v>
      </c>
      <c r="G129" s="184"/>
      <c r="H129" s="184"/>
      <c r="I129" s="184"/>
      <c r="J129" s="197">
        <f>BK129</f>
        <v>54786.800000000003</v>
      </c>
      <c r="K129" s="184"/>
      <c r="L129" s="188"/>
      <c r="M129" s="189"/>
      <c r="N129" s="190"/>
      <c r="O129" s="190"/>
      <c r="P129" s="191">
        <f>SUM(P130:P155)</f>
        <v>0</v>
      </c>
      <c r="Q129" s="190"/>
      <c r="R129" s="191">
        <f>SUM(R130:R155)</f>
        <v>0</v>
      </c>
      <c r="S129" s="190"/>
      <c r="T129" s="192">
        <f>SUM(T130:T155)</f>
        <v>0</v>
      </c>
      <c r="AR129" s="193" t="s">
        <v>129</v>
      </c>
      <c r="AT129" s="194" t="s">
        <v>78</v>
      </c>
      <c r="AU129" s="194" t="s">
        <v>88</v>
      </c>
      <c r="AY129" s="193" t="s">
        <v>282</v>
      </c>
      <c r="BK129" s="195">
        <f>SUM(BK130:BK155)</f>
        <v>54786.800000000003</v>
      </c>
    </row>
    <row r="130" s="1" customFormat="1" ht="16.5" customHeight="1">
      <c r="B130" s="33"/>
      <c r="C130" s="198" t="s">
        <v>381</v>
      </c>
      <c r="D130" s="198" t="s">
        <v>285</v>
      </c>
      <c r="E130" s="199" t="s">
        <v>3446</v>
      </c>
      <c r="F130" s="200" t="s">
        <v>3447</v>
      </c>
      <c r="G130" s="201" t="s">
        <v>3448</v>
      </c>
      <c r="H130" s="202">
        <v>80.599999999999994</v>
      </c>
      <c r="I130" s="203">
        <v>29</v>
      </c>
      <c r="J130" s="203">
        <f>ROUND(I130*H130,2)</f>
        <v>2337.4000000000001</v>
      </c>
      <c r="K130" s="200" t="s">
        <v>377</v>
      </c>
      <c r="L130" s="38"/>
      <c r="M130" s="72" t="s">
        <v>1</v>
      </c>
      <c r="N130" s="204" t="s">
        <v>50</v>
      </c>
      <c r="O130" s="205">
        <v>0</v>
      </c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AR130" s="17" t="s">
        <v>290</v>
      </c>
      <c r="AT130" s="17" t="s">
        <v>285</v>
      </c>
      <c r="AU130" s="17" t="s">
        <v>129</v>
      </c>
      <c r="AY130" s="17" t="s">
        <v>282</v>
      </c>
      <c r="BE130" s="207">
        <f>IF(N130="základní",J130,0)</f>
        <v>2337.4000000000001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7" t="s">
        <v>86</v>
      </c>
      <c r="BK130" s="207">
        <f>ROUND(I130*H130,2)</f>
        <v>2337.4000000000001</v>
      </c>
      <c r="BL130" s="17" t="s">
        <v>290</v>
      </c>
      <c r="BM130" s="17" t="s">
        <v>6507</v>
      </c>
    </row>
    <row r="131" s="13" customFormat="1">
      <c r="B131" s="218"/>
      <c r="C131" s="219"/>
      <c r="D131" s="210" t="s">
        <v>292</v>
      </c>
      <c r="E131" s="220" t="s">
        <v>1</v>
      </c>
      <c r="F131" s="221" t="s">
        <v>6508</v>
      </c>
      <c r="G131" s="219"/>
      <c r="H131" s="222">
        <v>80.599999999999994</v>
      </c>
      <c r="I131" s="219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292</v>
      </c>
      <c r="AU131" s="227" t="s">
        <v>129</v>
      </c>
      <c r="AV131" s="13" t="s">
        <v>88</v>
      </c>
      <c r="AW131" s="13" t="s">
        <v>40</v>
      </c>
      <c r="AX131" s="13" t="s">
        <v>79</v>
      </c>
      <c r="AY131" s="227" t="s">
        <v>282</v>
      </c>
    </row>
    <row r="132" s="15" customFormat="1">
      <c r="B132" s="238"/>
      <c r="C132" s="239"/>
      <c r="D132" s="210" t="s">
        <v>292</v>
      </c>
      <c r="E132" s="240" t="s">
        <v>1</v>
      </c>
      <c r="F132" s="241" t="s">
        <v>306</v>
      </c>
      <c r="G132" s="239"/>
      <c r="H132" s="242">
        <v>80.599999999999994</v>
      </c>
      <c r="I132" s="239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292</v>
      </c>
      <c r="AU132" s="247" t="s">
        <v>129</v>
      </c>
      <c r="AV132" s="15" t="s">
        <v>290</v>
      </c>
      <c r="AW132" s="15" t="s">
        <v>40</v>
      </c>
      <c r="AX132" s="15" t="s">
        <v>86</v>
      </c>
      <c r="AY132" s="247" t="s">
        <v>282</v>
      </c>
    </row>
    <row r="133" s="1" customFormat="1" ht="16.5" customHeight="1">
      <c r="B133" s="33"/>
      <c r="C133" s="198" t="s">
        <v>385</v>
      </c>
      <c r="D133" s="198" t="s">
        <v>285</v>
      </c>
      <c r="E133" s="199" t="s">
        <v>3503</v>
      </c>
      <c r="F133" s="200" t="s">
        <v>3504</v>
      </c>
      <c r="G133" s="201" t="s">
        <v>3448</v>
      </c>
      <c r="H133" s="202">
        <v>749.84000000000003</v>
      </c>
      <c r="I133" s="203">
        <v>29.5</v>
      </c>
      <c r="J133" s="203">
        <f>ROUND(I133*H133,2)</f>
        <v>22120.279999999999</v>
      </c>
      <c r="K133" s="200" t="s">
        <v>377</v>
      </c>
      <c r="L133" s="38"/>
      <c r="M133" s="72" t="s">
        <v>1</v>
      </c>
      <c r="N133" s="204" t="s">
        <v>50</v>
      </c>
      <c r="O133" s="205">
        <v>0</v>
      </c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129</v>
      </c>
      <c r="AY133" s="17" t="s">
        <v>282</v>
      </c>
      <c r="BE133" s="207">
        <f>IF(N133="základní",J133,0)</f>
        <v>22120.279999999999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22120.279999999999</v>
      </c>
      <c r="BL133" s="17" t="s">
        <v>290</v>
      </c>
      <c r="BM133" s="17" t="s">
        <v>6509</v>
      </c>
    </row>
    <row r="134" s="1" customFormat="1" ht="16.5" customHeight="1">
      <c r="B134" s="33"/>
      <c r="C134" s="198" t="s">
        <v>389</v>
      </c>
      <c r="D134" s="198" t="s">
        <v>285</v>
      </c>
      <c r="E134" s="199" t="s">
        <v>3507</v>
      </c>
      <c r="F134" s="200" t="s">
        <v>3508</v>
      </c>
      <c r="G134" s="201" t="s">
        <v>376</v>
      </c>
      <c r="H134" s="202">
        <v>52</v>
      </c>
      <c r="I134" s="203">
        <v>9.6999999999999993</v>
      </c>
      <c r="J134" s="203">
        <f>ROUND(I134*H134,2)</f>
        <v>504.39999999999998</v>
      </c>
      <c r="K134" s="200" t="s">
        <v>377</v>
      </c>
      <c r="L134" s="38"/>
      <c r="M134" s="72" t="s">
        <v>1</v>
      </c>
      <c r="N134" s="204" t="s">
        <v>50</v>
      </c>
      <c r="O134" s="205">
        <v>0</v>
      </c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129</v>
      </c>
      <c r="AY134" s="17" t="s">
        <v>282</v>
      </c>
      <c r="BE134" s="207">
        <f>IF(N134="základní",J134,0)</f>
        <v>504.39999999999998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504.39999999999998</v>
      </c>
      <c r="BL134" s="17" t="s">
        <v>290</v>
      </c>
      <c r="BM134" s="17" t="s">
        <v>6510</v>
      </c>
    </row>
    <row r="135" s="13" customFormat="1">
      <c r="B135" s="218"/>
      <c r="C135" s="219"/>
      <c r="D135" s="210" t="s">
        <v>292</v>
      </c>
      <c r="E135" s="220" t="s">
        <v>1</v>
      </c>
      <c r="F135" s="221" t="s">
        <v>6484</v>
      </c>
      <c r="G135" s="219"/>
      <c r="H135" s="222">
        <v>52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292</v>
      </c>
      <c r="AU135" s="227" t="s">
        <v>129</v>
      </c>
      <c r="AV135" s="13" t="s">
        <v>88</v>
      </c>
      <c r="AW135" s="13" t="s">
        <v>40</v>
      </c>
      <c r="AX135" s="13" t="s">
        <v>79</v>
      </c>
      <c r="AY135" s="227" t="s">
        <v>282</v>
      </c>
    </row>
    <row r="136" s="15" customFormat="1">
      <c r="B136" s="238"/>
      <c r="C136" s="239"/>
      <c r="D136" s="210" t="s">
        <v>292</v>
      </c>
      <c r="E136" s="240" t="s">
        <v>1</v>
      </c>
      <c r="F136" s="241" t="s">
        <v>306</v>
      </c>
      <c r="G136" s="239"/>
      <c r="H136" s="242">
        <v>52</v>
      </c>
      <c r="I136" s="239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292</v>
      </c>
      <c r="AU136" s="247" t="s">
        <v>129</v>
      </c>
      <c r="AV136" s="15" t="s">
        <v>290</v>
      </c>
      <c r="AW136" s="15" t="s">
        <v>40</v>
      </c>
      <c r="AX136" s="15" t="s">
        <v>86</v>
      </c>
      <c r="AY136" s="247" t="s">
        <v>282</v>
      </c>
    </row>
    <row r="137" s="1" customFormat="1" ht="16.5" customHeight="1">
      <c r="B137" s="33"/>
      <c r="C137" s="198" t="s">
        <v>395</v>
      </c>
      <c r="D137" s="198" t="s">
        <v>285</v>
      </c>
      <c r="E137" s="199" t="s">
        <v>3511</v>
      </c>
      <c r="F137" s="200" t="s">
        <v>3512</v>
      </c>
      <c r="G137" s="201" t="s">
        <v>376</v>
      </c>
      <c r="H137" s="202">
        <v>146</v>
      </c>
      <c r="I137" s="203">
        <v>18</v>
      </c>
      <c r="J137" s="203">
        <f>ROUND(I137*H137,2)</f>
        <v>2628</v>
      </c>
      <c r="K137" s="200" t="s">
        <v>377</v>
      </c>
      <c r="L137" s="38"/>
      <c r="M137" s="72" t="s">
        <v>1</v>
      </c>
      <c r="N137" s="204" t="s">
        <v>50</v>
      </c>
      <c r="O137" s="205">
        <v>0</v>
      </c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AR137" s="17" t="s">
        <v>290</v>
      </c>
      <c r="AT137" s="17" t="s">
        <v>285</v>
      </c>
      <c r="AU137" s="17" t="s">
        <v>129</v>
      </c>
      <c r="AY137" s="17" t="s">
        <v>282</v>
      </c>
      <c r="BE137" s="207">
        <f>IF(N137="základní",J137,0)</f>
        <v>2628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2628</v>
      </c>
      <c r="BL137" s="17" t="s">
        <v>290</v>
      </c>
      <c r="BM137" s="17" t="s">
        <v>6511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6512</v>
      </c>
      <c r="G138" s="219"/>
      <c r="H138" s="222">
        <v>146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129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146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129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" customFormat="1" ht="16.5" customHeight="1">
      <c r="B140" s="33"/>
      <c r="C140" s="198" t="s">
        <v>399</v>
      </c>
      <c r="D140" s="198" t="s">
        <v>285</v>
      </c>
      <c r="E140" s="199" t="s">
        <v>3515</v>
      </c>
      <c r="F140" s="200" t="s">
        <v>3516</v>
      </c>
      <c r="G140" s="201" t="s">
        <v>376</v>
      </c>
      <c r="H140" s="202">
        <v>104</v>
      </c>
      <c r="I140" s="203">
        <v>27</v>
      </c>
      <c r="J140" s="203">
        <f>ROUND(I140*H140,2)</f>
        <v>2808</v>
      </c>
      <c r="K140" s="200" t="s">
        <v>377</v>
      </c>
      <c r="L140" s="38"/>
      <c r="M140" s="72" t="s">
        <v>1</v>
      </c>
      <c r="N140" s="204" t="s">
        <v>50</v>
      </c>
      <c r="O140" s="205">
        <v>0</v>
      </c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7" t="s">
        <v>290</v>
      </c>
      <c r="AT140" s="17" t="s">
        <v>285</v>
      </c>
      <c r="AU140" s="17" t="s">
        <v>129</v>
      </c>
      <c r="AY140" s="17" t="s">
        <v>282</v>
      </c>
      <c r="BE140" s="207">
        <f>IF(N140="základní",J140,0)</f>
        <v>2808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2808</v>
      </c>
      <c r="BL140" s="17" t="s">
        <v>290</v>
      </c>
      <c r="BM140" s="17" t="s">
        <v>6513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6514</v>
      </c>
      <c r="G141" s="219"/>
      <c r="H141" s="222">
        <v>104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129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104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129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" customFormat="1" ht="16.5" customHeight="1">
      <c r="B143" s="33"/>
      <c r="C143" s="198" t="s">
        <v>410</v>
      </c>
      <c r="D143" s="198" t="s">
        <v>285</v>
      </c>
      <c r="E143" s="199" t="s">
        <v>3536</v>
      </c>
      <c r="F143" s="200" t="s">
        <v>3537</v>
      </c>
      <c r="G143" s="201" t="s">
        <v>3448</v>
      </c>
      <c r="H143" s="202">
        <v>12.5</v>
      </c>
      <c r="I143" s="203">
        <v>95</v>
      </c>
      <c r="J143" s="203">
        <f>ROUND(I143*H143,2)</f>
        <v>1187.5</v>
      </c>
      <c r="K143" s="200" t="s">
        <v>377</v>
      </c>
      <c r="L143" s="38"/>
      <c r="M143" s="72" t="s">
        <v>1</v>
      </c>
      <c r="N143" s="204" t="s">
        <v>50</v>
      </c>
      <c r="O143" s="205">
        <v>0</v>
      </c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129</v>
      </c>
      <c r="AY143" s="17" t="s">
        <v>282</v>
      </c>
      <c r="BE143" s="207">
        <f>IF(N143="základní",J143,0)</f>
        <v>1187.5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1187.5</v>
      </c>
      <c r="BL143" s="17" t="s">
        <v>290</v>
      </c>
      <c r="BM143" s="17" t="s">
        <v>6515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6516</v>
      </c>
      <c r="G144" s="219"/>
      <c r="H144" s="222">
        <v>12.5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129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12.5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129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198" t="s">
        <v>415</v>
      </c>
      <c r="D146" s="198" t="s">
        <v>285</v>
      </c>
      <c r="E146" s="199" t="s">
        <v>3671</v>
      </c>
      <c r="F146" s="200" t="s">
        <v>3672</v>
      </c>
      <c r="G146" s="201" t="s">
        <v>376</v>
      </c>
      <c r="H146" s="202">
        <v>104</v>
      </c>
      <c r="I146" s="203">
        <v>160</v>
      </c>
      <c r="J146" s="203">
        <f>ROUND(I146*H146,2)</f>
        <v>16640</v>
      </c>
      <c r="K146" s="200" t="s">
        <v>377</v>
      </c>
      <c r="L146" s="38"/>
      <c r="M146" s="72" t="s">
        <v>1</v>
      </c>
      <c r="N146" s="204" t="s">
        <v>50</v>
      </c>
      <c r="O146" s="205">
        <v>0</v>
      </c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129</v>
      </c>
      <c r="AY146" s="17" t="s">
        <v>282</v>
      </c>
      <c r="BE146" s="207">
        <f>IF(N146="základní",J146,0)</f>
        <v>16640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16640</v>
      </c>
      <c r="BL146" s="17" t="s">
        <v>290</v>
      </c>
      <c r="BM146" s="17" t="s">
        <v>6517</v>
      </c>
    </row>
    <row r="147" s="13" customFormat="1">
      <c r="B147" s="218"/>
      <c r="C147" s="219"/>
      <c r="D147" s="210" t="s">
        <v>292</v>
      </c>
      <c r="E147" s="220" t="s">
        <v>1</v>
      </c>
      <c r="F147" s="221" t="s">
        <v>6514</v>
      </c>
      <c r="G147" s="219"/>
      <c r="H147" s="222">
        <v>104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292</v>
      </c>
      <c r="AU147" s="227" t="s">
        <v>129</v>
      </c>
      <c r="AV147" s="13" t="s">
        <v>88</v>
      </c>
      <c r="AW147" s="13" t="s">
        <v>40</v>
      </c>
      <c r="AX147" s="13" t="s">
        <v>79</v>
      </c>
      <c r="AY147" s="227" t="s">
        <v>282</v>
      </c>
    </row>
    <row r="148" s="15" customFormat="1">
      <c r="B148" s="238"/>
      <c r="C148" s="239"/>
      <c r="D148" s="210" t="s">
        <v>292</v>
      </c>
      <c r="E148" s="240" t="s">
        <v>1</v>
      </c>
      <c r="F148" s="241" t="s">
        <v>306</v>
      </c>
      <c r="G148" s="239"/>
      <c r="H148" s="242">
        <v>104</v>
      </c>
      <c r="I148" s="239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292</v>
      </c>
      <c r="AU148" s="247" t="s">
        <v>129</v>
      </c>
      <c r="AV148" s="15" t="s">
        <v>290</v>
      </c>
      <c r="AW148" s="15" t="s">
        <v>40</v>
      </c>
      <c r="AX148" s="15" t="s">
        <v>86</v>
      </c>
      <c r="AY148" s="247" t="s">
        <v>282</v>
      </c>
    </row>
    <row r="149" s="1" customFormat="1" ht="16.5" customHeight="1">
      <c r="B149" s="33"/>
      <c r="C149" s="198" t="s">
        <v>7</v>
      </c>
      <c r="D149" s="198" t="s">
        <v>285</v>
      </c>
      <c r="E149" s="199" t="s">
        <v>6518</v>
      </c>
      <c r="F149" s="200" t="s">
        <v>6519</v>
      </c>
      <c r="G149" s="201" t="s">
        <v>376</v>
      </c>
      <c r="H149" s="202">
        <v>52</v>
      </c>
      <c r="I149" s="203">
        <v>8.2799999999999994</v>
      </c>
      <c r="J149" s="203">
        <f>ROUND(I149*H149,2)</f>
        <v>430.56</v>
      </c>
      <c r="K149" s="200" t="s">
        <v>377</v>
      </c>
      <c r="L149" s="38"/>
      <c r="M149" s="72" t="s">
        <v>1</v>
      </c>
      <c r="N149" s="204" t="s">
        <v>50</v>
      </c>
      <c r="O149" s="205">
        <v>0</v>
      </c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129</v>
      </c>
      <c r="AY149" s="17" t="s">
        <v>282</v>
      </c>
      <c r="BE149" s="207">
        <f>IF(N149="základní",J149,0)</f>
        <v>430.56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430.56</v>
      </c>
      <c r="BL149" s="17" t="s">
        <v>290</v>
      </c>
      <c r="BM149" s="17" t="s">
        <v>6520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6484</v>
      </c>
      <c r="G150" s="219"/>
      <c r="H150" s="222">
        <v>52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129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52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129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198" t="s">
        <v>420</v>
      </c>
      <c r="D152" s="198" t="s">
        <v>285</v>
      </c>
      <c r="E152" s="199" t="s">
        <v>3681</v>
      </c>
      <c r="F152" s="200" t="s">
        <v>3682</v>
      </c>
      <c r="G152" s="201" t="s">
        <v>627</v>
      </c>
      <c r="H152" s="202">
        <v>486.56</v>
      </c>
      <c r="I152" s="203">
        <v>3</v>
      </c>
      <c r="J152" s="203">
        <f>ROUND(I152*H152,2)</f>
        <v>1459.6800000000001</v>
      </c>
      <c r="K152" s="200" t="s">
        <v>377</v>
      </c>
      <c r="L152" s="38"/>
      <c r="M152" s="72" t="s">
        <v>1</v>
      </c>
      <c r="N152" s="204" t="s">
        <v>50</v>
      </c>
      <c r="O152" s="205">
        <v>0</v>
      </c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290</v>
      </c>
      <c r="AT152" s="17" t="s">
        <v>285</v>
      </c>
      <c r="AU152" s="17" t="s">
        <v>129</v>
      </c>
      <c r="AY152" s="17" t="s">
        <v>282</v>
      </c>
      <c r="BE152" s="207">
        <f>IF(N152="základní",J152,0)</f>
        <v>1459.6800000000001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1459.6800000000001</v>
      </c>
      <c r="BL152" s="17" t="s">
        <v>290</v>
      </c>
      <c r="BM152" s="17" t="s">
        <v>6521</v>
      </c>
    </row>
    <row r="153" s="1" customFormat="1" ht="16.5" customHeight="1">
      <c r="B153" s="33"/>
      <c r="C153" s="198" t="s">
        <v>425</v>
      </c>
      <c r="D153" s="198" t="s">
        <v>285</v>
      </c>
      <c r="E153" s="199" t="s">
        <v>3685</v>
      </c>
      <c r="F153" s="200" t="s">
        <v>3686</v>
      </c>
      <c r="G153" s="201" t="s">
        <v>627</v>
      </c>
      <c r="H153" s="202">
        <v>486.56</v>
      </c>
      <c r="I153" s="203">
        <v>5</v>
      </c>
      <c r="J153" s="203">
        <f>ROUND(I153*H153,2)</f>
        <v>2432.8000000000002</v>
      </c>
      <c r="K153" s="200" t="s">
        <v>377</v>
      </c>
      <c r="L153" s="38"/>
      <c r="M153" s="72" t="s">
        <v>1</v>
      </c>
      <c r="N153" s="204" t="s">
        <v>50</v>
      </c>
      <c r="O153" s="205">
        <v>0</v>
      </c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17" t="s">
        <v>290</v>
      </c>
      <c r="AT153" s="17" t="s">
        <v>285</v>
      </c>
      <c r="AU153" s="17" t="s">
        <v>129</v>
      </c>
      <c r="AY153" s="17" t="s">
        <v>282</v>
      </c>
      <c r="BE153" s="207">
        <f>IF(N153="základní",J153,0)</f>
        <v>2432.8000000000002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2432.8000000000002</v>
      </c>
      <c r="BL153" s="17" t="s">
        <v>290</v>
      </c>
      <c r="BM153" s="17" t="s">
        <v>6522</v>
      </c>
    </row>
    <row r="154" s="1" customFormat="1" ht="16.5" customHeight="1">
      <c r="B154" s="33"/>
      <c r="C154" s="198" t="s">
        <v>429</v>
      </c>
      <c r="D154" s="198" t="s">
        <v>285</v>
      </c>
      <c r="E154" s="199" t="s">
        <v>3689</v>
      </c>
      <c r="F154" s="200" t="s">
        <v>3690</v>
      </c>
      <c r="G154" s="201" t="s">
        <v>627</v>
      </c>
      <c r="H154" s="202">
        <v>486.56</v>
      </c>
      <c r="I154" s="203">
        <v>3.6000000000000001</v>
      </c>
      <c r="J154" s="203">
        <f>ROUND(I154*H154,2)</f>
        <v>1751.6199999999999</v>
      </c>
      <c r="K154" s="200" t="s">
        <v>377</v>
      </c>
      <c r="L154" s="38"/>
      <c r="M154" s="72" t="s">
        <v>1</v>
      </c>
      <c r="N154" s="204" t="s">
        <v>50</v>
      </c>
      <c r="O154" s="205">
        <v>0</v>
      </c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AR154" s="17" t="s">
        <v>290</v>
      </c>
      <c r="AT154" s="17" t="s">
        <v>285</v>
      </c>
      <c r="AU154" s="17" t="s">
        <v>129</v>
      </c>
      <c r="AY154" s="17" t="s">
        <v>282</v>
      </c>
      <c r="BE154" s="207">
        <f>IF(N154="základní",J154,0)</f>
        <v>1751.6199999999999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7" t="s">
        <v>86</v>
      </c>
      <c r="BK154" s="207">
        <f>ROUND(I154*H154,2)</f>
        <v>1751.6199999999999</v>
      </c>
      <c r="BL154" s="17" t="s">
        <v>290</v>
      </c>
      <c r="BM154" s="17" t="s">
        <v>6523</v>
      </c>
    </row>
    <row r="155" s="1" customFormat="1" ht="16.5" customHeight="1">
      <c r="B155" s="33"/>
      <c r="C155" s="198" t="s">
        <v>436</v>
      </c>
      <c r="D155" s="198" t="s">
        <v>285</v>
      </c>
      <c r="E155" s="199" t="s">
        <v>3693</v>
      </c>
      <c r="F155" s="200" t="s">
        <v>3694</v>
      </c>
      <c r="G155" s="201" t="s">
        <v>627</v>
      </c>
      <c r="H155" s="202">
        <v>486.56</v>
      </c>
      <c r="I155" s="203">
        <v>1</v>
      </c>
      <c r="J155" s="203">
        <f>ROUND(I155*H155,2)</f>
        <v>486.56</v>
      </c>
      <c r="K155" s="200" t="s">
        <v>377</v>
      </c>
      <c r="L155" s="38"/>
      <c r="M155" s="72" t="s">
        <v>1</v>
      </c>
      <c r="N155" s="204" t="s">
        <v>50</v>
      </c>
      <c r="O155" s="205">
        <v>0</v>
      </c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129</v>
      </c>
      <c r="AY155" s="17" t="s">
        <v>282</v>
      </c>
      <c r="BE155" s="207">
        <f>IF(N155="základní",J155,0)</f>
        <v>486.56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486.56</v>
      </c>
      <c r="BL155" s="17" t="s">
        <v>290</v>
      </c>
      <c r="BM155" s="17" t="s">
        <v>6524</v>
      </c>
    </row>
    <row r="156" s="11" customFormat="1" ht="20.88" customHeight="1">
      <c r="B156" s="183"/>
      <c r="C156" s="184"/>
      <c r="D156" s="185" t="s">
        <v>78</v>
      </c>
      <c r="E156" s="196" t="s">
        <v>4530</v>
      </c>
      <c r="F156" s="196" t="s">
        <v>4531</v>
      </c>
      <c r="G156" s="184"/>
      <c r="H156" s="184"/>
      <c r="I156" s="184"/>
      <c r="J156" s="197">
        <f>BK156</f>
        <v>205461.44999999998</v>
      </c>
      <c r="K156" s="184"/>
      <c r="L156" s="188"/>
      <c r="M156" s="189"/>
      <c r="N156" s="190"/>
      <c r="O156" s="190"/>
      <c r="P156" s="191">
        <f>SUM(P157:P172)</f>
        <v>0</v>
      </c>
      <c r="Q156" s="190"/>
      <c r="R156" s="191">
        <f>SUM(R157:R172)</f>
        <v>0</v>
      </c>
      <c r="S156" s="190"/>
      <c r="T156" s="192">
        <f>SUM(T157:T172)</f>
        <v>0</v>
      </c>
      <c r="AR156" s="193" t="s">
        <v>129</v>
      </c>
      <c r="AT156" s="194" t="s">
        <v>78</v>
      </c>
      <c r="AU156" s="194" t="s">
        <v>88</v>
      </c>
      <c r="AY156" s="193" t="s">
        <v>282</v>
      </c>
      <c r="BK156" s="195">
        <f>SUM(BK157:BK172)</f>
        <v>205461.44999999998</v>
      </c>
    </row>
    <row r="157" s="1" customFormat="1" ht="16.5" customHeight="1">
      <c r="B157" s="33"/>
      <c r="C157" s="198" t="s">
        <v>462</v>
      </c>
      <c r="D157" s="198" t="s">
        <v>285</v>
      </c>
      <c r="E157" s="199" t="s">
        <v>3713</v>
      </c>
      <c r="F157" s="200" t="s">
        <v>3714</v>
      </c>
      <c r="G157" s="201" t="s">
        <v>602</v>
      </c>
      <c r="H157" s="202">
        <v>0.75</v>
      </c>
      <c r="I157" s="203">
        <v>975</v>
      </c>
      <c r="J157" s="203">
        <f>ROUND(I157*H157,2)</f>
        <v>731.25</v>
      </c>
      <c r="K157" s="200" t="s">
        <v>377</v>
      </c>
      <c r="L157" s="38"/>
      <c r="M157" s="72" t="s">
        <v>1</v>
      </c>
      <c r="N157" s="204" t="s">
        <v>50</v>
      </c>
      <c r="O157" s="205">
        <v>0</v>
      </c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129</v>
      </c>
      <c r="AY157" s="17" t="s">
        <v>282</v>
      </c>
      <c r="BE157" s="207">
        <f>IF(N157="základní",J157,0)</f>
        <v>731.25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731.25</v>
      </c>
      <c r="BL157" s="17" t="s">
        <v>290</v>
      </c>
      <c r="BM157" s="17" t="s">
        <v>6525</v>
      </c>
    </row>
    <row r="158" s="1" customFormat="1" ht="16.5" customHeight="1">
      <c r="B158" s="33"/>
      <c r="C158" s="198" t="s">
        <v>476</v>
      </c>
      <c r="D158" s="198" t="s">
        <v>285</v>
      </c>
      <c r="E158" s="199" t="s">
        <v>6526</v>
      </c>
      <c r="F158" s="200" t="s">
        <v>6527</v>
      </c>
      <c r="G158" s="201" t="s">
        <v>392</v>
      </c>
      <c r="H158" s="202">
        <v>206</v>
      </c>
      <c r="I158" s="203">
        <v>124</v>
      </c>
      <c r="J158" s="203">
        <f>ROUND(I158*H158,2)</f>
        <v>25544</v>
      </c>
      <c r="K158" s="200" t="s">
        <v>377</v>
      </c>
      <c r="L158" s="38"/>
      <c r="M158" s="72" t="s">
        <v>1</v>
      </c>
      <c r="N158" s="204" t="s">
        <v>50</v>
      </c>
      <c r="O158" s="205">
        <v>0</v>
      </c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AR158" s="17" t="s">
        <v>290</v>
      </c>
      <c r="AT158" s="17" t="s">
        <v>285</v>
      </c>
      <c r="AU158" s="17" t="s">
        <v>129</v>
      </c>
      <c r="AY158" s="17" t="s">
        <v>282</v>
      </c>
      <c r="BE158" s="207">
        <f>IF(N158="základní",J158,0)</f>
        <v>25544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7" t="s">
        <v>86</v>
      </c>
      <c r="BK158" s="207">
        <f>ROUND(I158*H158,2)</f>
        <v>25544</v>
      </c>
      <c r="BL158" s="17" t="s">
        <v>290</v>
      </c>
      <c r="BM158" s="17" t="s">
        <v>6528</v>
      </c>
    </row>
    <row r="159" s="13" customFormat="1">
      <c r="B159" s="218"/>
      <c r="C159" s="219"/>
      <c r="D159" s="210" t="s">
        <v>292</v>
      </c>
      <c r="E159" s="220" t="s">
        <v>1</v>
      </c>
      <c r="F159" s="221" t="s">
        <v>6529</v>
      </c>
      <c r="G159" s="219"/>
      <c r="H159" s="222">
        <v>206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292</v>
      </c>
      <c r="AU159" s="227" t="s">
        <v>129</v>
      </c>
      <c r="AV159" s="13" t="s">
        <v>88</v>
      </c>
      <c r="AW159" s="13" t="s">
        <v>40</v>
      </c>
      <c r="AX159" s="13" t="s">
        <v>79</v>
      </c>
      <c r="AY159" s="227" t="s">
        <v>282</v>
      </c>
    </row>
    <row r="160" s="15" customFormat="1">
      <c r="B160" s="238"/>
      <c r="C160" s="239"/>
      <c r="D160" s="210" t="s">
        <v>292</v>
      </c>
      <c r="E160" s="240" t="s">
        <v>1</v>
      </c>
      <c r="F160" s="241" t="s">
        <v>306</v>
      </c>
      <c r="G160" s="239"/>
      <c r="H160" s="242">
        <v>206</v>
      </c>
      <c r="I160" s="239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292</v>
      </c>
      <c r="AU160" s="247" t="s">
        <v>129</v>
      </c>
      <c r="AV160" s="15" t="s">
        <v>290</v>
      </c>
      <c r="AW160" s="15" t="s">
        <v>40</v>
      </c>
      <c r="AX160" s="15" t="s">
        <v>86</v>
      </c>
      <c r="AY160" s="247" t="s">
        <v>282</v>
      </c>
    </row>
    <row r="161" s="1" customFormat="1" ht="16.5" customHeight="1">
      <c r="B161" s="33"/>
      <c r="C161" s="198" t="s">
        <v>492</v>
      </c>
      <c r="D161" s="198" t="s">
        <v>285</v>
      </c>
      <c r="E161" s="199" t="s">
        <v>6530</v>
      </c>
      <c r="F161" s="200" t="s">
        <v>6531</v>
      </c>
      <c r="G161" s="201" t="s">
        <v>392</v>
      </c>
      <c r="H161" s="202">
        <v>520</v>
      </c>
      <c r="I161" s="203">
        <v>174</v>
      </c>
      <c r="J161" s="203">
        <f>ROUND(I161*H161,2)</f>
        <v>90480</v>
      </c>
      <c r="K161" s="200" t="s">
        <v>377</v>
      </c>
      <c r="L161" s="38"/>
      <c r="M161" s="72" t="s">
        <v>1</v>
      </c>
      <c r="N161" s="204" t="s">
        <v>50</v>
      </c>
      <c r="O161" s="205">
        <v>0</v>
      </c>
      <c r="P161" s="205">
        <f>O161*H161</f>
        <v>0</v>
      </c>
      <c r="Q161" s="205">
        <v>0</v>
      </c>
      <c r="R161" s="205">
        <f>Q161*H161</f>
        <v>0</v>
      </c>
      <c r="S161" s="205">
        <v>0</v>
      </c>
      <c r="T161" s="206">
        <f>S161*H161</f>
        <v>0</v>
      </c>
      <c r="AR161" s="17" t="s">
        <v>290</v>
      </c>
      <c r="AT161" s="17" t="s">
        <v>285</v>
      </c>
      <c r="AU161" s="17" t="s">
        <v>129</v>
      </c>
      <c r="AY161" s="17" t="s">
        <v>282</v>
      </c>
      <c r="BE161" s="207">
        <f>IF(N161="základní",J161,0)</f>
        <v>90480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7" t="s">
        <v>86</v>
      </c>
      <c r="BK161" s="207">
        <f>ROUND(I161*H161,2)</f>
        <v>90480</v>
      </c>
      <c r="BL161" s="17" t="s">
        <v>290</v>
      </c>
      <c r="BM161" s="17" t="s">
        <v>6532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6533</v>
      </c>
      <c r="G162" s="219"/>
      <c r="H162" s="222">
        <v>520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129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520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129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198" t="s">
        <v>510</v>
      </c>
      <c r="D164" s="198" t="s">
        <v>285</v>
      </c>
      <c r="E164" s="199" t="s">
        <v>3799</v>
      </c>
      <c r="F164" s="200" t="s">
        <v>3800</v>
      </c>
      <c r="G164" s="201" t="s">
        <v>288</v>
      </c>
      <c r="H164" s="202">
        <v>531.36000000000001</v>
      </c>
      <c r="I164" s="203">
        <v>73.900000000000006</v>
      </c>
      <c r="J164" s="203">
        <f>ROUND(I164*H164,2)</f>
        <v>39267.5</v>
      </c>
      <c r="K164" s="200" t="s">
        <v>377</v>
      </c>
      <c r="L164" s="38"/>
      <c r="M164" s="72" t="s">
        <v>1</v>
      </c>
      <c r="N164" s="204" t="s">
        <v>50</v>
      </c>
      <c r="O164" s="205">
        <v>0</v>
      </c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290</v>
      </c>
      <c r="AT164" s="17" t="s">
        <v>285</v>
      </c>
      <c r="AU164" s="17" t="s">
        <v>129</v>
      </c>
      <c r="AY164" s="17" t="s">
        <v>282</v>
      </c>
      <c r="BE164" s="207">
        <f>IF(N164="základní",J164,0)</f>
        <v>39267.5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39267.5</v>
      </c>
      <c r="BL164" s="17" t="s">
        <v>290</v>
      </c>
      <c r="BM164" s="17" t="s">
        <v>6534</v>
      </c>
    </row>
    <row r="165" s="13" customFormat="1">
      <c r="B165" s="218"/>
      <c r="C165" s="219"/>
      <c r="D165" s="210" t="s">
        <v>292</v>
      </c>
      <c r="E165" s="220" t="s">
        <v>1</v>
      </c>
      <c r="F165" s="221" t="s">
        <v>6535</v>
      </c>
      <c r="G165" s="219"/>
      <c r="H165" s="222">
        <v>531.36000000000001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292</v>
      </c>
      <c r="AU165" s="227" t="s">
        <v>129</v>
      </c>
      <c r="AV165" s="13" t="s">
        <v>88</v>
      </c>
      <c r="AW165" s="13" t="s">
        <v>40</v>
      </c>
      <c r="AX165" s="13" t="s">
        <v>79</v>
      </c>
      <c r="AY165" s="227" t="s">
        <v>282</v>
      </c>
    </row>
    <row r="166" s="15" customFormat="1">
      <c r="B166" s="238"/>
      <c r="C166" s="239"/>
      <c r="D166" s="210" t="s">
        <v>292</v>
      </c>
      <c r="E166" s="240" t="s">
        <v>1</v>
      </c>
      <c r="F166" s="241" t="s">
        <v>306</v>
      </c>
      <c r="G166" s="239"/>
      <c r="H166" s="242">
        <v>531.36000000000001</v>
      </c>
      <c r="I166" s="239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292</v>
      </c>
      <c r="AU166" s="247" t="s">
        <v>129</v>
      </c>
      <c r="AV166" s="15" t="s">
        <v>290</v>
      </c>
      <c r="AW166" s="15" t="s">
        <v>40</v>
      </c>
      <c r="AX166" s="15" t="s">
        <v>86</v>
      </c>
      <c r="AY166" s="247" t="s">
        <v>282</v>
      </c>
    </row>
    <row r="167" s="1" customFormat="1" ht="16.5" customHeight="1">
      <c r="B167" s="33"/>
      <c r="C167" s="198" t="s">
        <v>517</v>
      </c>
      <c r="D167" s="198" t="s">
        <v>285</v>
      </c>
      <c r="E167" s="199" t="s">
        <v>3813</v>
      </c>
      <c r="F167" s="200" t="s">
        <v>3814</v>
      </c>
      <c r="G167" s="201" t="s">
        <v>392</v>
      </c>
      <c r="H167" s="202">
        <v>6</v>
      </c>
      <c r="I167" s="203">
        <v>48.100000000000001</v>
      </c>
      <c r="J167" s="203">
        <f>ROUND(I167*H167,2)</f>
        <v>288.60000000000002</v>
      </c>
      <c r="K167" s="200" t="s">
        <v>377</v>
      </c>
      <c r="L167" s="38"/>
      <c r="M167" s="72" t="s">
        <v>1</v>
      </c>
      <c r="N167" s="204" t="s">
        <v>50</v>
      </c>
      <c r="O167" s="205">
        <v>0</v>
      </c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AR167" s="17" t="s">
        <v>290</v>
      </c>
      <c r="AT167" s="17" t="s">
        <v>285</v>
      </c>
      <c r="AU167" s="17" t="s">
        <v>129</v>
      </c>
      <c r="AY167" s="17" t="s">
        <v>282</v>
      </c>
      <c r="BE167" s="207">
        <f>IF(N167="základní",J167,0)</f>
        <v>288.60000000000002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7" t="s">
        <v>86</v>
      </c>
      <c r="BK167" s="207">
        <f>ROUND(I167*H167,2)</f>
        <v>288.60000000000002</v>
      </c>
      <c r="BL167" s="17" t="s">
        <v>290</v>
      </c>
      <c r="BM167" s="17" t="s">
        <v>6536</v>
      </c>
    </row>
    <row r="168" s="1" customFormat="1" ht="16.5" customHeight="1">
      <c r="B168" s="33"/>
      <c r="C168" s="198" t="s">
        <v>522</v>
      </c>
      <c r="D168" s="198" t="s">
        <v>285</v>
      </c>
      <c r="E168" s="199" t="s">
        <v>3844</v>
      </c>
      <c r="F168" s="200" t="s">
        <v>3845</v>
      </c>
      <c r="G168" s="201" t="s">
        <v>288</v>
      </c>
      <c r="H168" s="202">
        <v>531.36000000000001</v>
      </c>
      <c r="I168" s="203">
        <v>82.700000000000003</v>
      </c>
      <c r="J168" s="203">
        <f>ROUND(I168*H168,2)</f>
        <v>43943.470000000001</v>
      </c>
      <c r="K168" s="200" t="s">
        <v>377</v>
      </c>
      <c r="L168" s="38"/>
      <c r="M168" s="72" t="s">
        <v>1</v>
      </c>
      <c r="N168" s="204" t="s">
        <v>50</v>
      </c>
      <c r="O168" s="205">
        <v>0</v>
      </c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290</v>
      </c>
      <c r="AT168" s="17" t="s">
        <v>285</v>
      </c>
      <c r="AU168" s="17" t="s">
        <v>129</v>
      </c>
      <c r="AY168" s="17" t="s">
        <v>282</v>
      </c>
      <c r="BE168" s="207">
        <f>IF(N168="základní",J168,0)</f>
        <v>43943.470000000001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43943.470000000001</v>
      </c>
      <c r="BL168" s="17" t="s">
        <v>290</v>
      </c>
      <c r="BM168" s="17" t="s">
        <v>6537</v>
      </c>
    </row>
    <row r="169" s="13" customFormat="1">
      <c r="B169" s="218"/>
      <c r="C169" s="219"/>
      <c r="D169" s="210" t="s">
        <v>292</v>
      </c>
      <c r="E169" s="220" t="s">
        <v>1</v>
      </c>
      <c r="F169" s="221" t="s">
        <v>6535</v>
      </c>
      <c r="G169" s="219"/>
      <c r="H169" s="222">
        <v>531.36000000000001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292</v>
      </c>
      <c r="AU169" s="227" t="s">
        <v>129</v>
      </c>
      <c r="AV169" s="13" t="s">
        <v>88</v>
      </c>
      <c r="AW169" s="13" t="s">
        <v>40</v>
      </c>
      <c r="AX169" s="13" t="s">
        <v>79</v>
      </c>
      <c r="AY169" s="227" t="s">
        <v>282</v>
      </c>
    </row>
    <row r="170" s="15" customFormat="1">
      <c r="B170" s="238"/>
      <c r="C170" s="239"/>
      <c r="D170" s="210" t="s">
        <v>292</v>
      </c>
      <c r="E170" s="240" t="s">
        <v>1</v>
      </c>
      <c r="F170" s="241" t="s">
        <v>306</v>
      </c>
      <c r="G170" s="239"/>
      <c r="H170" s="242">
        <v>531.36000000000001</v>
      </c>
      <c r="I170" s="239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292</v>
      </c>
      <c r="AU170" s="247" t="s">
        <v>129</v>
      </c>
      <c r="AV170" s="15" t="s">
        <v>290</v>
      </c>
      <c r="AW170" s="15" t="s">
        <v>40</v>
      </c>
      <c r="AX170" s="15" t="s">
        <v>86</v>
      </c>
      <c r="AY170" s="247" t="s">
        <v>282</v>
      </c>
    </row>
    <row r="171" s="1" customFormat="1" ht="16.5" customHeight="1">
      <c r="B171" s="33"/>
      <c r="C171" s="198" t="s">
        <v>526</v>
      </c>
      <c r="D171" s="198" t="s">
        <v>285</v>
      </c>
      <c r="E171" s="199" t="s">
        <v>3438</v>
      </c>
      <c r="F171" s="200" t="s">
        <v>3439</v>
      </c>
      <c r="G171" s="201" t="s">
        <v>627</v>
      </c>
      <c r="H171" s="202">
        <v>2002.55</v>
      </c>
      <c r="I171" s="203">
        <v>1.6000000000000001</v>
      </c>
      <c r="J171" s="203">
        <f>ROUND(I171*H171,2)</f>
        <v>3204.0799999999999</v>
      </c>
      <c r="K171" s="200" t="s">
        <v>377</v>
      </c>
      <c r="L171" s="38"/>
      <c r="M171" s="72" t="s">
        <v>1</v>
      </c>
      <c r="N171" s="204" t="s">
        <v>50</v>
      </c>
      <c r="O171" s="205">
        <v>0</v>
      </c>
      <c r="P171" s="205">
        <f>O171*H171</f>
        <v>0</v>
      </c>
      <c r="Q171" s="205">
        <v>0</v>
      </c>
      <c r="R171" s="205">
        <f>Q171*H171</f>
        <v>0</v>
      </c>
      <c r="S171" s="205">
        <v>0</v>
      </c>
      <c r="T171" s="206">
        <f>S171*H171</f>
        <v>0</v>
      </c>
      <c r="AR171" s="17" t="s">
        <v>290</v>
      </c>
      <c r="AT171" s="17" t="s">
        <v>285</v>
      </c>
      <c r="AU171" s="17" t="s">
        <v>129</v>
      </c>
      <c r="AY171" s="17" t="s">
        <v>282</v>
      </c>
      <c r="BE171" s="207">
        <f>IF(N171="základní",J171,0)</f>
        <v>3204.0799999999999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7" t="s">
        <v>86</v>
      </c>
      <c r="BK171" s="207">
        <f>ROUND(I171*H171,2)</f>
        <v>3204.0799999999999</v>
      </c>
      <c r="BL171" s="17" t="s">
        <v>290</v>
      </c>
      <c r="BM171" s="17" t="s">
        <v>6538</v>
      </c>
    </row>
    <row r="172" s="1" customFormat="1" ht="16.5" customHeight="1">
      <c r="B172" s="33"/>
      <c r="C172" s="198" t="s">
        <v>530</v>
      </c>
      <c r="D172" s="198" t="s">
        <v>285</v>
      </c>
      <c r="E172" s="199" t="s">
        <v>3441</v>
      </c>
      <c r="F172" s="200" t="s">
        <v>3442</v>
      </c>
      <c r="G172" s="201" t="s">
        <v>627</v>
      </c>
      <c r="H172" s="202">
        <v>2002.55</v>
      </c>
      <c r="I172" s="203">
        <v>1</v>
      </c>
      <c r="J172" s="203">
        <f>ROUND(I172*H172,2)</f>
        <v>2002.55</v>
      </c>
      <c r="K172" s="200" t="s">
        <v>377</v>
      </c>
      <c r="L172" s="38"/>
      <c r="M172" s="257" t="s">
        <v>1</v>
      </c>
      <c r="N172" s="258" t="s">
        <v>50</v>
      </c>
      <c r="O172" s="259">
        <v>0</v>
      </c>
      <c r="P172" s="259">
        <f>O172*H172</f>
        <v>0</v>
      </c>
      <c r="Q172" s="259">
        <v>0</v>
      </c>
      <c r="R172" s="259">
        <f>Q172*H172</f>
        <v>0</v>
      </c>
      <c r="S172" s="259">
        <v>0</v>
      </c>
      <c r="T172" s="260">
        <f>S172*H172</f>
        <v>0</v>
      </c>
      <c r="AR172" s="17" t="s">
        <v>290</v>
      </c>
      <c r="AT172" s="17" t="s">
        <v>285</v>
      </c>
      <c r="AU172" s="17" t="s">
        <v>129</v>
      </c>
      <c r="AY172" s="17" t="s">
        <v>282</v>
      </c>
      <c r="BE172" s="207">
        <f>IF(N172="základní",J172,0)</f>
        <v>2002.55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7" t="s">
        <v>86</v>
      </c>
      <c r="BK172" s="207">
        <f>ROUND(I172*H172,2)</f>
        <v>2002.55</v>
      </c>
      <c r="BL172" s="17" t="s">
        <v>290</v>
      </c>
      <c r="BM172" s="17" t="s">
        <v>6539</v>
      </c>
    </row>
    <row r="173" s="1" customFormat="1" ht="6.96" customHeight="1">
      <c r="B173" s="52"/>
      <c r="C173" s="53"/>
      <c r="D173" s="53"/>
      <c r="E173" s="53"/>
      <c r="F173" s="53"/>
      <c r="G173" s="53"/>
      <c r="H173" s="53"/>
      <c r="I173" s="53"/>
      <c r="J173" s="53"/>
      <c r="K173" s="53"/>
      <c r="L173" s="38"/>
    </row>
  </sheetData>
  <sheetProtection sheet="1" autoFilter="0" formatColumns="0" formatRows="0" objects="1" scenarios="1" spinCount="100000" saltValue="Z/ya2ZPwp4wUSbM0paAna1s9eSxVy7W7VD7LLY3gMnBixraam/YpR33A3Zsy+aRhPKZZginNBaXv8Uy2oGNscQ==" hashValue="ZQNmt7M2Tm17O0hy9lnwrHyWZpcRVJOxVMXIrMDBUWsH1Sx9H6hS0UktygAaI+LQsbYJFDZItGODYwUQNFeluw==" algorithmName="SHA-512" password="CC35"/>
  <autoFilter ref="C95:K172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208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6540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6541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ROUND(J93, 2)</f>
        <v>9758000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ROUND((SUM(BE93:BE109)),  2)</f>
        <v>9758000</v>
      </c>
      <c r="I37" s="145">
        <v>0.20999999999999999</v>
      </c>
      <c r="J37" s="144">
        <f>ROUND(((SUM(BE93:BE109))*I37),  2)</f>
        <v>2049180</v>
      </c>
      <c r="L37" s="38"/>
    </row>
    <row r="38" s="1" customFormat="1" ht="14.4" customHeight="1">
      <c r="B38" s="38"/>
      <c r="E38" s="135" t="s">
        <v>51</v>
      </c>
      <c r="F38" s="144">
        <f>ROUND((SUM(BF93:BF109)),  2)</f>
        <v>0</v>
      </c>
      <c r="I38" s="145">
        <v>0.14999999999999999</v>
      </c>
      <c r="J38" s="144">
        <f>ROUND(((SUM(BF93:BF109))*I38),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ROUND((SUM(BG93:BG109)),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ROUND((SUM(BH93:BH109)),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ROUND((SUM(BI93:BI109)),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11807180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6540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PS 702 1 - Provozní soubor 01 - automatická kolárna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J93</f>
        <v>9758000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6542</v>
      </c>
      <c r="E68" s="165"/>
      <c r="F68" s="165"/>
      <c r="G68" s="165"/>
      <c r="H68" s="165"/>
      <c r="I68" s="165"/>
      <c r="J68" s="166">
        <f>J94</f>
        <v>9758000</v>
      </c>
      <c r="K68" s="163"/>
      <c r="L68" s="167"/>
    </row>
    <row r="69" s="9" customFormat="1" ht="19.92" customHeight="1">
      <c r="B69" s="168"/>
      <c r="C69" s="117"/>
      <c r="D69" s="169" t="s">
        <v>6543</v>
      </c>
      <c r="E69" s="170"/>
      <c r="F69" s="170"/>
      <c r="G69" s="170"/>
      <c r="H69" s="170"/>
      <c r="I69" s="170"/>
      <c r="J69" s="171">
        <f>J95</f>
        <v>9758000</v>
      </c>
      <c r="K69" s="117"/>
      <c r="L69" s="172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ht="16.5" customHeight="1">
      <c r="B81" s="21"/>
      <c r="C81" s="22"/>
      <c r="D81" s="22"/>
      <c r="E81" s="157" t="s">
        <v>6298</v>
      </c>
      <c r="F81" s="22"/>
      <c r="G81" s="22"/>
      <c r="H81" s="22"/>
      <c r="I81" s="22"/>
      <c r="J81" s="22"/>
      <c r="K81" s="22"/>
      <c r="L81" s="20"/>
    </row>
    <row r="82" ht="12" customHeight="1">
      <c r="B82" s="21"/>
      <c r="C82" s="29" t="s">
        <v>246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1" customFormat="1" ht="16.5" customHeight="1">
      <c r="B83" s="33"/>
      <c r="C83" s="34"/>
      <c r="D83" s="34"/>
      <c r="E83" s="29" t="s">
        <v>6540</v>
      </c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1829</v>
      </c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6.5" customHeight="1">
      <c r="B85" s="33"/>
      <c r="C85" s="34"/>
      <c r="D85" s="34"/>
      <c r="E85" s="59" t="str">
        <f>E13</f>
        <v>PS 702 1 - Provozní soubor 01 - automatická kolárna</v>
      </c>
      <c r="F85" s="34"/>
      <c r="G85" s="34"/>
      <c r="H85" s="34"/>
      <c r="I85" s="34"/>
      <c r="J85" s="34"/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2" customHeight="1">
      <c r="B87" s="33"/>
      <c r="C87" s="29" t="s">
        <v>20</v>
      </c>
      <c r="D87" s="34"/>
      <c r="E87" s="34"/>
      <c r="F87" s="26" t="str">
        <f>F16</f>
        <v>Šumperk</v>
      </c>
      <c r="G87" s="34"/>
      <c r="H87" s="34"/>
      <c r="I87" s="29" t="s">
        <v>22</v>
      </c>
      <c r="J87" s="62" t="str">
        <f>IF(J16="","",J16)</f>
        <v>20. 11. 2018</v>
      </c>
      <c r="K87" s="34"/>
      <c r="L87" s="38"/>
    </row>
    <row r="88" s="1" customFormat="1" ht="6.96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3.65" customHeight="1">
      <c r="B89" s="33"/>
      <c r="C89" s="29" t="s">
        <v>28</v>
      </c>
      <c r="D89" s="34"/>
      <c r="E89" s="34"/>
      <c r="F89" s="26" t="str">
        <f>E19</f>
        <v>Město Šumperk</v>
      </c>
      <c r="G89" s="34"/>
      <c r="H89" s="34"/>
      <c r="I89" s="29" t="s">
        <v>36</v>
      </c>
      <c r="J89" s="31" t="str">
        <f>E25</f>
        <v>Cekr CZ s.r.o.</v>
      </c>
      <c r="K89" s="34"/>
      <c r="L89" s="38"/>
    </row>
    <row r="90" s="1" customFormat="1" ht="24.9" customHeight="1">
      <c r="B90" s="33"/>
      <c r="C90" s="29" t="s">
        <v>34</v>
      </c>
      <c r="D90" s="34"/>
      <c r="E90" s="34"/>
      <c r="F90" s="26" t="str">
        <f>IF(E22="","",E22)</f>
        <v>Na základě VŘ</v>
      </c>
      <c r="G90" s="34"/>
      <c r="H90" s="34"/>
      <c r="I90" s="29" t="s">
        <v>41</v>
      </c>
      <c r="J90" s="31" t="str">
        <f>E28</f>
        <v>Jan Zamykal, CS ÚRS 2018 02</v>
      </c>
      <c r="K90" s="34"/>
      <c r="L90" s="38"/>
    </row>
    <row r="91" s="1" customFormat="1" ht="10.32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0" customFormat="1" ht="29.28" customHeight="1">
      <c r="B92" s="173"/>
      <c r="C92" s="174" t="s">
        <v>269</v>
      </c>
      <c r="D92" s="175" t="s">
        <v>64</v>
      </c>
      <c r="E92" s="175" t="s">
        <v>60</v>
      </c>
      <c r="F92" s="175" t="s">
        <v>61</v>
      </c>
      <c r="G92" s="175" t="s">
        <v>270</v>
      </c>
      <c r="H92" s="175" t="s">
        <v>271</v>
      </c>
      <c r="I92" s="175" t="s">
        <v>272</v>
      </c>
      <c r="J92" s="176" t="s">
        <v>250</v>
      </c>
      <c r="K92" s="177" t="s">
        <v>273</v>
      </c>
      <c r="L92" s="178"/>
      <c r="M92" s="83" t="s">
        <v>1</v>
      </c>
      <c r="N92" s="84" t="s">
        <v>49</v>
      </c>
      <c r="O92" s="84" t="s">
        <v>274</v>
      </c>
      <c r="P92" s="84" t="s">
        <v>275</v>
      </c>
      <c r="Q92" s="84" t="s">
        <v>276</v>
      </c>
      <c r="R92" s="84" t="s">
        <v>277</v>
      </c>
      <c r="S92" s="84" t="s">
        <v>278</v>
      </c>
      <c r="T92" s="85" t="s">
        <v>279</v>
      </c>
    </row>
    <row r="93" s="1" customFormat="1" ht="22.8" customHeight="1">
      <c r="B93" s="33"/>
      <c r="C93" s="90" t="s">
        <v>280</v>
      </c>
      <c r="D93" s="34"/>
      <c r="E93" s="34"/>
      <c r="F93" s="34"/>
      <c r="G93" s="34"/>
      <c r="H93" s="34"/>
      <c r="I93" s="34"/>
      <c r="J93" s="179">
        <f>BK93</f>
        <v>9758000</v>
      </c>
      <c r="K93" s="34"/>
      <c r="L93" s="38"/>
      <c r="M93" s="86"/>
      <c r="N93" s="87"/>
      <c r="O93" s="87"/>
      <c r="P93" s="180">
        <f>P94</f>
        <v>0</v>
      </c>
      <c r="Q93" s="87"/>
      <c r="R93" s="180">
        <f>R94</f>
        <v>0.00048999999999999988</v>
      </c>
      <c r="S93" s="87"/>
      <c r="T93" s="181">
        <f>T94</f>
        <v>0</v>
      </c>
      <c r="AT93" s="17" t="s">
        <v>78</v>
      </c>
      <c r="AU93" s="17" t="s">
        <v>252</v>
      </c>
      <c r="BK93" s="182">
        <f>BK94</f>
        <v>9758000</v>
      </c>
    </row>
    <row r="94" s="11" customFormat="1" ht="25.92" customHeight="1">
      <c r="B94" s="183"/>
      <c r="C94" s="184"/>
      <c r="D94" s="185" t="s">
        <v>78</v>
      </c>
      <c r="E94" s="186" t="s">
        <v>6544</v>
      </c>
      <c r="F94" s="186" t="s">
        <v>6545</v>
      </c>
      <c r="G94" s="184"/>
      <c r="H94" s="184"/>
      <c r="I94" s="184"/>
      <c r="J94" s="187">
        <f>BK94</f>
        <v>9758000</v>
      </c>
      <c r="K94" s="184"/>
      <c r="L94" s="188"/>
      <c r="M94" s="189"/>
      <c r="N94" s="190"/>
      <c r="O94" s="190"/>
      <c r="P94" s="191">
        <f>P95</f>
        <v>0</v>
      </c>
      <c r="Q94" s="190"/>
      <c r="R94" s="191">
        <f>R95</f>
        <v>0.00048999999999999988</v>
      </c>
      <c r="S94" s="190"/>
      <c r="T94" s="192">
        <f>T95</f>
        <v>0</v>
      </c>
      <c r="AR94" s="193" t="s">
        <v>290</v>
      </c>
      <c r="AT94" s="194" t="s">
        <v>78</v>
      </c>
      <c r="AU94" s="194" t="s">
        <v>79</v>
      </c>
      <c r="AY94" s="193" t="s">
        <v>282</v>
      </c>
      <c r="BK94" s="195">
        <f>BK95</f>
        <v>9758000</v>
      </c>
    </row>
    <row r="95" s="11" customFormat="1" ht="22.8" customHeight="1">
      <c r="B95" s="183"/>
      <c r="C95" s="184"/>
      <c r="D95" s="185" t="s">
        <v>78</v>
      </c>
      <c r="E95" s="196" t="s">
        <v>6546</v>
      </c>
      <c r="F95" s="196" t="s">
        <v>6544</v>
      </c>
      <c r="G95" s="184"/>
      <c r="H95" s="184"/>
      <c r="I95" s="184"/>
      <c r="J95" s="197">
        <f>BK95</f>
        <v>9758000</v>
      </c>
      <c r="K95" s="184"/>
      <c r="L95" s="188"/>
      <c r="M95" s="189"/>
      <c r="N95" s="190"/>
      <c r="O95" s="190"/>
      <c r="P95" s="191">
        <f>SUM(P96:P109)</f>
        <v>0</v>
      </c>
      <c r="Q95" s="190"/>
      <c r="R95" s="191">
        <f>SUM(R96:R109)</f>
        <v>0.00048999999999999988</v>
      </c>
      <c r="S95" s="190"/>
      <c r="T95" s="192">
        <f>SUM(T96:T109)</f>
        <v>0</v>
      </c>
      <c r="AR95" s="193" t="s">
        <v>290</v>
      </c>
      <c r="AT95" s="194" t="s">
        <v>78</v>
      </c>
      <c r="AU95" s="194" t="s">
        <v>86</v>
      </c>
      <c r="AY95" s="193" t="s">
        <v>282</v>
      </c>
      <c r="BK95" s="195">
        <f>SUM(BK96:BK109)</f>
        <v>9758000</v>
      </c>
    </row>
    <row r="96" s="1" customFormat="1" ht="16.5" customHeight="1">
      <c r="B96" s="33"/>
      <c r="C96" s="198" t="s">
        <v>86</v>
      </c>
      <c r="D96" s="198" t="s">
        <v>285</v>
      </c>
      <c r="E96" s="199" t="s">
        <v>6547</v>
      </c>
      <c r="F96" s="200" t="s">
        <v>6548</v>
      </c>
      <c r="G96" s="201" t="s">
        <v>376</v>
      </c>
      <c r="H96" s="202">
        <v>1</v>
      </c>
      <c r="I96" s="203">
        <v>1200000</v>
      </c>
      <c r="J96" s="203">
        <f>ROUND(I96*H96,2)</f>
        <v>1200000</v>
      </c>
      <c r="K96" s="200" t="s">
        <v>377</v>
      </c>
      <c r="L96" s="38"/>
      <c r="M96" s="72" t="s">
        <v>1</v>
      </c>
      <c r="N96" s="204" t="s">
        <v>50</v>
      </c>
      <c r="O96" s="205">
        <v>0</v>
      </c>
      <c r="P96" s="205">
        <f>O96*H96</f>
        <v>0</v>
      </c>
      <c r="Q96" s="205">
        <v>6.9999999999999994E-05</v>
      </c>
      <c r="R96" s="205">
        <f>Q96*H96</f>
        <v>6.9999999999999994E-05</v>
      </c>
      <c r="S96" s="205">
        <v>0</v>
      </c>
      <c r="T96" s="206">
        <f>S96*H96</f>
        <v>0</v>
      </c>
      <c r="AR96" s="17" t="s">
        <v>381</v>
      </c>
      <c r="AT96" s="17" t="s">
        <v>285</v>
      </c>
      <c r="AU96" s="17" t="s">
        <v>88</v>
      </c>
      <c r="AY96" s="17" t="s">
        <v>282</v>
      </c>
      <c r="BE96" s="207">
        <f>IF(N96="základní",J96,0)</f>
        <v>1200000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1200000</v>
      </c>
      <c r="BL96" s="17" t="s">
        <v>381</v>
      </c>
      <c r="BM96" s="17" t="s">
        <v>6549</v>
      </c>
    </row>
    <row r="97" s="1" customFormat="1" ht="16.5" customHeight="1">
      <c r="B97" s="33"/>
      <c r="C97" s="198" t="s">
        <v>88</v>
      </c>
      <c r="D97" s="198" t="s">
        <v>285</v>
      </c>
      <c r="E97" s="199" t="s">
        <v>6550</v>
      </c>
      <c r="F97" s="200" t="s">
        <v>6551</v>
      </c>
      <c r="G97" s="201" t="s">
        <v>376</v>
      </c>
      <c r="H97" s="202">
        <v>1</v>
      </c>
      <c r="I97" s="203">
        <v>8200000</v>
      </c>
      <c r="J97" s="203">
        <f>ROUND(I97*H97,2)</f>
        <v>8200000</v>
      </c>
      <c r="K97" s="200" t="s">
        <v>377</v>
      </c>
      <c r="L97" s="38"/>
      <c r="M97" s="72" t="s">
        <v>1</v>
      </c>
      <c r="N97" s="204" t="s">
        <v>50</v>
      </c>
      <c r="O97" s="205">
        <v>0</v>
      </c>
      <c r="P97" s="205">
        <f>O97*H97</f>
        <v>0</v>
      </c>
      <c r="Q97" s="205">
        <v>6.9999999999999994E-05</v>
      </c>
      <c r="R97" s="205">
        <f>Q97*H97</f>
        <v>6.9999999999999994E-05</v>
      </c>
      <c r="S97" s="205">
        <v>0</v>
      </c>
      <c r="T97" s="206">
        <f>S97*H97</f>
        <v>0</v>
      </c>
      <c r="AR97" s="17" t="s">
        <v>381</v>
      </c>
      <c r="AT97" s="17" t="s">
        <v>285</v>
      </c>
      <c r="AU97" s="17" t="s">
        <v>88</v>
      </c>
      <c r="AY97" s="17" t="s">
        <v>282</v>
      </c>
      <c r="BE97" s="207">
        <f>IF(N97="základní",J97,0)</f>
        <v>8200000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8200000</v>
      </c>
      <c r="BL97" s="17" t="s">
        <v>381</v>
      </c>
      <c r="BM97" s="17" t="s">
        <v>6552</v>
      </c>
    </row>
    <row r="98" s="1" customFormat="1">
      <c r="B98" s="33"/>
      <c r="C98" s="34"/>
      <c r="D98" s="210" t="s">
        <v>1154</v>
      </c>
      <c r="E98" s="34"/>
      <c r="F98" s="261" t="s">
        <v>6553</v>
      </c>
      <c r="G98" s="34"/>
      <c r="H98" s="34"/>
      <c r="I98" s="34"/>
      <c r="J98" s="34"/>
      <c r="K98" s="34"/>
      <c r="L98" s="38"/>
      <c r="M98" s="262"/>
      <c r="N98" s="74"/>
      <c r="O98" s="74"/>
      <c r="P98" s="74"/>
      <c r="Q98" s="74"/>
      <c r="R98" s="74"/>
      <c r="S98" s="74"/>
      <c r="T98" s="75"/>
      <c r="AT98" s="17" t="s">
        <v>1154</v>
      </c>
      <c r="AU98" s="17" t="s">
        <v>88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6554</v>
      </c>
      <c r="G99" s="219"/>
      <c r="H99" s="222">
        <v>1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5" customFormat="1">
      <c r="B100" s="238"/>
      <c r="C100" s="239"/>
      <c r="D100" s="210" t="s">
        <v>292</v>
      </c>
      <c r="E100" s="240" t="s">
        <v>1</v>
      </c>
      <c r="F100" s="241" t="s">
        <v>306</v>
      </c>
      <c r="G100" s="239"/>
      <c r="H100" s="242">
        <v>1</v>
      </c>
      <c r="I100" s="239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292</v>
      </c>
      <c r="AU100" s="247" t="s">
        <v>88</v>
      </c>
      <c r="AV100" s="15" t="s">
        <v>290</v>
      </c>
      <c r="AW100" s="15" t="s">
        <v>40</v>
      </c>
      <c r="AX100" s="15" t="s">
        <v>86</v>
      </c>
      <c r="AY100" s="247" t="s">
        <v>282</v>
      </c>
    </row>
    <row r="101" s="1" customFormat="1" ht="16.5" customHeight="1">
      <c r="B101" s="33"/>
      <c r="C101" s="198" t="s">
        <v>129</v>
      </c>
      <c r="D101" s="198" t="s">
        <v>285</v>
      </c>
      <c r="E101" s="199" t="s">
        <v>6555</v>
      </c>
      <c r="F101" s="200" t="s">
        <v>6556</v>
      </c>
      <c r="G101" s="201" t="s">
        <v>376</v>
      </c>
      <c r="H101" s="202">
        <v>1</v>
      </c>
      <c r="I101" s="203">
        <v>103000</v>
      </c>
      <c r="J101" s="203">
        <f>ROUND(I101*H101,2)</f>
        <v>103000</v>
      </c>
      <c r="K101" s="200" t="s">
        <v>377</v>
      </c>
      <c r="L101" s="38"/>
      <c r="M101" s="72" t="s">
        <v>1</v>
      </c>
      <c r="N101" s="204" t="s">
        <v>50</v>
      </c>
      <c r="O101" s="205">
        <v>0</v>
      </c>
      <c r="P101" s="205">
        <f>O101*H101</f>
        <v>0</v>
      </c>
      <c r="Q101" s="205">
        <v>6.9999999999999994E-05</v>
      </c>
      <c r="R101" s="205">
        <f>Q101*H101</f>
        <v>6.9999999999999994E-05</v>
      </c>
      <c r="S101" s="205">
        <v>0</v>
      </c>
      <c r="T101" s="206">
        <f>S101*H101</f>
        <v>0</v>
      </c>
      <c r="AR101" s="17" t="s">
        <v>381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103000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103000</v>
      </c>
      <c r="BL101" s="17" t="s">
        <v>381</v>
      </c>
      <c r="BM101" s="17" t="s">
        <v>6557</v>
      </c>
    </row>
    <row r="102" s="1" customFormat="1" ht="16.5" customHeight="1">
      <c r="B102" s="33"/>
      <c r="C102" s="198" t="s">
        <v>290</v>
      </c>
      <c r="D102" s="198" t="s">
        <v>285</v>
      </c>
      <c r="E102" s="199" t="s">
        <v>6558</v>
      </c>
      <c r="F102" s="200" t="s">
        <v>6559</v>
      </c>
      <c r="G102" s="201" t="s">
        <v>376</v>
      </c>
      <c r="H102" s="202">
        <v>1</v>
      </c>
      <c r="I102" s="203">
        <v>99000</v>
      </c>
      <c r="J102" s="203">
        <f>ROUND(I102*H102,2)</f>
        <v>99000</v>
      </c>
      <c r="K102" s="200" t="s">
        <v>377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6.9999999999999994E-05</v>
      </c>
      <c r="R102" s="205">
        <f>Q102*H102</f>
        <v>6.9999999999999994E-05</v>
      </c>
      <c r="S102" s="205">
        <v>0</v>
      </c>
      <c r="T102" s="206">
        <f>S102*H102</f>
        <v>0</v>
      </c>
      <c r="AR102" s="17" t="s">
        <v>381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99000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99000</v>
      </c>
      <c r="BL102" s="17" t="s">
        <v>381</v>
      </c>
      <c r="BM102" s="17" t="s">
        <v>6560</v>
      </c>
    </row>
    <row r="103" s="1" customFormat="1">
      <c r="B103" s="33"/>
      <c r="C103" s="34"/>
      <c r="D103" s="210" t="s">
        <v>1154</v>
      </c>
      <c r="E103" s="34"/>
      <c r="F103" s="261" t="s">
        <v>6561</v>
      </c>
      <c r="G103" s="34"/>
      <c r="H103" s="34"/>
      <c r="I103" s="34"/>
      <c r="J103" s="34"/>
      <c r="K103" s="34"/>
      <c r="L103" s="38"/>
      <c r="M103" s="262"/>
      <c r="N103" s="74"/>
      <c r="O103" s="74"/>
      <c r="P103" s="74"/>
      <c r="Q103" s="74"/>
      <c r="R103" s="74"/>
      <c r="S103" s="74"/>
      <c r="T103" s="75"/>
      <c r="AT103" s="17" t="s">
        <v>1154</v>
      </c>
      <c r="AU103" s="17" t="s">
        <v>88</v>
      </c>
    </row>
    <row r="104" s="1" customFormat="1" ht="16.5" customHeight="1">
      <c r="B104" s="33"/>
      <c r="C104" s="198" t="s">
        <v>319</v>
      </c>
      <c r="D104" s="198" t="s">
        <v>285</v>
      </c>
      <c r="E104" s="199" t="s">
        <v>6562</v>
      </c>
      <c r="F104" s="200" t="s">
        <v>6563</v>
      </c>
      <c r="G104" s="201" t="s">
        <v>376</v>
      </c>
      <c r="H104" s="202">
        <v>1</v>
      </c>
      <c r="I104" s="203">
        <v>36000</v>
      </c>
      <c r="J104" s="203">
        <f>ROUND(I104*H104,2)</f>
        <v>36000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6.9999999999999994E-05</v>
      </c>
      <c r="R104" s="205">
        <f>Q104*H104</f>
        <v>6.9999999999999994E-05</v>
      </c>
      <c r="S104" s="205">
        <v>0</v>
      </c>
      <c r="T104" s="206">
        <f>S104*H104</f>
        <v>0</v>
      </c>
      <c r="AR104" s="17" t="s">
        <v>381</v>
      </c>
      <c r="AT104" s="17" t="s">
        <v>285</v>
      </c>
      <c r="AU104" s="17" t="s">
        <v>88</v>
      </c>
      <c r="AY104" s="17" t="s">
        <v>282</v>
      </c>
      <c r="BE104" s="207">
        <f>IF(N104="základní",J104,0)</f>
        <v>36000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36000</v>
      </c>
      <c r="BL104" s="17" t="s">
        <v>381</v>
      </c>
      <c r="BM104" s="17" t="s">
        <v>6564</v>
      </c>
    </row>
    <row r="105" s="1" customFormat="1">
      <c r="B105" s="33"/>
      <c r="C105" s="34"/>
      <c r="D105" s="210" t="s">
        <v>1154</v>
      </c>
      <c r="E105" s="34"/>
      <c r="F105" s="261" t="s">
        <v>6561</v>
      </c>
      <c r="G105" s="34"/>
      <c r="H105" s="34"/>
      <c r="I105" s="34"/>
      <c r="J105" s="34"/>
      <c r="K105" s="34"/>
      <c r="L105" s="38"/>
      <c r="M105" s="262"/>
      <c r="N105" s="74"/>
      <c r="O105" s="74"/>
      <c r="P105" s="74"/>
      <c r="Q105" s="74"/>
      <c r="R105" s="74"/>
      <c r="S105" s="74"/>
      <c r="T105" s="75"/>
      <c r="AT105" s="17" t="s">
        <v>1154</v>
      </c>
      <c r="AU105" s="17" t="s">
        <v>88</v>
      </c>
    </row>
    <row r="106" s="1" customFormat="1" ht="16.5" customHeight="1">
      <c r="B106" s="33"/>
      <c r="C106" s="198" t="s">
        <v>327</v>
      </c>
      <c r="D106" s="198" t="s">
        <v>285</v>
      </c>
      <c r="E106" s="199" t="s">
        <v>6565</v>
      </c>
      <c r="F106" s="200" t="s">
        <v>6566</v>
      </c>
      <c r="G106" s="201" t="s">
        <v>533</v>
      </c>
      <c r="H106" s="202">
        <v>1</v>
      </c>
      <c r="I106" s="203">
        <v>100000</v>
      </c>
      <c r="J106" s="203">
        <f>ROUND(I106*H106,2)</f>
        <v>100000</v>
      </c>
      <c r="K106" s="200" t="s">
        <v>377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6.9999999999999994E-05</v>
      </c>
      <c r="R106" s="205">
        <f>Q106*H106</f>
        <v>6.9999999999999994E-05</v>
      </c>
      <c r="S106" s="205">
        <v>0</v>
      </c>
      <c r="T106" s="206">
        <f>S106*H106</f>
        <v>0</v>
      </c>
      <c r="AR106" s="17" t="s">
        <v>381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100000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100000</v>
      </c>
      <c r="BL106" s="17" t="s">
        <v>381</v>
      </c>
      <c r="BM106" s="17" t="s">
        <v>6567</v>
      </c>
    </row>
    <row r="107" s="1" customFormat="1">
      <c r="B107" s="33"/>
      <c r="C107" s="34"/>
      <c r="D107" s="210" t="s">
        <v>1154</v>
      </c>
      <c r="E107" s="34"/>
      <c r="F107" s="261" t="s">
        <v>6561</v>
      </c>
      <c r="G107" s="34"/>
      <c r="H107" s="34"/>
      <c r="I107" s="34"/>
      <c r="J107" s="34"/>
      <c r="K107" s="34"/>
      <c r="L107" s="38"/>
      <c r="M107" s="262"/>
      <c r="N107" s="74"/>
      <c r="O107" s="74"/>
      <c r="P107" s="74"/>
      <c r="Q107" s="74"/>
      <c r="R107" s="74"/>
      <c r="S107" s="74"/>
      <c r="T107" s="75"/>
      <c r="AT107" s="17" t="s">
        <v>1154</v>
      </c>
      <c r="AU107" s="17" t="s">
        <v>88</v>
      </c>
    </row>
    <row r="108" s="1" customFormat="1" ht="16.5" customHeight="1">
      <c r="B108" s="33"/>
      <c r="C108" s="198" t="s">
        <v>334</v>
      </c>
      <c r="D108" s="198" t="s">
        <v>285</v>
      </c>
      <c r="E108" s="199" t="s">
        <v>6568</v>
      </c>
      <c r="F108" s="200" t="s">
        <v>6569</v>
      </c>
      <c r="G108" s="201" t="s">
        <v>533</v>
      </c>
      <c r="H108" s="202">
        <v>1</v>
      </c>
      <c r="I108" s="203">
        <v>20000</v>
      </c>
      <c r="J108" s="203">
        <f>ROUND(I108*H108,2)</f>
        <v>20000</v>
      </c>
      <c r="K108" s="200" t="s">
        <v>377</v>
      </c>
      <c r="L108" s="38"/>
      <c r="M108" s="72" t="s">
        <v>1</v>
      </c>
      <c r="N108" s="204" t="s">
        <v>50</v>
      </c>
      <c r="O108" s="205">
        <v>0</v>
      </c>
      <c r="P108" s="205">
        <f>O108*H108</f>
        <v>0</v>
      </c>
      <c r="Q108" s="205">
        <v>6.9999999999999994E-05</v>
      </c>
      <c r="R108" s="205">
        <f>Q108*H108</f>
        <v>6.9999999999999994E-05</v>
      </c>
      <c r="S108" s="205">
        <v>0</v>
      </c>
      <c r="T108" s="206">
        <f>S108*H108</f>
        <v>0</v>
      </c>
      <c r="AR108" s="17" t="s">
        <v>381</v>
      </c>
      <c r="AT108" s="17" t="s">
        <v>285</v>
      </c>
      <c r="AU108" s="17" t="s">
        <v>88</v>
      </c>
      <c r="AY108" s="17" t="s">
        <v>282</v>
      </c>
      <c r="BE108" s="207">
        <f>IF(N108="základní",J108,0)</f>
        <v>20000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20000</v>
      </c>
      <c r="BL108" s="17" t="s">
        <v>381</v>
      </c>
      <c r="BM108" s="17" t="s">
        <v>6570</v>
      </c>
    </row>
    <row r="109" s="1" customFormat="1">
      <c r="B109" s="33"/>
      <c r="C109" s="34"/>
      <c r="D109" s="210" t="s">
        <v>1154</v>
      </c>
      <c r="E109" s="34"/>
      <c r="F109" s="261" t="s">
        <v>6561</v>
      </c>
      <c r="G109" s="34"/>
      <c r="H109" s="34"/>
      <c r="I109" s="34"/>
      <c r="J109" s="34"/>
      <c r="K109" s="34"/>
      <c r="L109" s="38"/>
      <c r="M109" s="269"/>
      <c r="N109" s="270"/>
      <c r="O109" s="270"/>
      <c r="P109" s="270"/>
      <c r="Q109" s="270"/>
      <c r="R109" s="270"/>
      <c r="S109" s="270"/>
      <c r="T109" s="271"/>
      <c r="AT109" s="17" t="s">
        <v>1154</v>
      </c>
      <c r="AU109" s="17" t="s">
        <v>88</v>
      </c>
    </row>
    <row r="110" s="1" customFormat="1" ht="6.96" customHeight="1"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38"/>
    </row>
  </sheetData>
  <sheetProtection sheet="1" autoFilter="0" formatColumns="0" formatRows="0" objects="1" scenarios="1" spinCount="100000" saltValue="h481yaV/67iEAezOi/GAETBm60i6GDTDlwy8E1HaR1skMb60N6+JLvnXfkohx0sgpZLokRiCt7V43vzEhoMpPQ==" hashValue="cCNtUAVf0KmYBTlGqOsZ/zEH0ymhUmEKH3p2xICw6uE+e+g6aoNlryO4EDX9vEUCKOy11vXZZsixVganSF5fyQ==" algorithmName="SHA-512" password="CC35"/>
  <autoFilter ref="C92:K109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211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6540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6571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ROUND(J98, 2)</f>
        <v>579126.37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ROUND((SUM(BE98:BE152)),  2)</f>
        <v>579126.37</v>
      </c>
      <c r="I37" s="145">
        <v>0.20999999999999999</v>
      </c>
      <c r="J37" s="144">
        <f>ROUND(((SUM(BE98:BE152))*I37),  2)</f>
        <v>121616.53999999999</v>
      </c>
      <c r="L37" s="38"/>
    </row>
    <row r="38" s="1" customFormat="1" ht="14.4" customHeight="1">
      <c r="B38" s="38"/>
      <c r="E38" s="135" t="s">
        <v>51</v>
      </c>
      <c r="F38" s="144">
        <f>ROUND((SUM(BF98:BF152)),  2)</f>
        <v>0</v>
      </c>
      <c r="I38" s="145">
        <v>0.14999999999999999</v>
      </c>
      <c r="J38" s="144">
        <f>ROUND(((SUM(BF98:BF152))*I38),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ROUND((SUM(BG98:BG152)),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ROUND((SUM(BH98:BH152)),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ROUND((SUM(BI98:BI152)),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700742.91000000003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6540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702 1 - Automatická kolárna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J98</f>
        <v>579126.37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6572</v>
      </c>
      <c r="E68" s="165"/>
      <c r="F68" s="165"/>
      <c r="G68" s="165"/>
      <c r="H68" s="165"/>
      <c r="I68" s="165"/>
      <c r="J68" s="166">
        <f>J99</f>
        <v>91412.420000000013</v>
      </c>
      <c r="K68" s="163"/>
      <c r="L68" s="167"/>
    </row>
    <row r="69" s="8" customFormat="1" ht="24.96" customHeight="1">
      <c r="B69" s="162"/>
      <c r="C69" s="163"/>
      <c r="D69" s="164" t="s">
        <v>6573</v>
      </c>
      <c r="E69" s="165"/>
      <c r="F69" s="165"/>
      <c r="G69" s="165"/>
      <c r="H69" s="165"/>
      <c r="I69" s="165"/>
      <c r="J69" s="166">
        <f>J116</f>
        <v>200471.03999999998</v>
      </c>
      <c r="K69" s="163"/>
      <c r="L69" s="167"/>
    </row>
    <row r="70" s="8" customFormat="1" ht="24.96" customHeight="1">
      <c r="B70" s="162"/>
      <c r="C70" s="163"/>
      <c r="D70" s="164" t="s">
        <v>6574</v>
      </c>
      <c r="E70" s="165"/>
      <c r="F70" s="165"/>
      <c r="G70" s="165"/>
      <c r="H70" s="165"/>
      <c r="I70" s="165"/>
      <c r="J70" s="166">
        <f>J131</f>
        <v>88017.860000000015</v>
      </c>
      <c r="K70" s="163"/>
      <c r="L70" s="167"/>
    </row>
    <row r="71" s="8" customFormat="1" ht="24.96" customHeight="1">
      <c r="B71" s="162"/>
      <c r="C71" s="163"/>
      <c r="D71" s="164" t="s">
        <v>6575</v>
      </c>
      <c r="E71" s="165"/>
      <c r="F71" s="165"/>
      <c r="G71" s="165"/>
      <c r="H71" s="165"/>
      <c r="I71" s="165"/>
      <c r="J71" s="166">
        <f>J137</f>
        <v>13661.030000000001</v>
      </c>
      <c r="K71" s="163"/>
      <c r="L71" s="167"/>
    </row>
    <row r="72" s="8" customFormat="1" ht="24.96" customHeight="1">
      <c r="B72" s="162"/>
      <c r="C72" s="163"/>
      <c r="D72" s="164" t="s">
        <v>6576</v>
      </c>
      <c r="E72" s="165"/>
      <c r="F72" s="165"/>
      <c r="G72" s="165"/>
      <c r="H72" s="165"/>
      <c r="I72" s="165"/>
      <c r="J72" s="166">
        <f>J139</f>
        <v>115818.70000000001</v>
      </c>
      <c r="K72" s="163"/>
      <c r="L72" s="167"/>
    </row>
    <row r="73" s="8" customFormat="1" ht="24.96" customHeight="1">
      <c r="B73" s="162"/>
      <c r="C73" s="163"/>
      <c r="D73" s="164" t="s">
        <v>6577</v>
      </c>
      <c r="E73" s="165"/>
      <c r="F73" s="165"/>
      <c r="G73" s="165"/>
      <c r="H73" s="165"/>
      <c r="I73" s="165"/>
      <c r="J73" s="166">
        <f>J148</f>
        <v>29745.32</v>
      </c>
      <c r="K73" s="163"/>
      <c r="L73" s="167"/>
    </row>
    <row r="74" s="8" customFormat="1" ht="24.96" customHeight="1">
      <c r="B74" s="162"/>
      <c r="C74" s="163"/>
      <c r="D74" s="164" t="s">
        <v>6578</v>
      </c>
      <c r="E74" s="165"/>
      <c r="F74" s="165"/>
      <c r="G74" s="165"/>
      <c r="H74" s="165"/>
      <c r="I74" s="165"/>
      <c r="J74" s="166">
        <f>J150</f>
        <v>40000</v>
      </c>
      <c r="K74" s="163"/>
      <c r="L74" s="167"/>
    </row>
    <row r="75" s="1" customFormat="1" ht="21.84" customHeight="1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38"/>
    </row>
    <row r="80" s="1" customFormat="1" ht="6.96" customHeight="1"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38"/>
    </row>
    <row r="81" s="1" customFormat="1" ht="24.96" customHeight="1">
      <c r="B81" s="33"/>
      <c r="C81" s="23" t="s">
        <v>268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14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6.5" customHeight="1">
      <c r="B84" s="33"/>
      <c r="C84" s="34"/>
      <c r="D84" s="34"/>
      <c r="E84" s="157" t="str">
        <f>E7</f>
        <v>Přestupní terminál Šumperk</v>
      </c>
      <c r="F84" s="29"/>
      <c r="G84" s="29"/>
      <c r="H84" s="29"/>
      <c r="I84" s="34"/>
      <c r="J84" s="34"/>
      <c r="K84" s="34"/>
      <c r="L84" s="38"/>
    </row>
    <row r="85" ht="12" customHeight="1">
      <c r="B85" s="21"/>
      <c r="C85" s="29" t="s">
        <v>244</v>
      </c>
      <c r="D85" s="22"/>
      <c r="E85" s="22"/>
      <c r="F85" s="22"/>
      <c r="G85" s="22"/>
      <c r="H85" s="22"/>
      <c r="I85" s="22"/>
      <c r="J85" s="22"/>
      <c r="K85" s="22"/>
      <c r="L85" s="20"/>
    </row>
    <row r="86" ht="16.5" customHeight="1">
      <c r="B86" s="21"/>
      <c r="C86" s="22"/>
      <c r="D86" s="22"/>
      <c r="E86" s="157" t="s">
        <v>6298</v>
      </c>
      <c r="F86" s="22"/>
      <c r="G86" s="22"/>
      <c r="H86" s="22"/>
      <c r="I86" s="22"/>
      <c r="J86" s="22"/>
      <c r="K86" s="22"/>
      <c r="L86" s="20"/>
    </row>
    <row r="87" ht="12" customHeight="1">
      <c r="B87" s="21"/>
      <c r="C87" s="29" t="s">
        <v>246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1" customFormat="1" ht="16.5" customHeight="1">
      <c r="B88" s="33"/>
      <c r="C88" s="34"/>
      <c r="D88" s="34"/>
      <c r="E88" s="29" t="s">
        <v>6540</v>
      </c>
      <c r="F88" s="34"/>
      <c r="G88" s="34"/>
      <c r="H88" s="34"/>
      <c r="I88" s="34"/>
      <c r="J88" s="34"/>
      <c r="K88" s="34"/>
      <c r="L88" s="38"/>
    </row>
    <row r="89" s="1" customFormat="1" ht="12" customHeight="1">
      <c r="B89" s="33"/>
      <c r="C89" s="29" t="s">
        <v>1829</v>
      </c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6.5" customHeight="1">
      <c r="B90" s="33"/>
      <c r="C90" s="34"/>
      <c r="D90" s="34"/>
      <c r="E90" s="59" t="str">
        <f>E13</f>
        <v>SO 702 1 - Automatická kolárna</v>
      </c>
      <c r="F90" s="34"/>
      <c r="G90" s="34"/>
      <c r="H90" s="34"/>
      <c r="I90" s="34"/>
      <c r="J90" s="34"/>
      <c r="K90" s="34"/>
      <c r="L90" s="38"/>
    </row>
    <row r="91" s="1" customFormat="1" ht="6.96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" customFormat="1" ht="12" customHeight="1">
      <c r="B92" s="33"/>
      <c r="C92" s="29" t="s">
        <v>20</v>
      </c>
      <c r="D92" s="34"/>
      <c r="E92" s="34"/>
      <c r="F92" s="26" t="str">
        <f>F16</f>
        <v>Šumperk</v>
      </c>
      <c r="G92" s="34"/>
      <c r="H92" s="34"/>
      <c r="I92" s="29" t="s">
        <v>22</v>
      </c>
      <c r="J92" s="62" t="str">
        <f>IF(J16="","",J16)</f>
        <v>20. 11. 2018</v>
      </c>
      <c r="K92" s="34"/>
      <c r="L92" s="38"/>
    </row>
    <row r="93" s="1" customFormat="1" ht="6.96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8"/>
    </row>
    <row r="94" s="1" customFormat="1" ht="13.65" customHeight="1">
      <c r="B94" s="33"/>
      <c r="C94" s="29" t="s">
        <v>28</v>
      </c>
      <c r="D94" s="34"/>
      <c r="E94" s="34"/>
      <c r="F94" s="26" t="str">
        <f>E19</f>
        <v>Město Šumperk</v>
      </c>
      <c r="G94" s="34"/>
      <c r="H94" s="34"/>
      <c r="I94" s="29" t="s">
        <v>36</v>
      </c>
      <c r="J94" s="31" t="str">
        <f>E25</f>
        <v>Cekr CZ s.r.o.</v>
      </c>
      <c r="K94" s="34"/>
      <c r="L94" s="38"/>
    </row>
    <row r="95" s="1" customFormat="1" ht="24.9" customHeight="1">
      <c r="B95" s="33"/>
      <c r="C95" s="29" t="s">
        <v>34</v>
      </c>
      <c r="D95" s="34"/>
      <c r="E95" s="34"/>
      <c r="F95" s="26" t="str">
        <f>IF(E22="","",E22)</f>
        <v>Na základě VŘ</v>
      </c>
      <c r="G95" s="34"/>
      <c r="H95" s="34"/>
      <c r="I95" s="29" t="s">
        <v>41</v>
      </c>
      <c r="J95" s="31" t="str">
        <f>E28</f>
        <v>Jan Zamykal, CS ÚRS 2018 02</v>
      </c>
      <c r="K95" s="34"/>
      <c r="L95" s="38"/>
    </row>
    <row r="96" s="1" customFormat="1" ht="10.32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8"/>
    </row>
    <row r="97" s="10" customFormat="1" ht="29.28" customHeight="1">
      <c r="B97" s="173"/>
      <c r="C97" s="174" t="s">
        <v>269</v>
      </c>
      <c r="D97" s="175" t="s">
        <v>64</v>
      </c>
      <c r="E97" s="175" t="s">
        <v>60</v>
      </c>
      <c r="F97" s="175" t="s">
        <v>61</v>
      </c>
      <c r="G97" s="175" t="s">
        <v>270</v>
      </c>
      <c r="H97" s="175" t="s">
        <v>271</v>
      </c>
      <c r="I97" s="175" t="s">
        <v>272</v>
      </c>
      <c r="J97" s="176" t="s">
        <v>250</v>
      </c>
      <c r="K97" s="177" t="s">
        <v>273</v>
      </c>
      <c r="L97" s="178"/>
      <c r="M97" s="83" t="s">
        <v>1</v>
      </c>
      <c r="N97" s="84" t="s">
        <v>49</v>
      </c>
      <c r="O97" s="84" t="s">
        <v>274</v>
      </c>
      <c r="P97" s="84" t="s">
        <v>275</v>
      </c>
      <c r="Q97" s="84" t="s">
        <v>276</v>
      </c>
      <c r="R97" s="84" t="s">
        <v>277</v>
      </c>
      <c r="S97" s="84" t="s">
        <v>278</v>
      </c>
      <c r="T97" s="85" t="s">
        <v>279</v>
      </c>
    </row>
    <row r="98" s="1" customFormat="1" ht="22.8" customHeight="1">
      <c r="B98" s="33"/>
      <c r="C98" s="90" t="s">
        <v>280</v>
      </c>
      <c r="D98" s="34"/>
      <c r="E98" s="34"/>
      <c r="F98" s="34"/>
      <c r="G98" s="34"/>
      <c r="H98" s="34"/>
      <c r="I98" s="34"/>
      <c r="J98" s="179">
        <f>BK98</f>
        <v>579126.37</v>
      </c>
      <c r="K98" s="34"/>
      <c r="L98" s="38"/>
      <c r="M98" s="86"/>
      <c r="N98" s="87"/>
      <c r="O98" s="87"/>
      <c r="P98" s="180">
        <f>P99+P116+P131+P137+P139+P148+P150</f>
        <v>437.73928899999999</v>
      </c>
      <c r="Q98" s="87"/>
      <c r="R98" s="180">
        <f>R99+R116+R131+R137+R139+R148+R150</f>
        <v>135.02552906999998</v>
      </c>
      <c r="S98" s="87"/>
      <c r="T98" s="181">
        <f>T99+T116+T131+T137+T139+T148+T150</f>
        <v>0</v>
      </c>
      <c r="AT98" s="17" t="s">
        <v>78</v>
      </c>
      <c r="AU98" s="17" t="s">
        <v>252</v>
      </c>
      <c r="BK98" s="182">
        <f>BK99+BK116+BK131+BK137+BK139+BK148+BK150</f>
        <v>579126.37</v>
      </c>
    </row>
    <row r="99" s="11" customFormat="1" ht="25.92" customHeight="1">
      <c r="B99" s="183"/>
      <c r="C99" s="184"/>
      <c r="D99" s="185" t="s">
        <v>78</v>
      </c>
      <c r="E99" s="186" t="s">
        <v>283</v>
      </c>
      <c r="F99" s="186" t="s">
        <v>284</v>
      </c>
      <c r="G99" s="184"/>
      <c r="H99" s="184"/>
      <c r="I99" s="184"/>
      <c r="J99" s="187">
        <f>BK99</f>
        <v>91412.420000000013</v>
      </c>
      <c r="K99" s="184"/>
      <c r="L99" s="188"/>
      <c r="M99" s="189"/>
      <c r="N99" s="190"/>
      <c r="O99" s="190"/>
      <c r="P99" s="191">
        <f>SUM(P100:P115)</f>
        <v>205.81921</v>
      </c>
      <c r="Q99" s="190"/>
      <c r="R99" s="191">
        <f>SUM(R100:R115)</f>
        <v>0</v>
      </c>
      <c r="S99" s="190"/>
      <c r="T99" s="192">
        <f>SUM(T100:T115)</f>
        <v>0</v>
      </c>
      <c r="AR99" s="193" t="s">
        <v>86</v>
      </c>
      <c r="AT99" s="194" t="s">
        <v>78</v>
      </c>
      <c r="AU99" s="194" t="s">
        <v>79</v>
      </c>
      <c r="AY99" s="193" t="s">
        <v>282</v>
      </c>
      <c r="BK99" s="195">
        <f>SUM(BK100:BK115)</f>
        <v>91412.420000000013</v>
      </c>
    </row>
    <row r="100" s="1" customFormat="1" ht="16.5" customHeight="1">
      <c r="B100" s="33"/>
      <c r="C100" s="198" t="s">
        <v>86</v>
      </c>
      <c r="D100" s="198" t="s">
        <v>285</v>
      </c>
      <c r="E100" s="199" t="s">
        <v>6579</v>
      </c>
      <c r="F100" s="200" t="s">
        <v>6580</v>
      </c>
      <c r="G100" s="201" t="s">
        <v>288</v>
      </c>
      <c r="H100" s="202">
        <v>21.004999999999999</v>
      </c>
      <c r="I100" s="203">
        <v>132</v>
      </c>
      <c r="J100" s="203">
        <f>ROUND(I100*H100,2)</f>
        <v>2772.6599999999999</v>
      </c>
      <c r="K100" s="200" t="s">
        <v>289</v>
      </c>
      <c r="L100" s="38"/>
      <c r="M100" s="72" t="s">
        <v>1</v>
      </c>
      <c r="N100" s="204" t="s">
        <v>50</v>
      </c>
      <c r="O100" s="205">
        <v>0.36799999999999999</v>
      </c>
      <c r="P100" s="205">
        <f>O100*H100</f>
        <v>7.7298399999999994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86</v>
      </c>
      <c r="AY100" s="17" t="s">
        <v>282</v>
      </c>
      <c r="BE100" s="207">
        <f>IF(N100="základní",J100,0)</f>
        <v>2772.6599999999999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2772.6599999999999</v>
      </c>
      <c r="BL100" s="17" t="s">
        <v>290</v>
      </c>
      <c r="BM100" s="17" t="s">
        <v>6581</v>
      </c>
    </row>
    <row r="101" s="1" customFormat="1" ht="16.5" customHeight="1">
      <c r="B101" s="33"/>
      <c r="C101" s="198" t="s">
        <v>88</v>
      </c>
      <c r="D101" s="198" t="s">
        <v>285</v>
      </c>
      <c r="E101" s="199" t="s">
        <v>6582</v>
      </c>
      <c r="F101" s="200" t="s">
        <v>6583</v>
      </c>
      <c r="G101" s="201" t="s">
        <v>288</v>
      </c>
      <c r="H101" s="202">
        <v>10.503</v>
      </c>
      <c r="I101" s="203">
        <v>28.899999999999999</v>
      </c>
      <c r="J101" s="203">
        <f>ROUND(I101*H101,2)</f>
        <v>303.54000000000002</v>
      </c>
      <c r="K101" s="200" t="s">
        <v>289</v>
      </c>
      <c r="L101" s="38"/>
      <c r="M101" s="72" t="s">
        <v>1</v>
      </c>
      <c r="N101" s="204" t="s">
        <v>50</v>
      </c>
      <c r="O101" s="205">
        <v>0.058000000000000003</v>
      </c>
      <c r="P101" s="205">
        <f>O101*H101</f>
        <v>0.60917399999999999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303.54000000000002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303.54000000000002</v>
      </c>
      <c r="BL101" s="17" t="s">
        <v>290</v>
      </c>
      <c r="BM101" s="17" t="s">
        <v>6584</v>
      </c>
    </row>
    <row r="102" s="1" customFormat="1" ht="16.5" customHeight="1">
      <c r="B102" s="33"/>
      <c r="C102" s="198" t="s">
        <v>129</v>
      </c>
      <c r="D102" s="198" t="s">
        <v>285</v>
      </c>
      <c r="E102" s="199" t="s">
        <v>6305</v>
      </c>
      <c r="F102" s="200" t="s">
        <v>6306</v>
      </c>
      <c r="G102" s="201" t="s">
        <v>288</v>
      </c>
      <c r="H102" s="202">
        <v>84.644000000000005</v>
      </c>
      <c r="I102" s="203">
        <v>255</v>
      </c>
      <c r="J102" s="203">
        <f>ROUND(I102*H102,2)</f>
        <v>21584.220000000001</v>
      </c>
      <c r="K102" s="200" t="s">
        <v>289</v>
      </c>
      <c r="L102" s="38"/>
      <c r="M102" s="72" t="s">
        <v>1</v>
      </c>
      <c r="N102" s="204" t="s">
        <v>50</v>
      </c>
      <c r="O102" s="205">
        <v>0.871</v>
      </c>
      <c r="P102" s="205">
        <f>O102*H102</f>
        <v>73.724924000000001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86</v>
      </c>
      <c r="AY102" s="17" t="s">
        <v>282</v>
      </c>
      <c r="BE102" s="207">
        <f>IF(N102="základní",J102,0)</f>
        <v>21584.220000000001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21584.220000000001</v>
      </c>
      <c r="BL102" s="17" t="s">
        <v>290</v>
      </c>
      <c r="BM102" s="17" t="s">
        <v>6585</v>
      </c>
    </row>
    <row r="103" s="1" customFormat="1" ht="16.5" customHeight="1">
      <c r="B103" s="33"/>
      <c r="C103" s="198" t="s">
        <v>290</v>
      </c>
      <c r="D103" s="198" t="s">
        <v>285</v>
      </c>
      <c r="E103" s="199" t="s">
        <v>6310</v>
      </c>
      <c r="F103" s="200" t="s">
        <v>6311</v>
      </c>
      <c r="G103" s="201" t="s">
        <v>288</v>
      </c>
      <c r="H103" s="202">
        <v>42.322000000000003</v>
      </c>
      <c r="I103" s="203">
        <v>21.100000000000001</v>
      </c>
      <c r="J103" s="203">
        <f>ROUND(I103*H103,2)</f>
        <v>892.99000000000001</v>
      </c>
      <c r="K103" s="200" t="s">
        <v>289</v>
      </c>
      <c r="L103" s="38"/>
      <c r="M103" s="72" t="s">
        <v>1</v>
      </c>
      <c r="N103" s="204" t="s">
        <v>50</v>
      </c>
      <c r="O103" s="205">
        <v>0.040000000000000001</v>
      </c>
      <c r="P103" s="205">
        <f>O103*H103</f>
        <v>1.6928800000000002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86</v>
      </c>
      <c r="AY103" s="17" t="s">
        <v>282</v>
      </c>
      <c r="BE103" s="207">
        <f>IF(N103="základní",J103,0)</f>
        <v>892.99000000000001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892.99000000000001</v>
      </c>
      <c r="BL103" s="17" t="s">
        <v>290</v>
      </c>
      <c r="BM103" s="17" t="s">
        <v>6586</v>
      </c>
    </row>
    <row r="104" s="1" customFormat="1" ht="16.5" customHeight="1">
      <c r="B104" s="33"/>
      <c r="C104" s="198" t="s">
        <v>319</v>
      </c>
      <c r="D104" s="198" t="s">
        <v>285</v>
      </c>
      <c r="E104" s="199" t="s">
        <v>6070</v>
      </c>
      <c r="F104" s="200" t="s">
        <v>6071</v>
      </c>
      <c r="G104" s="201" t="s">
        <v>288</v>
      </c>
      <c r="H104" s="202">
        <v>19.323</v>
      </c>
      <c r="I104" s="203">
        <v>692</v>
      </c>
      <c r="J104" s="203">
        <f>ROUND(I104*H104,2)</f>
        <v>13371.52</v>
      </c>
      <c r="K104" s="200" t="s">
        <v>289</v>
      </c>
      <c r="L104" s="38"/>
      <c r="M104" s="72" t="s">
        <v>1</v>
      </c>
      <c r="N104" s="204" t="s">
        <v>50</v>
      </c>
      <c r="O104" s="205">
        <v>2.948</v>
      </c>
      <c r="P104" s="205">
        <f>O104*H104</f>
        <v>56.964204000000002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86</v>
      </c>
      <c r="AY104" s="17" t="s">
        <v>282</v>
      </c>
      <c r="BE104" s="207">
        <f>IF(N104="základní",J104,0)</f>
        <v>13371.52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13371.52</v>
      </c>
      <c r="BL104" s="17" t="s">
        <v>290</v>
      </c>
      <c r="BM104" s="17" t="s">
        <v>6587</v>
      </c>
    </row>
    <row r="105" s="1" customFormat="1" ht="16.5" customHeight="1">
      <c r="B105" s="33"/>
      <c r="C105" s="198" t="s">
        <v>327</v>
      </c>
      <c r="D105" s="198" t="s">
        <v>285</v>
      </c>
      <c r="E105" s="199" t="s">
        <v>6079</v>
      </c>
      <c r="F105" s="200" t="s">
        <v>6080</v>
      </c>
      <c r="G105" s="201" t="s">
        <v>288</v>
      </c>
      <c r="H105" s="202">
        <v>9.6620000000000008</v>
      </c>
      <c r="I105" s="203">
        <v>138</v>
      </c>
      <c r="J105" s="203">
        <f>ROUND(I105*H105,2)</f>
        <v>1333.3599999999999</v>
      </c>
      <c r="K105" s="200" t="s">
        <v>289</v>
      </c>
      <c r="L105" s="38"/>
      <c r="M105" s="72" t="s">
        <v>1</v>
      </c>
      <c r="N105" s="204" t="s">
        <v>50</v>
      </c>
      <c r="O105" s="205">
        <v>0.58999999999999997</v>
      </c>
      <c r="P105" s="205">
        <f>O105*H105</f>
        <v>5.7005800000000004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86</v>
      </c>
      <c r="AY105" s="17" t="s">
        <v>282</v>
      </c>
      <c r="BE105" s="207">
        <f>IF(N105="základní",J105,0)</f>
        <v>1333.3599999999999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1333.3599999999999</v>
      </c>
      <c r="BL105" s="17" t="s">
        <v>290</v>
      </c>
      <c r="BM105" s="17" t="s">
        <v>6588</v>
      </c>
    </row>
    <row r="106" s="1" customFormat="1" ht="16.5" customHeight="1">
      <c r="B106" s="33"/>
      <c r="C106" s="198" t="s">
        <v>334</v>
      </c>
      <c r="D106" s="198" t="s">
        <v>285</v>
      </c>
      <c r="E106" s="199" t="s">
        <v>2383</v>
      </c>
      <c r="F106" s="200" t="s">
        <v>2384</v>
      </c>
      <c r="G106" s="201" t="s">
        <v>288</v>
      </c>
      <c r="H106" s="202">
        <v>13.23</v>
      </c>
      <c r="I106" s="203">
        <v>609</v>
      </c>
      <c r="J106" s="203">
        <f>ROUND(I106*H106,2)</f>
        <v>8057.0699999999997</v>
      </c>
      <c r="K106" s="200" t="s">
        <v>289</v>
      </c>
      <c r="L106" s="38"/>
      <c r="M106" s="72" t="s">
        <v>1</v>
      </c>
      <c r="N106" s="204" t="s">
        <v>50</v>
      </c>
      <c r="O106" s="205">
        <v>2.3199999999999998</v>
      </c>
      <c r="P106" s="205">
        <f>O106*H106</f>
        <v>30.6936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86</v>
      </c>
      <c r="AY106" s="17" t="s">
        <v>282</v>
      </c>
      <c r="BE106" s="207">
        <f>IF(N106="základní",J106,0)</f>
        <v>8057.0699999999997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8057.0699999999997</v>
      </c>
      <c r="BL106" s="17" t="s">
        <v>290</v>
      </c>
      <c r="BM106" s="17" t="s">
        <v>6589</v>
      </c>
    </row>
    <row r="107" s="1" customFormat="1" ht="16.5" customHeight="1">
      <c r="B107" s="33"/>
      <c r="C107" s="198" t="s">
        <v>331</v>
      </c>
      <c r="D107" s="198" t="s">
        <v>285</v>
      </c>
      <c r="E107" s="199" t="s">
        <v>2388</v>
      </c>
      <c r="F107" s="200" t="s">
        <v>2389</v>
      </c>
      <c r="G107" s="201" t="s">
        <v>288</v>
      </c>
      <c r="H107" s="202">
        <v>6.6150000000000002</v>
      </c>
      <c r="I107" s="203">
        <v>173</v>
      </c>
      <c r="J107" s="203">
        <f>ROUND(I107*H107,2)</f>
        <v>1144.4000000000001</v>
      </c>
      <c r="K107" s="200" t="s">
        <v>289</v>
      </c>
      <c r="L107" s="38"/>
      <c r="M107" s="72" t="s">
        <v>1</v>
      </c>
      <c r="N107" s="204" t="s">
        <v>50</v>
      </c>
      <c r="O107" s="205">
        <v>0.65400000000000003</v>
      </c>
      <c r="P107" s="205">
        <f>O107*H107</f>
        <v>4.3262100000000006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86</v>
      </c>
      <c r="AY107" s="17" t="s">
        <v>282</v>
      </c>
      <c r="BE107" s="207">
        <f>IF(N107="základní",J107,0)</f>
        <v>1144.4000000000001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1144.4000000000001</v>
      </c>
      <c r="BL107" s="17" t="s">
        <v>290</v>
      </c>
      <c r="BM107" s="17" t="s">
        <v>6590</v>
      </c>
    </row>
    <row r="108" s="1" customFormat="1" ht="16.5" customHeight="1">
      <c r="B108" s="33"/>
      <c r="C108" s="198" t="s">
        <v>346</v>
      </c>
      <c r="D108" s="198" t="s">
        <v>285</v>
      </c>
      <c r="E108" s="199" t="s">
        <v>6591</v>
      </c>
      <c r="F108" s="200" t="s">
        <v>6592</v>
      </c>
      <c r="G108" s="201" t="s">
        <v>288</v>
      </c>
      <c r="H108" s="202">
        <v>55.200000000000003</v>
      </c>
      <c r="I108" s="203">
        <v>30.399999999999999</v>
      </c>
      <c r="J108" s="203">
        <f>ROUND(I108*H108,2)</f>
        <v>1678.0799999999999</v>
      </c>
      <c r="K108" s="200" t="s">
        <v>289</v>
      </c>
      <c r="L108" s="38"/>
      <c r="M108" s="72" t="s">
        <v>1</v>
      </c>
      <c r="N108" s="204" t="s">
        <v>50</v>
      </c>
      <c r="O108" s="205">
        <v>0.086999999999999994</v>
      </c>
      <c r="P108" s="205">
        <f>O108*H108</f>
        <v>4.8023999999999996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AR108" s="17" t="s">
        <v>290</v>
      </c>
      <c r="AT108" s="17" t="s">
        <v>285</v>
      </c>
      <c r="AU108" s="17" t="s">
        <v>86</v>
      </c>
      <c r="AY108" s="17" t="s">
        <v>282</v>
      </c>
      <c r="BE108" s="207">
        <f>IF(N108="základní",J108,0)</f>
        <v>1678.0799999999999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7" t="s">
        <v>86</v>
      </c>
      <c r="BK108" s="207">
        <f>ROUND(I108*H108,2)</f>
        <v>1678.0799999999999</v>
      </c>
      <c r="BL108" s="17" t="s">
        <v>290</v>
      </c>
      <c r="BM108" s="17" t="s">
        <v>6593</v>
      </c>
    </row>
    <row r="109" s="1" customFormat="1" ht="16.5" customHeight="1">
      <c r="B109" s="33"/>
      <c r="C109" s="198" t="s">
        <v>352</v>
      </c>
      <c r="D109" s="198" t="s">
        <v>285</v>
      </c>
      <c r="E109" s="199" t="s">
        <v>6594</v>
      </c>
      <c r="F109" s="200" t="s">
        <v>6595</v>
      </c>
      <c r="G109" s="201" t="s">
        <v>288</v>
      </c>
      <c r="H109" s="202">
        <v>67.472999999999999</v>
      </c>
      <c r="I109" s="203">
        <v>233</v>
      </c>
      <c r="J109" s="203">
        <f>ROUND(I109*H109,2)</f>
        <v>15721.209999999999</v>
      </c>
      <c r="K109" s="200" t="s">
        <v>289</v>
      </c>
      <c r="L109" s="38"/>
      <c r="M109" s="72" t="s">
        <v>1</v>
      </c>
      <c r="N109" s="204" t="s">
        <v>50</v>
      </c>
      <c r="O109" s="205">
        <v>0.083000000000000004</v>
      </c>
      <c r="P109" s="205">
        <f>O109*H109</f>
        <v>5.6002590000000003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86</v>
      </c>
      <c r="AY109" s="17" t="s">
        <v>282</v>
      </c>
      <c r="BE109" s="207">
        <f>IF(N109="základní",J109,0)</f>
        <v>15721.209999999999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15721.209999999999</v>
      </c>
      <c r="BL109" s="17" t="s">
        <v>290</v>
      </c>
      <c r="BM109" s="17" t="s">
        <v>6596</v>
      </c>
    </row>
    <row r="110" s="1" customFormat="1" ht="16.5" customHeight="1">
      <c r="B110" s="33"/>
      <c r="C110" s="198" t="s">
        <v>356</v>
      </c>
      <c r="D110" s="198" t="s">
        <v>285</v>
      </c>
      <c r="E110" s="199" t="s">
        <v>6597</v>
      </c>
      <c r="F110" s="200" t="s">
        <v>6598</v>
      </c>
      <c r="G110" s="201" t="s">
        <v>288</v>
      </c>
      <c r="H110" s="202">
        <v>269.892</v>
      </c>
      <c r="I110" s="203">
        <v>17.699999999999999</v>
      </c>
      <c r="J110" s="203">
        <f>ROUND(I110*H110,2)</f>
        <v>4777.0900000000001</v>
      </c>
      <c r="K110" s="200" t="s">
        <v>289</v>
      </c>
      <c r="L110" s="38"/>
      <c r="M110" s="72" t="s">
        <v>1</v>
      </c>
      <c r="N110" s="204" t="s">
        <v>50</v>
      </c>
      <c r="O110" s="205">
        <v>0.0040000000000000001</v>
      </c>
      <c r="P110" s="205">
        <f>O110*H110</f>
        <v>1.0795680000000001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4777.0900000000001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4777.0900000000001</v>
      </c>
      <c r="BL110" s="17" t="s">
        <v>290</v>
      </c>
      <c r="BM110" s="17" t="s">
        <v>6599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1200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86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6600</v>
      </c>
      <c r="G112" s="219"/>
      <c r="H112" s="222">
        <v>269.892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86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269.892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86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198" t="s">
        <v>360</v>
      </c>
      <c r="D114" s="198" t="s">
        <v>285</v>
      </c>
      <c r="E114" s="199" t="s">
        <v>314</v>
      </c>
      <c r="F114" s="200" t="s">
        <v>315</v>
      </c>
      <c r="G114" s="201" t="s">
        <v>316</v>
      </c>
      <c r="H114" s="202">
        <v>114.70399999999999</v>
      </c>
      <c r="I114" s="203">
        <v>140</v>
      </c>
      <c r="J114" s="203">
        <f>ROUND(I114*H114,2)</f>
        <v>16058.56</v>
      </c>
      <c r="K114" s="200" t="s">
        <v>289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86</v>
      </c>
      <c r="AY114" s="17" t="s">
        <v>282</v>
      </c>
      <c r="BE114" s="207">
        <f>IF(N114="základní",J114,0)</f>
        <v>16058.56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16058.56</v>
      </c>
      <c r="BL114" s="17" t="s">
        <v>290</v>
      </c>
      <c r="BM114" s="17" t="s">
        <v>6601</v>
      </c>
    </row>
    <row r="115" s="1" customFormat="1" ht="16.5" customHeight="1">
      <c r="B115" s="33"/>
      <c r="C115" s="198" t="s">
        <v>365</v>
      </c>
      <c r="D115" s="198" t="s">
        <v>285</v>
      </c>
      <c r="E115" s="199" t="s">
        <v>320</v>
      </c>
      <c r="F115" s="200" t="s">
        <v>321</v>
      </c>
      <c r="G115" s="201" t="s">
        <v>288</v>
      </c>
      <c r="H115" s="202">
        <v>43.128999999999998</v>
      </c>
      <c r="I115" s="203">
        <v>86.200000000000003</v>
      </c>
      <c r="J115" s="203">
        <f>ROUND(I115*H115,2)</f>
        <v>3717.7199999999998</v>
      </c>
      <c r="K115" s="200" t="s">
        <v>289</v>
      </c>
      <c r="L115" s="38"/>
      <c r="M115" s="72" t="s">
        <v>1</v>
      </c>
      <c r="N115" s="204" t="s">
        <v>50</v>
      </c>
      <c r="O115" s="205">
        <v>0.29899999999999999</v>
      </c>
      <c r="P115" s="205">
        <f>O115*H115</f>
        <v>12.895570999999999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AR115" s="17" t="s">
        <v>290</v>
      </c>
      <c r="AT115" s="17" t="s">
        <v>285</v>
      </c>
      <c r="AU115" s="17" t="s">
        <v>86</v>
      </c>
      <c r="AY115" s="17" t="s">
        <v>282</v>
      </c>
      <c r="BE115" s="207">
        <f>IF(N115="základní",J115,0)</f>
        <v>3717.7199999999998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7" t="s">
        <v>86</v>
      </c>
      <c r="BK115" s="207">
        <f>ROUND(I115*H115,2)</f>
        <v>3717.7199999999998</v>
      </c>
      <c r="BL115" s="17" t="s">
        <v>290</v>
      </c>
      <c r="BM115" s="17" t="s">
        <v>6602</v>
      </c>
    </row>
    <row r="116" s="11" customFormat="1" ht="25.92" customHeight="1">
      <c r="B116" s="183"/>
      <c r="C116" s="184"/>
      <c r="D116" s="185" t="s">
        <v>78</v>
      </c>
      <c r="E116" s="186" t="s">
        <v>6603</v>
      </c>
      <c r="F116" s="186" t="s">
        <v>6604</v>
      </c>
      <c r="G116" s="184"/>
      <c r="H116" s="184"/>
      <c r="I116" s="184"/>
      <c r="J116" s="187">
        <f>BK116</f>
        <v>200471.03999999998</v>
      </c>
      <c r="K116" s="184"/>
      <c r="L116" s="188"/>
      <c r="M116" s="189"/>
      <c r="N116" s="190"/>
      <c r="O116" s="190"/>
      <c r="P116" s="191">
        <f>SUM(P117:P130)</f>
        <v>57.790339999999993</v>
      </c>
      <c r="Q116" s="190"/>
      <c r="R116" s="191">
        <f>SUM(R117:R130)</f>
        <v>116.38500086999999</v>
      </c>
      <c r="S116" s="190"/>
      <c r="T116" s="192">
        <f>SUM(T117:T130)</f>
        <v>0</v>
      </c>
      <c r="AR116" s="193" t="s">
        <v>86</v>
      </c>
      <c r="AT116" s="194" t="s">
        <v>78</v>
      </c>
      <c r="AU116" s="194" t="s">
        <v>79</v>
      </c>
      <c r="AY116" s="193" t="s">
        <v>282</v>
      </c>
      <c r="BK116" s="195">
        <f>SUM(BK117:BK130)</f>
        <v>200471.03999999998</v>
      </c>
    </row>
    <row r="117" s="1" customFormat="1" ht="16.5" customHeight="1">
      <c r="B117" s="33"/>
      <c r="C117" s="198" t="s">
        <v>370</v>
      </c>
      <c r="D117" s="198" t="s">
        <v>285</v>
      </c>
      <c r="E117" s="199" t="s">
        <v>2518</v>
      </c>
      <c r="F117" s="200" t="s">
        <v>2519</v>
      </c>
      <c r="G117" s="201" t="s">
        <v>288</v>
      </c>
      <c r="H117" s="202">
        <v>1.8100000000000001</v>
      </c>
      <c r="I117" s="203">
        <v>694</v>
      </c>
      <c r="J117" s="203">
        <f>ROUND(I117*H117,2)</f>
        <v>1256.1400000000001</v>
      </c>
      <c r="K117" s="200" t="s">
        <v>289</v>
      </c>
      <c r="L117" s="38"/>
      <c r="M117" s="72" t="s">
        <v>1</v>
      </c>
      <c r="N117" s="204" t="s">
        <v>50</v>
      </c>
      <c r="O117" s="205">
        <v>0.76000000000000001</v>
      </c>
      <c r="P117" s="205">
        <f>O117*H117</f>
        <v>1.3756000000000002</v>
      </c>
      <c r="Q117" s="205">
        <v>1.9205000000000001</v>
      </c>
      <c r="R117" s="205">
        <f>Q117*H117</f>
        <v>3.4761050000000004</v>
      </c>
      <c r="S117" s="205">
        <v>0</v>
      </c>
      <c r="T117" s="206">
        <f>S117*H117</f>
        <v>0</v>
      </c>
      <c r="AR117" s="17" t="s">
        <v>290</v>
      </c>
      <c r="AT117" s="17" t="s">
        <v>285</v>
      </c>
      <c r="AU117" s="17" t="s">
        <v>86</v>
      </c>
      <c r="AY117" s="17" t="s">
        <v>282</v>
      </c>
      <c r="BE117" s="207">
        <f>IF(N117="základní",J117,0)</f>
        <v>1256.1400000000001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7" t="s">
        <v>86</v>
      </c>
      <c r="BK117" s="207">
        <f>ROUND(I117*H117,2)</f>
        <v>1256.1400000000001</v>
      </c>
      <c r="BL117" s="17" t="s">
        <v>290</v>
      </c>
      <c r="BM117" s="17" t="s">
        <v>6605</v>
      </c>
    </row>
    <row r="118" s="1" customFormat="1" ht="16.5" customHeight="1">
      <c r="B118" s="33"/>
      <c r="C118" s="198" t="s">
        <v>8</v>
      </c>
      <c r="D118" s="198" t="s">
        <v>285</v>
      </c>
      <c r="E118" s="199" t="s">
        <v>6606</v>
      </c>
      <c r="F118" s="200" t="s">
        <v>6607</v>
      </c>
      <c r="G118" s="201" t="s">
        <v>392</v>
      </c>
      <c r="H118" s="202">
        <v>9</v>
      </c>
      <c r="I118" s="203">
        <v>230</v>
      </c>
      <c r="J118" s="203">
        <f>ROUND(I118*H118,2)</f>
        <v>2070</v>
      </c>
      <c r="K118" s="200" t="s">
        <v>289</v>
      </c>
      <c r="L118" s="38"/>
      <c r="M118" s="72" t="s">
        <v>1</v>
      </c>
      <c r="N118" s="204" t="s">
        <v>50</v>
      </c>
      <c r="O118" s="205">
        <v>0.23000000000000001</v>
      </c>
      <c r="P118" s="205">
        <f>O118*H118</f>
        <v>2.0700000000000003</v>
      </c>
      <c r="Q118" s="205">
        <v>0.23058000000000001</v>
      </c>
      <c r="R118" s="205">
        <f>Q118*H118</f>
        <v>2.0752199999999998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86</v>
      </c>
      <c r="AY118" s="17" t="s">
        <v>282</v>
      </c>
      <c r="BE118" s="207">
        <f>IF(N118="základní",J118,0)</f>
        <v>2070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2070</v>
      </c>
      <c r="BL118" s="17" t="s">
        <v>290</v>
      </c>
      <c r="BM118" s="17" t="s">
        <v>6608</v>
      </c>
    </row>
    <row r="119" s="1" customFormat="1" ht="16.5" customHeight="1">
      <c r="B119" s="33"/>
      <c r="C119" s="198" t="s">
        <v>381</v>
      </c>
      <c r="D119" s="198" t="s">
        <v>285</v>
      </c>
      <c r="E119" s="199" t="s">
        <v>6609</v>
      </c>
      <c r="F119" s="200" t="s">
        <v>6610</v>
      </c>
      <c r="G119" s="201" t="s">
        <v>288</v>
      </c>
      <c r="H119" s="202">
        <v>12.144</v>
      </c>
      <c r="I119" s="203">
        <v>2450</v>
      </c>
      <c r="J119" s="203">
        <f>ROUND(I119*H119,2)</f>
        <v>29752.799999999999</v>
      </c>
      <c r="K119" s="200" t="s">
        <v>289</v>
      </c>
      <c r="L119" s="38"/>
      <c r="M119" s="72" t="s">
        <v>1</v>
      </c>
      <c r="N119" s="204" t="s">
        <v>50</v>
      </c>
      <c r="O119" s="205">
        <v>0.58399999999999996</v>
      </c>
      <c r="P119" s="205">
        <f>O119*H119</f>
        <v>7.0920959999999997</v>
      </c>
      <c r="Q119" s="205">
        <v>2.2563399999999998</v>
      </c>
      <c r="R119" s="205">
        <f>Q119*H119</f>
        <v>27.400992959999996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29752.799999999999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29752.799999999999</v>
      </c>
      <c r="BL119" s="17" t="s">
        <v>290</v>
      </c>
      <c r="BM119" s="17" t="s">
        <v>6611</v>
      </c>
    </row>
    <row r="120" s="1" customFormat="1" ht="16.5" customHeight="1">
      <c r="B120" s="33"/>
      <c r="C120" s="198" t="s">
        <v>385</v>
      </c>
      <c r="D120" s="198" t="s">
        <v>285</v>
      </c>
      <c r="E120" s="199" t="s">
        <v>6612</v>
      </c>
      <c r="F120" s="200" t="s">
        <v>6613</v>
      </c>
      <c r="G120" s="201" t="s">
        <v>288</v>
      </c>
      <c r="H120" s="202">
        <v>21.882999999999999</v>
      </c>
      <c r="I120" s="203">
        <v>3190</v>
      </c>
      <c r="J120" s="203">
        <f>ROUND(I120*H120,2)</f>
        <v>69806.770000000004</v>
      </c>
      <c r="K120" s="200" t="s">
        <v>289</v>
      </c>
      <c r="L120" s="38"/>
      <c r="M120" s="72" t="s">
        <v>1</v>
      </c>
      <c r="N120" s="204" t="s">
        <v>50</v>
      </c>
      <c r="O120" s="205">
        <v>0.629</v>
      </c>
      <c r="P120" s="205">
        <f>O120*H120</f>
        <v>13.764407</v>
      </c>
      <c r="Q120" s="205">
        <v>2.45329</v>
      </c>
      <c r="R120" s="205">
        <f>Q120*H120</f>
        <v>53.685345069999997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86</v>
      </c>
      <c r="AY120" s="17" t="s">
        <v>282</v>
      </c>
      <c r="BE120" s="207">
        <f>IF(N120="základní",J120,0)</f>
        <v>69806.770000000004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69806.770000000004</v>
      </c>
      <c r="BL120" s="17" t="s">
        <v>290</v>
      </c>
      <c r="BM120" s="17" t="s">
        <v>6614</v>
      </c>
    </row>
    <row r="121" s="1" customFormat="1" ht="16.5" customHeight="1">
      <c r="B121" s="33"/>
      <c r="C121" s="198" t="s">
        <v>389</v>
      </c>
      <c r="D121" s="198" t="s">
        <v>285</v>
      </c>
      <c r="E121" s="199" t="s">
        <v>6354</v>
      </c>
      <c r="F121" s="200" t="s">
        <v>6355</v>
      </c>
      <c r="G121" s="201" t="s">
        <v>343</v>
      </c>
      <c r="H121" s="202">
        <v>18.745000000000001</v>
      </c>
      <c r="I121" s="203">
        <v>350</v>
      </c>
      <c r="J121" s="203">
        <f>ROUND(I121*H121,2)</f>
        <v>6560.75</v>
      </c>
      <c r="K121" s="200" t="s">
        <v>289</v>
      </c>
      <c r="L121" s="38"/>
      <c r="M121" s="72" t="s">
        <v>1</v>
      </c>
      <c r="N121" s="204" t="s">
        <v>50</v>
      </c>
      <c r="O121" s="205">
        <v>0.29999999999999999</v>
      </c>
      <c r="P121" s="205">
        <f>O121*H121</f>
        <v>5.6234999999999999</v>
      </c>
      <c r="Q121" s="205">
        <v>0.00247</v>
      </c>
      <c r="R121" s="205">
        <f>Q121*H121</f>
        <v>0.046300150000000005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86</v>
      </c>
      <c r="AY121" s="17" t="s">
        <v>282</v>
      </c>
      <c r="BE121" s="207">
        <f>IF(N121="základní",J121,0)</f>
        <v>6560.75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6560.75</v>
      </c>
      <c r="BL121" s="17" t="s">
        <v>290</v>
      </c>
      <c r="BM121" s="17" t="s">
        <v>6615</v>
      </c>
    </row>
    <row r="122" s="1" customFormat="1" ht="16.5" customHeight="1">
      <c r="B122" s="33"/>
      <c r="C122" s="198" t="s">
        <v>395</v>
      </c>
      <c r="D122" s="198" t="s">
        <v>285</v>
      </c>
      <c r="E122" s="199" t="s">
        <v>6359</v>
      </c>
      <c r="F122" s="200" t="s">
        <v>6360</v>
      </c>
      <c r="G122" s="201" t="s">
        <v>343</v>
      </c>
      <c r="H122" s="202">
        <v>18.745000000000001</v>
      </c>
      <c r="I122" s="203">
        <v>95.900000000000006</v>
      </c>
      <c r="J122" s="203">
        <f>ROUND(I122*H122,2)</f>
        <v>1797.6500000000001</v>
      </c>
      <c r="K122" s="200" t="s">
        <v>289</v>
      </c>
      <c r="L122" s="38"/>
      <c r="M122" s="72" t="s">
        <v>1</v>
      </c>
      <c r="N122" s="204" t="s">
        <v>50</v>
      </c>
      <c r="O122" s="205">
        <v>0.152</v>
      </c>
      <c r="P122" s="205">
        <f>O122*H122</f>
        <v>2.84924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1797.6500000000001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1797.6500000000001</v>
      </c>
      <c r="BL122" s="17" t="s">
        <v>290</v>
      </c>
      <c r="BM122" s="17" t="s">
        <v>6616</v>
      </c>
    </row>
    <row r="123" s="1" customFormat="1" ht="16.5" customHeight="1">
      <c r="B123" s="33"/>
      <c r="C123" s="198" t="s">
        <v>399</v>
      </c>
      <c r="D123" s="198" t="s">
        <v>285</v>
      </c>
      <c r="E123" s="199" t="s">
        <v>6617</v>
      </c>
      <c r="F123" s="200" t="s">
        <v>6618</v>
      </c>
      <c r="G123" s="201" t="s">
        <v>376</v>
      </c>
      <c r="H123" s="202">
        <v>3</v>
      </c>
      <c r="I123" s="203">
        <v>172</v>
      </c>
      <c r="J123" s="203">
        <f>ROUND(I123*H123,2)</f>
        <v>516</v>
      </c>
      <c r="K123" s="200" t="s">
        <v>289</v>
      </c>
      <c r="L123" s="38"/>
      <c r="M123" s="72" t="s">
        <v>1</v>
      </c>
      <c r="N123" s="204" t="s">
        <v>50</v>
      </c>
      <c r="O123" s="205">
        <v>0.50900000000000001</v>
      </c>
      <c r="P123" s="205">
        <f>O123*H123</f>
        <v>1.5270000000000001</v>
      </c>
      <c r="Q123" s="205">
        <v>0.0021700000000000001</v>
      </c>
      <c r="R123" s="205">
        <f>Q123*H123</f>
        <v>0.0065100000000000002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86</v>
      </c>
      <c r="AY123" s="17" t="s">
        <v>282</v>
      </c>
      <c r="BE123" s="207">
        <f>IF(N123="základní",J123,0)</f>
        <v>516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516</v>
      </c>
      <c r="BL123" s="17" t="s">
        <v>290</v>
      </c>
      <c r="BM123" s="17" t="s">
        <v>6619</v>
      </c>
    </row>
    <row r="124" s="1" customFormat="1" ht="16.5" customHeight="1">
      <c r="B124" s="33"/>
      <c r="C124" s="198" t="s">
        <v>7</v>
      </c>
      <c r="D124" s="198" t="s">
        <v>285</v>
      </c>
      <c r="E124" s="199" t="s">
        <v>6620</v>
      </c>
      <c r="F124" s="200" t="s">
        <v>6621</v>
      </c>
      <c r="G124" s="201" t="s">
        <v>316</v>
      </c>
      <c r="H124" s="202">
        <v>0.77300000000000002</v>
      </c>
      <c r="I124" s="203">
        <v>31400</v>
      </c>
      <c r="J124" s="203">
        <f>ROUND(I124*H124,2)</f>
        <v>24272.200000000001</v>
      </c>
      <c r="K124" s="200" t="s">
        <v>289</v>
      </c>
      <c r="L124" s="38"/>
      <c r="M124" s="72" t="s">
        <v>1</v>
      </c>
      <c r="N124" s="204" t="s">
        <v>50</v>
      </c>
      <c r="O124" s="205">
        <v>15.231</v>
      </c>
      <c r="P124" s="205">
        <f>O124*H124</f>
        <v>11.773562999999999</v>
      </c>
      <c r="Q124" s="205">
        <v>1.06277</v>
      </c>
      <c r="R124" s="205">
        <f>Q124*H124</f>
        <v>0.82152121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86</v>
      </c>
      <c r="AY124" s="17" t="s">
        <v>282</v>
      </c>
      <c r="BE124" s="207">
        <f>IF(N124="základní",J124,0)</f>
        <v>24272.200000000001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24272.200000000001</v>
      </c>
      <c r="BL124" s="17" t="s">
        <v>290</v>
      </c>
      <c r="BM124" s="17" t="s">
        <v>6622</v>
      </c>
    </row>
    <row r="125" s="1" customFormat="1" ht="16.5" customHeight="1">
      <c r="B125" s="33"/>
      <c r="C125" s="198" t="s">
        <v>410</v>
      </c>
      <c r="D125" s="198" t="s">
        <v>285</v>
      </c>
      <c r="E125" s="199" t="s">
        <v>6623</v>
      </c>
      <c r="F125" s="200" t="s">
        <v>6624</v>
      </c>
      <c r="G125" s="201" t="s">
        <v>288</v>
      </c>
      <c r="H125" s="202">
        <v>12.42</v>
      </c>
      <c r="I125" s="203">
        <v>2590</v>
      </c>
      <c r="J125" s="203">
        <f>ROUND(I125*H125,2)</f>
        <v>32167.799999999999</v>
      </c>
      <c r="K125" s="200" t="s">
        <v>289</v>
      </c>
      <c r="L125" s="38"/>
      <c r="M125" s="72" t="s">
        <v>1</v>
      </c>
      <c r="N125" s="204" t="s">
        <v>50</v>
      </c>
      <c r="O125" s="205">
        <v>0.58399999999999996</v>
      </c>
      <c r="P125" s="205">
        <f>O125*H125</f>
        <v>7.2532799999999993</v>
      </c>
      <c r="Q125" s="205">
        <v>2.2563399999999998</v>
      </c>
      <c r="R125" s="205">
        <f>Q125*H125</f>
        <v>28.023742799999997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32167.799999999999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32167.799999999999</v>
      </c>
      <c r="BL125" s="17" t="s">
        <v>290</v>
      </c>
      <c r="BM125" s="17" t="s">
        <v>6625</v>
      </c>
    </row>
    <row r="126" s="1" customFormat="1" ht="16.5" customHeight="1">
      <c r="B126" s="33"/>
      <c r="C126" s="198" t="s">
        <v>415</v>
      </c>
      <c r="D126" s="198" t="s">
        <v>285</v>
      </c>
      <c r="E126" s="199" t="s">
        <v>6626</v>
      </c>
      <c r="F126" s="200" t="s">
        <v>6627</v>
      </c>
      <c r="G126" s="201" t="s">
        <v>316</v>
      </c>
      <c r="H126" s="202">
        <v>0.23400000000000001</v>
      </c>
      <c r="I126" s="203">
        <v>31400</v>
      </c>
      <c r="J126" s="203">
        <f>ROUND(I126*H126,2)</f>
        <v>7347.6000000000004</v>
      </c>
      <c r="K126" s="200" t="s">
        <v>289</v>
      </c>
      <c r="L126" s="38"/>
      <c r="M126" s="72" t="s">
        <v>1</v>
      </c>
      <c r="N126" s="204" t="s">
        <v>50</v>
      </c>
      <c r="O126" s="205">
        <v>15.231</v>
      </c>
      <c r="P126" s="205">
        <f>O126*H126</f>
        <v>3.5640540000000001</v>
      </c>
      <c r="Q126" s="205">
        <v>1.06277</v>
      </c>
      <c r="R126" s="205">
        <f>Q126*H126</f>
        <v>0.24868818000000001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86</v>
      </c>
      <c r="AY126" s="17" t="s">
        <v>282</v>
      </c>
      <c r="BE126" s="207">
        <f>IF(N126="základní",J126,0)</f>
        <v>7347.6000000000004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7347.6000000000004</v>
      </c>
      <c r="BL126" s="17" t="s">
        <v>290</v>
      </c>
      <c r="BM126" s="17" t="s">
        <v>6628</v>
      </c>
    </row>
    <row r="127" s="1" customFormat="1" ht="16.5" customHeight="1">
      <c r="B127" s="33"/>
      <c r="C127" s="198" t="s">
        <v>420</v>
      </c>
      <c r="D127" s="198" t="s">
        <v>285</v>
      </c>
      <c r="E127" s="199" t="s">
        <v>6629</v>
      </c>
      <c r="F127" s="200" t="s">
        <v>6630</v>
      </c>
      <c r="G127" s="201" t="s">
        <v>288</v>
      </c>
      <c r="H127" s="202">
        <v>0.20399999999999999</v>
      </c>
      <c r="I127" s="203">
        <v>3850</v>
      </c>
      <c r="J127" s="203">
        <f>ROUND(I127*H127,2)</f>
        <v>785.39999999999998</v>
      </c>
      <c r="K127" s="200" t="s">
        <v>289</v>
      </c>
      <c r="L127" s="38"/>
      <c r="M127" s="72" t="s">
        <v>1</v>
      </c>
      <c r="N127" s="204" t="s">
        <v>50</v>
      </c>
      <c r="O127" s="205">
        <v>4.4000000000000004</v>
      </c>
      <c r="P127" s="205">
        <f>O127*H127</f>
        <v>0.89760000000000006</v>
      </c>
      <c r="Q127" s="205">
        <v>2.45329</v>
      </c>
      <c r="R127" s="205">
        <f>Q127*H127</f>
        <v>0.50047115999999991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86</v>
      </c>
      <c r="AY127" s="17" t="s">
        <v>282</v>
      </c>
      <c r="BE127" s="207">
        <f>IF(N127="základní",J127,0)</f>
        <v>785.39999999999998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785.39999999999998</v>
      </c>
      <c r="BL127" s="17" t="s">
        <v>290</v>
      </c>
      <c r="BM127" s="17" t="s">
        <v>6631</v>
      </c>
    </row>
    <row r="128" s="1" customFormat="1" ht="16.5" customHeight="1">
      <c r="B128" s="33"/>
      <c r="C128" s="198" t="s">
        <v>425</v>
      </c>
      <c r="D128" s="198" t="s">
        <v>285</v>
      </c>
      <c r="E128" s="199" t="s">
        <v>6632</v>
      </c>
      <c r="F128" s="200" t="s">
        <v>6633</v>
      </c>
      <c r="G128" s="201" t="s">
        <v>376</v>
      </c>
      <c r="H128" s="202">
        <v>1</v>
      </c>
      <c r="I128" s="203">
        <v>995</v>
      </c>
      <c r="J128" s="203">
        <f>ROUND(I128*H128,2)</f>
        <v>995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0.022769999999999999</v>
      </c>
      <c r="R128" s="205">
        <f>Q128*H128</f>
        <v>0.022769999999999999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995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995</v>
      </c>
      <c r="BL128" s="17" t="s">
        <v>290</v>
      </c>
      <c r="BM128" s="17" t="s">
        <v>6634</v>
      </c>
    </row>
    <row r="129" s="1" customFormat="1" ht="16.5" customHeight="1">
      <c r="B129" s="33"/>
      <c r="C129" s="198" t="s">
        <v>429</v>
      </c>
      <c r="D129" s="198" t="s">
        <v>285</v>
      </c>
      <c r="E129" s="199" t="s">
        <v>6635</v>
      </c>
      <c r="F129" s="200" t="s">
        <v>6636</v>
      </c>
      <c r="G129" s="201" t="s">
        <v>392</v>
      </c>
      <c r="H129" s="202">
        <v>25.75</v>
      </c>
      <c r="I129" s="203">
        <v>840</v>
      </c>
      <c r="J129" s="203">
        <f>ROUND(I129*H129,2)</f>
        <v>21630</v>
      </c>
      <c r="K129" s="200" t="s">
        <v>377</v>
      </c>
      <c r="L129" s="38"/>
      <c r="M129" s="72" t="s">
        <v>1</v>
      </c>
      <c r="N129" s="204" t="s">
        <v>50</v>
      </c>
      <c r="O129" s="205">
        <v>0</v>
      </c>
      <c r="P129" s="205">
        <f>O129*H129</f>
        <v>0</v>
      </c>
      <c r="Q129" s="205">
        <v>0.0025000000000000001</v>
      </c>
      <c r="R129" s="205">
        <f>Q129*H129</f>
        <v>0.064375000000000002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86</v>
      </c>
      <c r="AY129" s="17" t="s">
        <v>282</v>
      </c>
      <c r="BE129" s="207">
        <f>IF(N129="základní",J129,0)</f>
        <v>21630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21630</v>
      </c>
      <c r="BL129" s="17" t="s">
        <v>290</v>
      </c>
      <c r="BM129" s="17" t="s">
        <v>6637</v>
      </c>
    </row>
    <row r="130" s="1" customFormat="1" ht="16.5" customHeight="1">
      <c r="B130" s="33"/>
      <c r="C130" s="248" t="s">
        <v>436</v>
      </c>
      <c r="D130" s="248" t="s">
        <v>328</v>
      </c>
      <c r="E130" s="249" t="s">
        <v>6638</v>
      </c>
      <c r="F130" s="250" t="s">
        <v>6639</v>
      </c>
      <c r="G130" s="251" t="s">
        <v>392</v>
      </c>
      <c r="H130" s="252">
        <v>30.138000000000002</v>
      </c>
      <c r="I130" s="253">
        <v>50.200000000000003</v>
      </c>
      <c r="J130" s="253">
        <f>ROUND(I130*H130,2)</f>
        <v>1512.9300000000001</v>
      </c>
      <c r="K130" s="250" t="s">
        <v>377</v>
      </c>
      <c r="L130" s="254"/>
      <c r="M130" s="255" t="s">
        <v>1</v>
      </c>
      <c r="N130" s="256" t="s">
        <v>50</v>
      </c>
      <c r="O130" s="205">
        <v>0</v>
      </c>
      <c r="P130" s="205">
        <f>O130*H130</f>
        <v>0</v>
      </c>
      <c r="Q130" s="205">
        <v>0.00042999999999999999</v>
      </c>
      <c r="R130" s="205">
        <f>Q130*H130</f>
        <v>0.01295934</v>
      </c>
      <c r="S130" s="205">
        <v>0</v>
      </c>
      <c r="T130" s="206">
        <f>S130*H130</f>
        <v>0</v>
      </c>
      <c r="AR130" s="17" t="s">
        <v>331</v>
      </c>
      <c r="AT130" s="17" t="s">
        <v>328</v>
      </c>
      <c r="AU130" s="17" t="s">
        <v>86</v>
      </c>
      <c r="AY130" s="17" t="s">
        <v>282</v>
      </c>
      <c r="BE130" s="207">
        <f>IF(N130="základní",J130,0)</f>
        <v>1512.9300000000001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7" t="s">
        <v>86</v>
      </c>
      <c r="BK130" s="207">
        <f>ROUND(I130*H130,2)</f>
        <v>1512.9300000000001</v>
      </c>
      <c r="BL130" s="17" t="s">
        <v>290</v>
      </c>
      <c r="BM130" s="17" t="s">
        <v>6640</v>
      </c>
    </row>
    <row r="131" s="11" customFormat="1" ht="25.92" customHeight="1">
      <c r="B131" s="183"/>
      <c r="C131" s="184"/>
      <c r="D131" s="185" t="s">
        <v>78</v>
      </c>
      <c r="E131" s="186" t="s">
        <v>6641</v>
      </c>
      <c r="F131" s="186" t="s">
        <v>6642</v>
      </c>
      <c r="G131" s="184"/>
      <c r="H131" s="184"/>
      <c r="I131" s="184"/>
      <c r="J131" s="187">
        <f>BK131</f>
        <v>88017.860000000015</v>
      </c>
      <c r="K131" s="184"/>
      <c r="L131" s="188"/>
      <c r="M131" s="189"/>
      <c r="N131" s="190"/>
      <c r="O131" s="190"/>
      <c r="P131" s="191">
        <f>SUM(P132:P136)</f>
        <v>23.522844000000003</v>
      </c>
      <c r="Q131" s="190"/>
      <c r="R131" s="191">
        <f>SUM(R132:R136)</f>
        <v>18.442150700000003</v>
      </c>
      <c r="S131" s="190"/>
      <c r="T131" s="192">
        <f>SUM(T132:T136)</f>
        <v>0</v>
      </c>
      <c r="AR131" s="193" t="s">
        <v>86</v>
      </c>
      <c r="AT131" s="194" t="s">
        <v>78</v>
      </c>
      <c r="AU131" s="194" t="s">
        <v>79</v>
      </c>
      <c r="AY131" s="193" t="s">
        <v>282</v>
      </c>
      <c r="BK131" s="195">
        <f>SUM(BK132:BK136)</f>
        <v>88017.860000000015</v>
      </c>
    </row>
    <row r="132" s="1" customFormat="1" ht="16.5" customHeight="1">
      <c r="B132" s="33"/>
      <c r="C132" s="198" t="s">
        <v>462</v>
      </c>
      <c r="D132" s="198" t="s">
        <v>285</v>
      </c>
      <c r="E132" s="199" t="s">
        <v>6643</v>
      </c>
      <c r="F132" s="200" t="s">
        <v>6644</v>
      </c>
      <c r="G132" s="201" t="s">
        <v>288</v>
      </c>
      <c r="H132" s="202">
        <v>7.2060000000000004</v>
      </c>
      <c r="I132" s="203">
        <v>3470</v>
      </c>
      <c r="J132" s="203">
        <f>ROUND(I132*H132,2)</f>
        <v>25004.82</v>
      </c>
      <c r="K132" s="200" t="s">
        <v>289</v>
      </c>
      <c r="L132" s="38"/>
      <c r="M132" s="72" t="s">
        <v>1</v>
      </c>
      <c r="N132" s="204" t="s">
        <v>50</v>
      </c>
      <c r="O132" s="205">
        <v>1.4490000000000001</v>
      </c>
      <c r="P132" s="205">
        <f>O132*H132</f>
        <v>10.441494000000001</v>
      </c>
      <c r="Q132" s="205">
        <v>2.45329</v>
      </c>
      <c r="R132" s="205">
        <f>Q132*H132</f>
        <v>17.678407740000001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86</v>
      </c>
      <c r="AY132" s="17" t="s">
        <v>282</v>
      </c>
      <c r="BE132" s="207">
        <f>IF(N132="základní",J132,0)</f>
        <v>25004.82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25004.82</v>
      </c>
      <c r="BL132" s="17" t="s">
        <v>290</v>
      </c>
      <c r="BM132" s="17" t="s">
        <v>6645</v>
      </c>
    </row>
    <row r="133" s="1" customFormat="1" ht="16.5" customHeight="1">
      <c r="B133" s="33"/>
      <c r="C133" s="198" t="s">
        <v>476</v>
      </c>
      <c r="D133" s="198" t="s">
        <v>285</v>
      </c>
      <c r="E133" s="199" t="s">
        <v>6646</v>
      </c>
      <c r="F133" s="200" t="s">
        <v>6647</v>
      </c>
      <c r="G133" s="201" t="s">
        <v>343</v>
      </c>
      <c r="H133" s="202">
        <v>69.756</v>
      </c>
      <c r="I133" s="203">
        <v>430</v>
      </c>
      <c r="J133" s="203">
        <f>ROUND(I133*H133,2)</f>
        <v>29995.080000000002</v>
      </c>
      <c r="K133" s="200" t="s">
        <v>377</v>
      </c>
      <c r="L133" s="38"/>
      <c r="M133" s="72" t="s">
        <v>1</v>
      </c>
      <c r="N133" s="204" t="s">
        <v>50</v>
      </c>
      <c r="O133" s="205">
        <v>0</v>
      </c>
      <c r="P133" s="205">
        <f>O133*H133</f>
        <v>0</v>
      </c>
      <c r="Q133" s="205">
        <v>0.00085999999999999998</v>
      </c>
      <c r="R133" s="205">
        <f>Q133*H133</f>
        <v>0.059990160000000001</v>
      </c>
      <c r="S133" s="205">
        <v>0</v>
      </c>
      <c r="T133" s="206">
        <f>S133*H133</f>
        <v>0</v>
      </c>
      <c r="AR133" s="17" t="s">
        <v>290</v>
      </c>
      <c r="AT133" s="17" t="s">
        <v>285</v>
      </c>
      <c r="AU133" s="17" t="s">
        <v>86</v>
      </c>
      <c r="AY133" s="17" t="s">
        <v>282</v>
      </c>
      <c r="BE133" s="207">
        <f>IF(N133="základní",J133,0)</f>
        <v>29995.080000000002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17" t="s">
        <v>86</v>
      </c>
      <c r="BK133" s="207">
        <f>ROUND(I133*H133,2)</f>
        <v>29995.080000000002</v>
      </c>
      <c r="BL133" s="17" t="s">
        <v>290</v>
      </c>
      <c r="BM133" s="17" t="s">
        <v>6648</v>
      </c>
    </row>
    <row r="134" s="1" customFormat="1" ht="16.5" customHeight="1">
      <c r="B134" s="33"/>
      <c r="C134" s="198" t="s">
        <v>492</v>
      </c>
      <c r="D134" s="198" t="s">
        <v>285</v>
      </c>
      <c r="E134" s="199" t="s">
        <v>6649</v>
      </c>
      <c r="F134" s="200" t="s">
        <v>6650</v>
      </c>
      <c r="G134" s="201" t="s">
        <v>343</v>
      </c>
      <c r="H134" s="202">
        <v>69.756</v>
      </c>
      <c r="I134" s="203">
        <v>160</v>
      </c>
      <c r="J134" s="203">
        <f>ROUND(I134*H134,2)</f>
        <v>11160.959999999999</v>
      </c>
      <c r="K134" s="200" t="s">
        <v>377</v>
      </c>
      <c r="L134" s="38"/>
      <c r="M134" s="72" t="s">
        <v>1</v>
      </c>
      <c r="N134" s="204" t="s">
        <v>50</v>
      </c>
      <c r="O134" s="205">
        <v>0</v>
      </c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7" t="s">
        <v>290</v>
      </c>
      <c r="AT134" s="17" t="s">
        <v>285</v>
      </c>
      <c r="AU134" s="17" t="s">
        <v>86</v>
      </c>
      <c r="AY134" s="17" t="s">
        <v>282</v>
      </c>
      <c r="BE134" s="207">
        <f>IF(N134="základní",J134,0)</f>
        <v>11160.959999999999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7" t="s">
        <v>86</v>
      </c>
      <c r="BK134" s="207">
        <f>ROUND(I134*H134,2)</f>
        <v>11160.959999999999</v>
      </c>
      <c r="BL134" s="17" t="s">
        <v>290</v>
      </c>
      <c r="BM134" s="17" t="s">
        <v>6651</v>
      </c>
    </row>
    <row r="135" s="1" customFormat="1" ht="16.5" customHeight="1">
      <c r="B135" s="33"/>
      <c r="C135" s="198" t="s">
        <v>510</v>
      </c>
      <c r="D135" s="198" t="s">
        <v>285</v>
      </c>
      <c r="E135" s="199" t="s">
        <v>6652</v>
      </c>
      <c r="F135" s="200" t="s">
        <v>6653</v>
      </c>
      <c r="G135" s="201" t="s">
        <v>316</v>
      </c>
      <c r="H135" s="202">
        <v>0.13800000000000001</v>
      </c>
      <c r="I135" s="203">
        <v>38700</v>
      </c>
      <c r="J135" s="203">
        <f>ROUND(I135*H135,2)</f>
        <v>5340.6000000000004</v>
      </c>
      <c r="K135" s="200" t="s">
        <v>289</v>
      </c>
      <c r="L135" s="38"/>
      <c r="M135" s="72" t="s">
        <v>1</v>
      </c>
      <c r="N135" s="204" t="s">
        <v>50</v>
      </c>
      <c r="O135" s="205">
        <v>36.738</v>
      </c>
      <c r="P135" s="205">
        <f>O135*H135</f>
        <v>5.0698440000000007</v>
      </c>
      <c r="Q135" s="205">
        <v>1.04881</v>
      </c>
      <c r="R135" s="205">
        <f>Q135*H135</f>
        <v>0.14473578000000001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5340.6000000000004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5340.6000000000004</v>
      </c>
      <c r="BL135" s="17" t="s">
        <v>290</v>
      </c>
      <c r="BM135" s="17" t="s">
        <v>6654</v>
      </c>
    </row>
    <row r="136" s="1" customFormat="1" ht="16.5" customHeight="1">
      <c r="B136" s="33"/>
      <c r="C136" s="198" t="s">
        <v>517</v>
      </c>
      <c r="D136" s="198" t="s">
        <v>285</v>
      </c>
      <c r="E136" s="199" t="s">
        <v>6655</v>
      </c>
      <c r="F136" s="200" t="s">
        <v>6656</v>
      </c>
      <c r="G136" s="201" t="s">
        <v>316</v>
      </c>
      <c r="H136" s="202">
        <v>0.52600000000000002</v>
      </c>
      <c r="I136" s="203">
        <v>31400</v>
      </c>
      <c r="J136" s="203">
        <f>ROUND(I136*H136,2)</f>
        <v>16516.400000000001</v>
      </c>
      <c r="K136" s="200" t="s">
        <v>289</v>
      </c>
      <c r="L136" s="38"/>
      <c r="M136" s="72" t="s">
        <v>1</v>
      </c>
      <c r="N136" s="204" t="s">
        <v>50</v>
      </c>
      <c r="O136" s="205">
        <v>15.231</v>
      </c>
      <c r="P136" s="205">
        <f>O136*H136</f>
        <v>8.0115060000000007</v>
      </c>
      <c r="Q136" s="205">
        <v>1.06277</v>
      </c>
      <c r="R136" s="205">
        <f>Q136*H136</f>
        <v>0.55901701999999998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86</v>
      </c>
      <c r="AY136" s="17" t="s">
        <v>282</v>
      </c>
      <c r="BE136" s="207">
        <f>IF(N136="základní",J136,0)</f>
        <v>16516.400000000001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16516.400000000001</v>
      </c>
      <c r="BL136" s="17" t="s">
        <v>290</v>
      </c>
      <c r="BM136" s="17" t="s">
        <v>6657</v>
      </c>
    </row>
    <row r="137" s="11" customFormat="1" ht="25.92" customHeight="1">
      <c r="B137" s="183"/>
      <c r="C137" s="184"/>
      <c r="D137" s="185" t="s">
        <v>78</v>
      </c>
      <c r="E137" s="186" t="s">
        <v>964</v>
      </c>
      <c r="F137" s="186" t="s">
        <v>965</v>
      </c>
      <c r="G137" s="184"/>
      <c r="H137" s="184"/>
      <c r="I137" s="184"/>
      <c r="J137" s="187">
        <f>BK137</f>
        <v>13661.030000000001</v>
      </c>
      <c r="K137" s="184"/>
      <c r="L137" s="188"/>
      <c r="M137" s="189"/>
      <c r="N137" s="190"/>
      <c r="O137" s="190"/>
      <c r="P137" s="191">
        <f>P138</f>
        <v>0</v>
      </c>
      <c r="Q137" s="190"/>
      <c r="R137" s="191">
        <f>R138</f>
        <v>0.19515750000000001</v>
      </c>
      <c r="S137" s="190"/>
      <c r="T137" s="192">
        <f>T138</f>
        <v>0</v>
      </c>
      <c r="AR137" s="193" t="s">
        <v>86</v>
      </c>
      <c r="AT137" s="194" t="s">
        <v>78</v>
      </c>
      <c r="AU137" s="194" t="s">
        <v>79</v>
      </c>
      <c r="AY137" s="193" t="s">
        <v>282</v>
      </c>
      <c r="BK137" s="195">
        <f>BK138</f>
        <v>13661.030000000001</v>
      </c>
    </row>
    <row r="138" s="1" customFormat="1" ht="16.5" customHeight="1">
      <c r="B138" s="33"/>
      <c r="C138" s="198" t="s">
        <v>522</v>
      </c>
      <c r="D138" s="198" t="s">
        <v>285</v>
      </c>
      <c r="E138" s="199" t="s">
        <v>6658</v>
      </c>
      <c r="F138" s="200" t="s">
        <v>6659</v>
      </c>
      <c r="G138" s="201" t="s">
        <v>343</v>
      </c>
      <c r="H138" s="202">
        <v>78.063000000000002</v>
      </c>
      <c r="I138" s="203">
        <v>175</v>
      </c>
      <c r="J138" s="203">
        <f>ROUND(I138*H138,2)</f>
        <v>13661.030000000001</v>
      </c>
      <c r="K138" s="200" t="s">
        <v>377</v>
      </c>
      <c r="L138" s="38"/>
      <c r="M138" s="72" t="s">
        <v>1</v>
      </c>
      <c r="N138" s="204" t="s">
        <v>50</v>
      </c>
      <c r="O138" s="205">
        <v>0</v>
      </c>
      <c r="P138" s="205">
        <f>O138*H138</f>
        <v>0</v>
      </c>
      <c r="Q138" s="205">
        <v>0.0025000000000000001</v>
      </c>
      <c r="R138" s="205">
        <f>Q138*H138</f>
        <v>0.19515750000000001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86</v>
      </c>
      <c r="AY138" s="17" t="s">
        <v>282</v>
      </c>
      <c r="BE138" s="207">
        <f>IF(N138="základní",J138,0)</f>
        <v>13661.030000000001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13661.030000000001</v>
      </c>
      <c r="BL138" s="17" t="s">
        <v>290</v>
      </c>
      <c r="BM138" s="17" t="s">
        <v>6660</v>
      </c>
    </row>
    <row r="139" s="11" customFormat="1" ht="25.92" customHeight="1">
      <c r="B139" s="183"/>
      <c r="C139" s="184"/>
      <c r="D139" s="185" t="s">
        <v>78</v>
      </c>
      <c r="E139" s="186" t="s">
        <v>379</v>
      </c>
      <c r="F139" s="186" t="s">
        <v>380</v>
      </c>
      <c r="G139" s="184"/>
      <c r="H139" s="184"/>
      <c r="I139" s="184"/>
      <c r="J139" s="187">
        <f>BK139</f>
        <v>115818.70000000001</v>
      </c>
      <c r="K139" s="184"/>
      <c r="L139" s="188"/>
      <c r="M139" s="189"/>
      <c r="N139" s="190"/>
      <c r="O139" s="190"/>
      <c r="P139" s="191">
        <f>SUM(P140:P147)</f>
        <v>56.368313000000008</v>
      </c>
      <c r="Q139" s="190"/>
      <c r="R139" s="191">
        <f>SUM(R140:R147)</f>
        <v>0.0032200000000000002</v>
      </c>
      <c r="S139" s="190"/>
      <c r="T139" s="192">
        <f>SUM(T140:T147)</f>
        <v>0</v>
      </c>
      <c r="AR139" s="193" t="s">
        <v>86</v>
      </c>
      <c r="AT139" s="194" t="s">
        <v>78</v>
      </c>
      <c r="AU139" s="194" t="s">
        <v>79</v>
      </c>
      <c r="AY139" s="193" t="s">
        <v>282</v>
      </c>
      <c r="BK139" s="195">
        <f>SUM(BK140:BK147)</f>
        <v>115818.70000000001</v>
      </c>
    </row>
    <row r="140" s="1" customFormat="1" ht="16.5" customHeight="1">
      <c r="B140" s="33"/>
      <c r="C140" s="198" t="s">
        <v>526</v>
      </c>
      <c r="D140" s="198" t="s">
        <v>285</v>
      </c>
      <c r="E140" s="199" t="s">
        <v>6661</v>
      </c>
      <c r="F140" s="200" t="s">
        <v>6662</v>
      </c>
      <c r="G140" s="201" t="s">
        <v>343</v>
      </c>
      <c r="H140" s="202">
        <v>2</v>
      </c>
      <c r="I140" s="203">
        <v>237</v>
      </c>
      <c r="J140" s="203">
        <f>ROUND(I140*H140,2)</f>
        <v>474</v>
      </c>
      <c r="K140" s="200" t="s">
        <v>289</v>
      </c>
      <c r="L140" s="38"/>
      <c r="M140" s="72" t="s">
        <v>1</v>
      </c>
      <c r="N140" s="204" t="s">
        <v>50</v>
      </c>
      <c r="O140" s="205">
        <v>0.119</v>
      </c>
      <c r="P140" s="205">
        <f>O140*H140</f>
        <v>0.23799999999999999</v>
      </c>
      <c r="Q140" s="205">
        <v>0.0016000000000000001</v>
      </c>
      <c r="R140" s="205">
        <f>Q140*H140</f>
        <v>0.0032000000000000002</v>
      </c>
      <c r="S140" s="205">
        <v>0</v>
      </c>
      <c r="T140" s="206">
        <f>S140*H140</f>
        <v>0</v>
      </c>
      <c r="AR140" s="17" t="s">
        <v>290</v>
      </c>
      <c r="AT140" s="17" t="s">
        <v>285</v>
      </c>
      <c r="AU140" s="17" t="s">
        <v>86</v>
      </c>
      <c r="AY140" s="17" t="s">
        <v>282</v>
      </c>
      <c r="BE140" s="207">
        <f>IF(N140="základní",J140,0)</f>
        <v>474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474</v>
      </c>
      <c r="BL140" s="17" t="s">
        <v>290</v>
      </c>
      <c r="BM140" s="17" t="s">
        <v>6663</v>
      </c>
    </row>
    <row r="141" s="1" customFormat="1" ht="16.5" customHeight="1">
      <c r="B141" s="33"/>
      <c r="C141" s="198" t="s">
        <v>530</v>
      </c>
      <c r="D141" s="198" t="s">
        <v>285</v>
      </c>
      <c r="E141" s="199" t="s">
        <v>2181</v>
      </c>
      <c r="F141" s="200" t="s">
        <v>2182</v>
      </c>
      <c r="G141" s="201" t="s">
        <v>343</v>
      </c>
      <c r="H141" s="202">
        <v>2</v>
      </c>
      <c r="I141" s="203">
        <v>24.5</v>
      </c>
      <c r="J141" s="203">
        <f>ROUND(I141*H141,2)</f>
        <v>49</v>
      </c>
      <c r="K141" s="200" t="s">
        <v>289</v>
      </c>
      <c r="L141" s="38"/>
      <c r="M141" s="72" t="s">
        <v>1</v>
      </c>
      <c r="N141" s="204" t="s">
        <v>50</v>
      </c>
      <c r="O141" s="205">
        <v>0.083000000000000004</v>
      </c>
      <c r="P141" s="205">
        <f>O141*H141</f>
        <v>0.16600000000000001</v>
      </c>
      <c r="Q141" s="205">
        <v>1.0000000000000001E-05</v>
      </c>
      <c r="R141" s="205">
        <f>Q141*H141</f>
        <v>2.0000000000000002E-05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86</v>
      </c>
      <c r="AY141" s="17" t="s">
        <v>282</v>
      </c>
      <c r="BE141" s="207">
        <f>IF(N141="základní",J141,0)</f>
        <v>49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49</v>
      </c>
      <c r="BL141" s="17" t="s">
        <v>290</v>
      </c>
      <c r="BM141" s="17" t="s">
        <v>6664</v>
      </c>
    </row>
    <row r="142" s="1" customFormat="1" ht="16.5" customHeight="1">
      <c r="B142" s="33"/>
      <c r="C142" s="198" t="s">
        <v>537</v>
      </c>
      <c r="D142" s="198" t="s">
        <v>285</v>
      </c>
      <c r="E142" s="199" t="s">
        <v>6665</v>
      </c>
      <c r="F142" s="200" t="s">
        <v>6666</v>
      </c>
      <c r="G142" s="201" t="s">
        <v>316</v>
      </c>
      <c r="H142" s="202">
        <v>65.763000000000005</v>
      </c>
      <c r="I142" s="203">
        <v>552</v>
      </c>
      <c r="J142" s="203">
        <f>ROUND(I142*H142,2)</f>
        <v>36301.18</v>
      </c>
      <c r="K142" s="200" t="s">
        <v>289</v>
      </c>
      <c r="L142" s="38"/>
      <c r="M142" s="72" t="s">
        <v>1</v>
      </c>
      <c r="N142" s="204" t="s">
        <v>50</v>
      </c>
      <c r="O142" s="205">
        <v>0.83499999999999996</v>
      </c>
      <c r="P142" s="205">
        <f>O142*H142</f>
        <v>54.912105000000004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290</v>
      </c>
      <c r="AT142" s="17" t="s">
        <v>285</v>
      </c>
      <c r="AU142" s="17" t="s">
        <v>86</v>
      </c>
      <c r="AY142" s="17" t="s">
        <v>282</v>
      </c>
      <c r="BE142" s="207">
        <f>IF(N142="základní",J142,0)</f>
        <v>36301.18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36301.18</v>
      </c>
      <c r="BL142" s="17" t="s">
        <v>290</v>
      </c>
      <c r="BM142" s="17" t="s">
        <v>6667</v>
      </c>
    </row>
    <row r="143" s="1" customFormat="1" ht="16.5" customHeight="1">
      <c r="B143" s="33"/>
      <c r="C143" s="198" t="s">
        <v>541</v>
      </c>
      <c r="D143" s="198" t="s">
        <v>285</v>
      </c>
      <c r="E143" s="199" t="s">
        <v>6668</v>
      </c>
      <c r="F143" s="200" t="s">
        <v>6669</v>
      </c>
      <c r="G143" s="201" t="s">
        <v>316</v>
      </c>
      <c r="H143" s="202">
        <v>263.05200000000002</v>
      </c>
      <c r="I143" s="203">
        <v>15.300000000000001</v>
      </c>
      <c r="J143" s="203">
        <f>ROUND(I143*H143,2)</f>
        <v>4024.6999999999998</v>
      </c>
      <c r="K143" s="200" t="s">
        <v>289</v>
      </c>
      <c r="L143" s="38"/>
      <c r="M143" s="72" t="s">
        <v>1</v>
      </c>
      <c r="N143" s="204" t="s">
        <v>50</v>
      </c>
      <c r="O143" s="205">
        <v>0.0040000000000000001</v>
      </c>
      <c r="P143" s="205">
        <f>O143*H143</f>
        <v>1.052208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290</v>
      </c>
      <c r="AT143" s="17" t="s">
        <v>285</v>
      </c>
      <c r="AU143" s="17" t="s">
        <v>86</v>
      </c>
      <c r="AY143" s="17" t="s">
        <v>282</v>
      </c>
      <c r="BE143" s="207">
        <f>IF(N143="základní",J143,0)</f>
        <v>4024.6999999999998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4024.6999999999998</v>
      </c>
      <c r="BL143" s="17" t="s">
        <v>290</v>
      </c>
      <c r="BM143" s="17" t="s">
        <v>6670</v>
      </c>
    </row>
    <row r="144" s="12" customFormat="1">
      <c r="B144" s="208"/>
      <c r="C144" s="209"/>
      <c r="D144" s="210" t="s">
        <v>292</v>
      </c>
      <c r="E144" s="211" t="s">
        <v>1</v>
      </c>
      <c r="F144" s="212" t="s">
        <v>1200</v>
      </c>
      <c r="G144" s="209"/>
      <c r="H144" s="211" t="s">
        <v>1</v>
      </c>
      <c r="I144" s="209"/>
      <c r="J144" s="209"/>
      <c r="K144" s="209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292</v>
      </c>
      <c r="AU144" s="217" t="s">
        <v>86</v>
      </c>
      <c r="AV144" s="12" t="s">
        <v>86</v>
      </c>
      <c r="AW144" s="12" t="s">
        <v>40</v>
      </c>
      <c r="AX144" s="12" t="s">
        <v>79</v>
      </c>
      <c r="AY144" s="21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6671</v>
      </c>
      <c r="G145" s="219"/>
      <c r="H145" s="222">
        <v>263.05200000000002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86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5" customFormat="1">
      <c r="B146" s="238"/>
      <c r="C146" s="239"/>
      <c r="D146" s="210" t="s">
        <v>292</v>
      </c>
      <c r="E146" s="240" t="s">
        <v>1</v>
      </c>
      <c r="F146" s="241" t="s">
        <v>306</v>
      </c>
      <c r="G146" s="239"/>
      <c r="H146" s="242">
        <v>263.05200000000002</v>
      </c>
      <c r="I146" s="239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292</v>
      </c>
      <c r="AU146" s="247" t="s">
        <v>86</v>
      </c>
      <c r="AV146" s="15" t="s">
        <v>290</v>
      </c>
      <c r="AW146" s="15" t="s">
        <v>40</v>
      </c>
      <c r="AX146" s="15" t="s">
        <v>86</v>
      </c>
      <c r="AY146" s="247" t="s">
        <v>282</v>
      </c>
    </row>
    <row r="147" s="1" customFormat="1" ht="16.5" customHeight="1">
      <c r="B147" s="33"/>
      <c r="C147" s="198" t="s">
        <v>545</v>
      </c>
      <c r="D147" s="198" t="s">
        <v>285</v>
      </c>
      <c r="E147" s="199" t="s">
        <v>527</v>
      </c>
      <c r="F147" s="200" t="s">
        <v>528</v>
      </c>
      <c r="G147" s="201" t="s">
        <v>316</v>
      </c>
      <c r="H147" s="202">
        <v>65.763000000000005</v>
      </c>
      <c r="I147" s="203">
        <v>1140</v>
      </c>
      <c r="J147" s="203">
        <f>ROUND(I147*H147,2)</f>
        <v>74969.820000000007</v>
      </c>
      <c r="K147" s="200" t="s">
        <v>289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74969.820000000007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74969.820000000007</v>
      </c>
      <c r="BL147" s="17" t="s">
        <v>290</v>
      </c>
      <c r="BM147" s="17" t="s">
        <v>6672</v>
      </c>
    </row>
    <row r="148" s="11" customFormat="1" ht="25.92" customHeight="1">
      <c r="B148" s="183"/>
      <c r="C148" s="184"/>
      <c r="D148" s="185" t="s">
        <v>78</v>
      </c>
      <c r="E148" s="186" t="s">
        <v>633</v>
      </c>
      <c r="F148" s="186" t="s">
        <v>634</v>
      </c>
      <c r="G148" s="184"/>
      <c r="H148" s="184"/>
      <c r="I148" s="184"/>
      <c r="J148" s="187">
        <f>BK148</f>
        <v>29745.32</v>
      </c>
      <c r="K148" s="184"/>
      <c r="L148" s="188"/>
      <c r="M148" s="189"/>
      <c r="N148" s="190"/>
      <c r="O148" s="190"/>
      <c r="P148" s="191">
        <f>P149</f>
        <v>94.23858199999998</v>
      </c>
      <c r="Q148" s="190"/>
      <c r="R148" s="191">
        <f>R149</f>
        <v>0</v>
      </c>
      <c r="S148" s="190"/>
      <c r="T148" s="192">
        <f>T149</f>
        <v>0</v>
      </c>
      <c r="AR148" s="193" t="s">
        <v>86</v>
      </c>
      <c r="AT148" s="194" t="s">
        <v>78</v>
      </c>
      <c r="AU148" s="194" t="s">
        <v>79</v>
      </c>
      <c r="AY148" s="193" t="s">
        <v>282</v>
      </c>
      <c r="BK148" s="195">
        <f>BK149</f>
        <v>29745.32</v>
      </c>
    </row>
    <row r="149" s="1" customFormat="1" ht="16.5" customHeight="1">
      <c r="B149" s="33"/>
      <c r="C149" s="198" t="s">
        <v>549</v>
      </c>
      <c r="D149" s="198" t="s">
        <v>285</v>
      </c>
      <c r="E149" s="199" t="s">
        <v>6673</v>
      </c>
      <c r="F149" s="200" t="s">
        <v>6674</v>
      </c>
      <c r="G149" s="201" t="s">
        <v>316</v>
      </c>
      <c r="H149" s="202">
        <v>135.20599999999999</v>
      </c>
      <c r="I149" s="203">
        <v>220</v>
      </c>
      <c r="J149" s="203">
        <f>ROUND(I149*H149,2)</f>
        <v>29745.32</v>
      </c>
      <c r="K149" s="200" t="s">
        <v>289</v>
      </c>
      <c r="L149" s="38"/>
      <c r="M149" s="72" t="s">
        <v>1</v>
      </c>
      <c r="N149" s="204" t="s">
        <v>50</v>
      </c>
      <c r="O149" s="205">
        <v>0.69699999999999995</v>
      </c>
      <c r="P149" s="205">
        <f>O149*H149</f>
        <v>94.23858199999998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29745.32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29745.32</v>
      </c>
      <c r="BL149" s="17" t="s">
        <v>290</v>
      </c>
      <c r="BM149" s="17" t="s">
        <v>6675</v>
      </c>
    </row>
    <row r="150" s="11" customFormat="1" ht="25.92" customHeight="1">
      <c r="B150" s="183"/>
      <c r="C150" s="184"/>
      <c r="D150" s="185" t="s">
        <v>78</v>
      </c>
      <c r="E150" s="186" t="s">
        <v>6676</v>
      </c>
      <c r="F150" s="186" t="s">
        <v>536</v>
      </c>
      <c r="G150" s="184"/>
      <c r="H150" s="184"/>
      <c r="I150" s="184"/>
      <c r="J150" s="187">
        <f>BK150</f>
        <v>40000</v>
      </c>
      <c r="K150" s="184"/>
      <c r="L150" s="188"/>
      <c r="M150" s="189"/>
      <c r="N150" s="190"/>
      <c r="O150" s="190"/>
      <c r="P150" s="191">
        <f>SUM(P151:P152)</f>
        <v>0</v>
      </c>
      <c r="Q150" s="190"/>
      <c r="R150" s="191">
        <f>SUM(R151:R152)</f>
        <v>0</v>
      </c>
      <c r="S150" s="190"/>
      <c r="T150" s="192">
        <f>SUM(T151:T152)</f>
        <v>0</v>
      </c>
      <c r="AR150" s="193" t="s">
        <v>88</v>
      </c>
      <c r="AT150" s="194" t="s">
        <v>78</v>
      </c>
      <c r="AU150" s="194" t="s">
        <v>79</v>
      </c>
      <c r="AY150" s="193" t="s">
        <v>282</v>
      </c>
      <c r="BK150" s="195">
        <f>SUM(BK151:BK152)</f>
        <v>40000</v>
      </c>
    </row>
    <row r="151" s="1" customFormat="1" ht="16.5" customHeight="1">
      <c r="B151" s="33"/>
      <c r="C151" s="198" t="s">
        <v>553</v>
      </c>
      <c r="D151" s="198" t="s">
        <v>285</v>
      </c>
      <c r="E151" s="199" t="s">
        <v>6677</v>
      </c>
      <c r="F151" s="200" t="s">
        <v>6678</v>
      </c>
      <c r="G151" s="201" t="s">
        <v>533</v>
      </c>
      <c r="H151" s="202">
        <v>1</v>
      </c>
      <c r="I151" s="203">
        <v>15000</v>
      </c>
      <c r="J151" s="203">
        <f>ROUND(I151*H151,2)</f>
        <v>15000</v>
      </c>
      <c r="K151" s="200" t="s">
        <v>377</v>
      </c>
      <c r="L151" s="38"/>
      <c r="M151" s="72" t="s">
        <v>1</v>
      </c>
      <c r="N151" s="204" t="s">
        <v>50</v>
      </c>
      <c r="O151" s="205">
        <v>0</v>
      </c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7" t="s">
        <v>381</v>
      </c>
      <c r="AT151" s="17" t="s">
        <v>285</v>
      </c>
      <c r="AU151" s="17" t="s">
        <v>86</v>
      </c>
      <c r="AY151" s="17" t="s">
        <v>282</v>
      </c>
      <c r="BE151" s="207">
        <f>IF(N151="základní",J151,0)</f>
        <v>15000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86</v>
      </c>
      <c r="BK151" s="207">
        <f>ROUND(I151*H151,2)</f>
        <v>15000</v>
      </c>
      <c r="BL151" s="17" t="s">
        <v>381</v>
      </c>
      <c r="BM151" s="17" t="s">
        <v>6679</v>
      </c>
    </row>
    <row r="152" s="1" customFormat="1" ht="16.5" customHeight="1">
      <c r="B152" s="33"/>
      <c r="C152" s="198" t="s">
        <v>557</v>
      </c>
      <c r="D152" s="198" t="s">
        <v>285</v>
      </c>
      <c r="E152" s="199" t="s">
        <v>6680</v>
      </c>
      <c r="F152" s="200" t="s">
        <v>6681</v>
      </c>
      <c r="G152" s="201" t="s">
        <v>533</v>
      </c>
      <c r="H152" s="202">
        <v>1</v>
      </c>
      <c r="I152" s="203">
        <v>25000</v>
      </c>
      <c r="J152" s="203">
        <f>ROUND(I152*H152,2)</f>
        <v>25000</v>
      </c>
      <c r="K152" s="200" t="s">
        <v>377</v>
      </c>
      <c r="L152" s="38"/>
      <c r="M152" s="257" t="s">
        <v>1</v>
      </c>
      <c r="N152" s="258" t="s">
        <v>50</v>
      </c>
      <c r="O152" s="259">
        <v>0</v>
      </c>
      <c r="P152" s="259">
        <f>O152*H152</f>
        <v>0</v>
      </c>
      <c r="Q152" s="259">
        <v>0</v>
      </c>
      <c r="R152" s="259">
        <f>Q152*H152</f>
        <v>0</v>
      </c>
      <c r="S152" s="259">
        <v>0</v>
      </c>
      <c r="T152" s="260">
        <f>S152*H152</f>
        <v>0</v>
      </c>
      <c r="AR152" s="17" t="s">
        <v>381</v>
      </c>
      <c r="AT152" s="17" t="s">
        <v>285</v>
      </c>
      <c r="AU152" s="17" t="s">
        <v>86</v>
      </c>
      <c r="AY152" s="17" t="s">
        <v>282</v>
      </c>
      <c r="BE152" s="207">
        <f>IF(N152="základní",J152,0)</f>
        <v>25000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25000</v>
      </c>
      <c r="BL152" s="17" t="s">
        <v>381</v>
      </c>
      <c r="BM152" s="17" t="s">
        <v>6682</v>
      </c>
    </row>
    <row r="153" s="1" customFormat="1" ht="6.96" customHeight="1">
      <c r="B153" s="52"/>
      <c r="C153" s="53"/>
      <c r="D153" s="53"/>
      <c r="E153" s="53"/>
      <c r="F153" s="53"/>
      <c r="G153" s="53"/>
      <c r="H153" s="53"/>
      <c r="I153" s="53"/>
      <c r="J153" s="53"/>
      <c r="K153" s="53"/>
      <c r="L153" s="38"/>
    </row>
  </sheetData>
  <sheetProtection sheet="1" autoFilter="0" formatColumns="0" formatRows="0" objects="1" scenarios="1" spinCount="100000" saltValue="qEJkjto3uLxHiCN1Po/OFc5Pb2rL9ykjUa7dLi2XT9s0V19pxKnGkjuY6kaa92Ksib6DOTUD/S/FCB119zF1gw==" hashValue="AFof43JluptyazwQ2g518xQ9d7zjDsOfKfz9WQsrddEw0ZFBkfhBox/wTUZl8pXJtGgi1hNkrw59OqdDzBVrTQ==" algorithmName="SHA-512" password="CC35"/>
  <autoFilter ref="C97:K152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214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6540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6683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ROUND(J92, 2)</f>
        <v>29133.880000000001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ROUND((SUM(BE92:BE101)),  2)</f>
        <v>29133.880000000001</v>
      </c>
      <c r="I37" s="145">
        <v>0.20999999999999999</v>
      </c>
      <c r="J37" s="144">
        <f>ROUND(((SUM(BE92:BE101))*I37),  2)</f>
        <v>6118.1099999999997</v>
      </c>
      <c r="L37" s="38"/>
    </row>
    <row r="38" s="1" customFormat="1" ht="14.4" customHeight="1">
      <c r="B38" s="38"/>
      <c r="E38" s="135" t="s">
        <v>51</v>
      </c>
      <c r="F38" s="144">
        <f>ROUND((SUM(BF92:BF101)),  2)</f>
        <v>0</v>
      </c>
      <c r="I38" s="145">
        <v>0.14999999999999999</v>
      </c>
      <c r="J38" s="144">
        <f>ROUND(((SUM(BF92:BF101))*I38),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ROUND((SUM(BG92:BG101)),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ROUND((SUM(BH92:BH101)),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ROUND((SUM(BI92:BI101)),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35251.989999999998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6540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702 2 - Přípojka slaboproudu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J92</f>
        <v>29133.880000000001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6684</v>
      </c>
      <c r="E68" s="165"/>
      <c r="F68" s="165"/>
      <c r="G68" s="165"/>
      <c r="H68" s="165"/>
      <c r="I68" s="165"/>
      <c r="J68" s="166">
        <f>J93</f>
        <v>29133.880000000001</v>
      </c>
      <c r="K68" s="163"/>
      <c r="L68" s="167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ht="16.5" customHeight="1">
      <c r="B80" s="21"/>
      <c r="C80" s="22"/>
      <c r="D80" s="22"/>
      <c r="E80" s="157" t="s">
        <v>6298</v>
      </c>
      <c r="F80" s="22"/>
      <c r="G80" s="22"/>
      <c r="H80" s="22"/>
      <c r="I80" s="22"/>
      <c r="J80" s="22"/>
      <c r="K80" s="22"/>
      <c r="L80" s="20"/>
    </row>
    <row r="81" ht="12" customHeight="1">
      <c r="B81" s="21"/>
      <c r="C81" s="29" t="s">
        <v>246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1" customFormat="1" ht="16.5" customHeight="1">
      <c r="B82" s="33"/>
      <c r="C82" s="34"/>
      <c r="D82" s="34"/>
      <c r="E82" s="29" t="s">
        <v>6540</v>
      </c>
      <c r="F82" s="34"/>
      <c r="G82" s="34"/>
      <c r="H82" s="34"/>
      <c r="I82" s="34"/>
      <c r="J82" s="34"/>
      <c r="K82" s="34"/>
      <c r="L82" s="38"/>
    </row>
    <row r="83" s="1" customFormat="1" ht="12" customHeight="1">
      <c r="B83" s="33"/>
      <c r="C83" s="29" t="s">
        <v>1829</v>
      </c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6.5" customHeight="1">
      <c r="B84" s="33"/>
      <c r="C84" s="34"/>
      <c r="D84" s="34"/>
      <c r="E84" s="59" t="str">
        <f>E13</f>
        <v>SO 702 2 - Přípojka slaboproudu</v>
      </c>
      <c r="F84" s="34"/>
      <c r="G84" s="34"/>
      <c r="H84" s="34"/>
      <c r="I84" s="34"/>
      <c r="J84" s="34"/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2" customHeight="1">
      <c r="B86" s="33"/>
      <c r="C86" s="29" t="s">
        <v>20</v>
      </c>
      <c r="D86" s="34"/>
      <c r="E86" s="34"/>
      <c r="F86" s="26" t="str">
        <f>F16</f>
        <v>Šumperk</v>
      </c>
      <c r="G86" s="34"/>
      <c r="H86" s="34"/>
      <c r="I86" s="29" t="s">
        <v>22</v>
      </c>
      <c r="J86" s="62" t="str">
        <f>IF(J16="","",J16)</f>
        <v>20. 11. 2018</v>
      </c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3.65" customHeight="1">
      <c r="B88" s="33"/>
      <c r="C88" s="29" t="s">
        <v>28</v>
      </c>
      <c r="D88" s="34"/>
      <c r="E88" s="34"/>
      <c r="F88" s="26" t="str">
        <f>E19</f>
        <v>Město Šumperk</v>
      </c>
      <c r="G88" s="34"/>
      <c r="H88" s="34"/>
      <c r="I88" s="29" t="s">
        <v>36</v>
      </c>
      <c r="J88" s="31" t="str">
        <f>E25</f>
        <v>Cekr CZ s.r.o.</v>
      </c>
      <c r="K88" s="34"/>
      <c r="L88" s="38"/>
    </row>
    <row r="89" s="1" customFormat="1" ht="24.9" customHeight="1">
      <c r="B89" s="33"/>
      <c r="C89" s="29" t="s">
        <v>34</v>
      </c>
      <c r="D89" s="34"/>
      <c r="E89" s="34"/>
      <c r="F89" s="26" t="str">
        <f>IF(E22="","",E22)</f>
        <v>Na základě VŘ</v>
      </c>
      <c r="G89" s="34"/>
      <c r="H89" s="34"/>
      <c r="I89" s="29" t="s">
        <v>41</v>
      </c>
      <c r="J89" s="31" t="str">
        <f>E28</f>
        <v>Jan Zamykal, CS ÚRS 2018 02</v>
      </c>
      <c r="K89" s="34"/>
      <c r="L89" s="38"/>
    </row>
    <row r="90" s="1" customFormat="1" ht="10.32" customHeight="1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8"/>
    </row>
    <row r="91" s="10" customFormat="1" ht="29.28" customHeight="1">
      <c r="B91" s="173"/>
      <c r="C91" s="174" t="s">
        <v>269</v>
      </c>
      <c r="D91" s="175" t="s">
        <v>64</v>
      </c>
      <c r="E91" s="175" t="s">
        <v>60</v>
      </c>
      <c r="F91" s="175" t="s">
        <v>61</v>
      </c>
      <c r="G91" s="175" t="s">
        <v>270</v>
      </c>
      <c r="H91" s="175" t="s">
        <v>271</v>
      </c>
      <c r="I91" s="175" t="s">
        <v>272</v>
      </c>
      <c r="J91" s="176" t="s">
        <v>250</v>
      </c>
      <c r="K91" s="177" t="s">
        <v>273</v>
      </c>
      <c r="L91" s="178"/>
      <c r="M91" s="83" t="s">
        <v>1</v>
      </c>
      <c r="N91" s="84" t="s">
        <v>49</v>
      </c>
      <c r="O91" s="84" t="s">
        <v>274</v>
      </c>
      <c r="P91" s="84" t="s">
        <v>275</v>
      </c>
      <c r="Q91" s="84" t="s">
        <v>276</v>
      </c>
      <c r="R91" s="84" t="s">
        <v>277</v>
      </c>
      <c r="S91" s="84" t="s">
        <v>278</v>
      </c>
      <c r="T91" s="85" t="s">
        <v>279</v>
      </c>
    </row>
    <row r="92" s="1" customFormat="1" ht="22.8" customHeight="1">
      <c r="B92" s="33"/>
      <c r="C92" s="90" t="s">
        <v>280</v>
      </c>
      <c r="D92" s="34"/>
      <c r="E92" s="34"/>
      <c r="F92" s="34"/>
      <c r="G92" s="34"/>
      <c r="H92" s="34"/>
      <c r="I92" s="34"/>
      <c r="J92" s="179">
        <f>BK92</f>
        <v>29133.880000000001</v>
      </c>
      <c r="K92" s="34"/>
      <c r="L92" s="38"/>
      <c r="M92" s="86"/>
      <c r="N92" s="87"/>
      <c r="O92" s="87"/>
      <c r="P92" s="180">
        <f>P93</f>
        <v>40.219623999999996</v>
      </c>
      <c r="Q92" s="87"/>
      <c r="R92" s="180">
        <f>R93</f>
        <v>10.149100000000001</v>
      </c>
      <c r="S92" s="87"/>
      <c r="T92" s="181">
        <f>T93</f>
        <v>0</v>
      </c>
      <c r="AT92" s="17" t="s">
        <v>78</v>
      </c>
      <c r="AU92" s="17" t="s">
        <v>252</v>
      </c>
      <c r="BK92" s="182">
        <f>BK93</f>
        <v>29133.880000000001</v>
      </c>
    </row>
    <row r="93" s="11" customFormat="1" ht="25.92" customHeight="1">
      <c r="B93" s="183"/>
      <c r="C93" s="184"/>
      <c r="D93" s="185" t="s">
        <v>78</v>
      </c>
      <c r="E93" s="186" t="s">
        <v>6685</v>
      </c>
      <c r="F93" s="186" t="s">
        <v>3711</v>
      </c>
      <c r="G93" s="184"/>
      <c r="H93" s="184"/>
      <c r="I93" s="184"/>
      <c r="J93" s="187">
        <f>BK93</f>
        <v>29133.880000000001</v>
      </c>
      <c r="K93" s="184"/>
      <c r="L93" s="188"/>
      <c r="M93" s="189"/>
      <c r="N93" s="190"/>
      <c r="O93" s="190"/>
      <c r="P93" s="191">
        <f>SUM(P94:P101)</f>
        <v>40.219623999999996</v>
      </c>
      <c r="Q93" s="190"/>
      <c r="R93" s="191">
        <f>SUM(R94:R101)</f>
        <v>10.149100000000001</v>
      </c>
      <c r="S93" s="190"/>
      <c r="T93" s="192">
        <f>SUM(T94:T101)</f>
        <v>0</v>
      </c>
      <c r="AR93" s="193" t="s">
        <v>86</v>
      </c>
      <c r="AT93" s="194" t="s">
        <v>78</v>
      </c>
      <c r="AU93" s="194" t="s">
        <v>79</v>
      </c>
      <c r="AY93" s="193" t="s">
        <v>282</v>
      </c>
      <c r="BK93" s="195">
        <f>SUM(BK94:BK101)</f>
        <v>29133.880000000001</v>
      </c>
    </row>
    <row r="94" s="1" customFormat="1" ht="16.5" customHeight="1">
      <c r="B94" s="33"/>
      <c r="C94" s="198" t="s">
        <v>86</v>
      </c>
      <c r="D94" s="198" t="s">
        <v>285</v>
      </c>
      <c r="E94" s="199" t="s">
        <v>6594</v>
      </c>
      <c r="F94" s="200" t="s">
        <v>6595</v>
      </c>
      <c r="G94" s="201" t="s">
        <v>288</v>
      </c>
      <c r="H94" s="202">
        <v>5.6879999999999997</v>
      </c>
      <c r="I94" s="203">
        <v>233</v>
      </c>
      <c r="J94" s="203">
        <f>ROUND(I94*H94,2)</f>
        <v>1325.3</v>
      </c>
      <c r="K94" s="200" t="s">
        <v>289</v>
      </c>
      <c r="L94" s="38"/>
      <c r="M94" s="72" t="s">
        <v>1</v>
      </c>
      <c r="N94" s="204" t="s">
        <v>50</v>
      </c>
      <c r="O94" s="205">
        <v>0.083000000000000004</v>
      </c>
      <c r="P94" s="205">
        <f>O94*H94</f>
        <v>0.47210400000000002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86</v>
      </c>
      <c r="AY94" s="17" t="s">
        <v>282</v>
      </c>
      <c r="BE94" s="207">
        <f>IF(N94="základní",J94,0)</f>
        <v>1325.3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1325.3</v>
      </c>
      <c r="BL94" s="17" t="s">
        <v>290</v>
      </c>
      <c r="BM94" s="17" t="s">
        <v>6686</v>
      </c>
    </row>
    <row r="95" s="1" customFormat="1" ht="16.5" customHeight="1">
      <c r="B95" s="33"/>
      <c r="C95" s="198" t="s">
        <v>88</v>
      </c>
      <c r="D95" s="198" t="s">
        <v>285</v>
      </c>
      <c r="E95" s="199" t="s">
        <v>6597</v>
      </c>
      <c r="F95" s="200" t="s">
        <v>6598</v>
      </c>
      <c r="G95" s="201" t="s">
        <v>288</v>
      </c>
      <c r="H95" s="202">
        <v>56.880000000000003</v>
      </c>
      <c r="I95" s="203">
        <v>17.699999999999999</v>
      </c>
      <c r="J95" s="203">
        <f>ROUND(I95*H95,2)</f>
        <v>1006.78</v>
      </c>
      <c r="K95" s="200" t="s">
        <v>289</v>
      </c>
      <c r="L95" s="38"/>
      <c r="M95" s="72" t="s">
        <v>1</v>
      </c>
      <c r="N95" s="204" t="s">
        <v>50</v>
      </c>
      <c r="O95" s="205">
        <v>0.0040000000000000001</v>
      </c>
      <c r="P95" s="205">
        <f>O95*H95</f>
        <v>0.22752000000000003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86</v>
      </c>
      <c r="AY95" s="17" t="s">
        <v>282</v>
      </c>
      <c r="BE95" s="207">
        <f>IF(N95="základní",J95,0)</f>
        <v>1006.78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1006.78</v>
      </c>
      <c r="BL95" s="17" t="s">
        <v>290</v>
      </c>
      <c r="BM95" s="17" t="s">
        <v>6687</v>
      </c>
    </row>
    <row r="96" s="1" customFormat="1" ht="16.5" customHeight="1">
      <c r="B96" s="33"/>
      <c r="C96" s="198" t="s">
        <v>129</v>
      </c>
      <c r="D96" s="198" t="s">
        <v>285</v>
      </c>
      <c r="E96" s="199" t="s">
        <v>314</v>
      </c>
      <c r="F96" s="200" t="s">
        <v>315</v>
      </c>
      <c r="G96" s="201" t="s">
        <v>316</v>
      </c>
      <c r="H96" s="202">
        <v>9.6699999999999999</v>
      </c>
      <c r="I96" s="203">
        <v>140</v>
      </c>
      <c r="J96" s="203">
        <f>ROUND(I96*H96,2)</f>
        <v>1353.8</v>
      </c>
      <c r="K96" s="200" t="s">
        <v>289</v>
      </c>
      <c r="L96" s="38"/>
      <c r="M96" s="72" t="s">
        <v>1</v>
      </c>
      <c r="N96" s="204" t="s">
        <v>50</v>
      </c>
      <c r="O96" s="205">
        <v>0</v>
      </c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AR96" s="17" t="s">
        <v>290</v>
      </c>
      <c r="AT96" s="17" t="s">
        <v>285</v>
      </c>
      <c r="AU96" s="17" t="s">
        <v>86</v>
      </c>
      <c r="AY96" s="17" t="s">
        <v>282</v>
      </c>
      <c r="BE96" s="207">
        <f>IF(N96="základní",J96,0)</f>
        <v>1353.8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1353.8</v>
      </c>
      <c r="BL96" s="17" t="s">
        <v>290</v>
      </c>
      <c r="BM96" s="17" t="s">
        <v>6688</v>
      </c>
    </row>
    <row r="97" s="1" customFormat="1" ht="16.5" customHeight="1">
      <c r="B97" s="33"/>
      <c r="C97" s="198" t="s">
        <v>290</v>
      </c>
      <c r="D97" s="198" t="s">
        <v>285</v>
      </c>
      <c r="E97" s="199" t="s">
        <v>6689</v>
      </c>
      <c r="F97" s="200" t="s">
        <v>6690</v>
      </c>
      <c r="G97" s="201" t="s">
        <v>392</v>
      </c>
      <c r="H97" s="202">
        <v>65</v>
      </c>
      <c r="I97" s="203">
        <v>75.900000000000006</v>
      </c>
      <c r="J97" s="203">
        <f>ROUND(I97*H97,2)</f>
        <v>4933.5</v>
      </c>
      <c r="K97" s="200" t="s">
        <v>289</v>
      </c>
      <c r="L97" s="38"/>
      <c r="M97" s="72" t="s">
        <v>1</v>
      </c>
      <c r="N97" s="204" t="s">
        <v>50</v>
      </c>
      <c r="O97" s="205">
        <v>0.22500000000000001</v>
      </c>
      <c r="P97" s="205">
        <f>O97*H97</f>
        <v>14.625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290</v>
      </c>
      <c r="AT97" s="17" t="s">
        <v>285</v>
      </c>
      <c r="AU97" s="17" t="s">
        <v>86</v>
      </c>
      <c r="AY97" s="17" t="s">
        <v>282</v>
      </c>
      <c r="BE97" s="207">
        <f>IF(N97="základní",J97,0)</f>
        <v>4933.5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4933.5</v>
      </c>
      <c r="BL97" s="17" t="s">
        <v>290</v>
      </c>
      <c r="BM97" s="17" t="s">
        <v>6691</v>
      </c>
    </row>
    <row r="98" s="1" customFormat="1" ht="16.5" customHeight="1">
      <c r="B98" s="33"/>
      <c r="C98" s="198" t="s">
        <v>319</v>
      </c>
      <c r="D98" s="198" t="s">
        <v>285</v>
      </c>
      <c r="E98" s="199" t="s">
        <v>6692</v>
      </c>
      <c r="F98" s="200" t="s">
        <v>6693</v>
      </c>
      <c r="G98" s="201" t="s">
        <v>392</v>
      </c>
      <c r="H98" s="202">
        <v>65</v>
      </c>
      <c r="I98" s="203">
        <v>73.900000000000006</v>
      </c>
      <c r="J98" s="203">
        <f>ROUND(I98*H98,2)</f>
        <v>4803.5</v>
      </c>
      <c r="K98" s="200" t="s">
        <v>289</v>
      </c>
      <c r="L98" s="38"/>
      <c r="M98" s="72" t="s">
        <v>1</v>
      </c>
      <c r="N98" s="204" t="s">
        <v>50</v>
      </c>
      <c r="O98" s="205">
        <v>0.087999999999999995</v>
      </c>
      <c r="P98" s="205">
        <f>O98*H98</f>
        <v>5.7199999999999998</v>
      </c>
      <c r="Q98" s="205">
        <v>0.15614</v>
      </c>
      <c r="R98" s="205">
        <f>Q98*H98</f>
        <v>10.149100000000001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4803.5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4803.5</v>
      </c>
      <c r="BL98" s="17" t="s">
        <v>290</v>
      </c>
      <c r="BM98" s="17" t="s">
        <v>6694</v>
      </c>
    </row>
    <row r="99" s="1" customFormat="1" ht="16.5" customHeight="1">
      <c r="B99" s="33"/>
      <c r="C99" s="198" t="s">
        <v>327</v>
      </c>
      <c r="D99" s="198" t="s">
        <v>285</v>
      </c>
      <c r="E99" s="199" t="s">
        <v>6695</v>
      </c>
      <c r="F99" s="200" t="s">
        <v>6696</v>
      </c>
      <c r="G99" s="201" t="s">
        <v>392</v>
      </c>
      <c r="H99" s="202">
        <v>65</v>
      </c>
      <c r="I99" s="203">
        <v>80.599999999999994</v>
      </c>
      <c r="J99" s="203">
        <f>ROUND(I99*H99,2)</f>
        <v>5239</v>
      </c>
      <c r="K99" s="200" t="s">
        <v>289</v>
      </c>
      <c r="L99" s="38"/>
      <c r="M99" s="72" t="s">
        <v>1</v>
      </c>
      <c r="N99" s="204" t="s">
        <v>50</v>
      </c>
      <c r="O99" s="205">
        <v>0.29499999999999998</v>
      </c>
      <c r="P99" s="205">
        <f>O99*H99</f>
        <v>19.175000000000001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86</v>
      </c>
      <c r="AY99" s="17" t="s">
        <v>282</v>
      </c>
      <c r="BE99" s="207">
        <f>IF(N99="základní",J99,0)</f>
        <v>5239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5239</v>
      </c>
      <c r="BL99" s="17" t="s">
        <v>290</v>
      </c>
      <c r="BM99" s="17" t="s">
        <v>6697</v>
      </c>
    </row>
    <row r="100" s="1" customFormat="1" ht="16.5" customHeight="1">
      <c r="B100" s="33"/>
      <c r="C100" s="198" t="s">
        <v>334</v>
      </c>
      <c r="D100" s="198" t="s">
        <v>285</v>
      </c>
      <c r="E100" s="199" t="s">
        <v>6698</v>
      </c>
      <c r="F100" s="200" t="s">
        <v>6699</v>
      </c>
      <c r="G100" s="201" t="s">
        <v>392</v>
      </c>
      <c r="H100" s="202">
        <v>70</v>
      </c>
      <c r="I100" s="203">
        <v>60.899999999999999</v>
      </c>
      <c r="J100" s="203">
        <f>ROUND(I100*H100,2)</f>
        <v>4263</v>
      </c>
      <c r="K100" s="200" t="s">
        <v>377</v>
      </c>
      <c r="L100" s="38"/>
      <c r="M100" s="72" t="s">
        <v>1</v>
      </c>
      <c r="N100" s="204" t="s">
        <v>50</v>
      </c>
      <c r="O100" s="205">
        <v>0</v>
      </c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86</v>
      </c>
      <c r="AY100" s="17" t="s">
        <v>282</v>
      </c>
      <c r="BE100" s="207">
        <f>IF(N100="základní",J100,0)</f>
        <v>4263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4263</v>
      </c>
      <c r="BL100" s="17" t="s">
        <v>290</v>
      </c>
      <c r="BM100" s="17" t="s">
        <v>6700</v>
      </c>
    </row>
    <row r="101" s="1" customFormat="1" ht="16.5" customHeight="1">
      <c r="B101" s="33"/>
      <c r="C101" s="198" t="s">
        <v>331</v>
      </c>
      <c r="D101" s="198" t="s">
        <v>285</v>
      </c>
      <c r="E101" s="199" t="s">
        <v>6701</v>
      </c>
      <c r="F101" s="200" t="s">
        <v>6702</v>
      </c>
      <c r="G101" s="201" t="s">
        <v>392</v>
      </c>
      <c r="H101" s="202">
        <v>70</v>
      </c>
      <c r="I101" s="203">
        <v>88.700000000000003</v>
      </c>
      <c r="J101" s="203">
        <f>ROUND(I101*H101,2)</f>
        <v>6209</v>
      </c>
      <c r="K101" s="200" t="s">
        <v>377</v>
      </c>
      <c r="L101" s="38"/>
      <c r="M101" s="257" t="s">
        <v>1</v>
      </c>
      <c r="N101" s="258" t="s">
        <v>50</v>
      </c>
      <c r="O101" s="259">
        <v>0</v>
      </c>
      <c r="P101" s="259">
        <f>O101*H101</f>
        <v>0</v>
      </c>
      <c r="Q101" s="259">
        <v>0</v>
      </c>
      <c r="R101" s="259">
        <f>Q101*H101</f>
        <v>0</v>
      </c>
      <c r="S101" s="259">
        <v>0</v>
      </c>
      <c r="T101" s="260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6209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6209</v>
      </c>
      <c r="BL101" s="17" t="s">
        <v>290</v>
      </c>
      <c r="BM101" s="17" t="s">
        <v>6703</v>
      </c>
    </row>
    <row r="102" s="1" customFormat="1" ht="6.96" customHeight="1"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38"/>
    </row>
  </sheetData>
  <sheetProtection sheet="1" autoFilter="0" formatColumns="0" formatRows="0" objects="1" scenarios="1" spinCount="100000" saltValue="T+ZS0UXBbHfuK6G9iJyrT1w4BwnzDWKDwlZ8nBfr/Buxc78MEK1BdxKufZt7cLNBE6zwfDxlCqLuRv8geORO0A==" hashValue="F4qbq8qm3c/6bCoFa/KOL/7wkKvpIXy8Ive5HkMAoD6htiACmBnW8uD1bdNUQNIRJs1WyJXeq/yTB/+YE+F2Ew==" algorithmName="SHA-512" password="CC35"/>
  <autoFilter ref="C91:K101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217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6540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6704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ROUND(J94, 2)</f>
        <v>156400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ROUND((SUM(BE94:BE104)),  2)</f>
        <v>156400</v>
      </c>
      <c r="I37" s="145">
        <v>0.20999999999999999</v>
      </c>
      <c r="J37" s="144">
        <f>ROUND(((SUM(BE94:BE104))*I37),  2)</f>
        <v>32844</v>
      </c>
      <c r="L37" s="38"/>
    </row>
    <row r="38" s="1" customFormat="1" ht="14.4" customHeight="1">
      <c r="B38" s="38"/>
      <c r="E38" s="135" t="s">
        <v>51</v>
      </c>
      <c r="F38" s="144">
        <f>ROUND((SUM(BF94:BF104)),  2)</f>
        <v>0</v>
      </c>
      <c r="I38" s="145">
        <v>0.14999999999999999</v>
      </c>
      <c r="J38" s="144">
        <f>ROUND(((SUM(BF94:BF104))*I38),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ROUND((SUM(BG94:BG104)),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ROUND((SUM(BH94:BH104)),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ROUND((SUM(BI94:BI104)),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189244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6540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702 3 - Vedlejší rozpočtové náklady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J94</f>
        <v>156400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6705</v>
      </c>
      <c r="E68" s="165"/>
      <c r="F68" s="165"/>
      <c r="G68" s="165"/>
      <c r="H68" s="165"/>
      <c r="I68" s="165"/>
      <c r="J68" s="166">
        <f>J95</f>
        <v>111400</v>
      </c>
      <c r="K68" s="163"/>
      <c r="L68" s="167"/>
    </row>
    <row r="69" s="8" customFormat="1" ht="24.96" customHeight="1">
      <c r="B69" s="162"/>
      <c r="C69" s="163"/>
      <c r="D69" s="164" t="s">
        <v>6706</v>
      </c>
      <c r="E69" s="165"/>
      <c r="F69" s="165"/>
      <c r="G69" s="165"/>
      <c r="H69" s="165"/>
      <c r="I69" s="165"/>
      <c r="J69" s="166">
        <f>J100</f>
        <v>30000</v>
      </c>
      <c r="K69" s="163"/>
      <c r="L69" s="167"/>
    </row>
    <row r="70" s="8" customFormat="1" ht="24.96" customHeight="1">
      <c r="B70" s="162"/>
      <c r="C70" s="163"/>
      <c r="D70" s="164" t="s">
        <v>3941</v>
      </c>
      <c r="E70" s="165"/>
      <c r="F70" s="165"/>
      <c r="G70" s="165"/>
      <c r="H70" s="165"/>
      <c r="I70" s="165"/>
      <c r="J70" s="166">
        <f>J102</f>
        <v>15000</v>
      </c>
      <c r="K70" s="163"/>
      <c r="L70" s="167"/>
    </row>
    <row r="71" s="1" customFormat="1" ht="21.84" customHeight="1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8"/>
    </row>
    <row r="72" s="1" customFormat="1" ht="6.96" customHeight="1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38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38"/>
    </row>
    <row r="77" s="1" customFormat="1" ht="24.96" customHeight="1">
      <c r="B77" s="33"/>
      <c r="C77" s="23" t="s">
        <v>268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14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157" t="str">
        <f>E7</f>
        <v>Přestupní terminál Šumperk</v>
      </c>
      <c r="F80" s="29"/>
      <c r="G80" s="29"/>
      <c r="H80" s="29"/>
      <c r="I80" s="34"/>
      <c r="J80" s="34"/>
      <c r="K80" s="34"/>
      <c r="L80" s="38"/>
    </row>
    <row r="81" ht="12" customHeight="1">
      <c r="B81" s="21"/>
      <c r="C81" s="29" t="s">
        <v>244</v>
      </c>
      <c r="D81" s="22"/>
      <c r="E81" s="22"/>
      <c r="F81" s="22"/>
      <c r="G81" s="22"/>
      <c r="H81" s="22"/>
      <c r="I81" s="22"/>
      <c r="J81" s="22"/>
      <c r="K81" s="22"/>
      <c r="L81" s="20"/>
    </row>
    <row r="82" ht="16.5" customHeight="1">
      <c r="B82" s="21"/>
      <c r="C82" s="22"/>
      <c r="D82" s="22"/>
      <c r="E82" s="157" t="s">
        <v>6298</v>
      </c>
      <c r="F82" s="22"/>
      <c r="G82" s="22"/>
      <c r="H82" s="22"/>
      <c r="I82" s="22"/>
      <c r="J82" s="22"/>
      <c r="K82" s="22"/>
      <c r="L82" s="20"/>
    </row>
    <row r="83" ht="12" customHeight="1">
      <c r="B83" s="21"/>
      <c r="C83" s="29" t="s">
        <v>246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1" customFormat="1" ht="16.5" customHeight="1">
      <c r="B84" s="33"/>
      <c r="C84" s="34"/>
      <c r="D84" s="34"/>
      <c r="E84" s="29" t="s">
        <v>6540</v>
      </c>
      <c r="F84" s="34"/>
      <c r="G84" s="34"/>
      <c r="H84" s="34"/>
      <c r="I84" s="34"/>
      <c r="J84" s="34"/>
      <c r="K84" s="34"/>
      <c r="L84" s="38"/>
    </row>
    <row r="85" s="1" customFormat="1" ht="12" customHeight="1">
      <c r="B85" s="33"/>
      <c r="C85" s="29" t="s">
        <v>1829</v>
      </c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6.5" customHeight="1">
      <c r="B86" s="33"/>
      <c r="C86" s="34"/>
      <c r="D86" s="34"/>
      <c r="E86" s="59" t="str">
        <f>E13</f>
        <v>SO 702 3 - Vedlejší rozpočtové náklady</v>
      </c>
      <c r="F86" s="34"/>
      <c r="G86" s="34"/>
      <c r="H86" s="34"/>
      <c r="I86" s="34"/>
      <c r="J86" s="34"/>
      <c r="K86" s="34"/>
      <c r="L86" s="38"/>
    </row>
    <row r="87" s="1" customFormat="1" ht="6.96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8"/>
    </row>
    <row r="88" s="1" customFormat="1" ht="12" customHeight="1">
      <c r="B88" s="33"/>
      <c r="C88" s="29" t="s">
        <v>20</v>
      </c>
      <c r="D88" s="34"/>
      <c r="E88" s="34"/>
      <c r="F88" s="26" t="str">
        <f>F16</f>
        <v>Šumperk</v>
      </c>
      <c r="G88" s="34"/>
      <c r="H88" s="34"/>
      <c r="I88" s="29" t="s">
        <v>22</v>
      </c>
      <c r="J88" s="62" t="str">
        <f>IF(J16="","",J16)</f>
        <v>20. 11. 2018</v>
      </c>
      <c r="K88" s="34"/>
      <c r="L88" s="38"/>
    </row>
    <row r="89" s="1" customFormat="1" ht="6.96" customHeight="1"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8"/>
    </row>
    <row r="90" s="1" customFormat="1" ht="13.65" customHeight="1">
      <c r="B90" s="33"/>
      <c r="C90" s="29" t="s">
        <v>28</v>
      </c>
      <c r="D90" s="34"/>
      <c r="E90" s="34"/>
      <c r="F90" s="26" t="str">
        <f>E19</f>
        <v>Město Šumperk</v>
      </c>
      <c r="G90" s="34"/>
      <c r="H90" s="34"/>
      <c r="I90" s="29" t="s">
        <v>36</v>
      </c>
      <c r="J90" s="31" t="str">
        <f>E25</f>
        <v>Cekr CZ s.r.o.</v>
      </c>
      <c r="K90" s="34"/>
      <c r="L90" s="38"/>
    </row>
    <row r="91" s="1" customFormat="1" ht="24.9" customHeight="1">
      <c r="B91" s="33"/>
      <c r="C91" s="29" t="s">
        <v>34</v>
      </c>
      <c r="D91" s="34"/>
      <c r="E91" s="34"/>
      <c r="F91" s="26" t="str">
        <f>IF(E22="","",E22)</f>
        <v>Na základě VŘ</v>
      </c>
      <c r="G91" s="34"/>
      <c r="H91" s="34"/>
      <c r="I91" s="29" t="s">
        <v>41</v>
      </c>
      <c r="J91" s="31" t="str">
        <f>E28</f>
        <v>Jan Zamykal, CS ÚRS 2018 02</v>
      </c>
      <c r="K91" s="34"/>
      <c r="L91" s="38"/>
    </row>
    <row r="92" s="1" customFormat="1" ht="10.32" customHeight="1"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8"/>
    </row>
    <row r="93" s="10" customFormat="1" ht="29.28" customHeight="1">
      <c r="B93" s="173"/>
      <c r="C93" s="174" t="s">
        <v>269</v>
      </c>
      <c r="D93" s="175" t="s">
        <v>64</v>
      </c>
      <c r="E93" s="175" t="s">
        <v>60</v>
      </c>
      <c r="F93" s="175" t="s">
        <v>61</v>
      </c>
      <c r="G93" s="175" t="s">
        <v>270</v>
      </c>
      <c r="H93" s="175" t="s">
        <v>271</v>
      </c>
      <c r="I93" s="175" t="s">
        <v>272</v>
      </c>
      <c r="J93" s="176" t="s">
        <v>250</v>
      </c>
      <c r="K93" s="177" t="s">
        <v>273</v>
      </c>
      <c r="L93" s="178"/>
      <c r="M93" s="83" t="s">
        <v>1</v>
      </c>
      <c r="N93" s="84" t="s">
        <v>49</v>
      </c>
      <c r="O93" s="84" t="s">
        <v>274</v>
      </c>
      <c r="P93" s="84" t="s">
        <v>275</v>
      </c>
      <c r="Q93" s="84" t="s">
        <v>276</v>
      </c>
      <c r="R93" s="84" t="s">
        <v>277</v>
      </c>
      <c r="S93" s="84" t="s">
        <v>278</v>
      </c>
      <c r="T93" s="85" t="s">
        <v>279</v>
      </c>
    </row>
    <row r="94" s="1" customFormat="1" ht="22.8" customHeight="1">
      <c r="B94" s="33"/>
      <c r="C94" s="90" t="s">
        <v>280</v>
      </c>
      <c r="D94" s="34"/>
      <c r="E94" s="34"/>
      <c r="F94" s="34"/>
      <c r="G94" s="34"/>
      <c r="H94" s="34"/>
      <c r="I94" s="34"/>
      <c r="J94" s="179">
        <f>BK94</f>
        <v>156400</v>
      </c>
      <c r="K94" s="34"/>
      <c r="L94" s="38"/>
      <c r="M94" s="86"/>
      <c r="N94" s="87"/>
      <c r="O94" s="87"/>
      <c r="P94" s="180">
        <f>P95+P100+P102</f>
        <v>0</v>
      </c>
      <c r="Q94" s="87"/>
      <c r="R94" s="180">
        <f>R95+R100+R102</f>
        <v>0</v>
      </c>
      <c r="S94" s="87"/>
      <c r="T94" s="181">
        <f>T95+T100+T102</f>
        <v>0</v>
      </c>
      <c r="AT94" s="17" t="s">
        <v>78</v>
      </c>
      <c r="AU94" s="17" t="s">
        <v>252</v>
      </c>
      <c r="BK94" s="182">
        <f>BK95+BK100+BK102</f>
        <v>156400</v>
      </c>
    </row>
    <row r="95" s="11" customFormat="1" ht="25.92" customHeight="1">
      <c r="B95" s="183"/>
      <c r="C95" s="184"/>
      <c r="D95" s="185" t="s">
        <v>78</v>
      </c>
      <c r="E95" s="186" t="s">
        <v>6707</v>
      </c>
      <c r="F95" s="186" t="s">
        <v>6708</v>
      </c>
      <c r="G95" s="184"/>
      <c r="H95" s="184"/>
      <c r="I95" s="184"/>
      <c r="J95" s="187">
        <f>BK95</f>
        <v>111400</v>
      </c>
      <c r="K95" s="184"/>
      <c r="L95" s="188"/>
      <c r="M95" s="189"/>
      <c r="N95" s="190"/>
      <c r="O95" s="190"/>
      <c r="P95" s="191">
        <f>SUM(P96:P99)</f>
        <v>0</v>
      </c>
      <c r="Q95" s="190"/>
      <c r="R95" s="191">
        <f>SUM(R96:R99)</f>
        <v>0</v>
      </c>
      <c r="S95" s="190"/>
      <c r="T95" s="192">
        <f>SUM(T96:T99)</f>
        <v>0</v>
      </c>
      <c r="AR95" s="193" t="s">
        <v>86</v>
      </c>
      <c r="AT95" s="194" t="s">
        <v>78</v>
      </c>
      <c r="AU95" s="194" t="s">
        <v>79</v>
      </c>
      <c r="AY95" s="193" t="s">
        <v>282</v>
      </c>
      <c r="BK95" s="195">
        <f>SUM(BK96:BK99)</f>
        <v>111400</v>
      </c>
    </row>
    <row r="96" s="1" customFormat="1" ht="16.5" customHeight="1">
      <c r="B96" s="33"/>
      <c r="C96" s="198" t="s">
        <v>86</v>
      </c>
      <c r="D96" s="198" t="s">
        <v>285</v>
      </c>
      <c r="E96" s="199" t="s">
        <v>6709</v>
      </c>
      <c r="F96" s="200" t="s">
        <v>6708</v>
      </c>
      <c r="G96" s="201" t="s">
        <v>533</v>
      </c>
      <c r="H96" s="202">
        <v>1</v>
      </c>
      <c r="I96" s="203">
        <v>20000</v>
      </c>
      <c r="J96" s="203">
        <f>ROUND(I96*H96,2)</f>
        <v>20000</v>
      </c>
      <c r="K96" s="200" t="s">
        <v>377</v>
      </c>
      <c r="L96" s="38"/>
      <c r="M96" s="72" t="s">
        <v>1</v>
      </c>
      <c r="N96" s="204" t="s">
        <v>50</v>
      </c>
      <c r="O96" s="205">
        <v>0</v>
      </c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AR96" s="17" t="s">
        <v>290</v>
      </c>
      <c r="AT96" s="17" t="s">
        <v>285</v>
      </c>
      <c r="AU96" s="17" t="s">
        <v>86</v>
      </c>
      <c r="AY96" s="17" t="s">
        <v>282</v>
      </c>
      <c r="BE96" s="207">
        <f>IF(N96="základní",J96,0)</f>
        <v>20000</v>
      </c>
      <c r="BF96" s="207">
        <f>IF(N96="snížená",J96,0)</f>
        <v>0</v>
      </c>
      <c r="BG96" s="207">
        <f>IF(N96="zákl. přenesená",J96,0)</f>
        <v>0</v>
      </c>
      <c r="BH96" s="207">
        <f>IF(N96="sníž. přenesená",J96,0)</f>
        <v>0</v>
      </c>
      <c r="BI96" s="207">
        <f>IF(N96="nulová",J96,0)</f>
        <v>0</v>
      </c>
      <c r="BJ96" s="17" t="s">
        <v>86</v>
      </c>
      <c r="BK96" s="207">
        <f>ROUND(I96*H96,2)</f>
        <v>20000</v>
      </c>
      <c r="BL96" s="17" t="s">
        <v>290</v>
      </c>
      <c r="BM96" s="17" t="s">
        <v>6710</v>
      </c>
    </row>
    <row r="97" s="1" customFormat="1" ht="16.5" customHeight="1">
      <c r="B97" s="33"/>
      <c r="C97" s="198" t="s">
        <v>88</v>
      </c>
      <c r="D97" s="198" t="s">
        <v>285</v>
      </c>
      <c r="E97" s="199" t="s">
        <v>6568</v>
      </c>
      <c r="F97" s="200" t="s">
        <v>6711</v>
      </c>
      <c r="G97" s="201" t="s">
        <v>533</v>
      </c>
      <c r="H97" s="202">
        <v>1</v>
      </c>
      <c r="I97" s="203">
        <v>10000</v>
      </c>
      <c r="J97" s="203">
        <f>ROUND(I97*H97,2)</f>
        <v>10000</v>
      </c>
      <c r="K97" s="200" t="s">
        <v>377</v>
      </c>
      <c r="L97" s="38"/>
      <c r="M97" s="72" t="s">
        <v>1</v>
      </c>
      <c r="N97" s="204" t="s">
        <v>50</v>
      </c>
      <c r="O97" s="205">
        <v>0</v>
      </c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290</v>
      </c>
      <c r="AT97" s="17" t="s">
        <v>285</v>
      </c>
      <c r="AU97" s="17" t="s">
        <v>86</v>
      </c>
      <c r="AY97" s="17" t="s">
        <v>282</v>
      </c>
      <c r="BE97" s="207">
        <f>IF(N97="základní",J97,0)</f>
        <v>10000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10000</v>
      </c>
      <c r="BL97" s="17" t="s">
        <v>290</v>
      </c>
      <c r="BM97" s="17" t="s">
        <v>6712</v>
      </c>
    </row>
    <row r="98" s="1" customFormat="1" ht="16.5" customHeight="1">
      <c r="B98" s="33"/>
      <c r="C98" s="198" t="s">
        <v>129</v>
      </c>
      <c r="D98" s="198" t="s">
        <v>285</v>
      </c>
      <c r="E98" s="199" t="s">
        <v>6713</v>
      </c>
      <c r="F98" s="200" t="s">
        <v>6714</v>
      </c>
      <c r="G98" s="201" t="s">
        <v>392</v>
      </c>
      <c r="H98" s="202">
        <v>102</v>
      </c>
      <c r="I98" s="203">
        <v>700</v>
      </c>
      <c r="J98" s="203">
        <f>ROUND(I98*H98,2)</f>
        <v>71400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71400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71400</v>
      </c>
      <c r="BL98" s="17" t="s">
        <v>290</v>
      </c>
      <c r="BM98" s="17" t="s">
        <v>6715</v>
      </c>
    </row>
    <row r="99" s="1" customFormat="1" ht="16.5" customHeight="1">
      <c r="B99" s="33"/>
      <c r="C99" s="198" t="s">
        <v>290</v>
      </c>
      <c r="D99" s="198" t="s">
        <v>285</v>
      </c>
      <c r="E99" s="199" t="s">
        <v>6716</v>
      </c>
      <c r="F99" s="200" t="s">
        <v>6717</v>
      </c>
      <c r="G99" s="201" t="s">
        <v>533</v>
      </c>
      <c r="H99" s="202">
        <v>1</v>
      </c>
      <c r="I99" s="203">
        <v>10000</v>
      </c>
      <c r="J99" s="203">
        <f>ROUND(I99*H99,2)</f>
        <v>10000</v>
      </c>
      <c r="K99" s="200" t="s">
        <v>377</v>
      </c>
      <c r="L99" s="38"/>
      <c r="M99" s="72" t="s">
        <v>1</v>
      </c>
      <c r="N99" s="204" t="s">
        <v>50</v>
      </c>
      <c r="O99" s="205">
        <v>0</v>
      </c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86</v>
      </c>
      <c r="AY99" s="17" t="s">
        <v>282</v>
      </c>
      <c r="BE99" s="207">
        <f>IF(N99="základní",J99,0)</f>
        <v>10000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10000</v>
      </c>
      <c r="BL99" s="17" t="s">
        <v>290</v>
      </c>
      <c r="BM99" s="17" t="s">
        <v>6718</v>
      </c>
    </row>
    <row r="100" s="11" customFormat="1" ht="25.92" customHeight="1">
      <c r="B100" s="183"/>
      <c r="C100" s="184"/>
      <c r="D100" s="185" t="s">
        <v>78</v>
      </c>
      <c r="E100" s="186" t="s">
        <v>6719</v>
      </c>
      <c r="F100" s="186" t="s">
        <v>4692</v>
      </c>
      <c r="G100" s="184"/>
      <c r="H100" s="184"/>
      <c r="I100" s="184"/>
      <c r="J100" s="187">
        <f>BK100</f>
        <v>30000</v>
      </c>
      <c r="K100" s="184"/>
      <c r="L100" s="188"/>
      <c r="M100" s="189"/>
      <c r="N100" s="190"/>
      <c r="O100" s="190"/>
      <c r="P100" s="191">
        <f>P101</f>
        <v>0</v>
      </c>
      <c r="Q100" s="190"/>
      <c r="R100" s="191">
        <f>R101</f>
        <v>0</v>
      </c>
      <c r="S100" s="190"/>
      <c r="T100" s="192">
        <f>T101</f>
        <v>0</v>
      </c>
      <c r="AR100" s="193" t="s">
        <v>86</v>
      </c>
      <c r="AT100" s="194" t="s">
        <v>78</v>
      </c>
      <c r="AU100" s="194" t="s">
        <v>79</v>
      </c>
      <c r="AY100" s="193" t="s">
        <v>282</v>
      </c>
      <c r="BK100" s="195">
        <f>BK101</f>
        <v>30000</v>
      </c>
    </row>
    <row r="101" s="1" customFormat="1" ht="16.5" customHeight="1">
      <c r="B101" s="33"/>
      <c r="C101" s="198" t="s">
        <v>319</v>
      </c>
      <c r="D101" s="198" t="s">
        <v>285</v>
      </c>
      <c r="E101" s="199" t="s">
        <v>6720</v>
      </c>
      <c r="F101" s="200" t="s">
        <v>6721</v>
      </c>
      <c r="G101" s="201" t="s">
        <v>533</v>
      </c>
      <c r="H101" s="202">
        <v>1</v>
      </c>
      <c r="I101" s="203">
        <v>30000</v>
      </c>
      <c r="J101" s="203">
        <f>ROUND(I101*H101,2)</f>
        <v>30000</v>
      </c>
      <c r="K101" s="200" t="s">
        <v>377</v>
      </c>
      <c r="L101" s="38"/>
      <c r="M101" s="72" t="s">
        <v>1</v>
      </c>
      <c r="N101" s="204" t="s">
        <v>50</v>
      </c>
      <c r="O101" s="205">
        <v>0</v>
      </c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30000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30000</v>
      </c>
      <c r="BL101" s="17" t="s">
        <v>290</v>
      </c>
      <c r="BM101" s="17" t="s">
        <v>6722</v>
      </c>
    </row>
    <row r="102" s="11" customFormat="1" ht="25.92" customHeight="1">
      <c r="B102" s="183"/>
      <c r="C102" s="184"/>
      <c r="D102" s="185" t="s">
        <v>78</v>
      </c>
      <c r="E102" s="186" t="s">
        <v>4677</v>
      </c>
      <c r="F102" s="186" t="s">
        <v>216</v>
      </c>
      <c r="G102" s="184"/>
      <c r="H102" s="184"/>
      <c r="I102" s="184"/>
      <c r="J102" s="187">
        <f>BK102</f>
        <v>15000</v>
      </c>
      <c r="K102" s="184"/>
      <c r="L102" s="188"/>
      <c r="M102" s="189"/>
      <c r="N102" s="190"/>
      <c r="O102" s="190"/>
      <c r="P102" s="191">
        <f>SUM(P103:P104)</f>
        <v>0</v>
      </c>
      <c r="Q102" s="190"/>
      <c r="R102" s="191">
        <f>SUM(R103:R104)</f>
        <v>0</v>
      </c>
      <c r="S102" s="190"/>
      <c r="T102" s="192">
        <f>SUM(T103:T104)</f>
        <v>0</v>
      </c>
      <c r="AR102" s="193" t="s">
        <v>319</v>
      </c>
      <c r="AT102" s="194" t="s">
        <v>78</v>
      </c>
      <c r="AU102" s="194" t="s">
        <v>79</v>
      </c>
      <c r="AY102" s="193" t="s">
        <v>282</v>
      </c>
      <c r="BK102" s="195">
        <f>SUM(BK103:BK104)</f>
        <v>15000</v>
      </c>
    </row>
    <row r="103" s="1" customFormat="1" ht="16.5" customHeight="1">
      <c r="B103" s="33"/>
      <c r="C103" s="198" t="s">
        <v>327</v>
      </c>
      <c r="D103" s="198" t="s">
        <v>285</v>
      </c>
      <c r="E103" s="199" t="s">
        <v>6723</v>
      </c>
      <c r="F103" s="200" t="s">
        <v>6724</v>
      </c>
      <c r="G103" s="201" t="s">
        <v>533</v>
      </c>
      <c r="H103" s="202">
        <v>1</v>
      </c>
      <c r="I103" s="203">
        <v>5000</v>
      </c>
      <c r="J103" s="203">
        <f>ROUND(I103*H103,2)</f>
        <v>5000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86</v>
      </c>
      <c r="AY103" s="17" t="s">
        <v>282</v>
      </c>
      <c r="BE103" s="207">
        <f>IF(N103="základní",J103,0)</f>
        <v>5000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5000</v>
      </c>
      <c r="BL103" s="17" t="s">
        <v>290</v>
      </c>
      <c r="BM103" s="17" t="s">
        <v>6725</v>
      </c>
    </row>
    <row r="104" s="1" customFormat="1" ht="16.5" customHeight="1">
      <c r="B104" s="33"/>
      <c r="C104" s="198" t="s">
        <v>331</v>
      </c>
      <c r="D104" s="198" t="s">
        <v>285</v>
      </c>
      <c r="E104" s="199" t="s">
        <v>4688</v>
      </c>
      <c r="F104" s="200" t="s">
        <v>4689</v>
      </c>
      <c r="G104" s="201" t="s">
        <v>533</v>
      </c>
      <c r="H104" s="202">
        <v>1</v>
      </c>
      <c r="I104" s="203">
        <v>10000</v>
      </c>
      <c r="J104" s="203">
        <f>ROUND(I104*H104,2)</f>
        <v>10000</v>
      </c>
      <c r="K104" s="200" t="s">
        <v>377</v>
      </c>
      <c r="L104" s="38"/>
      <c r="M104" s="257" t="s">
        <v>1</v>
      </c>
      <c r="N104" s="258" t="s">
        <v>50</v>
      </c>
      <c r="O104" s="259">
        <v>0</v>
      </c>
      <c r="P104" s="259">
        <f>O104*H104</f>
        <v>0</v>
      </c>
      <c r="Q104" s="259">
        <v>0</v>
      </c>
      <c r="R104" s="259">
        <f>Q104*H104</f>
        <v>0</v>
      </c>
      <c r="S104" s="259">
        <v>0</v>
      </c>
      <c r="T104" s="260">
        <f>S104*H104</f>
        <v>0</v>
      </c>
      <c r="AR104" s="17" t="s">
        <v>290</v>
      </c>
      <c r="AT104" s="17" t="s">
        <v>285</v>
      </c>
      <c r="AU104" s="17" t="s">
        <v>86</v>
      </c>
      <c r="AY104" s="17" t="s">
        <v>282</v>
      </c>
      <c r="BE104" s="207">
        <f>IF(N104="základní",J104,0)</f>
        <v>10000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10000</v>
      </c>
      <c r="BL104" s="17" t="s">
        <v>290</v>
      </c>
      <c r="BM104" s="17" t="s">
        <v>6726</v>
      </c>
    </row>
    <row r="105" s="1" customFormat="1" ht="6.96" customHeight="1"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38"/>
    </row>
  </sheetData>
  <sheetProtection sheet="1" autoFilter="0" formatColumns="0" formatRows="0" objects="1" scenarios="1" spinCount="100000" saltValue="kvxpx+a5/optLvDN//LLfV4Iz4d/4E0UW0rBFvzLzqjA9/w8kvRDvBkkRjbVDAl19QVxX3s3qibtqWQURbT/MA==" hashValue="QM9Ulg0OFGiQ3RRd0dITNqPaZpZvAOo7IQ5aDW1JfHF7ND+coOveN3nTB7byJleQDwWj8dcS2MFEyzZ29MtPIg==" algorithmName="SHA-512" password="CC35"/>
  <autoFilter ref="C93:K104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220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>
      <c r="B8" s="20"/>
      <c r="D8" s="135" t="s">
        <v>244</v>
      </c>
      <c r="L8" s="20"/>
    </row>
    <row r="9" ht="16.5" customHeight="1">
      <c r="B9" s="20"/>
      <c r="E9" s="136" t="s">
        <v>6298</v>
      </c>
      <c r="L9" s="20"/>
    </row>
    <row r="10" ht="12" customHeight="1">
      <c r="B10" s="20"/>
      <c r="D10" s="135" t="s">
        <v>246</v>
      </c>
      <c r="L10" s="20"/>
    </row>
    <row r="11" s="1" customFormat="1" ht="16.5" customHeight="1">
      <c r="B11" s="38"/>
      <c r="E11" s="135" t="s">
        <v>6540</v>
      </c>
      <c r="F11" s="1"/>
      <c r="G11" s="1"/>
      <c r="H11" s="1"/>
      <c r="L11" s="38"/>
    </row>
    <row r="12" s="1" customFormat="1" ht="12" customHeight="1">
      <c r="B12" s="38"/>
      <c r="D12" s="135" t="s">
        <v>1829</v>
      </c>
      <c r="L12" s="38"/>
    </row>
    <row r="13" s="1" customFormat="1" ht="36.96" customHeight="1">
      <c r="B13" s="38"/>
      <c r="E13" s="137" t="s">
        <v>6727</v>
      </c>
      <c r="F13" s="1"/>
      <c r="G13" s="1"/>
      <c r="H13" s="1"/>
      <c r="L13" s="38"/>
    </row>
    <row r="14" s="1" customFormat="1">
      <c r="B14" s="38"/>
      <c r="L14" s="38"/>
    </row>
    <row r="15" s="1" customFormat="1" ht="12" customHeight="1">
      <c r="B15" s="38"/>
      <c r="D15" s="135" t="s">
        <v>16</v>
      </c>
      <c r="F15" s="17" t="s">
        <v>1</v>
      </c>
      <c r="I15" s="135" t="s">
        <v>18</v>
      </c>
      <c r="J15" s="17" t="s">
        <v>1</v>
      </c>
      <c r="L15" s="38"/>
    </row>
    <row r="16" s="1" customFormat="1" ht="12" customHeight="1">
      <c r="B16" s="38"/>
      <c r="D16" s="135" t="s">
        <v>20</v>
      </c>
      <c r="F16" s="17" t="s">
        <v>21</v>
      </c>
      <c r="I16" s="135" t="s">
        <v>22</v>
      </c>
      <c r="J16" s="138" t="str">
        <f>'Rekapitulace stavby'!AN8</f>
        <v>20. 11. 2018</v>
      </c>
      <c r="L16" s="38"/>
    </row>
    <row r="17" s="1" customFormat="1" ht="10.8" customHeight="1">
      <c r="B17" s="38"/>
      <c r="L17" s="38"/>
    </row>
    <row r="18" s="1" customFormat="1" ht="12" customHeight="1">
      <c r="B18" s="38"/>
      <c r="D18" s="135" t="s">
        <v>28</v>
      </c>
      <c r="I18" s="135" t="s">
        <v>29</v>
      </c>
      <c r="J18" s="17" t="s">
        <v>30</v>
      </c>
      <c r="L18" s="38"/>
    </row>
    <row r="19" s="1" customFormat="1" ht="18" customHeight="1">
      <c r="B19" s="38"/>
      <c r="E19" s="17" t="s">
        <v>31</v>
      </c>
      <c r="I19" s="135" t="s">
        <v>32</v>
      </c>
      <c r="J19" s="17" t="s">
        <v>33</v>
      </c>
      <c r="L19" s="38"/>
    </row>
    <row r="20" s="1" customFormat="1" ht="6.96" customHeight="1">
      <c r="B20" s="38"/>
      <c r="L20" s="38"/>
    </row>
    <row r="21" s="1" customFormat="1" ht="12" customHeight="1">
      <c r="B21" s="38"/>
      <c r="D21" s="135" t="s">
        <v>34</v>
      </c>
      <c r="I21" s="135" t="s">
        <v>29</v>
      </c>
      <c r="J21" s="17" t="s">
        <v>1</v>
      </c>
      <c r="L21" s="38"/>
    </row>
    <row r="22" s="1" customFormat="1" ht="18" customHeight="1">
      <c r="B22" s="38"/>
      <c r="E22" s="17" t="s">
        <v>35</v>
      </c>
      <c r="I22" s="135" t="s">
        <v>32</v>
      </c>
      <c r="J22" s="17" t="s">
        <v>1</v>
      </c>
      <c r="L22" s="38"/>
    </row>
    <row r="23" s="1" customFormat="1" ht="6.96" customHeight="1">
      <c r="B23" s="38"/>
      <c r="L23" s="38"/>
    </row>
    <row r="24" s="1" customFormat="1" ht="12" customHeight="1">
      <c r="B24" s="38"/>
      <c r="D24" s="135" t="s">
        <v>36</v>
      </c>
      <c r="I24" s="135" t="s">
        <v>29</v>
      </c>
      <c r="J24" s="17" t="s">
        <v>37</v>
      </c>
      <c r="L24" s="38"/>
    </row>
    <row r="25" s="1" customFormat="1" ht="18" customHeight="1">
      <c r="B25" s="38"/>
      <c r="E25" s="17" t="s">
        <v>38</v>
      </c>
      <c r="I25" s="135" t="s">
        <v>32</v>
      </c>
      <c r="J25" s="17" t="s">
        <v>39</v>
      </c>
      <c r="L25" s="38"/>
    </row>
    <row r="26" s="1" customFormat="1" ht="6.96" customHeight="1">
      <c r="B26" s="38"/>
      <c r="L26" s="38"/>
    </row>
    <row r="27" s="1" customFormat="1" ht="12" customHeight="1">
      <c r="B27" s="38"/>
      <c r="D27" s="135" t="s">
        <v>41</v>
      </c>
      <c r="I27" s="135" t="s">
        <v>29</v>
      </c>
      <c r="J27" s="17" t="s">
        <v>1</v>
      </c>
      <c r="L27" s="38"/>
    </row>
    <row r="28" s="1" customFormat="1" ht="18" customHeight="1">
      <c r="B28" s="38"/>
      <c r="E28" s="17" t="s">
        <v>42</v>
      </c>
      <c r="I28" s="135" t="s">
        <v>32</v>
      </c>
      <c r="J28" s="17" t="s">
        <v>1</v>
      </c>
      <c r="L28" s="38"/>
    </row>
    <row r="29" s="1" customFormat="1" ht="6.96" customHeight="1">
      <c r="B29" s="38"/>
      <c r="L29" s="38"/>
    </row>
    <row r="30" s="1" customFormat="1" ht="12" customHeight="1">
      <c r="B30" s="38"/>
      <c r="D30" s="135" t="s">
        <v>43</v>
      </c>
      <c r="L30" s="38"/>
    </row>
    <row r="31" s="7" customFormat="1" ht="16.5" customHeight="1">
      <c r="B31" s="139"/>
      <c r="E31" s="140" t="s">
        <v>1</v>
      </c>
      <c r="F31" s="140"/>
      <c r="G31" s="140"/>
      <c r="H31" s="140"/>
      <c r="L31" s="139"/>
    </row>
    <row r="32" s="1" customFormat="1" ht="6.96" customHeight="1">
      <c r="B32" s="38"/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25.44" customHeight="1">
      <c r="B34" s="38"/>
      <c r="D34" s="141" t="s">
        <v>45</v>
      </c>
      <c r="J34" s="142">
        <f>ROUND(J93, 2)</f>
        <v>16021.68</v>
      </c>
      <c r="L34" s="38"/>
    </row>
    <row r="35" s="1" customFormat="1" ht="6.96" customHeight="1">
      <c r="B35" s="38"/>
      <c r="D35" s="66"/>
      <c r="E35" s="66"/>
      <c r="F35" s="66"/>
      <c r="G35" s="66"/>
      <c r="H35" s="66"/>
      <c r="I35" s="66"/>
      <c r="J35" s="66"/>
      <c r="K35" s="66"/>
      <c r="L35" s="38"/>
    </row>
    <row r="36" s="1" customFormat="1" ht="14.4" customHeight="1">
      <c r="B36" s="38"/>
      <c r="F36" s="143" t="s">
        <v>47</v>
      </c>
      <c r="I36" s="143" t="s">
        <v>46</v>
      </c>
      <c r="J36" s="143" t="s">
        <v>48</v>
      </c>
      <c r="L36" s="38"/>
    </row>
    <row r="37" s="1" customFormat="1" ht="14.4" customHeight="1">
      <c r="B37" s="38"/>
      <c r="D37" s="135" t="s">
        <v>49</v>
      </c>
      <c r="E37" s="135" t="s">
        <v>50</v>
      </c>
      <c r="F37" s="144">
        <f>ROUND((SUM(BE93:BE149)),  2)</f>
        <v>16021.68</v>
      </c>
      <c r="I37" s="145">
        <v>0.20999999999999999</v>
      </c>
      <c r="J37" s="144">
        <f>ROUND(((SUM(BE93:BE149))*I37),  2)</f>
        <v>3364.5500000000002</v>
      </c>
      <c r="L37" s="38"/>
    </row>
    <row r="38" s="1" customFormat="1" ht="14.4" customHeight="1">
      <c r="B38" s="38"/>
      <c r="E38" s="135" t="s">
        <v>51</v>
      </c>
      <c r="F38" s="144">
        <f>ROUND((SUM(BF93:BF149)),  2)</f>
        <v>0</v>
      </c>
      <c r="I38" s="145">
        <v>0.14999999999999999</v>
      </c>
      <c r="J38" s="144">
        <f>ROUND(((SUM(BF93:BF149))*I38),  2)</f>
        <v>0</v>
      </c>
      <c r="L38" s="38"/>
    </row>
    <row r="39" hidden="1" s="1" customFormat="1" ht="14.4" customHeight="1">
      <c r="B39" s="38"/>
      <c r="E39" s="135" t="s">
        <v>52</v>
      </c>
      <c r="F39" s="144">
        <f>ROUND((SUM(BG93:BG149)),  2)</f>
        <v>0</v>
      </c>
      <c r="I39" s="145">
        <v>0.20999999999999999</v>
      </c>
      <c r="J39" s="144">
        <f>0</f>
        <v>0</v>
      </c>
      <c r="L39" s="38"/>
    </row>
    <row r="40" hidden="1" s="1" customFormat="1" ht="14.4" customHeight="1">
      <c r="B40" s="38"/>
      <c r="E40" s="135" t="s">
        <v>53</v>
      </c>
      <c r="F40" s="144">
        <f>ROUND((SUM(BH93:BH149)),  2)</f>
        <v>0</v>
      </c>
      <c r="I40" s="145">
        <v>0.14999999999999999</v>
      </c>
      <c r="J40" s="144">
        <f>0</f>
        <v>0</v>
      </c>
      <c r="L40" s="38"/>
    </row>
    <row r="41" hidden="1" s="1" customFormat="1" ht="14.4" customHeight="1">
      <c r="B41" s="38"/>
      <c r="E41" s="135" t="s">
        <v>54</v>
      </c>
      <c r="F41" s="144">
        <f>ROUND((SUM(BI93:BI149)),  2)</f>
        <v>0</v>
      </c>
      <c r="I41" s="145">
        <v>0</v>
      </c>
      <c r="J41" s="144">
        <f>0</f>
        <v>0</v>
      </c>
      <c r="L41" s="38"/>
    </row>
    <row r="42" s="1" customFormat="1" ht="6.96" customHeight="1">
      <c r="B42" s="38"/>
      <c r="L42" s="38"/>
    </row>
    <row r="43" s="1" customFormat="1" ht="25.44" customHeight="1">
      <c r="B43" s="38"/>
      <c r="C43" s="146"/>
      <c r="D43" s="147" t="s">
        <v>55</v>
      </c>
      <c r="E43" s="148"/>
      <c r="F43" s="148"/>
      <c r="G43" s="149" t="s">
        <v>56</v>
      </c>
      <c r="H43" s="150" t="s">
        <v>57</v>
      </c>
      <c r="I43" s="148"/>
      <c r="J43" s="151">
        <f>SUM(J34:J41)</f>
        <v>19386.23</v>
      </c>
      <c r="K43" s="152"/>
      <c r="L43" s="38"/>
    </row>
    <row r="44" s="1" customFormat="1" ht="14.4" customHeight="1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38"/>
    </row>
    <row r="48" s="1" customFormat="1" ht="6.96" customHeight="1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38"/>
    </row>
    <row r="49" s="1" customFormat="1" ht="24.96" customHeight="1">
      <c r="B49" s="33"/>
      <c r="C49" s="23" t="s">
        <v>248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6.96" customHeight="1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8"/>
    </row>
    <row r="51" s="1" customFormat="1" ht="12" customHeight="1">
      <c r="B51" s="33"/>
      <c r="C51" s="29" t="s">
        <v>14</v>
      </c>
      <c r="D51" s="34"/>
      <c r="E51" s="34"/>
      <c r="F51" s="34"/>
      <c r="G51" s="34"/>
      <c r="H51" s="34"/>
      <c r="I51" s="34"/>
      <c r="J51" s="34"/>
      <c r="K51" s="34"/>
      <c r="L51" s="38"/>
    </row>
    <row r="52" s="1" customFormat="1" ht="16.5" customHeight="1">
      <c r="B52" s="33"/>
      <c r="C52" s="34"/>
      <c r="D52" s="34"/>
      <c r="E52" s="157" t="str">
        <f>E7</f>
        <v>Přestupní terminál Šumperk</v>
      </c>
      <c r="F52" s="29"/>
      <c r="G52" s="29"/>
      <c r="H52" s="29"/>
      <c r="I52" s="34"/>
      <c r="J52" s="34"/>
      <c r="K52" s="34"/>
      <c r="L52" s="38"/>
    </row>
    <row r="53" ht="12" customHeight="1">
      <c r="B53" s="21"/>
      <c r="C53" s="29" t="s">
        <v>244</v>
      </c>
      <c r="D53" s="22"/>
      <c r="E53" s="22"/>
      <c r="F53" s="22"/>
      <c r="G53" s="22"/>
      <c r="H53" s="22"/>
      <c r="I53" s="22"/>
      <c r="J53" s="22"/>
      <c r="K53" s="22"/>
      <c r="L53" s="20"/>
    </row>
    <row r="54" ht="16.5" customHeight="1">
      <c r="B54" s="21"/>
      <c r="C54" s="22"/>
      <c r="D54" s="22"/>
      <c r="E54" s="157" t="s">
        <v>6298</v>
      </c>
      <c r="F54" s="22"/>
      <c r="G54" s="22"/>
      <c r="H54" s="22"/>
      <c r="I54" s="22"/>
      <c r="J54" s="22"/>
      <c r="K54" s="22"/>
      <c r="L54" s="20"/>
    </row>
    <row r="55" ht="12" customHeight="1">
      <c r="B55" s="21"/>
      <c r="C55" s="29" t="s">
        <v>246</v>
      </c>
      <c r="D55" s="22"/>
      <c r="E55" s="22"/>
      <c r="F55" s="22"/>
      <c r="G55" s="22"/>
      <c r="H55" s="22"/>
      <c r="I55" s="22"/>
      <c r="J55" s="22"/>
      <c r="K55" s="22"/>
      <c r="L55" s="20"/>
    </row>
    <row r="56" s="1" customFormat="1" ht="16.5" customHeight="1">
      <c r="B56" s="33"/>
      <c r="C56" s="34"/>
      <c r="D56" s="34"/>
      <c r="E56" s="29" t="s">
        <v>6540</v>
      </c>
      <c r="F56" s="34"/>
      <c r="G56" s="34"/>
      <c r="H56" s="34"/>
      <c r="I56" s="34"/>
      <c r="J56" s="34"/>
      <c r="K56" s="34"/>
      <c r="L56" s="38"/>
    </row>
    <row r="57" s="1" customFormat="1" ht="12" customHeight="1">
      <c r="B57" s="33"/>
      <c r="C57" s="29" t="s">
        <v>1829</v>
      </c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6.5" customHeight="1">
      <c r="B58" s="33"/>
      <c r="C58" s="34"/>
      <c r="D58" s="34"/>
      <c r="E58" s="59" t="str">
        <f>E13</f>
        <v>SO 702 E - Cyklověž - uzemnění</v>
      </c>
      <c r="F58" s="34"/>
      <c r="G58" s="34"/>
      <c r="H58" s="34"/>
      <c r="I58" s="34"/>
      <c r="J58" s="34"/>
      <c r="K58" s="34"/>
      <c r="L58" s="38"/>
    </row>
    <row r="59" s="1" customFormat="1" ht="6.96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8"/>
    </row>
    <row r="60" s="1" customFormat="1" ht="12" customHeight="1">
      <c r="B60" s="33"/>
      <c r="C60" s="29" t="s">
        <v>20</v>
      </c>
      <c r="D60" s="34"/>
      <c r="E60" s="34"/>
      <c r="F60" s="26" t="str">
        <f>F16</f>
        <v>Šumperk</v>
      </c>
      <c r="G60" s="34"/>
      <c r="H60" s="34"/>
      <c r="I60" s="29" t="s">
        <v>22</v>
      </c>
      <c r="J60" s="62" t="str">
        <f>IF(J16="","",J16)</f>
        <v>20. 11. 2018</v>
      </c>
      <c r="K60" s="34"/>
      <c r="L60" s="38"/>
    </row>
    <row r="61" s="1" customFormat="1" ht="6.96" customHeight="1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8"/>
    </row>
    <row r="62" s="1" customFormat="1" ht="13.65" customHeight="1">
      <c r="B62" s="33"/>
      <c r="C62" s="29" t="s">
        <v>28</v>
      </c>
      <c r="D62" s="34"/>
      <c r="E62" s="34"/>
      <c r="F62" s="26" t="str">
        <f>E19</f>
        <v>Město Šumperk</v>
      </c>
      <c r="G62" s="34"/>
      <c r="H62" s="34"/>
      <c r="I62" s="29" t="s">
        <v>36</v>
      </c>
      <c r="J62" s="31" t="str">
        <f>E25</f>
        <v>Cekr CZ s.r.o.</v>
      </c>
      <c r="K62" s="34"/>
      <c r="L62" s="38"/>
    </row>
    <row r="63" s="1" customFormat="1" ht="24.9" customHeight="1">
      <c r="B63" s="33"/>
      <c r="C63" s="29" t="s">
        <v>34</v>
      </c>
      <c r="D63" s="34"/>
      <c r="E63" s="34"/>
      <c r="F63" s="26" t="str">
        <f>IF(E22="","",E22)</f>
        <v>Na základě VŘ</v>
      </c>
      <c r="G63" s="34"/>
      <c r="H63" s="34"/>
      <c r="I63" s="29" t="s">
        <v>41</v>
      </c>
      <c r="J63" s="31" t="str">
        <f>E28</f>
        <v>Jan Zamykal, CS ÚRS 2018 02</v>
      </c>
      <c r="K63" s="34"/>
      <c r="L63" s="38"/>
    </row>
    <row r="64" s="1" customFormat="1" ht="10.32" customHeight="1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8"/>
    </row>
    <row r="65" s="1" customFormat="1" ht="29.28" customHeight="1">
      <c r="B65" s="33"/>
      <c r="C65" s="158" t="s">
        <v>249</v>
      </c>
      <c r="D65" s="159"/>
      <c r="E65" s="159"/>
      <c r="F65" s="159"/>
      <c r="G65" s="159"/>
      <c r="H65" s="159"/>
      <c r="I65" s="159"/>
      <c r="J65" s="160" t="s">
        <v>250</v>
      </c>
      <c r="K65" s="159"/>
      <c r="L65" s="38"/>
    </row>
    <row r="66" s="1" customFormat="1" ht="10.32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22.8" customHeight="1">
      <c r="B67" s="33"/>
      <c r="C67" s="161" t="s">
        <v>251</v>
      </c>
      <c r="D67" s="34"/>
      <c r="E67" s="34"/>
      <c r="F67" s="34"/>
      <c r="G67" s="34"/>
      <c r="H67" s="34"/>
      <c r="I67" s="34"/>
      <c r="J67" s="93">
        <f>J93</f>
        <v>16021.68</v>
      </c>
      <c r="K67" s="34"/>
      <c r="L67" s="38"/>
      <c r="AU67" s="17" t="s">
        <v>252</v>
      </c>
    </row>
    <row r="68" s="8" customFormat="1" ht="24.96" customHeight="1">
      <c r="B68" s="162"/>
      <c r="C68" s="163"/>
      <c r="D68" s="164" t="s">
        <v>3209</v>
      </c>
      <c r="E68" s="165"/>
      <c r="F68" s="165"/>
      <c r="G68" s="165"/>
      <c r="H68" s="165"/>
      <c r="I68" s="165"/>
      <c r="J68" s="166">
        <f>J94</f>
        <v>10546.200000000001</v>
      </c>
      <c r="K68" s="163"/>
      <c r="L68" s="167"/>
    </row>
    <row r="69" s="8" customFormat="1" ht="24.96" customHeight="1">
      <c r="B69" s="162"/>
      <c r="C69" s="163"/>
      <c r="D69" s="164" t="s">
        <v>3210</v>
      </c>
      <c r="E69" s="165"/>
      <c r="F69" s="165"/>
      <c r="G69" s="165"/>
      <c r="H69" s="165"/>
      <c r="I69" s="165"/>
      <c r="J69" s="166">
        <f>J123</f>
        <v>5475.4799999999996</v>
      </c>
      <c r="K69" s="163"/>
      <c r="L69" s="167"/>
    </row>
    <row r="70" s="1" customFormat="1" ht="21.84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8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38"/>
    </row>
    <row r="75" s="1" customFormat="1" ht="6.96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38"/>
    </row>
    <row r="76" s="1" customFormat="1" ht="24.96" customHeight="1">
      <c r="B76" s="33"/>
      <c r="C76" s="23" t="s">
        <v>268</v>
      </c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6.96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14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157" t="str">
        <f>E7</f>
        <v>Přestupní terminál Šumperk</v>
      </c>
      <c r="F79" s="29"/>
      <c r="G79" s="29"/>
      <c r="H79" s="29"/>
      <c r="I79" s="34"/>
      <c r="J79" s="34"/>
      <c r="K79" s="34"/>
      <c r="L79" s="38"/>
    </row>
    <row r="80" ht="12" customHeight="1">
      <c r="B80" s="21"/>
      <c r="C80" s="29" t="s">
        <v>244</v>
      </c>
      <c r="D80" s="22"/>
      <c r="E80" s="22"/>
      <c r="F80" s="22"/>
      <c r="G80" s="22"/>
      <c r="H80" s="22"/>
      <c r="I80" s="22"/>
      <c r="J80" s="22"/>
      <c r="K80" s="22"/>
      <c r="L80" s="20"/>
    </row>
    <row r="81" ht="16.5" customHeight="1">
      <c r="B81" s="21"/>
      <c r="C81" s="22"/>
      <c r="D81" s="22"/>
      <c r="E81" s="157" t="s">
        <v>6298</v>
      </c>
      <c r="F81" s="22"/>
      <c r="G81" s="22"/>
      <c r="H81" s="22"/>
      <c r="I81" s="22"/>
      <c r="J81" s="22"/>
      <c r="K81" s="22"/>
      <c r="L81" s="20"/>
    </row>
    <row r="82" ht="12" customHeight="1">
      <c r="B82" s="21"/>
      <c r="C82" s="29" t="s">
        <v>246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1" customFormat="1" ht="16.5" customHeight="1">
      <c r="B83" s="33"/>
      <c r="C83" s="34"/>
      <c r="D83" s="34"/>
      <c r="E83" s="29" t="s">
        <v>6540</v>
      </c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1829</v>
      </c>
      <c r="D84" s="34"/>
      <c r="E84" s="34"/>
      <c r="F84" s="34"/>
      <c r="G84" s="34"/>
      <c r="H84" s="34"/>
      <c r="I84" s="34"/>
      <c r="J84" s="34"/>
      <c r="K84" s="34"/>
      <c r="L84" s="38"/>
    </row>
    <row r="85" s="1" customFormat="1" ht="16.5" customHeight="1">
      <c r="B85" s="33"/>
      <c r="C85" s="34"/>
      <c r="D85" s="34"/>
      <c r="E85" s="59" t="str">
        <f>E13</f>
        <v>SO 702 E - Cyklověž - uzemnění</v>
      </c>
      <c r="F85" s="34"/>
      <c r="G85" s="34"/>
      <c r="H85" s="34"/>
      <c r="I85" s="34"/>
      <c r="J85" s="34"/>
      <c r="K85" s="34"/>
      <c r="L85" s="38"/>
    </row>
    <row r="86" s="1" customFormat="1" ht="6.96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" customFormat="1" ht="12" customHeight="1">
      <c r="B87" s="33"/>
      <c r="C87" s="29" t="s">
        <v>20</v>
      </c>
      <c r="D87" s="34"/>
      <c r="E87" s="34"/>
      <c r="F87" s="26" t="str">
        <f>F16</f>
        <v>Šumperk</v>
      </c>
      <c r="G87" s="34"/>
      <c r="H87" s="34"/>
      <c r="I87" s="29" t="s">
        <v>22</v>
      </c>
      <c r="J87" s="62" t="str">
        <f>IF(J16="","",J16)</f>
        <v>20. 11. 2018</v>
      </c>
      <c r="K87" s="34"/>
      <c r="L87" s="38"/>
    </row>
    <row r="88" s="1" customFormat="1" ht="6.96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" customFormat="1" ht="13.65" customHeight="1">
      <c r="B89" s="33"/>
      <c r="C89" s="29" t="s">
        <v>28</v>
      </c>
      <c r="D89" s="34"/>
      <c r="E89" s="34"/>
      <c r="F89" s="26" t="str">
        <f>E19</f>
        <v>Město Šumperk</v>
      </c>
      <c r="G89" s="34"/>
      <c r="H89" s="34"/>
      <c r="I89" s="29" t="s">
        <v>36</v>
      </c>
      <c r="J89" s="31" t="str">
        <f>E25</f>
        <v>Cekr CZ s.r.o.</v>
      </c>
      <c r="K89" s="34"/>
      <c r="L89" s="38"/>
    </row>
    <row r="90" s="1" customFormat="1" ht="24.9" customHeight="1">
      <c r="B90" s="33"/>
      <c r="C90" s="29" t="s">
        <v>34</v>
      </c>
      <c r="D90" s="34"/>
      <c r="E90" s="34"/>
      <c r="F90" s="26" t="str">
        <f>IF(E22="","",E22)</f>
        <v>Na základě VŘ</v>
      </c>
      <c r="G90" s="34"/>
      <c r="H90" s="34"/>
      <c r="I90" s="29" t="s">
        <v>41</v>
      </c>
      <c r="J90" s="31" t="str">
        <f>E28</f>
        <v>Jan Zamykal, CS ÚRS 2018 02</v>
      </c>
      <c r="K90" s="34"/>
      <c r="L90" s="38"/>
    </row>
    <row r="91" s="1" customFormat="1" ht="10.32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8"/>
    </row>
    <row r="92" s="10" customFormat="1" ht="29.28" customHeight="1">
      <c r="B92" s="173"/>
      <c r="C92" s="174" t="s">
        <v>269</v>
      </c>
      <c r="D92" s="175" t="s">
        <v>64</v>
      </c>
      <c r="E92" s="175" t="s">
        <v>60</v>
      </c>
      <c r="F92" s="175" t="s">
        <v>61</v>
      </c>
      <c r="G92" s="175" t="s">
        <v>270</v>
      </c>
      <c r="H92" s="175" t="s">
        <v>271</v>
      </c>
      <c r="I92" s="175" t="s">
        <v>272</v>
      </c>
      <c r="J92" s="176" t="s">
        <v>250</v>
      </c>
      <c r="K92" s="177" t="s">
        <v>273</v>
      </c>
      <c r="L92" s="178"/>
      <c r="M92" s="83" t="s">
        <v>1</v>
      </c>
      <c r="N92" s="84" t="s">
        <v>49</v>
      </c>
      <c r="O92" s="84" t="s">
        <v>274</v>
      </c>
      <c r="P92" s="84" t="s">
        <v>275</v>
      </c>
      <c r="Q92" s="84" t="s">
        <v>276</v>
      </c>
      <c r="R92" s="84" t="s">
        <v>277</v>
      </c>
      <c r="S92" s="84" t="s">
        <v>278</v>
      </c>
      <c r="T92" s="85" t="s">
        <v>279</v>
      </c>
    </row>
    <row r="93" s="1" customFormat="1" ht="22.8" customHeight="1">
      <c r="B93" s="33"/>
      <c r="C93" s="90" t="s">
        <v>280</v>
      </c>
      <c r="D93" s="34"/>
      <c r="E93" s="34"/>
      <c r="F93" s="34"/>
      <c r="G93" s="34"/>
      <c r="H93" s="34"/>
      <c r="I93" s="34"/>
      <c r="J93" s="179">
        <f>BK93</f>
        <v>16021.68</v>
      </c>
      <c r="K93" s="34"/>
      <c r="L93" s="38"/>
      <c r="M93" s="86"/>
      <c r="N93" s="87"/>
      <c r="O93" s="87"/>
      <c r="P93" s="180">
        <f>P94+P123</f>
        <v>0</v>
      </c>
      <c r="Q93" s="87"/>
      <c r="R93" s="180">
        <f>R94+R123</f>
        <v>0</v>
      </c>
      <c r="S93" s="87"/>
      <c r="T93" s="181">
        <f>T94+T123</f>
        <v>0</v>
      </c>
      <c r="AT93" s="17" t="s">
        <v>78</v>
      </c>
      <c r="AU93" s="17" t="s">
        <v>252</v>
      </c>
      <c r="BK93" s="182">
        <f>BK94+BK123</f>
        <v>16021.68</v>
      </c>
    </row>
    <row r="94" s="11" customFormat="1" ht="25.92" customHeight="1">
      <c r="B94" s="183"/>
      <c r="C94" s="184"/>
      <c r="D94" s="185" t="s">
        <v>78</v>
      </c>
      <c r="E94" s="186" t="s">
        <v>3213</v>
      </c>
      <c r="F94" s="186" t="s">
        <v>3214</v>
      </c>
      <c r="G94" s="184"/>
      <c r="H94" s="184"/>
      <c r="I94" s="184"/>
      <c r="J94" s="187">
        <f>BK94</f>
        <v>10546.200000000001</v>
      </c>
      <c r="K94" s="184"/>
      <c r="L94" s="188"/>
      <c r="M94" s="189"/>
      <c r="N94" s="190"/>
      <c r="O94" s="190"/>
      <c r="P94" s="191">
        <f>SUM(P95:P122)</f>
        <v>0</v>
      </c>
      <c r="Q94" s="190"/>
      <c r="R94" s="191">
        <f>SUM(R95:R122)</f>
        <v>0</v>
      </c>
      <c r="S94" s="190"/>
      <c r="T94" s="192">
        <f>SUM(T95:T122)</f>
        <v>0</v>
      </c>
      <c r="AR94" s="193" t="s">
        <v>86</v>
      </c>
      <c r="AT94" s="194" t="s">
        <v>78</v>
      </c>
      <c r="AU94" s="194" t="s">
        <v>79</v>
      </c>
      <c r="AY94" s="193" t="s">
        <v>282</v>
      </c>
      <c r="BK94" s="195">
        <f>SUM(BK95:BK122)</f>
        <v>10546.200000000001</v>
      </c>
    </row>
    <row r="95" s="1" customFormat="1" ht="16.5" customHeight="1">
      <c r="B95" s="33"/>
      <c r="C95" s="198" t="s">
        <v>86</v>
      </c>
      <c r="D95" s="198" t="s">
        <v>285</v>
      </c>
      <c r="E95" s="199" t="s">
        <v>3219</v>
      </c>
      <c r="F95" s="200" t="s">
        <v>3220</v>
      </c>
      <c r="G95" s="201" t="s">
        <v>392</v>
      </c>
      <c r="H95" s="202">
        <v>6</v>
      </c>
      <c r="I95" s="203">
        <v>38.799999999999997</v>
      </c>
      <c r="J95" s="203">
        <f>ROUND(I95*H95,2)</f>
        <v>232.80000000000001</v>
      </c>
      <c r="K95" s="200" t="s">
        <v>377</v>
      </c>
      <c r="L95" s="38"/>
      <c r="M95" s="72" t="s">
        <v>1</v>
      </c>
      <c r="N95" s="204" t="s">
        <v>50</v>
      </c>
      <c r="O95" s="205">
        <v>0</v>
      </c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86</v>
      </c>
      <c r="AY95" s="17" t="s">
        <v>282</v>
      </c>
      <c r="BE95" s="207">
        <f>IF(N95="základní",J95,0)</f>
        <v>232.80000000000001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232.80000000000001</v>
      </c>
      <c r="BL95" s="17" t="s">
        <v>290</v>
      </c>
      <c r="BM95" s="17" t="s">
        <v>6728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4263</v>
      </c>
      <c r="G96" s="219"/>
      <c r="H96" s="222">
        <v>6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86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6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86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88</v>
      </c>
      <c r="D98" s="198" t="s">
        <v>285</v>
      </c>
      <c r="E98" s="199" t="s">
        <v>3232</v>
      </c>
      <c r="F98" s="200" t="s">
        <v>4717</v>
      </c>
      <c r="G98" s="201" t="s">
        <v>376</v>
      </c>
      <c r="H98" s="202">
        <v>4</v>
      </c>
      <c r="I98" s="203">
        <v>47.700000000000003</v>
      </c>
      <c r="J98" s="203">
        <f>ROUND(I98*H98,2)</f>
        <v>190.80000000000001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86</v>
      </c>
      <c r="AY98" s="17" t="s">
        <v>282</v>
      </c>
      <c r="BE98" s="207">
        <f>IF(N98="základní",J98,0)</f>
        <v>190.80000000000001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190.80000000000001</v>
      </c>
      <c r="BL98" s="17" t="s">
        <v>290</v>
      </c>
      <c r="BM98" s="17" t="s">
        <v>6729</v>
      </c>
    </row>
    <row r="99" s="1" customFormat="1" ht="16.5" customHeight="1">
      <c r="B99" s="33"/>
      <c r="C99" s="198" t="s">
        <v>129</v>
      </c>
      <c r="D99" s="198" t="s">
        <v>285</v>
      </c>
      <c r="E99" s="199" t="s">
        <v>3240</v>
      </c>
      <c r="F99" s="200" t="s">
        <v>3241</v>
      </c>
      <c r="G99" s="201" t="s">
        <v>343</v>
      </c>
      <c r="H99" s="202">
        <v>0.42999999999999999</v>
      </c>
      <c r="I99" s="203">
        <v>30.100000000000001</v>
      </c>
      <c r="J99" s="203">
        <f>ROUND(I99*H99,2)</f>
        <v>12.94</v>
      </c>
      <c r="K99" s="200" t="s">
        <v>377</v>
      </c>
      <c r="L99" s="38"/>
      <c r="M99" s="72" t="s">
        <v>1</v>
      </c>
      <c r="N99" s="204" t="s">
        <v>50</v>
      </c>
      <c r="O99" s="205">
        <v>0</v>
      </c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86</v>
      </c>
      <c r="AY99" s="17" t="s">
        <v>282</v>
      </c>
      <c r="BE99" s="207">
        <f>IF(N99="základní",J99,0)</f>
        <v>12.94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12.94</v>
      </c>
      <c r="BL99" s="17" t="s">
        <v>290</v>
      </c>
      <c r="BM99" s="17" t="s">
        <v>6730</v>
      </c>
    </row>
    <row r="100" s="1" customFormat="1" ht="16.5" customHeight="1">
      <c r="B100" s="33"/>
      <c r="C100" s="198" t="s">
        <v>290</v>
      </c>
      <c r="D100" s="198" t="s">
        <v>285</v>
      </c>
      <c r="E100" s="199" t="s">
        <v>3246</v>
      </c>
      <c r="F100" s="200" t="s">
        <v>3247</v>
      </c>
      <c r="G100" s="201" t="s">
        <v>343</v>
      </c>
      <c r="H100" s="202">
        <v>0.42999999999999999</v>
      </c>
      <c r="I100" s="203">
        <v>60.200000000000003</v>
      </c>
      <c r="J100" s="203">
        <f>ROUND(I100*H100,2)</f>
        <v>25.890000000000001</v>
      </c>
      <c r="K100" s="200" t="s">
        <v>377</v>
      </c>
      <c r="L100" s="38"/>
      <c r="M100" s="72" t="s">
        <v>1</v>
      </c>
      <c r="N100" s="204" t="s">
        <v>50</v>
      </c>
      <c r="O100" s="205">
        <v>0</v>
      </c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86</v>
      </c>
      <c r="AY100" s="17" t="s">
        <v>282</v>
      </c>
      <c r="BE100" s="207">
        <f>IF(N100="základní",J100,0)</f>
        <v>25.890000000000001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25.890000000000001</v>
      </c>
      <c r="BL100" s="17" t="s">
        <v>290</v>
      </c>
      <c r="BM100" s="17" t="s">
        <v>6731</v>
      </c>
    </row>
    <row r="101" s="1" customFormat="1" ht="16.5" customHeight="1">
      <c r="B101" s="33"/>
      <c r="C101" s="198" t="s">
        <v>319</v>
      </c>
      <c r="D101" s="198" t="s">
        <v>285</v>
      </c>
      <c r="E101" s="199" t="s">
        <v>3252</v>
      </c>
      <c r="F101" s="200" t="s">
        <v>3253</v>
      </c>
      <c r="G101" s="201" t="s">
        <v>343</v>
      </c>
      <c r="H101" s="202">
        <v>0.42999999999999999</v>
      </c>
      <c r="I101" s="203">
        <v>56.799999999999997</v>
      </c>
      <c r="J101" s="203">
        <f>ROUND(I101*H101,2)</f>
        <v>24.420000000000002</v>
      </c>
      <c r="K101" s="200" t="s">
        <v>377</v>
      </c>
      <c r="L101" s="38"/>
      <c r="M101" s="72" t="s">
        <v>1</v>
      </c>
      <c r="N101" s="204" t="s">
        <v>50</v>
      </c>
      <c r="O101" s="205">
        <v>0</v>
      </c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86</v>
      </c>
      <c r="AY101" s="17" t="s">
        <v>282</v>
      </c>
      <c r="BE101" s="207">
        <f>IF(N101="základní",J101,0)</f>
        <v>24.420000000000002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24.420000000000002</v>
      </c>
      <c r="BL101" s="17" t="s">
        <v>290</v>
      </c>
      <c r="BM101" s="17" t="s">
        <v>6732</v>
      </c>
    </row>
    <row r="102" s="1" customFormat="1" ht="16.5" customHeight="1">
      <c r="B102" s="33"/>
      <c r="C102" s="198" t="s">
        <v>327</v>
      </c>
      <c r="D102" s="198" t="s">
        <v>285</v>
      </c>
      <c r="E102" s="199" t="s">
        <v>3258</v>
      </c>
      <c r="F102" s="200" t="s">
        <v>3259</v>
      </c>
      <c r="G102" s="201" t="s">
        <v>343</v>
      </c>
      <c r="H102" s="202">
        <v>0.42999999999999999</v>
      </c>
      <c r="I102" s="203">
        <v>30.100000000000001</v>
      </c>
      <c r="J102" s="203">
        <f>ROUND(I102*H102,2)</f>
        <v>12.94</v>
      </c>
      <c r="K102" s="200" t="s">
        <v>377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86</v>
      </c>
      <c r="AY102" s="17" t="s">
        <v>282</v>
      </c>
      <c r="BE102" s="207">
        <f>IF(N102="základní",J102,0)</f>
        <v>12.94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12.94</v>
      </c>
      <c r="BL102" s="17" t="s">
        <v>290</v>
      </c>
      <c r="BM102" s="17" t="s">
        <v>6733</v>
      </c>
    </row>
    <row r="103" s="1" customFormat="1" ht="16.5" customHeight="1">
      <c r="B103" s="33"/>
      <c r="C103" s="198" t="s">
        <v>334</v>
      </c>
      <c r="D103" s="198" t="s">
        <v>285</v>
      </c>
      <c r="E103" s="199" t="s">
        <v>3264</v>
      </c>
      <c r="F103" s="200" t="s">
        <v>3265</v>
      </c>
      <c r="G103" s="201" t="s">
        <v>533</v>
      </c>
      <c r="H103" s="202">
        <v>1</v>
      </c>
      <c r="I103" s="203">
        <v>47</v>
      </c>
      <c r="J103" s="203">
        <f>ROUND(I103*H103,2)</f>
        <v>47</v>
      </c>
      <c r="K103" s="200" t="s">
        <v>377</v>
      </c>
      <c r="L103" s="38"/>
      <c r="M103" s="72" t="s">
        <v>1</v>
      </c>
      <c r="N103" s="204" t="s">
        <v>50</v>
      </c>
      <c r="O103" s="205">
        <v>0</v>
      </c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86</v>
      </c>
      <c r="AY103" s="17" t="s">
        <v>282</v>
      </c>
      <c r="BE103" s="207">
        <f>IF(N103="základní",J103,0)</f>
        <v>47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47</v>
      </c>
      <c r="BL103" s="17" t="s">
        <v>290</v>
      </c>
      <c r="BM103" s="17" t="s">
        <v>6734</v>
      </c>
    </row>
    <row r="104" s="1" customFormat="1" ht="16.5" customHeight="1">
      <c r="B104" s="33"/>
      <c r="C104" s="198" t="s">
        <v>331</v>
      </c>
      <c r="D104" s="198" t="s">
        <v>285</v>
      </c>
      <c r="E104" s="199" t="s">
        <v>3334</v>
      </c>
      <c r="F104" s="200" t="s">
        <v>3335</v>
      </c>
      <c r="G104" s="201" t="s">
        <v>392</v>
      </c>
      <c r="H104" s="202">
        <v>5</v>
      </c>
      <c r="I104" s="203">
        <v>46.899999999999999</v>
      </c>
      <c r="J104" s="203">
        <f>ROUND(I104*H104,2)</f>
        <v>234.5</v>
      </c>
      <c r="K104" s="200" t="s">
        <v>377</v>
      </c>
      <c r="L104" s="38"/>
      <c r="M104" s="72" t="s">
        <v>1</v>
      </c>
      <c r="N104" s="204" t="s">
        <v>50</v>
      </c>
      <c r="O104" s="205">
        <v>0</v>
      </c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86</v>
      </c>
      <c r="AY104" s="17" t="s">
        <v>282</v>
      </c>
      <c r="BE104" s="207">
        <f>IF(N104="základní",J104,0)</f>
        <v>234.5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234.5</v>
      </c>
      <c r="BL104" s="17" t="s">
        <v>290</v>
      </c>
      <c r="BM104" s="17" t="s">
        <v>6735</v>
      </c>
    </row>
    <row r="105" s="13" customFormat="1">
      <c r="B105" s="218"/>
      <c r="C105" s="219"/>
      <c r="D105" s="210" t="s">
        <v>292</v>
      </c>
      <c r="E105" s="220" t="s">
        <v>1</v>
      </c>
      <c r="F105" s="221" t="s">
        <v>6736</v>
      </c>
      <c r="G105" s="219"/>
      <c r="H105" s="222">
        <v>5</v>
      </c>
      <c r="I105" s="219"/>
      <c r="J105" s="219"/>
      <c r="K105" s="219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292</v>
      </c>
      <c r="AU105" s="227" t="s">
        <v>86</v>
      </c>
      <c r="AV105" s="13" t="s">
        <v>88</v>
      </c>
      <c r="AW105" s="13" t="s">
        <v>40</v>
      </c>
      <c r="AX105" s="13" t="s">
        <v>79</v>
      </c>
      <c r="AY105" s="227" t="s">
        <v>282</v>
      </c>
    </row>
    <row r="106" s="15" customFormat="1">
      <c r="B106" s="238"/>
      <c r="C106" s="239"/>
      <c r="D106" s="210" t="s">
        <v>292</v>
      </c>
      <c r="E106" s="240" t="s">
        <v>1</v>
      </c>
      <c r="F106" s="241" t="s">
        <v>306</v>
      </c>
      <c r="G106" s="239"/>
      <c r="H106" s="242">
        <v>5</v>
      </c>
      <c r="I106" s="239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292</v>
      </c>
      <c r="AU106" s="247" t="s">
        <v>86</v>
      </c>
      <c r="AV106" s="15" t="s">
        <v>290</v>
      </c>
      <c r="AW106" s="15" t="s">
        <v>40</v>
      </c>
      <c r="AX106" s="15" t="s">
        <v>86</v>
      </c>
      <c r="AY106" s="247" t="s">
        <v>282</v>
      </c>
    </row>
    <row r="107" s="1" customFormat="1" ht="16.5" customHeight="1">
      <c r="B107" s="33"/>
      <c r="C107" s="198" t="s">
        <v>346</v>
      </c>
      <c r="D107" s="198" t="s">
        <v>285</v>
      </c>
      <c r="E107" s="199" t="s">
        <v>3338</v>
      </c>
      <c r="F107" s="200" t="s">
        <v>3339</v>
      </c>
      <c r="G107" s="201" t="s">
        <v>392</v>
      </c>
      <c r="H107" s="202">
        <v>47.649999999999999</v>
      </c>
      <c r="I107" s="203">
        <v>36.700000000000003</v>
      </c>
      <c r="J107" s="203">
        <f>ROUND(I107*H107,2)</f>
        <v>1748.76</v>
      </c>
      <c r="K107" s="200" t="s">
        <v>377</v>
      </c>
      <c r="L107" s="38"/>
      <c r="M107" s="72" t="s">
        <v>1</v>
      </c>
      <c r="N107" s="204" t="s">
        <v>50</v>
      </c>
      <c r="O107" s="205">
        <v>0</v>
      </c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AR107" s="17" t="s">
        <v>290</v>
      </c>
      <c r="AT107" s="17" t="s">
        <v>285</v>
      </c>
      <c r="AU107" s="17" t="s">
        <v>86</v>
      </c>
      <c r="AY107" s="17" t="s">
        <v>282</v>
      </c>
      <c r="BE107" s="207">
        <f>IF(N107="základní",J107,0)</f>
        <v>1748.76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17" t="s">
        <v>86</v>
      </c>
      <c r="BK107" s="207">
        <f>ROUND(I107*H107,2)</f>
        <v>1748.76</v>
      </c>
      <c r="BL107" s="17" t="s">
        <v>290</v>
      </c>
      <c r="BM107" s="17" t="s">
        <v>6737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6738</v>
      </c>
      <c r="G108" s="219"/>
      <c r="H108" s="222">
        <v>47.649999999999999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86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47.649999999999999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86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352</v>
      </c>
      <c r="D110" s="198" t="s">
        <v>285</v>
      </c>
      <c r="E110" s="199" t="s">
        <v>3342</v>
      </c>
      <c r="F110" s="200" t="s">
        <v>3343</v>
      </c>
      <c r="G110" s="201" t="s">
        <v>392</v>
      </c>
      <c r="H110" s="202">
        <v>7.5</v>
      </c>
      <c r="I110" s="203">
        <v>32.200000000000003</v>
      </c>
      <c r="J110" s="203">
        <f>ROUND(I110*H110,2)</f>
        <v>241.5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241.5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241.5</v>
      </c>
      <c r="BL110" s="17" t="s">
        <v>290</v>
      </c>
      <c r="BM110" s="17" t="s">
        <v>6739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6740</v>
      </c>
      <c r="G111" s="219"/>
      <c r="H111" s="222">
        <v>7.5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86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7.5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86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198" t="s">
        <v>356</v>
      </c>
      <c r="D113" s="198" t="s">
        <v>285</v>
      </c>
      <c r="E113" s="199" t="s">
        <v>3346</v>
      </c>
      <c r="F113" s="200" t="s">
        <v>3347</v>
      </c>
      <c r="G113" s="201" t="s">
        <v>376</v>
      </c>
      <c r="H113" s="202">
        <v>10</v>
      </c>
      <c r="I113" s="203">
        <v>66</v>
      </c>
      <c r="J113" s="203">
        <f>ROUND(I113*H113,2)</f>
        <v>660</v>
      </c>
      <c r="K113" s="200" t="s">
        <v>377</v>
      </c>
      <c r="L113" s="38"/>
      <c r="M113" s="72" t="s">
        <v>1</v>
      </c>
      <c r="N113" s="204" t="s">
        <v>50</v>
      </c>
      <c r="O113" s="205">
        <v>0</v>
      </c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290</v>
      </c>
      <c r="AT113" s="17" t="s">
        <v>285</v>
      </c>
      <c r="AU113" s="17" t="s">
        <v>86</v>
      </c>
      <c r="AY113" s="17" t="s">
        <v>282</v>
      </c>
      <c r="BE113" s="207">
        <f>IF(N113="základní",J113,0)</f>
        <v>660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660</v>
      </c>
      <c r="BL113" s="17" t="s">
        <v>290</v>
      </c>
      <c r="BM113" s="17" t="s">
        <v>6741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6742</v>
      </c>
      <c r="G114" s="219"/>
      <c r="H114" s="222">
        <v>10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86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10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86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198" t="s">
        <v>360</v>
      </c>
      <c r="D116" s="198" t="s">
        <v>285</v>
      </c>
      <c r="E116" s="199" t="s">
        <v>3350</v>
      </c>
      <c r="F116" s="200" t="s">
        <v>3351</v>
      </c>
      <c r="G116" s="201" t="s">
        <v>376</v>
      </c>
      <c r="H116" s="202">
        <v>27</v>
      </c>
      <c r="I116" s="203">
        <v>92.200000000000003</v>
      </c>
      <c r="J116" s="203">
        <f>ROUND(I116*H116,2)</f>
        <v>2489.4000000000001</v>
      </c>
      <c r="K116" s="200" t="s">
        <v>377</v>
      </c>
      <c r="L116" s="38"/>
      <c r="M116" s="72" t="s">
        <v>1</v>
      </c>
      <c r="N116" s="204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290</v>
      </c>
      <c r="AT116" s="17" t="s">
        <v>285</v>
      </c>
      <c r="AU116" s="17" t="s">
        <v>86</v>
      </c>
      <c r="AY116" s="17" t="s">
        <v>282</v>
      </c>
      <c r="BE116" s="207">
        <f>IF(N116="základní",J116,0)</f>
        <v>2489.4000000000001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2489.4000000000001</v>
      </c>
      <c r="BL116" s="17" t="s">
        <v>290</v>
      </c>
      <c r="BM116" s="17" t="s">
        <v>6743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6744</v>
      </c>
      <c r="G117" s="219"/>
      <c r="H117" s="222">
        <v>27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86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27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86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198" t="s">
        <v>365</v>
      </c>
      <c r="D119" s="198" t="s">
        <v>285</v>
      </c>
      <c r="E119" s="199" t="s">
        <v>6500</v>
      </c>
      <c r="F119" s="200" t="s">
        <v>6501</v>
      </c>
      <c r="G119" s="201" t="s">
        <v>376</v>
      </c>
      <c r="H119" s="202">
        <v>1</v>
      </c>
      <c r="I119" s="203">
        <v>4080</v>
      </c>
      <c r="J119" s="203">
        <f>ROUND(I119*H119,2)</f>
        <v>4080</v>
      </c>
      <c r="K119" s="200" t="s">
        <v>377</v>
      </c>
      <c r="L119" s="38"/>
      <c r="M119" s="72" t="s">
        <v>1</v>
      </c>
      <c r="N119" s="204" t="s">
        <v>50</v>
      </c>
      <c r="O119" s="205">
        <v>0</v>
      </c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4080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4080</v>
      </c>
      <c r="BL119" s="17" t="s">
        <v>290</v>
      </c>
      <c r="BM119" s="17" t="s">
        <v>6745</v>
      </c>
    </row>
    <row r="120" s="1" customFormat="1" ht="16.5" customHeight="1">
      <c r="B120" s="33"/>
      <c r="C120" s="198" t="s">
        <v>370</v>
      </c>
      <c r="D120" s="198" t="s">
        <v>285</v>
      </c>
      <c r="E120" s="199" t="s">
        <v>3357</v>
      </c>
      <c r="F120" s="200" t="s">
        <v>3358</v>
      </c>
      <c r="G120" s="201" t="s">
        <v>376</v>
      </c>
      <c r="H120" s="202">
        <v>2</v>
      </c>
      <c r="I120" s="203">
        <v>139</v>
      </c>
      <c r="J120" s="203">
        <f>ROUND(I120*H120,2)</f>
        <v>278</v>
      </c>
      <c r="K120" s="200" t="s">
        <v>377</v>
      </c>
      <c r="L120" s="38"/>
      <c r="M120" s="72" t="s">
        <v>1</v>
      </c>
      <c r="N120" s="204" t="s">
        <v>50</v>
      </c>
      <c r="O120" s="205">
        <v>0</v>
      </c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86</v>
      </c>
      <c r="AY120" s="17" t="s">
        <v>282</v>
      </c>
      <c r="BE120" s="207">
        <f>IF(N120="základní",J120,0)</f>
        <v>278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278</v>
      </c>
      <c r="BL120" s="17" t="s">
        <v>290</v>
      </c>
      <c r="BM120" s="17" t="s">
        <v>6746</v>
      </c>
    </row>
    <row r="121" s="1" customFormat="1" ht="16.5" customHeight="1">
      <c r="B121" s="33"/>
      <c r="C121" s="198" t="s">
        <v>8</v>
      </c>
      <c r="D121" s="198" t="s">
        <v>285</v>
      </c>
      <c r="E121" s="199" t="s">
        <v>3438</v>
      </c>
      <c r="F121" s="200" t="s">
        <v>3439</v>
      </c>
      <c r="G121" s="201" t="s">
        <v>627</v>
      </c>
      <c r="H121" s="202">
        <v>102.79000000000001</v>
      </c>
      <c r="I121" s="203">
        <v>1.6000000000000001</v>
      </c>
      <c r="J121" s="203">
        <f>ROUND(I121*H121,2)</f>
        <v>164.46000000000001</v>
      </c>
      <c r="K121" s="200" t="s">
        <v>377</v>
      </c>
      <c r="L121" s="38"/>
      <c r="M121" s="72" t="s">
        <v>1</v>
      </c>
      <c r="N121" s="204" t="s">
        <v>50</v>
      </c>
      <c r="O121" s="205">
        <v>0</v>
      </c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86</v>
      </c>
      <c r="AY121" s="17" t="s">
        <v>282</v>
      </c>
      <c r="BE121" s="207">
        <f>IF(N121="základní",J121,0)</f>
        <v>164.46000000000001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164.46000000000001</v>
      </c>
      <c r="BL121" s="17" t="s">
        <v>290</v>
      </c>
      <c r="BM121" s="17" t="s">
        <v>6747</v>
      </c>
    </row>
    <row r="122" s="1" customFormat="1" ht="16.5" customHeight="1">
      <c r="B122" s="33"/>
      <c r="C122" s="198" t="s">
        <v>381</v>
      </c>
      <c r="D122" s="198" t="s">
        <v>285</v>
      </c>
      <c r="E122" s="199" t="s">
        <v>3441</v>
      </c>
      <c r="F122" s="200" t="s">
        <v>3442</v>
      </c>
      <c r="G122" s="201" t="s">
        <v>627</v>
      </c>
      <c r="H122" s="202">
        <v>102.79000000000001</v>
      </c>
      <c r="I122" s="203">
        <v>1</v>
      </c>
      <c r="J122" s="203">
        <f>ROUND(I122*H122,2)</f>
        <v>102.79000000000001</v>
      </c>
      <c r="K122" s="200" t="s">
        <v>377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102.79000000000001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102.79000000000001</v>
      </c>
      <c r="BL122" s="17" t="s">
        <v>290</v>
      </c>
      <c r="BM122" s="17" t="s">
        <v>6748</v>
      </c>
    </row>
    <row r="123" s="11" customFormat="1" ht="25.92" customHeight="1">
      <c r="B123" s="183"/>
      <c r="C123" s="184"/>
      <c r="D123" s="185" t="s">
        <v>78</v>
      </c>
      <c r="E123" s="186" t="s">
        <v>3444</v>
      </c>
      <c r="F123" s="186" t="s">
        <v>3445</v>
      </c>
      <c r="G123" s="184"/>
      <c r="H123" s="184"/>
      <c r="I123" s="184"/>
      <c r="J123" s="187">
        <f>BK123</f>
        <v>5475.4799999999996</v>
      </c>
      <c r="K123" s="184"/>
      <c r="L123" s="188"/>
      <c r="M123" s="189"/>
      <c r="N123" s="190"/>
      <c r="O123" s="190"/>
      <c r="P123" s="191">
        <f>SUM(P124:P149)</f>
        <v>0</v>
      </c>
      <c r="Q123" s="190"/>
      <c r="R123" s="191">
        <f>SUM(R124:R149)</f>
        <v>0</v>
      </c>
      <c r="S123" s="190"/>
      <c r="T123" s="192">
        <f>SUM(T124:T149)</f>
        <v>0</v>
      </c>
      <c r="AR123" s="193" t="s">
        <v>86</v>
      </c>
      <c r="AT123" s="194" t="s">
        <v>78</v>
      </c>
      <c r="AU123" s="194" t="s">
        <v>79</v>
      </c>
      <c r="AY123" s="193" t="s">
        <v>282</v>
      </c>
      <c r="BK123" s="195">
        <f>SUM(BK124:BK149)</f>
        <v>5475.4799999999996</v>
      </c>
    </row>
    <row r="124" s="1" customFormat="1" ht="16.5" customHeight="1">
      <c r="B124" s="33"/>
      <c r="C124" s="198" t="s">
        <v>385</v>
      </c>
      <c r="D124" s="198" t="s">
        <v>285</v>
      </c>
      <c r="E124" s="199" t="s">
        <v>3446</v>
      </c>
      <c r="F124" s="200" t="s">
        <v>3447</v>
      </c>
      <c r="G124" s="201" t="s">
        <v>3448</v>
      </c>
      <c r="H124" s="202">
        <v>7.75</v>
      </c>
      <c r="I124" s="203">
        <v>29</v>
      </c>
      <c r="J124" s="203">
        <f>ROUND(I124*H124,2)</f>
        <v>224.75</v>
      </c>
      <c r="K124" s="200" t="s">
        <v>377</v>
      </c>
      <c r="L124" s="38"/>
      <c r="M124" s="72" t="s">
        <v>1</v>
      </c>
      <c r="N124" s="204" t="s">
        <v>50</v>
      </c>
      <c r="O124" s="205">
        <v>0</v>
      </c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86</v>
      </c>
      <c r="AY124" s="17" t="s">
        <v>282</v>
      </c>
      <c r="BE124" s="207">
        <f>IF(N124="základní",J124,0)</f>
        <v>224.75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224.75</v>
      </c>
      <c r="BL124" s="17" t="s">
        <v>290</v>
      </c>
      <c r="BM124" s="17" t="s">
        <v>6749</v>
      </c>
    </row>
    <row r="125" s="13" customFormat="1">
      <c r="B125" s="218"/>
      <c r="C125" s="219"/>
      <c r="D125" s="210" t="s">
        <v>292</v>
      </c>
      <c r="E125" s="220" t="s">
        <v>1</v>
      </c>
      <c r="F125" s="221" t="s">
        <v>6750</v>
      </c>
      <c r="G125" s="219"/>
      <c r="H125" s="222">
        <v>7.75</v>
      </c>
      <c r="I125" s="219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292</v>
      </c>
      <c r="AU125" s="227" t="s">
        <v>86</v>
      </c>
      <c r="AV125" s="13" t="s">
        <v>88</v>
      </c>
      <c r="AW125" s="13" t="s">
        <v>40</v>
      </c>
      <c r="AX125" s="13" t="s">
        <v>79</v>
      </c>
      <c r="AY125" s="227" t="s">
        <v>282</v>
      </c>
    </row>
    <row r="126" s="15" customFormat="1">
      <c r="B126" s="238"/>
      <c r="C126" s="239"/>
      <c r="D126" s="210" t="s">
        <v>292</v>
      </c>
      <c r="E126" s="240" t="s">
        <v>1</v>
      </c>
      <c r="F126" s="241" t="s">
        <v>306</v>
      </c>
      <c r="G126" s="239"/>
      <c r="H126" s="242">
        <v>7.75</v>
      </c>
      <c r="I126" s="239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292</v>
      </c>
      <c r="AU126" s="247" t="s">
        <v>86</v>
      </c>
      <c r="AV126" s="15" t="s">
        <v>290</v>
      </c>
      <c r="AW126" s="15" t="s">
        <v>40</v>
      </c>
      <c r="AX126" s="15" t="s">
        <v>86</v>
      </c>
      <c r="AY126" s="247" t="s">
        <v>282</v>
      </c>
    </row>
    <row r="127" s="1" customFormat="1" ht="16.5" customHeight="1">
      <c r="B127" s="33"/>
      <c r="C127" s="198" t="s">
        <v>389</v>
      </c>
      <c r="D127" s="198" t="s">
        <v>285</v>
      </c>
      <c r="E127" s="199" t="s">
        <v>3503</v>
      </c>
      <c r="F127" s="200" t="s">
        <v>3504</v>
      </c>
      <c r="G127" s="201" t="s">
        <v>3448</v>
      </c>
      <c r="H127" s="202">
        <v>45.270000000000003</v>
      </c>
      <c r="I127" s="203">
        <v>29.5</v>
      </c>
      <c r="J127" s="203">
        <f>ROUND(I127*H127,2)</f>
        <v>1335.47</v>
      </c>
      <c r="K127" s="200" t="s">
        <v>377</v>
      </c>
      <c r="L127" s="38"/>
      <c r="M127" s="72" t="s">
        <v>1</v>
      </c>
      <c r="N127" s="204" t="s">
        <v>50</v>
      </c>
      <c r="O127" s="205">
        <v>0</v>
      </c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AR127" s="17" t="s">
        <v>290</v>
      </c>
      <c r="AT127" s="17" t="s">
        <v>285</v>
      </c>
      <c r="AU127" s="17" t="s">
        <v>86</v>
      </c>
      <c r="AY127" s="17" t="s">
        <v>282</v>
      </c>
      <c r="BE127" s="207">
        <f>IF(N127="základní",J127,0)</f>
        <v>1335.47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7" t="s">
        <v>86</v>
      </c>
      <c r="BK127" s="207">
        <f>ROUND(I127*H127,2)</f>
        <v>1335.47</v>
      </c>
      <c r="BL127" s="17" t="s">
        <v>290</v>
      </c>
      <c r="BM127" s="17" t="s">
        <v>6751</v>
      </c>
    </row>
    <row r="128" s="1" customFormat="1" ht="16.5" customHeight="1">
      <c r="B128" s="33"/>
      <c r="C128" s="198" t="s">
        <v>395</v>
      </c>
      <c r="D128" s="198" t="s">
        <v>285</v>
      </c>
      <c r="E128" s="199" t="s">
        <v>3507</v>
      </c>
      <c r="F128" s="200" t="s">
        <v>3508</v>
      </c>
      <c r="G128" s="201" t="s">
        <v>376</v>
      </c>
      <c r="H128" s="202">
        <v>2</v>
      </c>
      <c r="I128" s="203">
        <v>9.6999999999999993</v>
      </c>
      <c r="J128" s="203">
        <f>ROUND(I128*H128,2)</f>
        <v>19.399999999999999</v>
      </c>
      <c r="K128" s="200" t="s">
        <v>377</v>
      </c>
      <c r="L128" s="38"/>
      <c r="M128" s="72" t="s">
        <v>1</v>
      </c>
      <c r="N128" s="204" t="s">
        <v>50</v>
      </c>
      <c r="O128" s="205">
        <v>0</v>
      </c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86</v>
      </c>
      <c r="AY128" s="17" t="s">
        <v>282</v>
      </c>
      <c r="BE128" s="207">
        <f>IF(N128="základní",J128,0)</f>
        <v>19.399999999999999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19.399999999999999</v>
      </c>
      <c r="BL128" s="17" t="s">
        <v>290</v>
      </c>
      <c r="BM128" s="17" t="s">
        <v>6752</v>
      </c>
    </row>
    <row r="129" s="1" customFormat="1" ht="16.5" customHeight="1">
      <c r="B129" s="33"/>
      <c r="C129" s="198" t="s">
        <v>399</v>
      </c>
      <c r="D129" s="198" t="s">
        <v>285</v>
      </c>
      <c r="E129" s="199" t="s">
        <v>3511</v>
      </c>
      <c r="F129" s="200" t="s">
        <v>3512</v>
      </c>
      <c r="G129" s="201" t="s">
        <v>376</v>
      </c>
      <c r="H129" s="202">
        <v>17</v>
      </c>
      <c r="I129" s="203">
        <v>18</v>
      </c>
      <c r="J129" s="203">
        <f>ROUND(I129*H129,2)</f>
        <v>306</v>
      </c>
      <c r="K129" s="200" t="s">
        <v>377</v>
      </c>
      <c r="L129" s="38"/>
      <c r="M129" s="72" t="s">
        <v>1</v>
      </c>
      <c r="N129" s="204" t="s">
        <v>50</v>
      </c>
      <c r="O129" s="205">
        <v>0</v>
      </c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86</v>
      </c>
      <c r="AY129" s="17" t="s">
        <v>282</v>
      </c>
      <c r="BE129" s="207">
        <f>IF(N129="základní",J129,0)</f>
        <v>306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306</v>
      </c>
      <c r="BL129" s="17" t="s">
        <v>290</v>
      </c>
      <c r="BM129" s="17" t="s">
        <v>6753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6754</v>
      </c>
      <c r="G130" s="219"/>
      <c r="H130" s="222">
        <v>17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86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17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86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198" t="s">
        <v>7</v>
      </c>
      <c r="D132" s="198" t="s">
        <v>285</v>
      </c>
      <c r="E132" s="199" t="s">
        <v>3515</v>
      </c>
      <c r="F132" s="200" t="s">
        <v>3516</v>
      </c>
      <c r="G132" s="201" t="s">
        <v>376</v>
      </c>
      <c r="H132" s="202">
        <v>10</v>
      </c>
      <c r="I132" s="203">
        <v>27</v>
      </c>
      <c r="J132" s="203">
        <f>ROUND(I132*H132,2)</f>
        <v>270</v>
      </c>
      <c r="K132" s="200" t="s">
        <v>377</v>
      </c>
      <c r="L132" s="38"/>
      <c r="M132" s="72" t="s">
        <v>1</v>
      </c>
      <c r="N132" s="204" t="s">
        <v>50</v>
      </c>
      <c r="O132" s="205">
        <v>0</v>
      </c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AR132" s="17" t="s">
        <v>290</v>
      </c>
      <c r="AT132" s="17" t="s">
        <v>285</v>
      </c>
      <c r="AU132" s="17" t="s">
        <v>86</v>
      </c>
      <c r="AY132" s="17" t="s">
        <v>282</v>
      </c>
      <c r="BE132" s="207">
        <f>IF(N132="základní",J132,0)</f>
        <v>270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270</v>
      </c>
      <c r="BL132" s="17" t="s">
        <v>290</v>
      </c>
      <c r="BM132" s="17" t="s">
        <v>6755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6742</v>
      </c>
      <c r="G133" s="219"/>
      <c r="H133" s="222">
        <v>10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86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10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86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198" t="s">
        <v>415</v>
      </c>
      <c r="D135" s="198" t="s">
        <v>285</v>
      </c>
      <c r="E135" s="199" t="s">
        <v>3536</v>
      </c>
      <c r="F135" s="200" t="s">
        <v>3537</v>
      </c>
      <c r="G135" s="201" t="s">
        <v>3448</v>
      </c>
      <c r="H135" s="202">
        <v>3.6000000000000001</v>
      </c>
      <c r="I135" s="203">
        <v>95</v>
      </c>
      <c r="J135" s="203">
        <f>ROUND(I135*H135,2)</f>
        <v>342</v>
      </c>
      <c r="K135" s="200" t="s">
        <v>377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342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342</v>
      </c>
      <c r="BL135" s="17" t="s">
        <v>290</v>
      </c>
      <c r="BM135" s="17" t="s">
        <v>6756</v>
      </c>
    </row>
    <row r="136" s="13" customFormat="1">
      <c r="B136" s="218"/>
      <c r="C136" s="219"/>
      <c r="D136" s="210" t="s">
        <v>292</v>
      </c>
      <c r="E136" s="220" t="s">
        <v>1</v>
      </c>
      <c r="F136" s="221" t="s">
        <v>6757</v>
      </c>
      <c r="G136" s="219"/>
      <c r="H136" s="222">
        <v>3.6000000000000001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292</v>
      </c>
      <c r="AU136" s="227" t="s">
        <v>86</v>
      </c>
      <c r="AV136" s="13" t="s">
        <v>88</v>
      </c>
      <c r="AW136" s="13" t="s">
        <v>40</v>
      </c>
      <c r="AX136" s="13" t="s">
        <v>79</v>
      </c>
      <c r="AY136" s="227" t="s">
        <v>282</v>
      </c>
    </row>
    <row r="137" s="15" customFormat="1">
      <c r="B137" s="238"/>
      <c r="C137" s="239"/>
      <c r="D137" s="210" t="s">
        <v>292</v>
      </c>
      <c r="E137" s="240" t="s">
        <v>1</v>
      </c>
      <c r="F137" s="241" t="s">
        <v>306</v>
      </c>
      <c r="G137" s="239"/>
      <c r="H137" s="242">
        <v>3.6000000000000001</v>
      </c>
      <c r="I137" s="239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292</v>
      </c>
      <c r="AU137" s="247" t="s">
        <v>86</v>
      </c>
      <c r="AV137" s="15" t="s">
        <v>290</v>
      </c>
      <c r="AW137" s="15" t="s">
        <v>40</v>
      </c>
      <c r="AX137" s="15" t="s">
        <v>86</v>
      </c>
      <c r="AY137" s="247" t="s">
        <v>282</v>
      </c>
    </row>
    <row r="138" s="1" customFormat="1" ht="16.5" customHeight="1">
      <c r="B138" s="33"/>
      <c r="C138" s="198" t="s">
        <v>420</v>
      </c>
      <c r="D138" s="198" t="s">
        <v>285</v>
      </c>
      <c r="E138" s="199" t="s">
        <v>3547</v>
      </c>
      <c r="F138" s="200" t="s">
        <v>3548</v>
      </c>
      <c r="G138" s="201" t="s">
        <v>392</v>
      </c>
      <c r="H138" s="202">
        <v>6</v>
      </c>
      <c r="I138" s="203">
        <v>22</v>
      </c>
      <c r="J138" s="203">
        <f>ROUND(I138*H138,2)</f>
        <v>132</v>
      </c>
      <c r="K138" s="200" t="s">
        <v>377</v>
      </c>
      <c r="L138" s="38"/>
      <c r="M138" s="72" t="s">
        <v>1</v>
      </c>
      <c r="N138" s="204" t="s">
        <v>50</v>
      </c>
      <c r="O138" s="205">
        <v>0</v>
      </c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7" t="s">
        <v>290</v>
      </c>
      <c r="AT138" s="17" t="s">
        <v>285</v>
      </c>
      <c r="AU138" s="17" t="s">
        <v>86</v>
      </c>
      <c r="AY138" s="17" t="s">
        <v>282</v>
      </c>
      <c r="BE138" s="207">
        <f>IF(N138="základní",J138,0)</f>
        <v>132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7" t="s">
        <v>86</v>
      </c>
      <c r="BK138" s="207">
        <f>ROUND(I138*H138,2)</f>
        <v>132</v>
      </c>
      <c r="BL138" s="17" t="s">
        <v>290</v>
      </c>
      <c r="BM138" s="17" t="s">
        <v>6758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4263</v>
      </c>
      <c r="G139" s="219"/>
      <c r="H139" s="222">
        <v>6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86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6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86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" customFormat="1" ht="16.5" customHeight="1">
      <c r="B141" s="33"/>
      <c r="C141" s="198" t="s">
        <v>425</v>
      </c>
      <c r="D141" s="198" t="s">
        <v>285</v>
      </c>
      <c r="E141" s="199" t="s">
        <v>3671</v>
      </c>
      <c r="F141" s="200" t="s">
        <v>3672</v>
      </c>
      <c r="G141" s="201" t="s">
        <v>376</v>
      </c>
      <c r="H141" s="202">
        <v>10</v>
      </c>
      <c r="I141" s="203">
        <v>160</v>
      </c>
      <c r="J141" s="203">
        <f>ROUND(I141*H141,2)</f>
        <v>1600</v>
      </c>
      <c r="K141" s="200" t="s">
        <v>377</v>
      </c>
      <c r="L141" s="38"/>
      <c r="M141" s="72" t="s">
        <v>1</v>
      </c>
      <c r="N141" s="204" t="s">
        <v>50</v>
      </c>
      <c r="O141" s="205">
        <v>0</v>
      </c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86</v>
      </c>
      <c r="AY141" s="17" t="s">
        <v>282</v>
      </c>
      <c r="BE141" s="207">
        <f>IF(N141="základní",J141,0)</f>
        <v>1600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1600</v>
      </c>
      <c r="BL141" s="17" t="s">
        <v>290</v>
      </c>
      <c r="BM141" s="17" t="s">
        <v>6759</v>
      </c>
    </row>
    <row r="142" s="13" customFormat="1">
      <c r="B142" s="218"/>
      <c r="C142" s="219"/>
      <c r="D142" s="210" t="s">
        <v>292</v>
      </c>
      <c r="E142" s="220" t="s">
        <v>1</v>
      </c>
      <c r="F142" s="221" t="s">
        <v>6742</v>
      </c>
      <c r="G142" s="219"/>
      <c r="H142" s="222">
        <v>10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292</v>
      </c>
      <c r="AU142" s="227" t="s">
        <v>86</v>
      </c>
      <c r="AV142" s="13" t="s">
        <v>88</v>
      </c>
      <c r="AW142" s="13" t="s">
        <v>40</v>
      </c>
      <c r="AX142" s="13" t="s">
        <v>79</v>
      </c>
      <c r="AY142" s="227" t="s">
        <v>282</v>
      </c>
    </row>
    <row r="143" s="15" customFormat="1">
      <c r="B143" s="238"/>
      <c r="C143" s="239"/>
      <c r="D143" s="210" t="s">
        <v>292</v>
      </c>
      <c r="E143" s="240" t="s">
        <v>1</v>
      </c>
      <c r="F143" s="241" t="s">
        <v>306</v>
      </c>
      <c r="G143" s="239"/>
      <c r="H143" s="242">
        <v>10</v>
      </c>
      <c r="I143" s="239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292</v>
      </c>
      <c r="AU143" s="247" t="s">
        <v>86</v>
      </c>
      <c r="AV143" s="15" t="s">
        <v>290</v>
      </c>
      <c r="AW143" s="15" t="s">
        <v>40</v>
      </c>
      <c r="AX143" s="15" t="s">
        <v>86</v>
      </c>
      <c r="AY143" s="247" t="s">
        <v>282</v>
      </c>
    </row>
    <row r="144" s="1" customFormat="1" ht="16.5" customHeight="1">
      <c r="B144" s="33"/>
      <c r="C144" s="198" t="s">
        <v>429</v>
      </c>
      <c r="D144" s="198" t="s">
        <v>285</v>
      </c>
      <c r="E144" s="199" t="s">
        <v>6760</v>
      </c>
      <c r="F144" s="200" t="s">
        <v>6761</v>
      </c>
      <c r="G144" s="201" t="s">
        <v>376</v>
      </c>
      <c r="H144" s="202">
        <v>8</v>
      </c>
      <c r="I144" s="203">
        <v>75</v>
      </c>
      <c r="J144" s="203">
        <f>ROUND(I144*H144,2)</f>
        <v>600</v>
      </c>
      <c r="K144" s="200" t="s">
        <v>377</v>
      </c>
      <c r="L144" s="38"/>
      <c r="M144" s="72" t="s">
        <v>1</v>
      </c>
      <c r="N144" s="204" t="s">
        <v>50</v>
      </c>
      <c r="O144" s="205">
        <v>0</v>
      </c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7" t="s">
        <v>290</v>
      </c>
      <c r="AT144" s="17" t="s">
        <v>285</v>
      </c>
      <c r="AU144" s="17" t="s">
        <v>86</v>
      </c>
      <c r="AY144" s="17" t="s">
        <v>282</v>
      </c>
      <c r="BE144" s="207">
        <f>IF(N144="základní",J144,0)</f>
        <v>600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7" t="s">
        <v>86</v>
      </c>
      <c r="BK144" s="207">
        <f>ROUND(I144*H144,2)</f>
        <v>600</v>
      </c>
      <c r="BL144" s="17" t="s">
        <v>290</v>
      </c>
      <c r="BM144" s="17" t="s">
        <v>6762</v>
      </c>
    </row>
    <row r="145" s="1" customFormat="1" ht="16.5" customHeight="1">
      <c r="B145" s="33"/>
      <c r="C145" s="198" t="s">
        <v>410</v>
      </c>
      <c r="D145" s="198" t="s">
        <v>285</v>
      </c>
      <c r="E145" s="199" t="s">
        <v>6518</v>
      </c>
      <c r="F145" s="200" t="s">
        <v>6519</v>
      </c>
      <c r="G145" s="201" t="s">
        <v>376</v>
      </c>
      <c r="H145" s="202">
        <v>4</v>
      </c>
      <c r="I145" s="203">
        <v>8.2799999999999994</v>
      </c>
      <c r="J145" s="203">
        <f>ROUND(I145*H145,2)</f>
        <v>33.119999999999997</v>
      </c>
      <c r="K145" s="200" t="s">
        <v>377</v>
      </c>
      <c r="L145" s="38"/>
      <c r="M145" s="72" t="s">
        <v>1</v>
      </c>
      <c r="N145" s="204" t="s">
        <v>50</v>
      </c>
      <c r="O145" s="205">
        <v>0</v>
      </c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86</v>
      </c>
      <c r="AY145" s="17" t="s">
        <v>282</v>
      </c>
      <c r="BE145" s="207">
        <f>IF(N145="základní",J145,0)</f>
        <v>33.119999999999997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33.119999999999997</v>
      </c>
      <c r="BL145" s="17" t="s">
        <v>290</v>
      </c>
      <c r="BM145" s="17" t="s">
        <v>6763</v>
      </c>
    </row>
    <row r="146" s="1" customFormat="1" ht="16.5" customHeight="1">
      <c r="B146" s="33"/>
      <c r="C146" s="198" t="s">
        <v>436</v>
      </c>
      <c r="D146" s="198" t="s">
        <v>285</v>
      </c>
      <c r="E146" s="199" t="s">
        <v>3681</v>
      </c>
      <c r="F146" s="200" t="s">
        <v>3682</v>
      </c>
      <c r="G146" s="201" t="s">
        <v>627</v>
      </c>
      <c r="H146" s="202">
        <v>48.630000000000003</v>
      </c>
      <c r="I146" s="203">
        <v>3</v>
      </c>
      <c r="J146" s="203">
        <f>ROUND(I146*H146,2)</f>
        <v>145.88999999999999</v>
      </c>
      <c r="K146" s="200" t="s">
        <v>377</v>
      </c>
      <c r="L146" s="38"/>
      <c r="M146" s="72" t="s">
        <v>1</v>
      </c>
      <c r="N146" s="204" t="s">
        <v>50</v>
      </c>
      <c r="O146" s="205">
        <v>0</v>
      </c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86</v>
      </c>
      <c r="AY146" s="17" t="s">
        <v>282</v>
      </c>
      <c r="BE146" s="207">
        <f>IF(N146="základní",J146,0)</f>
        <v>145.88999999999999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145.88999999999999</v>
      </c>
      <c r="BL146" s="17" t="s">
        <v>290</v>
      </c>
      <c r="BM146" s="17" t="s">
        <v>6764</v>
      </c>
    </row>
    <row r="147" s="1" customFormat="1" ht="16.5" customHeight="1">
      <c r="B147" s="33"/>
      <c r="C147" s="198" t="s">
        <v>462</v>
      </c>
      <c r="D147" s="198" t="s">
        <v>285</v>
      </c>
      <c r="E147" s="199" t="s">
        <v>3685</v>
      </c>
      <c r="F147" s="200" t="s">
        <v>3686</v>
      </c>
      <c r="G147" s="201" t="s">
        <v>627</v>
      </c>
      <c r="H147" s="202">
        <v>48.630000000000003</v>
      </c>
      <c r="I147" s="203">
        <v>5</v>
      </c>
      <c r="J147" s="203">
        <f>ROUND(I147*H147,2)</f>
        <v>243.15000000000001</v>
      </c>
      <c r="K147" s="200" t="s">
        <v>377</v>
      </c>
      <c r="L147" s="38"/>
      <c r="M147" s="72" t="s">
        <v>1</v>
      </c>
      <c r="N147" s="204" t="s">
        <v>50</v>
      </c>
      <c r="O147" s="205">
        <v>0</v>
      </c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86</v>
      </c>
      <c r="AY147" s="17" t="s">
        <v>282</v>
      </c>
      <c r="BE147" s="207">
        <f>IF(N147="základní",J147,0)</f>
        <v>243.15000000000001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243.15000000000001</v>
      </c>
      <c r="BL147" s="17" t="s">
        <v>290</v>
      </c>
      <c r="BM147" s="17" t="s">
        <v>6765</v>
      </c>
    </row>
    <row r="148" s="1" customFormat="1" ht="16.5" customHeight="1">
      <c r="B148" s="33"/>
      <c r="C148" s="198" t="s">
        <v>476</v>
      </c>
      <c r="D148" s="198" t="s">
        <v>285</v>
      </c>
      <c r="E148" s="199" t="s">
        <v>3689</v>
      </c>
      <c r="F148" s="200" t="s">
        <v>3690</v>
      </c>
      <c r="G148" s="201" t="s">
        <v>627</v>
      </c>
      <c r="H148" s="202">
        <v>48.630000000000003</v>
      </c>
      <c r="I148" s="203">
        <v>3.6000000000000001</v>
      </c>
      <c r="J148" s="203">
        <f>ROUND(I148*H148,2)</f>
        <v>175.06999999999999</v>
      </c>
      <c r="K148" s="200" t="s">
        <v>377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86</v>
      </c>
      <c r="AY148" s="17" t="s">
        <v>282</v>
      </c>
      <c r="BE148" s="207">
        <f>IF(N148="základní",J148,0)</f>
        <v>175.06999999999999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175.06999999999999</v>
      </c>
      <c r="BL148" s="17" t="s">
        <v>290</v>
      </c>
      <c r="BM148" s="17" t="s">
        <v>6766</v>
      </c>
    </row>
    <row r="149" s="1" customFormat="1" ht="16.5" customHeight="1">
      <c r="B149" s="33"/>
      <c r="C149" s="198" t="s">
        <v>492</v>
      </c>
      <c r="D149" s="198" t="s">
        <v>285</v>
      </c>
      <c r="E149" s="199" t="s">
        <v>3693</v>
      </c>
      <c r="F149" s="200" t="s">
        <v>3694</v>
      </c>
      <c r="G149" s="201" t="s">
        <v>627</v>
      </c>
      <c r="H149" s="202">
        <v>48.630000000000003</v>
      </c>
      <c r="I149" s="203">
        <v>1</v>
      </c>
      <c r="J149" s="203">
        <f>ROUND(I149*H149,2)</f>
        <v>48.630000000000003</v>
      </c>
      <c r="K149" s="200" t="s">
        <v>377</v>
      </c>
      <c r="L149" s="38"/>
      <c r="M149" s="257" t="s">
        <v>1</v>
      </c>
      <c r="N149" s="258" t="s">
        <v>50</v>
      </c>
      <c r="O149" s="259">
        <v>0</v>
      </c>
      <c r="P149" s="259">
        <f>O149*H149</f>
        <v>0</v>
      </c>
      <c r="Q149" s="259">
        <v>0</v>
      </c>
      <c r="R149" s="259">
        <f>Q149*H149</f>
        <v>0</v>
      </c>
      <c r="S149" s="259">
        <v>0</v>
      </c>
      <c r="T149" s="260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48.630000000000003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48.630000000000003</v>
      </c>
      <c r="BL149" s="17" t="s">
        <v>290</v>
      </c>
      <c r="BM149" s="17" t="s">
        <v>6767</v>
      </c>
    </row>
    <row r="150" s="1" customFormat="1" ht="6.96" customHeight="1"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38"/>
    </row>
  </sheetData>
  <sheetProtection sheet="1" autoFilter="0" formatColumns="0" formatRows="0" objects="1" scenarios="1" spinCount="100000" saltValue="AuyS9s/PygeV/ESbbwHAVom55hCG41IDagF1U3xqCheC6Hk9eNAIqBeyrgT+T28Mt0k6Z+t96z2I5+99nnsy6A==" hashValue="cgL1pT5LdWA3v9aRM1BIIIRPxQTQr9NhkiMbErhJ6OGh41dyBWE7YAVEelQLxDl034nPHfPc64yPJATR11J8gg==" algorithmName="SHA-512" password="CC35"/>
  <autoFilter ref="C92:K149"/>
  <mergeCells count="14">
    <mergeCell ref="E7:H7"/>
    <mergeCell ref="E11:H11"/>
    <mergeCell ref="E9:H9"/>
    <mergeCell ref="E13:H13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222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6298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6768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ROUND(J90, 2)</f>
        <v>1200432.1599999999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ROUND((SUM(BE90:BE162)),  2)</f>
        <v>1200432.1599999999</v>
      </c>
      <c r="I35" s="145">
        <v>0.20999999999999999</v>
      </c>
      <c r="J35" s="144">
        <f>ROUND(((SUM(BE90:BE162))*I35),  2)</f>
        <v>252090.75</v>
      </c>
      <c r="L35" s="38"/>
    </row>
    <row r="36" s="1" customFormat="1" ht="14.4" customHeight="1">
      <c r="B36" s="38"/>
      <c r="E36" s="135" t="s">
        <v>51</v>
      </c>
      <c r="F36" s="144">
        <f>ROUND((SUM(BF90:BF162)),  2)</f>
        <v>0</v>
      </c>
      <c r="I36" s="145">
        <v>0.14999999999999999</v>
      </c>
      <c r="J36" s="144">
        <f>ROUND(((SUM(BF90:BF162))*I36),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ROUND((SUM(BG90:BG162)),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ROUND((SUM(BH90:BH162)),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ROUND((SUM(BI90:BI162)),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1452522.9099999999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6298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703 - Oplocení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J90</f>
        <v>1200432.1599999999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J91</f>
        <v>1200432.1599999999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J92</f>
        <v>74121.750000000015</v>
      </c>
      <c r="K65" s="117"/>
      <c r="L65" s="172"/>
    </row>
    <row r="66" s="9" customFormat="1" ht="19.92" customHeight="1">
      <c r="B66" s="168"/>
      <c r="C66" s="117"/>
      <c r="D66" s="169" t="s">
        <v>2335</v>
      </c>
      <c r="E66" s="170"/>
      <c r="F66" s="170"/>
      <c r="G66" s="170"/>
      <c r="H66" s="170"/>
      <c r="I66" s="170"/>
      <c r="J66" s="171">
        <f>J113</f>
        <v>272484</v>
      </c>
      <c r="K66" s="117"/>
      <c r="L66" s="172"/>
    </row>
    <row r="67" s="9" customFormat="1" ht="19.92" customHeight="1">
      <c r="B67" s="168"/>
      <c r="C67" s="117"/>
      <c r="D67" s="169" t="s">
        <v>6769</v>
      </c>
      <c r="E67" s="170"/>
      <c r="F67" s="170"/>
      <c r="G67" s="170"/>
      <c r="H67" s="170"/>
      <c r="I67" s="170"/>
      <c r="J67" s="171">
        <f>J130</f>
        <v>806483.35999999999</v>
      </c>
      <c r="K67" s="117"/>
      <c r="L67" s="172"/>
    </row>
    <row r="68" s="9" customFormat="1" ht="19.92" customHeight="1">
      <c r="B68" s="168"/>
      <c r="C68" s="117"/>
      <c r="D68" s="169" t="s">
        <v>1043</v>
      </c>
      <c r="E68" s="170"/>
      <c r="F68" s="170"/>
      <c r="G68" s="170"/>
      <c r="H68" s="170"/>
      <c r="I68" s="170"/>
      <c r="J68" s="171">
        <f>J161</f>
        <v>47343.050000000003</v>
      </c>
      <c r="K68" s="117"/>
      <c r="L68" s="172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1" customFormat="1" ht="16.5" customHeight="1">
      <c r="B80" s="33"/>
      <c r="C80" s="34"/>
      <c r="D80" s="34"/>
      <c r="E80" s="157" t="s">
        <v>6298</v>
      </c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246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E11</f>
        <v>SO 703 - Oplocení</v>
      </c>
      <c r="F82" s="34"/>
      <c r="G82" s="34"/>
      <c r="H82" s="34"/>
      <c r="I82" s="34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20</v>
      </c>
      <c r="D84" s="34"/>
      <c r="E84" s="34"/>
      <c r="F84" s="26" t="str">
        <f>F14</f>
        <v>Šumperk</v>
      </c>
      <c r="G84" s="34"/>
      <c r="H84" s="34"/>
      <c r="I84" s="29" t="s">
        <v>22</v>
      </c>
      <c r="J84" s="62" t="str">
        <f>IF(J14="","",J14)</f>
        <v>20. 11. 2018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3.65" customHeight="1">
      <c r="B86" s="33"/>
      <c r="C86" s="29" t="s">
        <v>28</v>
      </c>
      <c r="D86" s="34"/>
      <c r="E86" s="34"/>
      <c r="F86" s="26" t="str">
        <f>E17</f>
        <v>Město Šumperk</v>
      </c>
      <c r="G86" s="34"/>
      <c r="H86" s="34"/>
      <c r="I86" s="29" t="s">
        <v>36</v>
      </c>
      <c r="J86" s="31" t="str">
        <f>E23</f>
        <v>Cekr CZ s.r.o.</v>
      </c>
      <c r="K86" s="34"/>
      <c r="L86" s="38"/>
    </row>
    <row r="87" s="1" customFormat="1" ht="24.9" customHeight="1">
      <c r="B87" s="33"/>
      <c r="C87" s="29" t="s">
        <v>34</v>
      </c>
      <c r="D87" s="34"/>
      <c r="E87" s="34"/>
      <c r="F87" s="26" t="str">
        <f>IF(E20="","",E20)</f>
        <v>Na základě VŘ</v>
      </c>
      <c r="G87" s="34"/>
      <c r="H87" s="34"/>
      <c r="I87" s="29" t="s">
        <v>41</v>
      </c>
      <c r="J87" s="31" t="str">
        <f>E26</f>
        <v>Jan Zamykal, CS ÚRS 2018 02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0" customFormat="1" ht="29.28" customHeight="1">
      <c r="B89" s="173"/>
      <c r="C89" s="174" t="s">
        <v>269</v>
      </c>
      <c r="D89" s="175" t="s">
        <v>64</v>
      </c>
      <c r="E89" s="175" t="s">
        <v>60</v>
      </c>
      <c r="F89" s="175" t="s">
        <v>61</v>
      </c>
      <c r="G89" s="175" t="s">
        <v>270</v>
      </c>
      <c r="H89" s="175" t="s">
        <v>271</v>
      </c>
      <c r="I89" s="175" t="s">
        <v>272</v>
      </c>
      <c r="J89" s="176" t="s">
        <v>250</v>
      </c>
      <c r="K89" s="177" t="s">
        <v>273</v>
      </c>
      <c r="L89" s="178"/>
      <c r="M89" s="83" t="s">
        <v>1</v>
      </c>
      <c r="N89" s="84" t="s">
        <v>49</v>
      </c>
      <c r="O89" s="84" t="s">
        <v>274</v>
      </c>
      <c r="P89" s="84" t="s">
        <v>275</v>
      </c>
      <c r="Q89" s="84" t="s">
        <v>276</v>
      </c>
      <c r="R89" s="84" t="s">
        <v>277</v>
      </c>
      <c r="S89" s="84" t="s">
        <v>278</v>
      </c>
      <c r="T89" s="85" t="s">
        <v>279</v>
      </c>
    </row>
    <row r="90" s="1" customFormat="1" ht="22.8" customHeight="1">
      <c r="B90" s="33"/>
      <c r="C90" s="90" t="s">
        <v>280</v>
      </c>
      <c r="D90" s="34"/>
      <c r="E90" s="34"/>
      <c r="F90" s="34"/>
      <c r="G90" s="34"/>
      <c r="H90" s="34"/>
      <c r="I90" s="34"/>
      <c r="J90" s="179">
        <f>BK90</f>
        <v>1200432.1599999999</v>
      </c>
      <c r="K90" s="34"/>
      <c r="L90" s="38"/>
      <c r="M90" s="86"/>
      <c r="N90" s="87"/>
      <c r="O90" s="87"/>
      <c r="P90" s="180">
        <f>P91</f>
        <v>1314.5264450000002</v>
      </c>
      <c r="Q90" s="87"/>
      <c r="R90" s="180">
        <f>R91</f>
        <v>297.75490000000002</v>
      </c>
      <c r="S90" s="87"/>
      <c r="T90" s="181">
        <f>T91</f>
        <v>0</v>
      </c>
      <c r="AT90" s="17" t="s">
        <v>78</v>
      </c>
      <c r="AU90" s="17" t="s">
        <v>252</v>
      </c>
      <c r="BK90" s="182">
        <f>BK91</f>
        <v>1200432.1599999999</v>
      </c>
    </row>
    <row r="91" s="11" customFormat="1" ht="25.92" customHeight="1">
      <c r="B91" s="183"/>
      <c r="C91" s="184"/>
      <c r="D91" s="185" t="s">
        <v>78</v>
      </c>
      <c r="E91" s="186" t="s">
        <v>1044</v>
      </c>
      <c r="F91" s="186" t="s">
        <v>1045</v>
      </c>
      <c r="G91" s="184"/>
      <c r="H91" s="184"/>
      <c r="I91" s="184"/>
      <c r="J91" s="187">
        <f>BK91</f>
        <v>1200432.1599999999</v>
      </c>
      <c r="K91" s="184"/>
      <c r="L91" s="188"/>
      <c r="M91" s="189"/>
      <c r="N91" s="190"/>
      <c r="O91" s="190"/>
      <c r="P91" s="191">
        <f>P92+P113+P130+P161</f>
        <v>1314.5264450000002</v>
      </c>
      <c r="Q91" s="190"/>
      <c r="R91" s="191">
        <f>R92+R113+R130+R161</f>
        <v>297.75490000000002</v>
      </c>
      <c r="S91" s="190"/>
      <c r="T91" s="192">
        <f>T92+T113+T130+T161</f>
        <v>0</v>
      </c>
      <c r="AR91" s="193" t="s">
        <v>86</v>
      </c>
      <c r="AT91" s="194" t="s">
        <v>78</v>
      </c>
      <c r="AU91" s="194" t="s">
        <v>79</v>
      </c>
      <c r="AY91" s="193" t="s">
        <v>282</v>
      </c>
      <c r="BK91" s="195">
        <f>BK92+BK113+BK130+BK161</f>
        <v>1200432.1599999999</v>
      </c>
    </row>
    <row r="92" s="11" customFormat="1" ht="22.8" customHeight="1">
      <c r="B92" s="183"/>
      <c r="C92" s="184"/>
      <c r="D92" s="185" t="s">
        <v>78</v>
      </c>
      <c r="E92" s="196" t="s">
        <v>86</v>
      </c>
      <c r="F92" s="196" t="s">
        <v>284</v>
      </c>
      <c r="G92" s="184"/>
      <c r="H92" s="184"/>
      <c r="I92" s="184"/>
      <c r="J92" s="197">
        <f>BK92</f>
        <v>74121.750000000015</v>
      </c>
      <c r="K92" s="184"/>
      <c r="L92" s="188"/>
      <c r="M92" s="189"/>
      <c r="N92" s="190"/>
      <c r="O92" s="190"/>
      <c r="P92" s="191">
        <f>SUM(P93:P112)</f>
        <v>228.39165</v>
      </c>
      <c r="Q92" s="190"/>
      <c r="R92" s="191">
        <f>SUM(R93:R112)</f>
        <v>0</v>
      </c>
      <c r="S92" s="190"/>
      <c r="T92" s="192">
        <f>SUM(T93:T112)</f>
        <v>0</v>
      </c>
      <c r="AR92" s="193" t="s">
        <v>86</v>
      </c>
      <c r="AT92" s="194" t="s">
        <v>78</v>
      </c>
      <c r="AU92" s="194" t="s">
        <v>86</v>
      </c>
      <c r="AY92" s="193" t="s">
        <v>282</v>
      </c>
      <c r="BK92" s="195">
        <f>SUM(BK93:BK112)</f>
        <v>74121.750000000015</v>
      </c>
    </row>
    <row r="93" s="1" customFormat="1" ht="16.5" customHeight="1">
      <c r="B93" s="33"/>
      <c r="C93" s="198" t="s">
        <v>86</v>
      </c>
      <c r="D93" s="198" t="s">
        <v>285</v>
      </c>
      <c r="E93" s="199" t="s">
        <v>6070</v>
      </c>
      <c r="F93" s="200" t="s">
        <v>6071</v>
      </c>
      <c r="G93" s="201" t="s">
        <v>288</v>
      </c>
      <c r="H93" s="202">
        <v>68.040000000000006</v>
      </c>
      <c r="I93" s="203">
        <v>692</v>
      </c>
      <c r="J93" s="203">
        <f>ROUND(I93*H93,2)</f>
        <v>47083.68</v>
      </c>
      <c r="K93" s="200" t="s">
        <v>289</v>
      </c>
      <c r="L93" s="38"/>
      <c r="M93" s="72" t="s">
        <v>1</v>
      </c>
      <c r="N93" s="204" t="s">
        <v>50</v>
      </c>
      <c r="O93" s="205">
        <v>2.948</v>
      </c>
      <c r="P93" s="205">
        <f>O93*H93</f>
        <v>200.58192000000003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7" t="s">
        <v>290</v>
      </c>
      <c r="AT93" s="17" t="s">
        <v>285</v>
      </c>
      <c r="AU93" s="17" t="s">
        <v>88</v>
      </c>
      <c r="AY93" s="17" t="s">
        <v>282</v>
      </c>
      <c r="BE93" s="207">
        <f>IF(N93="základní",J93,0)</f>
        <v>47083.68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86</v>
      </c>
      <c r="BK93" s="207">
        <f>ROUND(I93*H93,2)</f>
        <v>47083.68</v>
      </c>
      <c r="BL93" s="17" t="s">
        <v>290</v>
      </c>
      <c r="BM93" s="17" t="s">
        <v>6770</v>
      </c>
    </row>
    <row r="94" s="12" customFormat="1">
      <c r="B94" s="208"/>
      <c r="C94" s="209"/>
      <c r="D94" s="210" t="s">
        <v>292</v>
      </c>
      <c r="E94" s="211" t="s">
        <v>1</v>
      </c>
      <c r="F94" s="212" t="s">
        <v>6771</v>
      </c>
      <c r="G94" s="209"/>
      <c r="H94" s="211" t="s">
        <v>1</v>
      </c>
      <c r="I94" s="209"/>
      <c r="J94" s="209"/>
      <c r="K94" s="209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292</v>
      </c>
      <c r="AU94" s="217" t="s">
        <v>88</v>
      </c>
      <c r="AV94" s="12" t="s">
        <v>86</v>
      </c>
      <c r="AW94" s="12" t="s">
        <v>40</v>
      </c>
      <c r="AX94" s="12" t="s">
        <v>79</v>
      </c>
      <c r="AY94" s="217" t="s">
        <v>282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6772</v>
      </c>
      <c r="G95" s="219"/>
      <c r="H95" s="222">
        <v>68.040000000000006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88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5" customFormat="1">
      <c r="B96" s="238"/>
      <c r="C96" s="239"/>
      <c r="D96" s="210" t="s">
        <v>292</v>
      </c>
      <c r="E96" s="240" t="s">
        <v>1</v>
      </c>
      <c r="F96" s="241" t="s">
        <v>306</v>
      </c>
      <c r="G96" s="239"/>
      <c r="H96" s="242">
        <v>68.040000000000006</v>
      </c>
      <c r="I96" s="239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292</v>
      </c>
      <c r="AU96" s="247" t="s">
        <v>88</v>
      </c>
      <c r="AV96" s="15" t="s">
        <v>290</v>
      </c>
      <c r="AW96" s="15" t="s">
        <v>40</v>
      </c>
      <c r="AX96" s="15" t="s">
        <v>86</v>
      </c>
      <c r="AY96" s="247" t="s">
        <v>282</v>
      </c>
    </row>
    <row r="97" s="1" customFormat="1" ht="16.5" customHeight="1">
      <c r="B97" s="33"/>
      <c r="C97" s="198" t="s">
        <v>88</v>
      </c>
      <c r="D97" s="198" t="s">
        <v>285</v>
      </c>
      <c r="E97" s="199" t="s">
        <v>6079</v>
      </c>
      <c r="F97" s="200" t="s">
        <v>6080</v>
      </c>
      <c r="G97" s="201" t="s">
        <v>288</v>
      </c>
      <c r="H97" s="202">
        <v>34.020000000000003</v>
      </c>
      <c r="I97" s="203">
        <v>138</v>
      </c>
      <c r="J97" s="203">
        <f>ROUND(I97*H97,2)</f>
        <v>4694.7600000000002</v>
      </c>
      <c r="K97" s="200" t="s">
        <v>289</v>
      </c>
      <c r="L97" s="38"/>
      <c r="M97" s="72" t="s">
        <v>1</v>
      </c>
      <c r="N97" s="204" t="s">
        <v>50</v>
      </c>
      <c r="O97" s="205">
        <v>0.58999999999999997</v>
      </c>
      <c r="P97" s="205">
        <f>O97*H97</f>
        <v>20.0718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290</v>
      </c>
      <c r="AT97" s="17" t="s">
        <v>285</v>
      </c>
      <c r="AU97" s="17" t="s">
        <v>88</v>
      </c>
      <c r="AY97" s="17" t="s">
        <v>282</v>
      </c>
      <c r="BE97" s="207">
        <f>IF(N97="základní",J97,0)</f>
        <v>4694.7600000000002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4694.7600000000002</v>
      </c>
      <c r="BL97" s="17" t="s">
        <v>290</v>
      </c>
      <c r="BM97" s="17" t="s">
        <v>6773</v>
      </c>
    </row>
    <row r="98" s="12" customFormat="1">
      <c r="B98" s="208"/>
      <c r="C98" s="209"/>
      <c r="D98" s="210" t="s">
        <v>292</v>
      </c>
      <c r="E98" s="211" t="s">
        <v>1</v>
      </c>
      <c r="F98" s="212" t="s">
        <v>1294</v>
      </c>
      <c r="G98" s="209"/>
      <c r="H98" s="211" t="s">
        <v>1</v>
      </c>
      <c r="I98" s="209"/>
      <c r="J98" s="209"/>
      <c r="K98" s="209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292</v>
      </c>
      <c r="AU98" s="217" t="s">
        <v>88</v>
      </c>
      <c r="AV98" s="12" t="s">
        <v>86</v>
      </c>
      <c r="AW98" s="12" t="s">
        <v>40</v>
      </c>
      <c r="AX98" s="12" t="s">
        <v>79</v>
      </c>
      <c r="AY98" s="217" t="s">
        <v>282</v>
      </c>
    </row>
    <row r="99" s="13" customFormat="1">
      <c r="B99" s="218"/>
      <c r="C99" s="219"/>
      <c r="D99" s="210" t="s">
        <v>292</v>
      </c>
      <c r="E99" s="220" t="s">
        <v>1</v>
      </c>
      <c r="F99" s="221" t="s">
        <v>6774</v>
      </c>
      <c r="G99" s="219"/>
      <c r="H99" s="222">
        <v>34.020000000000003</v>
      </c>
      <c r="I99" s="219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292</v>
      </c>
      <c r="AU99" s="227" t="s">
        <v>88</v>
      </c>
      <c r="AV99" s="13" t="s">
        <v>88</v>
      </c>
      <c r="AW99" s="13" t="s">
        <v>40</v>
      </c>
      <c r="AX99" s="13" t="s">
        <v>79</v>
      </c>
      <c r="AY99" s="227" t="s">
        <v>282</v>
      </c>
    </row>
    <row r="100" s="15" customFormat="1">
      <c r="B100" s="238"/>
      <c r="C100" s="239"/>
      <c r="D100" s="210" t="s">
        <v>292</v>
      </c>
      <c r="E100" s="240" t="s">
        <v>1</v>
      </c>
      <c r="F100" s="241" t="s">
        <v>306</v>
      </c>
      <c r="G100" s="239"/>
      <c r="H100" s="242">
        <v>34.020000000000003</v>
      </c>
      <c r="I100" s="239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292</v>
      </c>
      <c r="AU100" s="247" t="s">
        <v>88</v>
      </c>
      <c r="AV100" s="15" t="s">
        <v>290</v>
      </c>
      <c r="AW100" s="15" t="s">
        <v>40</v>
      </c>
      <c r="AX100" s="15" t="s">
        <v>86</v>
      </c>
      <c r="AY100" s="247" t="s">
        <v>282</v>
      </c>
    </row>
    <row r="101" s="1" customFormat="1" ht="16.5" customHeight="1">
      <c r="B101" s="33"/>
      <c r="C101" s="198" t="s">
        <v>129</v>
      </c>
      <c r="D101" s="198" t="s">
        <v>285</v>
      </c>
      <c r="E101" s="199" t="s">
        <v>307</v>
      </c>
      <c r="F101" s="200" t="s">
        <v>308</v>
      </c>
      <c r="G101" s="201" t="s">
        <v>288</v>
      </c>
      <c r="H101" s="202">
        <v>53.189999999999998</v>
      </c>
      <c r="I101" s="203">
        <v>144</v>
      </c>
      <c r="J101" s="203">
        <f>ROUND(I101*H101,2)</f>
        <v>7659.3599999999997</v>
      </c>
      <c r="K101" s="200" t="s">
        <v>289</v>
      </c>
      <c r="L101" s="38"/>
      <c r="M101" s="72" t="s">
        <v>1</v>
      </c>
      <c r="N101" s="204" t="s">
        <v>50</v>
      </c>
      <c r="O101" s="205">
        <v>0.062</v>
      </c>
      <c r="P101" s="205">
        <f>O101*H101</f>
        <v>3.2977799999999999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7659.3599999999997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7659.3599999999997</v>
      </c>
      <c r="BL101" s="17" t="s">
        <v>290</v>
      </c>
      <c r="BM101" s="17" t="s">
        <v>6775</v>
      </c>
    </row>
    <row r="102" s="12" customFormat="1">
      <c r="B102" s="208"/>
      <c r="C102" s="209"/>
      <c r="D102" s="210" t="s">
        <v>292</v>
      </c>
      <c r="E102" s="211" t="s">
        <v>1</v>
      </c>
      <c r="F102" s="212" t="s">
        <v>1297</v>
      </c>
      <c r="G102" s="209"/>
      <c r="H102" s="211" t="s">
        <v>1</v>
      </c>
      <c r="I102" s="209"/>
      <c r="J102" s="209"/>
      <c r="K102" s="209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292</v>
      </c>
      <c r="AU102" s="217" t="s">
        <v>88</v>
      </c>
      <c r="AV102" s="12" t="s">
        <v>86</v>
      </c>
      <c r="AW102" s="12" t="s">
        <v>40</v>
      </c>
      <c r="AX102" s="12" t="s">
        <v>79</v>
      </c>
      <c r="AY102" s="217" t="s">
        <v>282</v>
      </c>
    </row>
    <row r="103" s="13" customFormat="1">
      <c r="B103" s="218"/>
      <c r="C103" s="219"/>
      <c r="D103" s="210" t="s">
        <v>292</v>
      </c>
      <c r="E103" s="220" t="s">
        <v>1</v>
      </c>
      <c r="F103" s="221" t="s">
        <v>6776</v>
      </c>
      <c r="G103" s="219"/>
      <c r="H103" s="222">
        <v>53.189999999999998</v>
      </c>
      <c r="I103" s="219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292</v>
      </c>
      <c r="AU103" s="227" t="s">
        <v>88</v>
      </c>
      <c r="AV103" s="13" t="s">
        <v>88</v>
      </c>
      <c r="AW103" s="13" t="s">
        <v>40</v>
      </c>
      <c r="AX103" s="13" t="s">
        <v>79</v>
      </c>
      <c r="AY103" s="227" t="s">
        <v>282</v>
      </c>
    </row>
    <row r="104" s="15" customFormat="1">
      <c r="B104" s="238"/>
      <c r="C104" s="239"/>
      <c r="D104" s="210" t="s">
        <v>292</v>
      </c>
      <c r="E104" s="240" t="s">
        <v>1</v>
      </c>
      <c r="F104" s="241" t="s">
        <v>306</v>
      </c>
      <c r="G104" s="239"/>
      <c r="H104" s="242">
        <v>53.189999999999998</v>
      </c>
      <c r="I104" s="239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292</v>
      </c>
      <c r="AU104" s="247" t="s">
        <v>88</v>
      </c>
      <c r="AV104" s="15" t="s">
        <v>290</v>
      </c>
      <c r="AW104" s="15" t="s">
        <v>40</v>
      </c>
      <c r="AX104" s="15" t="s">
        <v>86</v>
      </c>
      <c r="AY104" s="247" t="s">
        <v>282</v>
      </c>
    </row>
    <row r="105" s="1" customFormat="1" ht="16.5" customHeight="1">
      <c r="B105" s="33"/>
      <c r="C105" s="198" t="s">
        <v>290</v>
      </c>
      <c r="D105" s="198" t="s">
        <v>285</v>
      </c>
      <c r="E105" s="199" t="s">
        <v>314</v>
      </c>
      <c r="F105" s="200" t="s">
        <v>315</v>
      </c>
      <c r="G105" s="201" t="s">
        <v>316</v>
      </c>
      <c r="H105" s="202">
        <v>95.742000000000004</v>
      </c>
      <c r="I105" s="203">
        <v>140</v>
      </c>
      <c r="J105" s="203">
        <f>ROUND(I105*H105,2)</f>
        <v>13403.879999999999</v>
      </c>
      <c r="K105" s="200" t="s">
        <v>289</v>
      </c>
      <c r="L105" s="38"/>
      <c r="M105" s="72" t="s">
        <v>1</v>
      </c>
      <c r="N105" s="204" t="s">
        <v>50</v>
      </c>
      <c r="O105" s="205">
        <v>0</v>
      </c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13403.879999999999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13403.879999999999</v>
      </c>
      <c r="BL105" s="17" t="s">
        <v>290</v>
      </c>
      <c r="BM105" s="17" t="s">
        <v>6777</v>
      </c>
    </row>
    <row r="106" s="12" customFormat="1">
      <c r="B106" s="208"/>
      <c r="C106" s="209"/>
      <c r="D106" s="210" t="s">
        <v>292</v>
      </c>
      <c r="E106" s="211" t="s">
        <v>1</v>
      </c>
      <c r="F106" s="212" t="s">
        <v>1310</v>
      </c>
      <c r="G106" s="209"/>
      <c r="H106" s="211" t="s">
        <v>1</v>
      </c>
      <c r="I106" s="209"/>
      <c r="J106" s="209"/>
      <c r="K106" s="209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292</v>
      </c>
      <c r="AU106" s="217" t="s">
        <v>88</v>
      </c>
      <c r="AV106" s="12" t="s">
        <v>86</v>
      </c>
      <c r="AW106" s="12" t="s">
        <v>40</v>
      </c>
      <c r="AX106" s="12" t="s">
        <v>79</v>
      </c>
      <c r="AY106" s="217" t="s">
        <v>282</v>
      </c>
    </row>
    <row r="107" s="13" customFormat="1">
      <c r="B107" s="218"/>
      <c r="C107" s="219"/>
      <c r="D107" s="210" t="s">
        <v>292</v>
      </c>
      <c r="E107" s="220" t="s">
        <v>1</v>
      </c>
      <c r="F107" s="221" t="s">
        <v>6778</v>
      </c>
      <c r="G107" s="219"/>
      <c r="H107" s="222">
        <v>95.742000000000004</v>
      </c>
      <c r="I107" s="219"/>
      <c r="J107" s="219"/>
      <c r="K107" s="219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292</v>
      </c>
      <c r="AU107" s="227" t="s">
        <v>88</v>
      </c>
      <c r="AV107" s="13" t="s">
        <v>88</v>
      </c>
      <c r="AW107" s="13" t="s">
        <v>40</v>
      </c>
      <c r="AX107" s="13" t="s">
        <v>79</v>
      </c>
      <c r="AY107" s="227" t="s">
        <v>282</v>
      </c>
    </row>
    <row r="108" s="15" customFormat="1">
      <c r="B108" s="238"/>
      <c r="C108" s="239"/>
      <c r="D108" s="210" t="s">
        <v>292</v>
      </c>
      <c r="E108" s="240" t="s">
        <v>1</v>
      </c>
      <c r="F108" s="241" t="s">
        <v>306</v>
      </c>
      <c r="G108" s="239"/>
      <c r="H108" s="242">
        <v>95.742000000000004</v>
      </c>
      <c r="I108" s="239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292</v>
      </c>
      <c r="AU108" s="247" t="s">
        <v>88</v>
      </c>
      <c r="AV108" s="15" t="s">
        <v>290</v>
      </c>
      <c r="AW108" s="15" t="s">
        <v>40</v>
      </c>
      <c r="AX108" s="15" t="s">
        <v>86</v>
      </c>
      <c r="AY108" s="247" t="s">
        <v>282</v>
      </c>
    </row>
    <row r="109" s="1" customFormat="1" ht="16.5" customHeight="1">
      <c r="B109" s="33"/>
      <c r="C109" s="198" t="s">
        <v>319</v>
      </c>
      <c r="D109" s="198" t="s">
        <v>285</v>
      </c>
      <c r="E109" s="199" t="s">
        <v>320</v>
      </c>
      <c r="F109" s="200" t="s">
        <v>321</v>
      </c>
      <c r="G109" s="201" t="s">
        <v>288</v>
      </c>
      <c r="H109" s="202">
        <v>14.85</v>
      </c>
      <c r="I109" s="203">
        <v>86.200000000000003</v>
      </c>
      <c r="J109" s="203">
        <f>ROUND(I109*H109,2)</f>
        <v>1280.0699999999999</v>
      </c>
      <c r="K109" s="200" t="s">
        <v>289</v>
      </c>
      <c r="L109" s="38"/>
      <c r="M109" s="72" t="s">
        <v>1</v>
      </c>
      <c r="N109" s="204" t="s">
        <v>50</v>
      </c>
      <c r="O109" s="205">
        <v>0.29899999999999999</v>
      </c>
      <c r="P109" s="205">
        <f>O109*H109</f>
        <v>4.44015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7" t="s">
        <v>290</v>
      </c>
      <c r="AT109" s="17" t="s">
        <v>285</v>
      </c>
      <c r="AU109" s="17" t="s">
        <v>88</v>
      </c>
      <c r="AY109" s="17" t="s">
        <v>282</v>
      </c>
      <c r="BE109" s="207">
        <f>IF(N109="základní",J109,0)</f>
        <v>1280.0699999999999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7" t="s">
        <v>86</v>
      </c>
      <c r="BK109" s="207">
        <f>ROUND(I109*H109,2)</f>
        <v>1280.0699999999999</v>
      </c>
      <c r="BL109" s="17" t="s">
        <v>290</v>
      </c>
      <c r="BM109" s="17" t="s">
        <v>6779</v>
      </c>
    </row>
    <row r="110" s="12" customFormat="1">
      <c r="B110" s="208"/>
      <c r="C110" s="209"/>
      <c r="D110" s="210" t="s">
        <v>292</v>
      </c>
      <c r="E110" s="211" t="s">
        <v>1</v>
      </c>
      <c r="F110" s="212" t="s">
        <v>6088</v>
      </c>
      <c r="G110" s="209"/>
      <c r="H110" s="211" t="s">
        <v>1</v>
      </c>
      <c r="I110" s="209"/>
      <c r="J110" s="209"/>
      <c r="K110" s="209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292</v>
      </c>
      <c r="AU110" s="217" t="s">
        <v>88</v>
      </c>
      <c r="AV110" s="12" t="s">
        <v>86</v>
      </c>
      <c r="AW110" s="12" t="s">
        <v>40</v>
      </c>
      <c r="AX110" s="12" t="s">
        <v>79</v>
      </c>
      <c r="AY110" s="217" t="s">
        <v>282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6780</v>
      </c>
      <c r="G111" s="219"/>
      <c r="H111" s="222">
        <v>14.85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14.85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1" customFormat="1" ht="22.8" customHeight="1">
      <c r="B113" s="183"/>
      <c r="C113" s="184"/>
      <c r="D113" s="185" t="s">
        <v>78</v>
      </c>
      <c r="E113" s="196" t="s">
        <v>88</v>
      </c>
      <c r="F113" s="196" t="s">
        <v>2517</v>
      </c>
      <c r="G113" s="184"/>
      <c r="H113" s="184"/>
      <c r="I113" s="184"/>
      <c r="J113" s="197">
        <f>BK113</f>
        <v>272484</v>
      </c>
      <c r="K113" s="184"/>
      <c r="L113" s="188"/>
      <c r="M113" s="189"/>
      <c r="N113" s="190"/>
      <c r="O113" s="190"/>
      <c r="P113" s="191">
        <f>SUM(P114:P129)</f>
        <v>156.87000000000001</v>
      </c>
      <c r="Q113" s="190"/>
      <c r="R113" s="191">
        <f>SUM(R114:R129)</f>
        <v>175.22837999999999</v>
      </c>
      <c r="S113" s="190"/>
      <c r="T113" s="192">
        <f>SUM(T114:T129)</f>
        <v>0</v>
      </c>
      <c r="AR113" s="193" t="s">
        <v>86</v>
      </c>
      <c r="AT113" s="194" t="s">
        <v>78</v>
      </c>
      <c r="AU113" s="194" t="s">
        <v>86</v>
      </c>
      <c r="AY113" s="193" t="s">
        <v>282</v>
      </c>
      <c r="BK113" s="195">
        <f>SUM(BK114:BK129)</f>
        <v>272484</v>
      </c>
    </row>
    <row r="114" s="1" customFormat="1" ht="16.5" customHeight="1">
      <c r="B114" s="33"/>
      <c r="C114" s="198" t="s">
        <v>327</v>
      </c>
      <c r="D114" s="198" t="s">
        <v>285</v>
      </c>
      <c r="E114" s="199" t="s">
        <v>6781</v>
      </c>
      <c r="F114" s="200" t="s">
        <v>6782</v>
      </c>
      <c r="G114" s="201" t="s">
        <v>288</v>
      </c>
      <c r="H114" s="202">
        <v>19.440000000000001</v>
      </c>
      <c r="I114" s="203">
        <v>1390</v>
      </c>
      <c r="J114" s="203">
        <f>ROUND(I114*H114,2)</f>
        <v>27021.599999999999</v>
      </c>
      <c r="K114" s="200" t="s">
        <v>289</v>
      </c>
      <c r="L114" s="38"/>
      <c r="M114" s="72" t="s">
        <v>1</v>
      </c>
      <c r="N114" s="204" t="s">
        <v>50</v>
      </c>
      <c r="O114" s="205">
        <v>1.0249999999999999</v>
      </c>
      <c r="P114" s="205">
        <f>O114*H114</f>
        <v>19.925999999999998</v>
      </c>
      <c r="Q114" s="205">
        <v>2.1600000000000001</v>
      </c>
      <c r="R114" s="205">
        <f>Q114*H114</f>
        <v>41.990400000000008</v>
      </c>
      <c r="S114" s="205">
        <v>0</v>
      </c>
      <c r="T114" s="206">
        <f>S114*H114</f>
        <v>0</v>
      </c>
      <c r="AR114" s="17" t="s">
        <v>290</v>
      </c>
      <c r="AT114" s="17" t="s">
        <v>285</v>
      </c>
      <c r="AU114" s="17" t="s">
        <v>88</v>
      </c>
      <c r="AY114" s="17" t="s">
        <v>282</v>
      </c>
      <c r="BE114" s="207">
        <f>IF(N114="základní",J114,0)</f>
        <v>27021.599999999999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27021.599999999999</v>
      </c>
      <c r="BL114" s="17" t="s">
        <v>290</v>
      </c>
      <c r="BM114" s="17" t="s">
        <v>6783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6784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6785</v>
      </c>
      <c r="G116" s="219"/>
      <c r="H116" s="222">
        <v>19.440000000000001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19.440000000000001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198" t="s">
        <v>334</v>
      </c>
      <c r="D118" s="198" t="s">
        <v>285</v>
      </c>
      <c r="E118" s="199" t="s">
        <v>6099</v>
      </c>
      <c r="F118" s="200" t="s">
        <v>6100</v>
      </c>
      <c r="G118" s="201" t="s">
        <v>288</v>
      </c>
      <c r="H118" s="202">
        <v>54</v>
      </c>
      <c r="I118" s="203">
        <v>2720</v>
      </c>
      <c r="J118" s="203">
        <f>ROUND(I118*H118,2)</f>
        <v>146880</v>
      </c>
      <c r="K118" s="200" t="s">
        <v>289</v>
      </c>
      <c r="L118" s="38"/>
      <c r="M118" s="72" t="s">
        <v>1</v>
      </c>
      <c r="N118" s="204" t="s">
        <v>50</v>
      </c>
      <c r="O118" s="205">
        <v>0.58399999999999996</v>
      </c>
      <c r="P118" s="205">
        <f>O118*H118</f>
        <v>31.535999999999998</v>
      </c>
      <c r="Q118" s="205">
        <v>2.45329</v>
      </c>
      <c r="R118" s="205">
        <f>Q118*H118</f>
        <v>132.47765999999999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88</v>
      </c>
      <c r="AY118" s="17" t="s">
        <v>282</v>
      </c>
      <c r="BE118" s="207">
        <f>IF(N118="základní",J118,0)</f>
        <v>146880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146880</v>
      </c>
      <c r="BL118" s="17" t="s">
        <v>290</v>
      </c>
      <c r="BM118" s="17" t="s">
        <v>6786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6787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6788</v>
      </c>
      <c r="G120" s="219"/>
      <c r="H120" s="222">
        <v>54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54</v>
      </c>
      <c r="I121" s="239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16.5" customHeight="1">
      <c r="B122" s="33"/>
      <c r="C122" s="198" t="s">
        <v>331</v>
      </c>
      <c r="D122" s="198" t="s">
        <v>285</v>
      </c>
      <c r="E122" s="199" t="s">
        <v>6108</v>
      </c>
      <c r="F122" s="200" t="s">
        <v>6109</v>
      </c>
      <c r="G122" s="201" t="s">
        <v>343</v>
      </c>
      <c r="H122" s="202">
        <v>288</v>
      </c>
      <c r="I122" s="203">
        <v>284</v>
      </c>
      <c r="J122" s="203">
        <f>ROUND(I122*H122,2)</f>
        <v>81792</v>
      </c>
      <c r="K122" s="200" t="s">
        <v>289</v>
      </c>
      <c r="L122" s="38"/>
      <c r="M122" s="72" t="s">
        <v>1</v>
      </c>
      <c r="N122" s="204" t="s">
        <v>50</v>
      </c>
      <c r="O122" s="205">
        <v>0.27400000000000002</v>
      </c>
      <c r="P122" s="205">
        <f>O122*H122</f>
        <v>78.912000000000006</v>
      </c>
      <c r="Q122" s="205">
        <v>0.00264</v>
      </c>
      <c r="R122" s="205">
        <f>Q122*H122</f>
        <v>0.76032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88</v>
      </c>
      <c r="AY122" s="17" t="s">
        <v>282</v>
      </c>
      <c r="BE122" s="207">
        <f>IF(N122="základní",J122,0)</f>
        <v>81792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81792</v>
      </c>
      <c r="BL122" s="17" t="s">
        <v>290</v>
      </c>
      <c r="BM122" s="17" t="s">
        <v>6789</v>
      </c>
    </row>
    <row r="123" s="12" customFormat="1">
      <c r="B123" s="208"/>
      <c r="C123" s="209"/>
      <c r="D123" s="210" t="s">
        <v>292</v>
      </c>
      <c r="E123" s="211" t="s">
        <v>1</v>
      </c>
      <c r="F123" s="212" t="s">
        <v>6790</v>
      </c>
      <c r="G123" s="209"/>
      <c r="H123" s="211" t="s">
        <v>1</v>
      </c>
      <c r="I123" s="209"/>
      <c r="J123" s="209"/>
      <c r="K123" s="209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292</v>
      </c>
      <c r="AU123" s="217" t="s">
        <v>88</v>
      </c>
      <c r="AV123" s="12" t="s">
        <v>86</v>
      </c>
      <c r="AW123" s="12" t="s">
        <v>40</v>
      </c>
      <c r="AX123" s="12" t="s">
        <v>79</v>
      </c>
      <c r="AY123" s="217" t="s">
        <v>282</v>
      </c>
    </row>
    <row r="124" s="13" customFormat="1">
      <c r="B124" s="218"/>
      <c r="C124" s="219"/>
      <c r="D124" s="210" t="s">
        <v>292</v>
      </c>
      <c r="E124" s="220" t="s">
        <v>1</v>
      </c>
      <c r="F124" s="221" t="s">
        <v>6791</v>
      </c>
      <c r="G124" s="219"/>
      <c r="H124" s="222">
        <v>288</v>
      </c>
      <c r="I124" s="219"/>
      <c r="J124" s="219"/>
      <c r="K124" s="219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292</v>
      </c>
      <c r="AU124" s="227" t="s">
        <v>88</v>
      </c>
      <c r="AV124" s="13" t="s">
        <v>88</v>
      </c>
      <c r="AW124" s="13" t="s">
        <v>40</v>
      </c>
      <c r="AX124" s="13" t="s">
        <v>79</v>
      </c>
      <c r="AY124" s="227" t="s">
        <v>282</v>
      </c>
    </row>
    <row r="125" s="15" customFormat="1">
      <c r="B125" s="238"/>
      <c r="C125" s="239"/>
      <c r="D125" s="210" t="s">
        <v>292</v>
      </c>
      <c r="E125" s="240" t="s">
        <v>1</v>
      </c>
      <c r="F125" s="241" t="s">
        <v>306</v>
      </c>
      <c r="G125" s="239"/>
      <c r="H125" s="242">
        <v>288</v>
      </c>
      <c r="I125" s="239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292</v>
      </c>
      <c r="AU125" s="247" t="s">
        <v>88</v>
      </c>
      <c r="AV125" s="15" t="s">
        <v>290</v>
      </c>
      <c r="AW125" s="15" t="s">
        <v>40</v>
      </c>
      <c r="AX125" s="15" t="s">
        <v>86</v>
      </c>
      <c r="AY125" s="247" t="s">
        <v>282</v>
      </c>
    </row>
    <row r="126" s="1" customFormat="1" ht="16.5" customHeight="1">
      <c r="B126" s="33"/>
      <c r="C126" s="198" t="s">
        <v>346</v>
      </c>
      <c r="D126" s="198" t="s">
        <v>285</v>
      </c>
      <c r="E126" s="199" t="s">
        <v>6117</v>
      </c>
      <c r="F126" s="200" t="s">
        <v>6118</v>
      </c>
      <c r="G126" s="201" t="s">
        <v>343</v>
      </c>
      <c r="H126" s="202">
        <v>288</v>
      </c>
      <c r="I126" s="203">
        <v>58.299999999999997</v>
      </c>
      <c r="J126" s="203">
        <f>ROUND(I126*H126,2)</f>
        <v>16790.400000000001</v>
      </c>
      <c r="K126" s="200" t="s">
        <v>289</v>
      </c>
      <c r="L126" s="38"/>
      <c r="M126" s="72" t="s">
        <v>1</v>
      </c>
      <c r="N126" s="204" t="s">
        <v>50</v>
      </c>
      <c r="O126" s="205">
        <v>0.091999999999999998</v>
      </c>
      <c r="P126" s="205">
        <f>O126*H126</f>
        <v>26.495999999999999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7" t="s">
        <v>290</v>
      </c>
      <c r="AT126" s="17" t="s">
        <v>285</v>
      </c>
      <c r="AU126" s="17" t="s">
        <v>88</v>
      </c>
      <c r="AY126" s="17" t="s">
        <v>282</v>
      </c>
      <c r="BE126" s="207">
        <f>IF(N126="základní",J126,0)</f>
        <v>16790.400000000001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7" t="s">
        <v>86</v>
      </c>
      <c r="BK126" s="207">
        <f>ROUND(I126*H126,2)</f>
        <v>16790.400000000001</v>
      </c>
      <c r="BL126" s="17" t="s">
        <v>290</v>
      </c>
      <c r="BM126" s="17" t="s">
        <v>6792</v>
      </c>
    </row>
    <row r="127" s="12" customFormat="1">
      <c r="B127" s="208"/>
      <c r="C127" s="209"/>
      <c r="D127" s="210" t="s">
        <v>292</v>
      </c>
      <c r="E127" s="211" t="s">
        <v>1</v>
      </c>
      <c r="F127" s="212" t="s">
        <v>6790</v>
      </c>
      <c r="G127" s="209"/>
      <c r="H127" s="211" t="s">
        <v>1</v>
      </c>
      <c r="I127" s="209"/>
      <c r="J127" s="209"/>
      <c r="K127" s="209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292</v>
      </c>
      <c r="AU127" s="217" t="s">
        <v>88</v>
      </c>
      <c r="AV127" s="12" t="s">
        <v>86</v>
      </c>
      <c r="AW127" s="12" t="s">
        <v>40</v>
      </c>
      <c r="AX127" s="12" t="s">
        <v>79</v>
      </c>
      <c r="AY127" s="21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6791</v>
      </c>
      <c r="G128" s="219"/>
      <c r="H128" s="222">
        <v>288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88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5" customFormat="1">
      <c r="B129" s="238"/>
      <c r="C129" s="239"/>
      <c r="D129" s="210" t="s">
        <v>292</v>
      </c>
      <c r="E129" s="240" t="s">
        <v>1</v>
      </c>
      <c r="F129" s="241" t="s">
        <v>306</v>
      </c>
      <c r="G129" s="239"/>
      <c r="H129" s="242">
        <v>288</v>
      </c>
      <c r="I129" s="239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292</v>
      </c>
      <c r="AU129" s="247" t="s">
        <v>88</v>
      </c>
      <c r="AV129" s="15" t="s">
        <v>290</v>
      </c>
      <c r="AW129" s="15" t="s">
        <v>40</v>
      </c>
      <c r="AX129" s="15" t="s">
        <v>86</v>
      </c>
      <c r="AY129" s="247" t="s">
        <v>282</v>
      </c>
    </row>
    <row r="130" s="11" customFormat="1" ht="22.8" customHeight="1">
      <c r="B130" s="183"/>
      <c r="C130" s="184"/>
      <c r="D130" s="185" t="s">
        <v>78</v>
      </c>
      <c r="E130" s="196" t="s">
        <v>129</v>
      </c>
      <c r="F130" s="196" t="s">
        <v>6793</v>
      </c>
      <c r="G130" s="184"/>
      <c r="H130" s="184"/>
      <c r="I130" s="184"/>
      <c r="J130" s="197">
        <f>BK130</f>
        <v>806483.35999999999</v>
      </c>
      <c r="K130" s="184"/>
      <c r="L130" s="188"/>
      <c r="M130" s="189"/>
      <c r="N130" s="190"/>
      <c r="O130" s="190"/>
      <c r="P130" s="191">
        <f>SUM(P131:P160)</f>
        <v>747.93200000000002</v>
      </c>
      <c r="Q130" s="190"/>
      <c r="R130" s="191">
        <f>SUM(R131:R160)</f>
        <v>122.52652000000001</v>
      </c>
      <c r="S130" s="190"/>
      <c r="T130" s="192">
        <f>SUM(T131:T160)</f>
        <v>0</v>
      </c>
      <c r="AR130" s="193" t="s">
        <v>86</v>
      </c>
      <c r="AT130" s="194" t="s">
        <v>78</v>
      </c>
      <c r="AU130" s="194" t="s">
        <v>86</v>
      </c>
      <c r="AY130" s="193" t="s">
        <v>282</v>
      </c>
      <c r="BK130" s="195">
        <f>SUM(BK131:BK160)</f>
        <v>806483.35999999999</v>
      </c>
    </row>
    <row r="131" s="1" customFormat="1" ht="16.5" customHeight="1">
      <c r="B131" s="33"/>
      <c r="C131" s="198" t="s">
        <v>352</v>
      </c>
      <c r="D131" s="198" t="s">
        <v>285</v>
      </c>
      <c r="E131" s="199" t="s">
        <v>6794</v>
      </c>
      <c r="F131" s="200" t="s">
        <v>6795</v>
      </c>
      <c r="G131" s="201" t="s">
        <v>376</v>
      </c>
      <c r="H131" s="202">
        <v>122</v>
      </c>
      <c r="I131" s="203">
        <v>821</v>
      </c>
      <c r="J131" s="203">
        <f>ROUND(I131*H131,2)</f>
        <v>100162</v>
      </c>
      <c r="K131" s="200" t="s">
        <v>289</v>
      </c>
      <c r="L131" s="38"/>
      <c r="M131" s="72" t="s">
        <v>1</v>
      </c>
      <c r="N131" s="204" t="s">
        <v>50</v>
      </c>
      <c r="O131" s="205">
        <v>1.3560000000000001</v>
      </c>
      <c r="P131" s="205">
        <f>O131*H131</f>
        <v>165.43200000000002</v>
      </c>
      <c r="Q131" s="205">
        <v>0.36435000000000001</v>
      </c>
      <c r="R131" s="205">
        <f>Q131*H131</f>
        <v>44.450699999999998</v>
      </c>
      <c r="S131" s="205">
        <v>0</v>
      </c>
      <c r="T131" s="206">
        <f>S131*H131</f>
        <v>0</v>
      </c>
      <c r="AR131" s="17" t="s">
        <v>290</v>
      </c>
      <c r="AT131" s="17" t="s">
        <v>285</v>
      </c>
      <c r="AU131" s="17" t="s">
        <v>88</v>
      </c>
      <c r="AY131" s="17" t="s">
        <v>282</v>
      </c>
      <c r="BE131" s="207">
        <f>IF(N131="základní",J131,0)</f>
        <v>100162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100162</v>
      </c>
      <c r="BL131" s="17" t="s">
        <v>290</v>
      </c>
      <c r="BM131" s="17" t="s">
        <v>6796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6797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88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6798</v>
      </c>
      <c r="G133" s="219"/>
      <c r="H133" s="222">
        <v>122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88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122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88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248" t="s">
        <v>356</v>
      </c>
      <c r="D135" s="248" t="s">
        <v>328</v>
      </c>
      <c r="E135" s="249" t="s">
        <v>6799</v>
      </c>
      <c r="F135" s="250" t="s">
        <v>6800</v>
      </c>
      <c r="G135" s="251" t="s">
        <v>376</v>
      </c>
      <c r="H135" s="252">
        <v>115.14</v>
      </c>
      <c r="I135" s="253">
        <v>948</v>
      </c>
      <c r="J135" s="253">
        <f>ROUND(I135*H135,2)</f>
        <v>109152.72</v>
      </c>
      <c r="K135" s="250" t="s">
        <v>377</v>
      </c>
      <c r="L135" s="254"/>
      <c r="M135" s="255" t="s">
        <v>1</v>
      </c>
      <c r="N135" s="256" t="s">
        <v>50</v>
      </c>
      <c r="O135" s="205">
        <v>0</v>
      </c>
      <c r="P135" s="205">
        <f>O135*H135</f>
        <v>0</v>
      </c>
      <c r="Q135" s="205">
        <v>0.14000000000000001</v>
      </c>
      <c r="R135" s="205">
        <f>Q135*H135</f>
        <v>16.119600000000002</v>
      </c>
      <c r="S135" s="205">
        <v>0</v>
      </c>
      <c r="T135" s="206">
        <f>S135*H135</f>
        <v>0</v>
      </c>
      <c r="AR135" s="17" t="s">
        <v>331</v>
      </c>
      <c r="AT135" s="17" t="s">
        <v>328</v>
      </c>
      <c r="AU135" s="17" t="s">
        <v>88</v>
      </c>
      <c r="AY135" s="17" t="s">
        <v>282</v>
      </c>
      <c r="BE135" s="207">
        <f>IF(N135="základní",J135,0)</f>
        <v>109152.72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109152.72</v>
      </c>
      <c r="BL135" s="17" t="s">
        <v>290</v>
      </c>
      <c r="BM135" s="17" t="s">
        <v>6801</v>
      </c>
    </row>
    <row r="136" s="1" customFormat="1">
      <c r="B136" s="33"/>
      <c r="C136" s="34"/>
      <c r="D136" s="210" t="s">
        <v>1154</v>
      </c>
      <c r="E136" s="34"/>
      <c r="F136" s="261" t="s">
        <v>6802</v>
      </c>
      <c r="G136" s="34"/>
      <c r="H136" s="34"/>
      <c r="I136" s="34"/>
      <c r="J136" s="34"/>
      <c r="K136" s="34"/>
      <c r="L136" s="38"/>
      <c r="M136" s="262"/>
      <c r="N136" s="74"/>
      <c r="O136" s="74"/>
      <c r="P136" s="74"/>
      <c r="Q136" s="74"/>
      <c r="R136" s="74"/>
      <c r="S136" s="74"/>
      <c r="T136" s="75"/>
      <c r="AT136" s="17" t="s">
        <v>1154</v>
      </c>
      <c r="AU136" s="17" t="s">
        <v>88</v>
      </c>
    </row>
    <row r="137" s="12" customFormat="1">
      <c r="B137" s="208"/>
      <c r="C137" s="209"/>
      <c r="D137" s="210" t="s">
        <v>292</v>
      </c>
      <c r="E137" s="211" t="s">
        <v>1</v>
      </c>
      <c r="F137" s="212" t="s">
        <v>6803</v>
      </c>
      <c r="G137" s="209"/>
      <c r="H137" s="211" t="s">
        <v>1</v>
      </c>
      <c r="I137" s="209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292</v>
      </c>
      <c r="AU137" s="217" t="s">
        <v>88</v>
      </c>
      <c r="AV137" s="12" t="s">
        <v>86</v>
      </c>
      <c r="AW137" s="12" t="s">
        <v>40</v>
      </c>
      <c r="AX137" s="12" t="s">
        <v>79</v>
      </c>
      <c r="AY137" s="217" t="s">
        <v>282</v>
      </c>
    </row>
    <row r="138" s="13" customFormat="1">
      <c r="B138" s="218"/>
      <c r="C138" s="219"/>
      <c r="D138" s="210" t="s">
        <v>292</v>
      </c>
      <c r="E138" s="220" t="s">
        <v>1</v>
      </c>
      <c r="F138" s="221" t="s">
        <v>6804</v>
      </c>
      <c r="G138" s="219"/>
      <c r="H138" s="222">
        <v>115.14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292</v>
      </c>
      <c r="AU138" s="227" t="s">
        <v>88</v>
      </c>
      <c r="AV138" s="13" t="s">
        <v>88</v>
      </c>
      <c r="AW138" s="13" t="s">
        <v>40</v>
      </c>
      <c r="AX138" s="13" t="s">
        <v>79</v>
      </c>
      <c r="AY138" s="227" t="s">
        <v>282</v>
      </c>
    </row>
    <row r="139" s="15" customFormat="1">
      <c r="B139" s="238"/>
      <c r="C139" s="239"/>
      <c r="D139" s="210" t="s">
        <v>292</v>
      </c>
      <c r="E139" s="240" t="s">
        <v>1</v>
      </c>
      <c r="F139" s="241" t="s">
        <v>306</v>
      </c>
      <c r="G139" s="239"/>
      <c r="H139" s="242">
        <v>115.14</v>
      </c>
      <c r="I139" s="239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292</v>
      </c>
      <c r="AU139" s="247" t="s">
        <v>88</v>
      </c>
      <c r="AV139" s="15" t="s">
        <v>290</v>
      </c>
      <c r="AW139" s="15" t="s">
        <v>40</v>
      </c>
      <c r="AX139" s="15" t="s">
        <v>86</v>
      </c>
      <c r="AY139" s="247" t="s">
        <v>282</v>
      </c>
    </row>
    <row r="140" s="1" customFormat="1" ht="16.5" customHeight="1">
      <c r="B140" s="33"/>
      <c r="C140" s="248" t="s">
        <v>360</v>
      </c>
      <c r="D140" s="248" t="s">
        <v>328</v>
      </c>
      <c r="E140" s="249" t="s">
        <v>6805</v>
      </c>
      <c r="F140" s="250" t="s">
        <v>6806</v>
      </c>
      <c r="G140" s="251" t="s">
        <v>376</v>
      </c>
      <c r="H140" s="252">
        <v>8.0800000000000001</v>
      </c>
      <c r="I140" s="253">
        <v>948</v>
      </c>
      <c r="J140" s="253">
        <f>ROUND(I140*H140,2)</f>
        <v>7659.8400000000001</v>
      </c>
      <c r="K140" s="250" t="s">
        <v>377</v>
      </c>
      <c r="L140" s="254"/>
      <c r="M140" s="255" t="s">
        <v>1</v>
      </c>
      <c r="N140" s="256" t="s">
        <v>50</v>
      </c>
      <c r="O140" s="205">
        <v>0</v>
      </c>
      <c r="P140" s="205">
        <f>O140*H140</f>
        <v>0</v>
      </c>
      <c r="Q140" s="205">
        <v>0.14899999999999999</v>
      </c>
      <c r="R140" s="205">
        <f>Q140*H140</f>
        <v>1.2039199999999999</v>
      </c>
      <c r="S140" s="205">
        <v>0</v>
      </c>
      <c r="T140" s="206">
        <f>S140*H140</f>
        <v>0</v>
      </c>
      <c r="AR140" s="17" t="s">
        <v>331</v>
      </c>
      <c r="AT140" s="17" t="s">
        <v>328</v>
      </c>
      <c r="AU140" s="17" t="s">
        <v>88</v>
      </c>
      <c r="AY140" s="17" t="s">
        <v>282</v>
      </c>
      <c r="BE140" s="207">
        <f>IF(N140="základní",J140,0)</f>
        <v>7659.8400000000001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7" t="s">
        <v>86</v>
      </c>
      <c r="BK140" s="207">
        <f>ROUND(I140*H140,2)</f>
        <v>7659.8400000000001</v>
      </c>
      <c r="BL140" s="17" t="s">
        <v>290</v>
      </c>
      <c r="BM140" s="17" t="s">
        <v>6807</v>
      </c>
    </row>
    <row r="141" s="1" customFormat="1">
      <c r="B141" s="33"/>
      <c r="C141" s="34"/>
      <c r="D141" s="210" t="s">
        <v>1154</v>
      </c>
      <c r="E141" s="34"/>
      <c r="F141" s="261" t="s">
        <v>6802</v>
      </c>
      <c r="G141" s="34"/>
      <c r="H141" s="34"/>
      <c r="I141" s="34"/>
      <c r="J141" s="34"/>
      <c r="K141" s="34"/>
      <c r="L141" s="38"/>
      <c r="M141" s="262"/>
      <c r="N141" s="74"/>
      <c r="O141" s="74"/>
      <c r="P141" s="74"/>
      <c r="Q141" s="74"/>
      <c r="R141" s="74"/>
      <c r="S141" s="74"/>
      <c r="T141" s="75"/>
      <c r="AT141" s="17" t="s">
        <v>1154</v>
      </c>
      <c r="AU141" s="17" t="s">
        <v>88</v>
      </c>
    </row>
    <row r="142" s="12" customFormat="1">
      <c r="B142" s="208"/>
      <c r="C142" s="209"/>
      <c r="D142" s="210" t="s">
        <v>292</v>
      </c>
      <c r="E142" s="211" t="s">
        <v>1</v>
      </c>
      <c r="F142" s="212" t="s">
        <v>6803</v>
      </c>
      <c r="G142" s="209"/>
      <c r="H142" s="211" t="s">
        <v>1</v>
      </c>
      <c r="I142" s="209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292</v>
      </c>
      <c r="AU142" s="217" t="s">
        <v>88</v>
      </c>
      <c r="AV142" s="12" t="s">
        <v>86</v>
      </c>
      <c r="AW142" s="12" t="s">
        <v>40</v>
      </c>
      <c r="AX142" s="12" t="s">
        <v>79</v>
      </c>
      <c r="AY142" s="217" t="s">
        <v>282</v>
      </c>
    </row>
    <row r="143" s="13" customFormat="1">
      <c r="B143" s="218"/>
      <c r="C143" s="219"/>
      <c r="D143" s="210" t="s">
        <v>292</v>
      </c>
      <c r="E143" s="220" t="s">
        <v>1</v>
      </c>
      <c r="F143" s="221" t="s">
        <v>6808</v>
      </c>
      <c r="G143" s="219"/>
      <c r="H143" s="222">
        <v>8.0800000000000001</v>
      </c>
      <c r="I143" s="219"/>
      <c r="J143" s="219"/>
      <c r="K143" s="219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292</v>
      </c>
      <c r="AU143" s="227" t="s">
        <v>88</v>
      </c>
      <c r="AV143" s="13" t="s">
        <v>88</v>
      </c>
      <c r="AW143" s="13" t="s">
        <v>40</v>
      </c>
      <c r="AX143" s="13" t="s">
        <v>79</v>
      </c>
      <c r="AY143" s="227" t="s">
        <v>282</v>
      </c>
    </row>
    <row r="144" s="15" customFormat="1">
      <c r="B144" s="238"/>
      <c r="C144" s="239"/>
      <c r="D144" s="210" t="s">
        <v>292</v>
      </c>
      <c r="E144" s="240" t="s">
        <v>1</v>
      </c>
      <c r="F144" s="241" t="s">
        <v>306</v>
      </c>
      <c r="G144" s="239"/>
      <c r="H144" s="242">
        <v>8.0800000000000001</v>
      </c>
      <c r="I144" s="239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292</v>
      </c>
      <c r="AU144" s="247" t="s">
        <v>88</v>
      </c>
      <c r="AV144" s="15" t="s">
        <v>290</v>
      </c>
      <c r="AW144" s="15" t="s">
        <v>40</v>
      </c>
      <c r="AX144" s="15" t="s">
        <v>86</v>
      </c>
      <c r="AY144" s="247" t="s">
        <v>282</v>
      </c>
    </row>
    <row r="145" s="1" customFormat="1" ht="16.5" customHeight="1">
      <c r="B145" s="33"/>
      <c r="C145" s="198" t="s">
        <v>365</v>
      </c>
      <c r="D145" s="198" t="s">
        <v>285</v>
      </c>
      <c r="E145" s="199" t="s">
        <v>6809</v>
      </c>
      <c r="F145" s="200" t="s">
        <v>6810</v>
      </c>
      <c r="G145" s="201" t="s">
        <v>376</v>
      </c>
      <c r="H145" s="202">
        <v>590</v>
      </c>
      <c r="I145" s="203">
        <v>395</v>
      </c>
      <c r="J145" s="203">
        <f>ROUND(I145*H145,2)</f>
        <v>233050</v>
      </c>
      <c r="K145" s="200" t="s">
        <v>377</v>
      </c>
      <c r="L145" s="38"/>
      <c r="M145" s="72" t="s">
        <v>1</v>
      </c>
      <c r="N145" s="204" t="s">
        <v>50</v>
      </c>
      <c r="O145" s="205">
        <v>0.96999999999999997</v>
      </c>
      <c r="P145" s="205">
        <f>O145*H145</f>
        <v>572.29999999999995</v>
      </c>
      <c r="Q145" s="205">
        <v>0.0070200000000000002</v>
      </c>
      <c r="R145" s="205">
        <f>Q145*H145</f>
        <v>4.1417999999999999</v>
      </c>
      <c r="S145" s="205">
        <v>0</v>
      </c>
      <c r="T145" s="206">
        <f>S145*H145</f>
        <v>0</v>
      </c>
      <c r="AR145" s="17" t="s">
        <v>290</v>
      </c>
      <c r="AT145" s="17" t="s">
        <v>285</v>
      </c>
      <c r="AU145" s="17" t="s">
        <v>88</v>
      </c>
      <c r="AY145" s="17" t="s">
        <v>282</v>
      </c>
      <c r="BE145" s="207">
        <f>IF(N145="základní",J145,0)</f>
        <v>233050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7" t="s">
        <v>86</v>
      </c>
      <c r="BK145" s="207">
        <f>ROUND(I145*H145,2)</f>
        <v>233050</v>
      </c>
      <c r="BL145" s="17" t="s">
        <v>290</v>
      </c>
      <c r="BM145" s="17" t="s">
        <v>6811</v>
      </c>
    </row>
    <row r="146" s="1" customFormat="1">
      <c r="B146" s="33"/>
      <c r="C146" s="34"/>
      <c r="D146" s="210" t="s">
        <v>1154</v>
      </c>
      <c r="E146" s="34"/>
      <c r="F146" s="261" t="s">
        <v>1155</v>
      </c>
      <c r="G146" s="34"/>
      <c r="H146" s="34"/>
      <c r="I146" s="34"/>
      <c r="J146" s="34"/>
      <c r="K146" s="34"/>
      <c r="L146" s="38"/>
      <c r="M146" s="262"/>
      <c r="N146" s="74"/>
      <c r="O146" s="74"/>
      <c r="P146" s="74"/>
      <c r="Q146" s="74"/>
      <c r="R146" s="74"/>
      <c r="S146" s="74"/>
      <c r="T146" s="75"/>
      <c r="AT146" s="17" t="s">
        <v>1154</v>
      </c>
      <c r="AU146" s="17" t="s">
        <v>88</v>
      </c>
    </row>
    <row r="147" s="12" customFormat="1">
      <c r="B147" s="208"/>
      <c r="C147" s="209"/>
      <c r="D147" s="210" t="s">
        <v>292</v>
      </c>
      <c r="E147" s="211" t="s">
        <v>1</v>
      </c>
      <c r="F147" s="212" t="s">
        <v>6812</v>
      </c>
      <c r="G147" s="209"/>
      <c r="H147" s="211" t="s">
        <v>1</v>
      </c>
      <c r="I147" s="209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292</v>
      </c>
      <c r="AU147" s="217" t="s">
        <v>88</v>
      </c>
      <c r="AV147" s="12" t="s">
        <v>86</v>
      </c>
      <c r="AW147" s="12" t="s">
        <v>40</v>
      </c>
      <c r="AX147" s="12" t="s">
        <v>79</v>
      </c>
      <c r="AY147" s="217" t="s">
        <v>282</v>
      </c>
    </row>
    <row r="148" s="13" customFormat="1">
      <c r="B148" s="218"/>
      <c r="C148" s="219"/>
      <c r="D148" s="210" t="s">
        <v>292</v>
      </c>
      <c r="E148" s="220" t="s">
        <v>1</v>
      </c>
      <c r="F148" s="221" t="s">
        <v>6813</v>
      </c>
      <c r="G148" s="219"/>
      <c r="H148" s="222">
        <v>590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292</v>
      </c>
      <c r="AU148" s="227" t="s">
        <v>88</v>
      </c>
      <c r="AV148" s="13" t="s">
        <v>88</v>
      </c>
      <c r="AW148" s="13" t="s">
        <v>40</v>
      </c>
      <c r="AX148" s="13" t="s">
        <v>79</v>
      </c>
      <c r="AY148" s="227" t="s">
        <v>282</v>
      </c>
    </row>
    <row r="149" s="15" customFormat="1">
      <c r="B149" s="238"/>
      <c r="C149" s="239"/>
      <c r="D149" s="210" t="s">
        <v>292</v>
      </c>
      <c r="E149" s="240" t="s">
        <v>1</v>
      </c>
      <c r="F149" s="241" t="s">
        <v>306</v>
      </c>
      <c r="G149" s="239"/>
      <c r="H149" s="242">
        <v>590</v>
      </c>
      <c r="I149" s="239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292</v>
      </c>
      <c r="AU149" s="247" t="s">
        <v>88</v>
      </c>
      <c r="AV149" s="15" t="s">
        <v>290</v>
      </c>
      <c r="AW149" s="15" t="s">
        <v>40</v>
      </c>
      <c r="AX149" s="15" t="s">
        <v>86</v>
      </c>
      <c r="AY149" s="247" t="s">
        <v>282</v>
      </c>
    </row>
    <row r="150" s="1" customFormat="1" ht="16.5" customHeight="1">
      <c r="B150" s="33"/>
      <c r="C150" s="248" t="s">
        <v>370</v>
      </c>
      <c r="D150" s="248" t="s">
        <v>328</v>
      </c>
      <c r="E150" s="249" t="s">
        <v>6814</v>
      </c>
      <c r="F150" s="250" t="s">
        <v>6815</v>
      </c>
      <c r="G150" s="251" t="s">
        <v>376</v>
      </c>
      <c r="H150" s="252">
        <v>595.89999999999998</v>
      </c>
      <c r="I150" s="253">
        <v>532</v>
      </c>
      <c r="J150" s="253">
        <f>ROUND(I150*H150,2)</f>
        <v>317018.79999999999</v>
      </c>
      <c r="K150" s="250" t="s">
        <v>377</v>
      </c>
      <c r="L150" s="254"/>
      <c r="M150" s="255" t="s">
        <v>1</v>
      </c>
      <c r="N150" s="256" t="s">
        <v>50</v>
      </c>
      <c r="O150" s="205">
        <v>0</v>
      </c>
      <c r="P150" s="205">
        <f>O150*H150</f>
        <v>0</v>
      </c>
      <c r="Q150" s="205">
        <v>0.095000000000000001</v>
      </c>
      <c r="R150" s="205">
        <f>Q150*H150</f>
        <v>56.610500000000002</v>
      </c>
      <c r="S150" s="205">
        <v>0</v>
      </c>
      <c r="T150" s="206">
        <f>S150*H150</f>
        <v>0</v>
      </c>
      <c r="AR150" s="17" t="s">
        <v>331</v>
      </c>
      <c r="AT150" s="17" t="s">
        <v>328</v>
      </c>
      <c r="AU150" s="17" t="s">
        <v>88</v>
      </c>
      <c r="AY150" s="17" t="s">
        <v>282</v>
      </c>
      <c r="BE150" s="207">
        <f>IF(N150="základní",J150,0)</f>
        <v>317018.79999999999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17" t="s">
        <v>86</v>
      </c>
      <c r="BK150" s="207">
        <f>ROUND(I150*H150,2)</f>
        <v>317018.79999999999</v>
      </c>
      <c r="BL150" s="17" t="s">
        <v>290</v>
      </c>
      <c r="BM150" s="17" t="s">
        <v>6816</v>
      </c>
    </row>
    <row r="151" s="1" customFormat="1">
      <c r="B151" s="33"/>
      <c r="C151" s="34"/>
      <c r="D151" s="210" t="s">
        <v>1154</v>
      </c>
      <c r="E151" s="34"/>
      <c r="F151" s="261" t="s">
        <v>1465</v>
      </c>
      <c r="G151" s="34"/>
      <c r="H151" s="34"/>
      <c r="I151" s="34"/>
      <c r="J151" s="34"/>
      <c r="K151" s="34"/>
      <c r="L151" s="38"/>
      <c r="M151" s="262"/>
      <c r="N151" s="74"/>
      <c r="O151" s="74"/>
      <c r="P151" s="74"/>
      <c r="Q151" s="74"/>
      <c r="R151" s="74"/>
      <c r="S151" s="74"/>
      <c r="T151" s="75"/>
      <c r="AT151" s="17" t="s">
        <v>1154</v>
      </c>
      <c r="AU151" s="17" t="s">
        <v>88</v>
      </c>
    </row>
    <row r="152" s="12" customFormat="1">
      <c r="B152" s="208"/>
      <c r="C152" s="209"/>
      <c r="D152" s="210" t="s">
        <v>292</v>
      </c>
      <c r="E152" s="211" t="s">
        <v>1</v>
      </c>
      <c r="F152" s="212" t="s">
        <v>6817</v>
      </c>
      <c r="G152" s="209"/>
      <c r="H152" s="211" t="s">
        <v>1</v>
      </c>
      <c r="I152" s="209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292</v>
      </c>
      <c r="AU152" s="217" t="s">
        <v>88</v>
      </c>
      <c r="AV152" s="12" t="s">
        <v>86</v>
      </c>
      <c r="AW152" s="12" t="s">
        <v>40</v>
      </c>
      <c r="AX152" s="12" t="s">
        <v>79</v>
      </c>
      <c r="AY152" s="217" t="s">
        <v>282</v>
      </c>
    </row>
    <row r="153" s="13" customFormat="1">
      <c r="B153" s="218"/>
      <c r="C153" s="219"/>
      <c r="D153" s="210" t="s">
        <v>292</v>
      </c>
      <c r="E153" s="220" t="s">
        <v>1</v>
      </c>
      <c r="F153" s="221" t="s">
        <v>6818</v>
      </c>
      <c r="G153" s="219"/>
      <c r="H153" s="222">
        <v>595.89999999999998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292</v>
      </c>
      <c r="AU153" s="227" t="s">
        <v>88</v>
      </c>
      <c r="AV153" s="13" t="s">
        <v>88</v>
      </c>
      <c r="AW153" s="13" t="s">
        <v>40</v>
      </c>
      <c r="AX153" s="13" t="s">
        <v>79</v>
      </c>
      <c r="AY153" s="227" t="s">
        <v>282</v>
      </c>
    </row>
    <row r="154" s="15" customFormat="1">
      <c r="B154" s="238"/>
      <c r="C154" s="239"/>
      <c r="D154" s="210" t="s">
        <v>292</v>
      </c>
      <c r="E154" s="240" t="s">
        <v>1</v>
      </c>
      <c r="F154" s="241" t="s">
        <v>306</v>
      </c>
      <c r="G154" s="239"/>
      <c r="H154" s="242">
        <v>595.89999999999998</v>
      </c>
      <c r="I154" s="239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292</v>
      </c>
      <c r="AU154" s="247" t="s">
        <v>88</v>
      </c>
      <c r="AV154" s="15" t="s">
        <v>290</v>
      </c>
      <c r="AW154" s="15" t="s">
        <v>40</v>
      </c>
      <c r="AX154" s="15" t="s">
        <v>86</v>
      </c>
      <c r="AY154" s="247" t="s">
        <v>282</v>
      </c>
    </row>
    <row r="155" s="1" customFormat="1" ht="16.5" customHeight="1">
      <c r="B155" s="33"/>
      <c r="C155" s="198" t="s">
        <v>8</v>
      </c>
      <c r="D155" s="198" t="s">
        <v>285</v>
      </c>
      <c r="E155" s="199" t="s">
        <v>6819</v>
      </c>
      <c r="F155" s="200" t="s">
        <v>6820</v>
      </c>
      <c r="G155" s="201" t="s">
        <v>376</v>
      </c>
      <c r="H155" s="202">
        <v>1</v>
      </c>
      <c r="I155" s="203">
        <v>3540</v>
      </c>
      <c r="J155" s="203">
        <f>ROUND(I155*H155,2)</f>
        <v>3540</v>
      </c>
      <c r="K155" s="200" t="s">
        <v>289</v>
      </c>
      <c r="L155" s="38"/>
      <c r="M155" s="72" t="s">
        <v>1</v>
      </c>
      <c r="N155" s="204" t="s">
        <v>50</v>
      </c>
      <c r="O155" s="205">
        <v>10.199999999999999</v>
      </c>
      <c r="P155" s="205">
        <f>O155*H155</f>
        <v>10.199999999999999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88</v>
      </c>
      <c r="AY155" s="17" t="s">
        <v>282</v>
      </c>
      <c r="BE155" s="207">
        <f>IF(N155="základní",J155,0)</f>
        <v>3540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3540</v>
      </c>
      <c r="BL155" s="17" t="s">
        <v>290</v>
      </c>
      <c r="BM155" s="17" t="s">
        <v>6821</v>
      </c>
    </row>
    <row r="156" s="12" customFormat="1">
      <c r="B156" s="208"/>
      <c r="C156" s="209"/>
      <c r="D156" s="210" t="s">
        <v>292</v>
      </c>
      <c r="E156" s="211" t="s">
        <v>1</v>
      </c>
      <c r="F156" s="212" t="s">
        <v>6822</v>
      </c>
      <c r="G156" s="209"/>
      <c r="H156" s="211" t="s">
        <v>1</v>
      </c>
      <c r="I156" s="209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292</v>
      </c>
      <c r="AU156" s="217" t="s">
        <v>88</v>
      </c>
      <c r="AV156" s="12" t="s">
        <v>86</v>
      </c>
      <c r="AW156" s="12" t="s">
        <v>40</v>
      </c>
      <c r="AX156" s="12" t="s">
        <v>79</v>
      </c>
      <c r="AY156" s="217" t="s">
        <v>282</v>
      </c>
    </row>
    <row r="157" s="13" customFormat="1">
      <c r="B157" s="218"/>
      <c r="C157" s="219"/>
      <c r="D157" s="210" t="s">
        <v>292</v>
      </c>
      <c r="E157" s="220" t="s">
        <v>1</v>
      </c>
      <c r="F157" s="221" t="s">
        <v>86</v>
      </c>
      <c r="G157" s="219"/>
      <c r="H157" s="222">
        <v>1</v>
      </c>
      <c r="I157" s="219"/>
      <c r="J157" s="219"/>
      <c r="K157" s="219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292</v>
      </c>
      <c r="AU157" s="227" t="s">
        <v>88</v>
      </c>
      <c r="AV157" s="13" t="s">
        <v>88</v>
      </c>
      <c r="AW157" s="13" t="s">
        <v>40</v>
      </c>
      <c r="AX157" s="13" t="s">
        <v>79</v>
      </c>
      <c r="AY157" s="227" t="s">
        <v>282</v>
      </c>
    </row>
    <row r="158" s="15" customFormat="1">
      <c r="B158" s="238"/>
      <c r="C158" s="239"/>
      <c r="D158" s="210" t="s">
        <v>292</v>
      </c>
      <c r="E158" s="240" t="s">
        <v>1</v>
      </c>
      <c r="F158" s="241" t="s">
        <v>306</v>
      </c>
      <c r="G158" s="239"/>
      <c r="H158" s="242">
        <v>1</v>
      </c>
      <c r="I158" s="239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292</v>
      </c>
      <c r="AU158" s="247" t="s">
        <v>88</v>
      </c>
      <c r="AV158" s="15" t="s">
        <v>290</v>
      </c>
      <c r="AW158" s="15" t="s">
        <v>40</v>
      </c>
      <c r="AX158" s="15" t="s">
        <v>86</v>
      </c>
      <c r="AY158" s="247" t="s">
        <v>282</v>
      </c>
    </row>
    <row r="159" s="1" customFormat="1" ht="16.5" customHeight="1">
      <c r="B159" s="33"/>
      <c r="C159" s="248" t="s">
        <v>381</v>
      </c>
      <c r="D159" s="248" t="s">
        <v>328</v>
      </c>
      <c r="E159" s="249" t="s">
        <v>6823</v>
      </c>
      <c r="F159" s="250" t="s">
        <v>6824</v>
      </c>
      <c r="G159" s="251" t="s">
        <v>376</v>
      </c>
      <c r="H159" s="252">
        <v>1</v>
      </c>
      <c r="I159" s="253">
        <v>35900</v>
      </c>
      <c r="J159" s="253">
        <f>ROUND(I159*H159,2)</f>
        <v>35900</v>
      </c>
      <c r="K159" s="250" t="s">
        <v>377</v>
      </c>
      <c r="L159" s="254"/>
      <c r="M159" s="255" t="s">
        <v>1</v>
      </c>
      <c r="N159" s="256" t="s">
        <v>50</v>
      </c>
      <c r="O159" s="205">
        <v>0</v>
      </c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AR159" s="17" t="s">
        <v>331</v>
      </c>
      <c r="AT159" s="17" t="s">
        <v>328</v>
      </c>
      <c r="AU159" s="17" t="s">
        <v>88</v>
      </c>
      <c r="AY159" s="17" t="s">
        <v>282</v>
      </c>
      <c r="BE159" s="207">
        <f>IF(N159="základní",J159,0)</f>
        <v>35900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7" t="s">
        <v>86</v>
      </c>
      <c r="BK159" s="207">
        <f>ROUND(I159*H159,2)</f>
        <v>35900</v>
      </c>
      <c r="BL159" s="17" t="s">
        <v>290</v>
      </c>
      <c r="BM159" s="17" t="s">
        <v>6825</v>
      </c>
    </row>
    <row r="160" s="1" customFormat="1">
      <c r="B160" s="33"/>
      <c r="C160" s="34"/>
      <c r="D160" s="210" t="s">
        <v>1154</v>
      </c>
      <c r="E160" s="34"/>
      <c r="F160" s="261" t="s">
        <v>1155</v>
      </c>
      <c r="G160" s="34"/>
      <c r="H160" s="34"/>
      <c r="I160" s="34"/>
      <c r="J160" s="34"/>
      <c r="K160" s="34"/>
      <c r="L160" s="38"/>
      <c r="M160" s="262"/>
      <c r="N160" s="74"/>
      <c r="O160" s="74"/>
      <c r="P160" s="74"/>
      <c r="Q160" s="74"/>
      <c r="R160" s="74"/>
      <c r="S160" s="74"/>
      <c r="T160" s="75"/>
      <c r="AT160" s="17" t="s">
        <v>1154</v>
      </c>
      <c r="AU160" s="17" t="s">
        <v>88</v>
      </c>
    </row>
    <row r="161" s="11" customFormat="1" ht="22.8" customHeight="1">
      <c r="B161" s="183"/>
      <c r="C161" s="184"/>
      <c r="D161" s="185" t="s">
        <v>78</v>
      </c>
      <c r="E161" s="196" t="s">
        <v>1224</v>
      </c>
      <c r="F161" s="196" t="s">
        <v>1225</v>
      </c>
      <c r="G161" s="184"/>
      <c r="H161" s="184"/>
      <c r="I161" s="184"/>
      <c r="J161" s="197">
        <f>BK161</f>
        <v>47343.050000000003</v>
      </c>
      <c r="K161" s="184"/>
      <c r="L161" s="188"/>
      <c r="M161" s="189"/>
      <c r="N161" s="190"/>
      <c r="O161" s="190"/>
      <c r="P161" s="191">
        <f>P162</f>
        <v>181.332795</v>
      </c>
      <c r="Q161" s="190"/>
      <c r="R161" s="191">
        <f>R162</f>
        <v>0</v>
      </c>
      <c r="S161" s="190"/>
      <c r="T161" s="192">
        <f>T162</f>
        <v>0</v>
      </c>
      <c r="AR161" s="193" t="s">
        <v>86</v>
      </c>
      <c r="AT161" s="194" t="s">
        <v>78</v>
      </c>
      <c r="AU161" s="194" t="s">
        <v>86</v>
      </c>
      <c r="AY161" s="193" t="s">
        <v>282</v>
      </c>
      <c r="BK161" s="195">
        <f>BK162</f>
        <v>47343.050000000003</v>
      </c>
    </row>
    <row r="162" s="1" customFormat="1" ht="16.5" customHeight="1">
      <c r="B162" s="33"/>
      <c r="C162" s="198" t="s">
        <v>385</v>
      </c>
      <c r="D162" s="198" t="s">
        <v>285</v>
      </c>
      <c r="E162" s="199" t="s">
        <v>6826</v>
      </c>
      <c r="F162" s="200" t="s">
        <v>6827</v>
      </c>
      <c r="G162" s="201" t="s">
        <v>316</v>
      </c>
      <c r="H162" s="202">
        <v>297.755</v>
      </c>
      <c r="I162" s="203">
        <v>159</v>
      </c>
      <c r="J162" s="203">
        <f>ROUND(I162*H162,2)</f>
        <v>47343.050000000003</v>
      </c>
      <c r="K162" s="200" t="s">
        <v>289</v>
      </c>
      <c r="L162" s="38"/>
      <c r="M162" s="257" t="s">
        <v>1</v>
      </c>
      <c r="N162" s="258" t="s">
        <v>50</v>
      </c>
      <c r="O162" s="259">
        <v>0.60899999999999999</v>
      </c>
      <c r="P162" s="259">
        <f>O162*H162</f>
        <v>181.332795</v>
      </c>
      <c r="Q162" s="259">
        <v>0</v>
      </c>
      <c r="R162" s="259">
        <f>Q162*H162</f>
        <v>0</v>
      </c>
      <c r="S162" s="259">
        <v>0</v>
      </c>
      <c r="T162" s="260">
        <f>S162*H162</f>
        <v>0</v>
      </c>
      <c r="AR162" s="17" t="s">
        <v>290</v>
      </c>
      <c r="AT162" s="17" t="s">
        <v>285</v>
      </c>
      <c r="AU162" s="17" t="s">
        <v>88</v>
      </c>
      <c r="AY162" s="17" t="s">
        <v>282</v>
      </c>
      <c r="BE162" s="207">
        <f>IF(N162="základní",J162,0)</f>
        <v>47343.050000000003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7" t="s">
        <v>86</v>
      </c>
      <c r="BK162" s="207">
        <f>ROUND(I162*H162,2)</f>
        <v>47343.050000000003</v>
      </c>
      <c r="BL162" s="17" t="s">
        <v>290</v>
      </c>
      <c r="BM162" s="17" t="s">
        <v>6828</v>
      </c>
    </row>
    <row r="163" s="1" customFormat="1" ht="6.96" customHeight="1"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38"/>
    </row>
  </sheetData>
  <sheetProtection sheet="1" autoFilter="0" formatColumns="0" formatRows="0" objects="1" scenarios="1" spinCount="100000" saltValue="lBFoTfLrVWDCA4xqUEMKyOP1LzfBbEROvJd337n04cYUW1ctaDBH0LqzZRbzORWW6iBRg33lDEdmbOVcqVP1+w==" hashValue="FiPpY4eKNHytYdrgMqvAJSelJFgoixNHOMs6ctgg9MGdvOd2VV7EQMFCap3gVlmFVp/PGq9g30QBgFhliP7PYw==" algorithmName="SHA-512" password="CC35"/>
  <autoFilter ref="C89:K162"/>
  <mergeCells count="11">
    <mergeCell ref="E7:H7"/>
    <mergeCell ref="E9:H9"/>
    <mergeCell ref="E11:H11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225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6298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6829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ROUND(J87, 2)</f>
        <v>604645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ROUND((SUM(BE87:BE113)),  2)</f>
        <v>604645</v>
      </c>
      <c r="I35" s="145">
        <v>0.20999999999999999</v>
      </c>
      <c r="J35" s="144">
        <f>ROUND(((SUM(BE87:BE113))*I35),  2)</f>
        <v>126975.45</v>
      </c>
      <c r="L35" s="38"/>
    </row>
    <row r="36" s="1" customFormat="1" ht="14.4" customHeight="1">
      <c r="B36" s="38"/>
      <c r="E36" s="135" t="s">
        <v>51</v>
      </c>
      <c r="F36" s="144">
        <f>ROUND((SUM(BF87:BF113)),  2)</f>
        <v>0</v>
      </c>
      <c r="I36" s="145">
        <v>0.14999999999999999</v>
      </c>
      <c r="J36" s="144">
        <f>ROUND(((SUM(BF87:BF113))*I36),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ROUND((SUM(BG87:BG113)),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ROUND((SUM(BH87:BH113)),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ROUND((SUM(BI87:BI113)),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731620.44999999995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6298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704 - Lavičky, odpadkové koše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J87</f>
        <v>604645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J88</f>
        <v>604645</v>
      </c>
      <c r="K64" s="163"/>
      <c r="L64" s="167"/>
    </row>
    <row r="65" s="9" customFormat="1" ht="19.92" customHeight="1">
      <c r="B65" s="168"/>
      <c r="C65" s="117"/>
      <c r="D65" s="169" t="s">
        <v>1041</v>
      </c>
      <c r="E65" s="170"/>
      <c r="F65" s="170"/>
      <c r="G65" s="170"/>
      <c r="H65" s="170"/>
      <c r="I65" s="170"/>
      <c r="J65" s="171">
        <f>J89</f>
        <v>604645</v>
      </c>
      <c r="K65" s="117"/>
      <c r="L65" s="172"/>
    </row>
    <row r="66" s="1" customFormat="1" ht="21.84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6.96" customHeight="1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38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38"/>
    </row>
    <row r="72" s="1" customFormat="1" ht="24.96" customHeight="1">
      <c r="B72" s="33"/>
      <c r="C72" s="23" t="s">
        <v>268</v>
      </c>
      <c r="D72" s="34"/>
      <c r="E72" s="34"/>
      <c r="F72" s="34"/>
      <c r="G72" s="34"/>
      <c r="H72" s="34"/>
      <c r="I72" s="34"/>
      <c r="J72" s="34"/>
      <c r="K72" s="34"/>
      <c r="L72" s="38"/>
    </row>
    <row r="73" s="1" customFormat="1" ht="6.96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12" customHeight="1">
      <c r="B74" s="33"/>
      <c r="C74" s="29" t="s">
        <v>14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6.5" customHeight="1">
      <c r="B75" s="33"/>
      <c r="C75" s="34"/>
      <c r="D75" s="34"/>
      <c r="E75" s="157" t="str">
        <f>E7</f>
        <v>Přestupní terminál Šumperk</v>
      </c>
      <c r="F75" s="29"/>
      <c r="G75" s="29"/>
      <c r="H75" s="29"/>
      <c r="I75" s="34"/>
      <c r="J75" s="34"/>
      <c r="K75" s="34"/>
      <c r="L75" s="38"/>
    </row>
    <row r="76" ht="12" customHeight="1">
      <c r="B76" s="21"/>
      <c r="C76" s="29" t="s">
        <v>244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1" customFormat="1" ht="16.5" customHeight="1">
      <c r="B77" s="33"/>
      <c r="C77" s="34"/>
      <c r="D77" s="34"/>
      <c r="E77" s="157" t="s">
        <v>6298</v>
      </c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246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E11</f>
        <v>SO 704 - Lavičky, odpadkové koše</v>
      </c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20</v>
      </c>
      <c r="D81" s="34"/>
      <c r="E81" s="34"/>
      <c r="F81" s="26" t="str">
        <f>F14</f>
        <v>Šumperk</v>
      </c>
      <c r="G81" s="34"/>
      <c r="H81" s="34"/>
      <c r="I81" s="29" t="s">
        <v>22</v>
      </c>
      <c r="J81" s="62" t="str">
        <f>IF(J14="","",J14)</f>
        <v>20. 11. 2018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3.65" customHeight="1">
      <c r="B83" s="33"/>
      <c r="C83" s="29" t="s">
        <v>28</v>
      </c>
      <c r="D83" s="34"/>
      <c r="E83" s="34"/>
      <c r="F83" s="26" t="str">
        <f>E17</f>
        <v>Město Šumperk</v>
      </c>
      <c r="G83" s="34"/>
      <c r="H83" s="34"/>
      <c r="I83" s="29" t="s">
        <v>36</v>
      </c>
      <c r="J83" s="31" t="str">
        <f>E23</f>
        <v>Cekr CZ s.r.o.</v>
      </c>
      <c r="K83" s="34"/>
      <c r="L83" s="38"/>
    </row>
    <row r="84" s="1" customFormat="1" ht="24.9" customHeight="1">
      <c r="B84" s="33"/>
      <c r="C84" s="29" t="s">
        <v>34</v>
      </c>
      <c r="D84" s="34"/>
      <c r="E84" s="34"/>
      <c r="F84" s="26" t="str">
        <f>IF(E20="","",E20)</f>
        <v>Na základě VŘ</v>
      </c>
      <c r="G84" s="34"/>
      <c r="H84" s="34"/>
      <c r="I84" s="29" t="s">
        <v>41</v>
      </c>
      <c r="J84" s="31" t="str">
        <f>E26</f>
        <v>Jan Zamykal, CS ÚRS 2018 02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0" customFormat="1" ht="29.28" customHeight="1">
      <c r="B86" s="173"/>
      <c r="C86" s="174" t="s">
        <v>269</v>
      </c>
      <c r="D86" s="175" t="s">
        <v>64</v>
      </c>
      <c r="E86" s="175" t="s">
        <v>60</v>
      </c>
      <c r="F86" s="175" t="s">
        <v>61</v>
      </c>
      <c r="G86" s="175" t="s">
        <v>270</v>
      </c>
      <c r="H86" s="175" t="s">
        <v>271</v>
      </c>
      <c r="I86" s="175" t="s">
        <v>272</v>
      </c>
      <c r="J86" s="176" t="s">
        <v>250</v>
      </c>
      <c r="K86" s="177" t="s">
        <v>273</v>
      </c>
      <c r="L86" s="178"/>
      <c r="M86" s="83" t="s">
        <v>1</v>
      </c>
      <c r="N86" s="84" t="s">
        <v>49</v>
      </c>
      <c r="O86" s="84" t="s">
        <v>274</v>
      </c>
      <c r="P86" s="84" t="s">
        <v>275</v>
      </c>
      <c r="Q86" s="84" t="s">
        <v>276</v>
      </c>
      <c r="R86" s="84" t="s">
        <v>277</v>
      </c>
      <c r="S86" s="84" t="s">
        <v>278</v>
      </c>
      <c r="T86" s="85" t="s">
        <v>279</v>
      </c>
    </row>
    <row r="87" s="1" customFormat="1" ht="22.8" customHeight="1">
      <c r="B87" s="33"/>
      <c r="C87" s="90" t="s">
        <v>280</v>
      </c>
      <c r="D87" s="34"/>
      <c r="E87" s="34"/>
      <c r="F87" s="34"/>
      <c r="G87" s="34"/>
      <c r="H87" s="34"/>
      <c r="I87" s="34"/>
      <c r="J87" s="179">
        <f>BK87</f>
        <v>604645</v>
      </c>
      <c r="K87" s="34"/>
      <c r="L87" s="38"/>
      <c r="M87" s="86"/>
      <c r="N87" s="87"/>
      <c r="O87" s="87"/>
      <c r="P87" s="180">
        <f>P88</f>
        <v>0</v>
      </c>
      <c r="Q87" s="87"/>
      <c r="R87" s="180">
        <f>R88</f>
        <v>0</v>
      </c>
      <c r="S87" s="87"/>
      <c r="T87" s="181">
        <f>T88</f>
        <v>0</v>
      </c>
      <c r="AT87" s="17" t="s">
        <v>78</v>
      </c>
      <c r="AU87" s="17" t="s">
        <v>252</v>
      </c>
      <c r="BK87" s="182">
        <f>BK88</f>
        <v>604645</v>
      </c>
    </row>
    <row r="88" s="11" customFormat="1" ht="25.92" customHeight="1">
      <c r="B88" s="183"/>
      <c r="C88" s="184"/>
      <c r="D88" s="185" t="s">
        <v>78</v>
      </c>
      <c r="E88" s="186" t="s">
        <v>1044</v>
      </c>
      <c r="F88" s="186" t="s">
        <v>1045</v>
      </c>
      <c r="G88" s="184"/>
      <c r="H88" s="184"/>
      <c r="I88" s="184"/>
      <c r="J88" s="187">
        <f>BK88</f>
        <v>604645</v>
      </c>
      <c r="K88" s="184"/>
      <c r="L88" s="188"/>
      <c r="M88" s="189"/>
      <c r="N88" s="190"/>
      <c r="O88" s="190"/>
      <c r="P88" s="191">
        <f>P89</f>
        <v>0</v>
      </c>
      <c r="Q88" s="190"/>
      <c r="R88" s="191">
        <f>R89</f>
        <v>0</v>
      </c>
      <c r="S88" s="190"/>
      <c r="T88" s="192">
        <f>T89</f>
        <v>0</v>
      </c>
      <c r="AR88" s="193" t="s">
        <v>86</v>
      </c>
      <c r="AT88" s="194" t="s">
        <v>78</v>
      </c>
      <c r="AU88" s="194" t="s">
        <v>79</v>
      </c>
      <c r="AY88" s="193" t="s">
        <v>282</v>
      </c>
      <c r="BK88" s="195">
        <f>BK89</f>
        <v>604645</v>
      </c>
    </row>
    <row r="89" s="11" customFormat="1" ht="22.8" customHeight="1">
      <c r="B89" s="183"/>
      <c r="C89" s="184"/>
      <c r="D89" s="185" t="s">
        <v>78</v>
      </c>
      <c r="E89" s="196" t="s">
        <v>346</v>
      </c>
      <c r="F89" s="196" t="s">
        <v>1125</v>
      </c>
      <c r="G89" s="184"/>
      <c r="H89" s="184"/>
      <c r="I89" s="184"/>
      <c r="J89" s="197">
        <f>BK89</f>
        <v>604645</v>
      </c>
      <c r="K89" s="184"/>
      <c r="L89" s="188"/>
      <c r="M89" s="189"/>
      <c r="N89" s="190"/>
      <c r="O89" s="190"/>
      <c r="P89" s="191">
        <f>SUM(P90:P113)</f>
        <v>0</v>
      </c>
      <c r="Q89" s="190"/>
      <c r="R89" s="191">
        <f>SUM(R90:R113)</f>
        <v>0</v>
      </c>
      <c r="S89" s="190"/>
      <c r="T89" s="192">
        <f>SUM(T90:T113)</f>
        <v>0</v>
      </c>
      <c r="AR89" s="193" t="s">
        <v>86</v>
      </c>
      <c r="AT89" s="194" t="s">
        <v>78</v>
      </c>
      <c r="AU89" s="194" t="s">
        <v>86</v>
      </c>
      <c r="AY89" s="193" t="s">
        <v>282</v>
      </c>
      <c r="BK89" s="195">
        <f>SUM(BK90:BK113)</f>
        <v>604645</v>
      </c>
    </row>
    <row r="90" s="1" customFormat="1" ht="16.5" customHeight="1">
      <c r="B90" s="33"/>
      <c r="C90" s="198" t="s">
        <v>86</v>
      </c>
      <c r="D90" s="198" t="s">
        <v>285</v>
      </c>
      <c r="E90" s="199" t="s">
        <v>6830</v>
      </c>
      <c r="F90" s="200" t="s">
        <v>6831</v>
      </c>
      <c r="G90" s="201" t="s">
        <v>376</v>
      </c>
      <c r="H90" s="202">
        <v>2</v>
      </c>
      <c r="I90" s="203">
        <v>126000</v>
      </c>
      <c r="J90" s="203">
        <f>ROUND(I90*H90,2)</f>
        <v>252000</v>
      </c>
      <c r="K90" s="200" t="s">
        <v>377</v>
      </c>
      <c r="L90" s="38"/>
      <c r="M90" s="72" t="s">
        <v>1</v>
      </c>
      <c r="N90" s="204" t="s">
        <v>50</v>
      </c>
      <c r="O90" s="205">
        <v>0</v>
      </c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7" t="s">
        <v>290</v>
      </c>
      <c r="AT90" s="17" t="s">
        <v>285</v>
      </c>
      <c r="AU90" s="17" t="s">
        <v>88</v>
      </c>
      <c r="AY90" s="17" t="s">
        <v>282</v>
      </c>
      <c r="BE90" s="207">
        <f>IF(N90="základní",J90,0)</f>
        <v>252000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86</v>
      </c>
      <c r="BK90" s="207">
        <f>ROUND(I90*H90,2)</f>
        <v>252000</v>
      </c>
      <c r="BL90" s="17" t="s">
        <v>290</v>
      </c>
      <c r="BM90" s="17" t="s">
        <v>6832</v>
      </c>
    </row>
    <row r="91" s="1" customFormat="1">
      <c r="B91" s="33"/>
      <c r="C91" s="34"/>
      <c r="D91" s="210" t="s">
        <v>1154</v>
      </c>
      <c r="E91" s="34"/>
      <c r="F91" s="261" t="s">
        <v>1465</v>
      </c>
      <c r="G91" s="34"/>
      <c r="H91" s="34"/>
      <c r="I91" s="34"/>
      <c r="J91" s="34"/>
      <c r="K91" s="34"/>
      <c r="L91" s="38"/>
      <c r="M91" s="262"/>
      <c r="N91" s="74"/>
      <c r="O91" s="74"/>
      <c r="P91" s="74"/>
      <c r="Q91" s="74"/>
      <c r="R91" s="74"/>
      <c r="S91" s="74"/>
      <c r="T91" s="75"/>
      <c r="AT91" s="17" t="s">
        <v>1154</v>
      </c>
      <c r="AU91" s="17" t="s">
        <v>88</v>
      </c>
    </row>
    <row r="92" s="13" customFormat="1">
      <c r="B92" s="218"/>
      <c r="C92" s="219"/>
      <c r="D92" s="210" t="s">
        <v>292</v>
      </c>
      <c r="E92" s="220" t="s">
        <v>1</v>
      </c>
      <c r="F92" s="221" t="s">
        <v>88</v>
      </c>
      <c r="G92" s="219"/>
      <c r="H92" s="222">
        <v>2</v>
      </c>
      <c r="I92" s="219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292</v>
      </c>
      <c r="AU92" s="227" t="s">
        <v>88</v>
      </c>
      <c r="AV92" s="13" t="s">
        <v>88</v>
      </c>
      <c r="AW92" s="13" t="s">
        <v>40</v>
      </c>
      <c r="AX92" s="13" t="s">
        <v>79</v>
      </c>
      <c r="AY92" s="227" t="s">
        <v>282</v>
      </c>
    </row>
    <row r="93" s="15" customFormat="1">
      <c r="B93" s="238"/>
      <c r="C93" s="239"/>
      <c r="D93" s="210" t="s">
        <v>292</v>
      </c>
      <c r="E93" s="240" t="s">
        <v>1</v>
      </c>
      <c r="F93" s="241" t="s">
        <v>306</v>
      </c>
      <c r="G93" s="239"/>
      <c r="H93" s="242">
        <v>2</v>
      </c>
      <c r="I93" s="239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292</v>
      </c>
      <c r="AU93" s="247" t="s">
        <v>88</v>
      </c>
      <c r="AV93" s="15" t="s">
        <v>290</v>
      </c>
      <c r="AW93" s="15" t="s">
        <v>40</v>
      </c>
      <c r="AX93" s="15" t="s">
        <v>86</v>
      </c>
      <c r="AY93" s="247" t="s">
        <v>282</v>
      </c>
    </row>
    <row r="94" s="1" customFormat="1" ht="16.5" customHeight="1">
      <c r="B94" s="33"/>
      <c r="C94" s="198" t="s">
        <v>88</v>
      </c>
      <c r="D94" s="198" t="s">
        <v>285</v>
      </c>
      <c r="E94" s="199" t="s">
        <v>6833</v>
      </c>
      <c r="F94" s="200" t="s">
        <v>6834</v>
      </c>
      <c r="G94" s="201" t="s">
        <v>376</v>
      </c>
      <c r="H94" s="202">
        <v>3</v>
      </c>
      <c r="I94" s="203">
        <v>15235</v>
      </c>
      <c r="J94" s="203">
        <f>ROUND(I94*H94,2)</f>
        <v>45705</v>
      </c>
      <c r="K94" s="200" t="s">
        <v>377</v>
      </c>
      <c r="L94" s="38"/>
      <c r="M94" s="72" t="s">
        <v>1</v>
      </c>
      <c r="N94" s="204" t="s">
        <v>50</v>
      </c>
      <c r="O94" s="205">
        <v>0</v>
      </c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45705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45705</v>
      </c>
      <c r="BL94" s="17" t="s">
        <v>290</v>
      </c>
      <c r="BM94" s="17" t="s">
        <v>6835</v>
      </c>
    </row>
    <row r="95" s="1" customFormat="1">
      <c r="B95" s="33"/>
      <c r="C95" s="34"/>
      <c r="D95" s="210" t="s">
        <v>1154</v>
      </c>
      <c r="E95" s="34"/>
      <c r="F95" s="261" t="s">
        <v>1465</v>
      </c>
      <c r="G95" s="34"/>
      <c r="H95" s="34"/>
      <c r="I95" s="34"/>
      <c r="J95" s="34"/>
      <c r="K95" s="34"/>
      <c r="L95" s="38"/>
      <c r="M95" s="262"/>
      <c r="N95" s="74"/>
      <c r="O95" s="74"/>
      <c r="P95" s="74"/>
      <c r="Q95" s="74"/>
      <c r="R95" s="74"/>
      <c r="S95" s="74"/>
      <c r="T95" s="75"/>
      <c r="AT95" s="17" t="s">
        <v>1154</v>
      </c>
      <c r="AU95" s="17" t="s">
        <v>88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129</v>
      </c>
      <c r="G96" s="219"/>
      <c r="H96" s="222">
        <v>3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3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88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129</v>
      </c>
      <c r="D98" s="198" t="s">
        <v>285</v>
      </c>
      <c r="E98" s="199" t="s">
        <v>6836</v>
      </c>
      <c r="F98" s="200" t="s">
        <v>6837</v>
      </c>
      <c r="G98" s="201" t="s">
        <v>376</v>
      </c>
      <c r="H98" s="202">
        <v>12</v>
      </c>
      <c r="I98" s="203">
        <v>12685</v>
      </c>
      <c r="J98" s="203">
        <f>ROUND(I98*H98,2)</f>
        <v>152220</v>
      </c>
      <c r="K98" s="200" t="s">
        <v>377</v>
      </c>
      <c r="L98" s="38"/>
      <c r="M98" s="72" t="s">
        <v>1</v>
      </c>
      <c r="N98" s="204" t="s">
        <v>50</v>
      </c>
      <c r="O98" s="205">
        <v>0</v>
      </c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88</v>
      </c>
      <c r="AY98" s="17" t="s">
        <v>282</v>
      </c>
      <c r="BE98" s="207">
        <f>IF(N98="základní",J98,0)</f>
        <v>152220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152220</v>
      </c>
      <c r="BL98" s="17" t="s">
        <v>290</v>
      </c>
      <c r="BM98" s="17" t="s">
        <v>6838</v>
      </c>
    </row>
    <row r="99" s="1" customFormat="1">
      <c r="B99" s="33"/>
      <c r="C99" s="34"/>
      <c r="D99" s="210" t="s">
        <v>1154</v>
      </c>
      <c r="E99" s="34"/>
      <c r="F99" s="261" t="s">
        <v>1465</v>
      </c>
      <c r="G99" s="34"/>
      <c r="H99" s="34"/>
      <c r="I99" s="34"/>
      <c r="J99" s="34"/>
      <c r="K99" s="34"/>
      <c r="L99" s="38"/>
      <c r="M99" s="262"/>
      <c r="N99" s="74"/>
      <c r="O99" s="74"/>
      <c r="P99" s="74"/>
      <c r="Q99" s="74"/>
      <c r="R99" s="74"/>
      <c r="S99" s="74"/>
      <c r="T99" s="75"/>
      <c r="AT99" s="17" t="s">
        <v>1154</v>
      </c>
      <c r="AU99" s="17" t="s">
        <v>88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360</v>
      </c>
      <c r="G100" s="219"/>
      <c r="H100" s="222">
        <v>12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12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88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" customFormat="1" ht="16.5" customHeight="1">
      <c r="B102" s="33"/>
      <c r="C102" s="198" t="s">
        <v>290</v>
      </c>
      <c r="D102" s="198" t="s">
        <v>285</v>
      </c>
      <c r="E102" s="199" t="s">
        <v>6839</v>
      </c>
      <c r="F102" s="200" t="s">
        <v>6840</v>
      </c>
      <c r="G102" s="201" t="s">
        <v>376</v>
      </c>
      <c r="H102" s="202">
        <v>6</v>
      </c>
      <c r="I102" s="203">
        <v>17565</v>
      </c>
      <c r="J102" s="203">
        <f>ROUND(I102*H102,2)</f>
        <v>105390</v>
      </c>
      <c r="K102" s="200" t="s">
        <v>377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105390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105390</v>
      </c>
      <c r="BL102" s="17" t="s">
        <v>290</v>
      </c>
      <c r="BM102" s="17" t="s">
        <v>6841</v>
      </c>
    </row>
    <row r="103" s="1" customFormat="1">
      <c r="B103" s="33"/>
      <c r="C103" s="34"/>
      <c r="D103" s="210" t="s">
        <v>1154</v>
      </c>
      <c r="E103" s="34"/>
      <c r="F103" s="261" t="s">
        <v>1465</v>
      </c>
      <c r="G103" s="34"/>
      <c r="H103" s="34"/>
      <c r="I103" s="34"/>
      <c r="J103" s="34"/>
      <c r="K103" s="34"/>
      <c r="L103" s="38"/>
      <c r="M103" s="262"/>
      <c r="N103" s="74"/>
      <c r="O103" s="74"/>
      <c r="P103" s="74"/>
      <c r="Q103" s="74"/>
      <c r="R103" s="74"/>
      <c r="S103" s="74"/>
      <c r="T103" s="75"/>
      <c r="AT103" s="17" t="s">
        <v>1154</v>
      </c>
      <c r="AU103" s="17" t="s">
        <v>88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327</v>
      </c>
      <c r="G104" s="219"/>
      <c r="H104" s="222">
        <v>6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6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319</v>
      </c>
      <c r="D106" s="198" t="s">
        <v>285</v>
      </c>
      <c r="E106" s="199" t="s">
        <v>6842</v>
      </c>
      <c r="F106" s="200" t="s">
        <v>6843</v>
      </c>
      <c r="G106" s="201" t="s">
        <v>376</v>
      </c>
      <c r="H106" s="202">
        <v>1</v>
      </c>
      <c r="I106" s="203">
        <v>23680</v>
      </c>
      <c r="J106" s="203">
        <f>ROUND(I106*H106,2)</f>
        <v>23680</v>
      </c>
      <c r="K106" s="200" t="s">
        <v>377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23680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23680</v>
      </c>
      <c r="BL106" s="17" t="s">
        <v>290</v>
      </c>
      <c r="BM106" s="17" t="s">
        <v>6844</v>
      </c>
    </row>
    <row r="107" s="1" customFormat="1">
      <c r="B107" s="33"/>
      <c r="C107" s="34"/>
      <c r="D107" s="210" t="s">
        <v>1154</v>
      </c>
      <c r="E107" s="34"/>
      <c r="F107" s="261" t="s">
        <v>1465</v>
      </c>
      <c r="G107" s="34"/>
      <c r="H107" s="34"/>
      <c r="I107" s="34"/>
      <c r="J107" s="34"/>
      <c r="K107" s="34"/>
      <c r="L107" s="38"/>
      <c r="M107" s="262"/>
      <c r="N107" s="74"/>
      <c r="O107" s="74"/>
      <c r="P107" s="74"/>
      <c r="Q107" s="74"/>
      <c r="R107" s="74"/>
      <c r="S107" s="74"/>
      <c r="T107" s="75"/>
      <c r="AT107" s="17" t="s">
        <v>1154</v>
      </c>
      <c r="AU107" s="17" t="s">
        <v>88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86</v>
      </c>
      <c r="G108" s="219"/>
      <c r="H108" s="222">
        <v>1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1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327</v>
      </c>
      <c r="D110" s="198" t="s">
        <v>285</v>
      </c>
      <c r="E110" s="199" t="s">
        <v>6845</v>
      </c>
      <c r="F110" s="200" t="s">
        <v>6846</v>
      </c>
      <c r="G110" s="201" t="s">
        <v>376</v>
      </c>
      <c r="H110" s="202">
        <v>5</v>
      </c>
      <c r="I110" s="203">
        <v>5130</v>
      </c>
      <c r="J110" s="203">
        <f>ROUND(I110*H110,2)</f>
        <v>25650</v>
      </c>
      <c r="K110" s="200" t="s">
        <v>377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25650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25650</v>
      </c>
      <c r="BL110" s="17" t="s">
        <v>290</v>
      </c>
      <c r="BM110" s="17" t="s">
        <v>6847</v>
      </c>
    </row>
    <row r="111" s="1" customFormat="1">
      <c r="B111" s="33"/>
      <c r="C111" s="34"/>
      <c r="D111" s="210" t="s">
        <v>1154</v>
      </c>
      <c r="E111" s="34"/>
      <c r="F111" s="261" t="s">
        <v>1465</v>
      </c>
      <c r="G111" s="34"/>
      <c r="H111" s="34"/>
      <c r="I111" s="34"/>
      <c r="J111" s="34"/>
      <c r="K111" s="34"/>
      <c r="L111" s="38"/>
      <c r="M111" s="262"/>
      <c r="N111" s="74"/>
      <c r="O111" s="74"/>
      <c r="P111" s="74"/>
      <c r="Q111" s="74"/>
      <c r="R111" s="74"/>
      <c r="S111" s="74"/>
      <c r="T111" s="75"/>
      <c r="AT111" s="17" t="s">
        <v>1154</v>
      </c>
      <c r="AU111" s="17" t="s">
        <v>88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319</v>
      </c>
      <c r="G112" s="219"/>
      <c r="H112" s="222">
        <v>5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5</v>
      </c>
      <c r="I113" s="239"/>
      <c r="J113" s="239"/>
      <c r="K113" s="239"/>
      <c r="L113" s="243"/>
      <c r="M113" s="263"/>
      <c r="N113" s="264"/>
      <c r="O113" s="264"/>
      <c r="P113" s="264"/>
      <c r="Q113" s="264"/>
      <c r="R113" s="264"/>
      <c r="S113" s="264"/>
      <c r="T113" s="265"/>
      <c r="AT113" s="247" t="s">
        <v>292</v>
      </c>
      <c r="AU113" s="247" t="s">
        <v>88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6.96" customHeight="1"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38"/>
    </row>
  </sheetData>
  <sheetProtection sheet="1" autoFilter="0" formatColumns="0" formatRows="0" objects="1" scenarios="1" spinCount="100000" saltValue="zI3EvONqY2bMrjjYT5pRjk8DAZVSa5ydUeKmiBTZL8193vU4Ub+rGULwNFzqSP0fwlK7Z1Lmd//MLFzgf6wMaw==" hashValue="nD5PW6dXZwqJ4b+hDveja10M0ukgUWO+hfMmWjwQbqpAFRaHJQzb8HlA7luJyy0u8PfyfainmAmdhwohjtUO7w==" algorithmName="SHA-512" password="CC35"/>
  <autoFilter ref="C86:K113"/>
  <mergeCells count="11">
    <mergeCell ref="E7:H7"/>
    <mergeCell ref="E9:H9"/>
    <mergeCell ref="E11:H11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231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6848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6849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ROUND(J88, 2)</f>
        <v>1899344.75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ROUND((SUM(BE88:BE245)),  2)</f>
        <v>1899344.75</v>
      </c>
      <c r="I35" s="145">
        <v>0.20999999999999999</v>
      </c>
      <c r="J35" s="144">
        <f>ROUND(((SUM(BE88:BE245))*I35),  2)</f>
        <v>398862.40000000002</v>
      </c>
      <c r="L35" s="38"/>
    </row>
    <row r="36" s="1" customFormat="1" ht="14.4" customHeight="1">
      <c r="B36" s="38"/>
      <c r="E36" s="135" t="s">
        <v>51</v>
      </c>
      <c r="F36" s="144">
        <f>ROUND((SUM(BF88:BF245)),  2)</f>
        <v>0</v>
      </c>
      <c r="I36" s="145">
        <v>0.14999999999999999</v>
      </c>
      <c r="J36" s="144">
        <f>ROUND(((SUM(BF88:BF245))*I36),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ROUND((SUM(BG88:BG245)),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ROUND((SUM(BH88:BH245)),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ROUND((SUM(BI88:BI245)),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2298207.1499999999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6848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801 - Sadové úpravy, JTÚ a rekultivace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J88</f>
        <v>1899344.7499999998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J89</f>
        <v>1899344.7499999998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J90</f>
        <v>1751279.7999999998</v>
      </c>
      <c r="K65" s="117"/>
      <c r="L65" s="172"/>
    </row>
    <row r="66" s="9" customFormat="1" ht="19.92" customHeight="1">
      <c r="B66" s="168"/>
      <c r="C66" s="117"/>
      <c r="D66" s="169" t="s">
        <v>1043</v>
      </c>
      <c r="E66" s="170"/>
      <c r="F66" s="170"/>
      <c r="G66" s="170"/>
      <c r="H66" s="170"/>
      <c r="I66" s="170"/>
      <c r="J66" s="171">
        <f>J244</f>
        <v>148064.95000000001</v>
      </c>
      <c r="K66" s="117"/>
      <c r="L66" s="172"/>
    </row>
    <row r="67" s="1" customFormat="1" ht="21.84" customHeight="1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8"/>
    </row>
    <row r="68" s="1" customFormat="1" ht="6.96" customHeight="1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38"/>
    </row>
    <row r="72" s="1" customFormat="1" ht="6.96" customHeight="1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38"/>
    </row>
    <row r="73" s="1" customFormat="1" ht="24.96" customHeight="1">
      <c r="B73" s="33"/>
      <c r="C73" s="23" t="s">
        <v>268</v>
      </c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6.96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2" customHeight="1">
      <c r="B75" s="33"/>
      <c r="C75" s="29" t="s">
        <v>14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16.5" customHeight="1">
      <c r="B76" s="33"/>
      <c r="C76" s="34"/>
      <c r="D76" s="34"/>
      <c r="E76" s="157" t="str">
        <f>E7</f>
        <v>Přestupní terminál Šumperk</v>
      </c>
      <c r="F76" s="29"/>
      <c r="G76" s="29"/>
      <c r="H76" s="29"/>
      <c r="I76" s="34"/>
      <c r="J76" s="34"/>
      <c r="K76" s="34"/>
      <c r="L76" s="38"/>
    </row>
    <row r="77" ht="12" customHeight="1">
      <c r="B77" s="21"/>
      <c r="C77" s="29" t="s">
        <v>244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1" customFormat="1" ht="16.5" customHeight="1">
      <c r="B78" s="33"/>
      <c r="C78" s="34"/>
      <c r="D78" s="34"/>
      <c r="E78" s="157" t="s">
        <v>6848</v>
      </c>
      <c r="F78" s="34"/>
      <c r="G78" s="34"/>
      <c r="H78" s="34"/>
      <c r="I78" s="34"/>
      <c r="J78" s="34"/>
      <c r="K78" s="34"/>
      <c r="L78" s="38"/>
    </row>
    <row r="79" s="1" customFormat="1" ht="12" customHeight="1">
      <c r="B79" s="33"/>
      <c r="C79" s="29" t="s">
        <v>246</v>
      </c>
      <c r="D79" s="34"/>
      <c r="E79" s="34"/>
      <c r="F79" s="34"/>
      <c r="G79" s="34"/>
      <c r="H79" s="34"/>
      <c r="I79" s="34"/>
      <c r="J79" s="34"/>
      <c r="K79" s="34"/>
      <c r="L79" s="38"/>
    </row>
    <row r="80" s="1" customFormat="1" ht="16.5" customHeight="1">
      <c r="B80" s="33"/>
      <c r="C80" s="34"/>
      <c r="D80" s="34"/>
      <c r="E80" s="59" t="str">
        <f>E11</f>
        <v>SO 801 - Sadové úpravy, JTÚ a rekultivace</v>
      </c>
      <c r="F80" s="34"/>
      <c r="G80" s="34"/>
      <c r="H80" s="34"/>
      <c r="I80" s="34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2" customHeight="1">
      <c r="B82" s="33"/>
      <c r="C82" s="29" t="s">
        <v>20</v>
      </c>
      <c r="D82" s="34"/>
      <c r="E82" s="34"/>
      <c r="F82" s="26" t="str">
        <f>F14</f>
        <v>Šumperk</v>
      </c>
      <c r="G82" s="34"/>
      <c r="H82" s="34"/>
      <c r="I82" s="29" t="s">
        <v>22</v>
      </c>
      <c r="J82" s="62" t="str">
        <f>IF(J14="","",J14)</f>
        <v>20. 11. 2018</v>
      </c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3.65" customHeight="1">
      <c r="B84" s="33"/>
      <c r="C84" s="29" t="s">
        <v>28</v>
      </c>
      <c r="D84" s="34"/>
      <c r="E84" s="34"/>
      <c r="F84" s="26" t="str">
        <f>E17</f>
        <v>Město Šumperk</v>
      </c>
      <c r="G84" s="34"/>
      <c r="H84" s="34"/>
      <c r="I84" s="29" t="s">
        <v>36</v>
      </c>
      <c r="J84" s="31" t="str">
        <f>E23</f>
        <v>Cekr CZ s.r.o.</v>
      </c>
      <c r="K84" s="34"/>
      <c r="L84" s="38"/>
    </row>
    <row r="85" s="1" customFormat="1" ht="24.9" customHeight="1">
      <c r="B85" s="33"/>
      <c r="C85" s="29" t="s">
        <v>34</v>
      </c>
      <c r="D85" s="34"/>
      <c r="E85" s="34"/>
      <c r="F85" s="26" t="str">
        <f>IF(E20="","",E20)</f>
        <v>Na základě VŘ</v>
      </c>
      <c r="G85" s="34"/>
      <c r="H85" s="34"/>
      <c r="I85" s="29" t="s">
        <v>41</v>
      </c>
      <c r="J85" s="31" t="str">
        <f>E26</f>
        <v>Jan Zamykal, CS ÚRS 2018 02</v>
      </c>
      <c r="K85" s="34"/>
      <c r="L85" s="38"/>
    </row>
    <row r="86" s="1" customFormat="1" ht="10.32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8"/>
    </row>
    <row r="87" s="10" customFormat="1" ht="29.28" customHeight="1">
      <c r="B87" s="173"/>
      <c r="C87" s="174" t="s">
        <v>269</v>
      </c>
      <c r="D87" s="175" t="s">
        <v>64</v>
      </c>
      <c r="E87" s="175" t="s">
        <v>60</v>
      </c>
      <c r="F87" s="175" t="s">
        <v>61</v>
      </c>
      <c r="G87" s="175" t="s">
        <v>270</v>
      </c>
      <c r="H87" s="175" t="s">
        <v>271</v>
      </c>
      <c r="I87" s="175" t="s">
        <v>272</v>
      </c>
      <c r="J87" s="176" t="s">
        <v>250</v>
      </c>
      <c r="K87" s="177" t="s">
        <v>273</v>
      </c>
      <c r="L87" s="178"/>
      <c r="M87" s="83" t="s">
        <v>1</v>
      </c>
      <c r="N87" s="84" t="s">
        <v>49</v>
      </c>
      <c r="O87" s="84" t="s">
        <v>274</v>
      </c>
      <c r="P87" s="84" t="s">
        <v>275</v>
      </c>
      <c r="Q87" s="84" t="s">
        <v>276</v>
      </c>
      <c r="R87" s="84" t="s">
        <v>277</v>
      </c>
      <c r="S87" s="84" t="s">
        <v>278</v>
      </c>
      <c r="T87" s="85" t="s">
        <v>279</v>
      </c>
    </row>
    <row r="88" s="1" customFormat="1" ht="22.8" customHeight="1">
      <c r="B88" s="33"/>
      <c r="C88" s="90" t="s">
        <v>280</v>
      </c>
      <c r="D88" s="34"/>
      <c r="E88" s="34"/>
      <c r="F88" s="34"/>
      <c r="G88" s="34"/>
      <c r="H88" s="34"/>
      <c r="I88" s="34"/>
      <c r="J88" s="179">
        <f>BK88</f>
        <v>1899344.7499999998</v>
      </c>
      <c r="K88" s="34"/>
      <c r="L88" s="38"/>
      <c r="M88" s="86"/>
      <c r="N88" s="87"/>
      <c r="O88" s="87"/>
      <c r="P88" s="180">
        <f>P89</f>
        <v>4084.3067600000004</v>
      </c>
      <c r="Q88" s="87"/>
      <c r="R88" s="180">
        <f>R89</f>
        <v>209.661362</v>
      </c>
      <c r="S88" s="87"/>
      <c r="T88" s="181">
        <f>T89</f>
        <v>0</v>
      </c>
      <c r="AT88" s="17" t="s">
        <v>78</v>
      </c>
      <c r="AU88" s="17" t="s">
        <v>252</v>
      </c>
      <c r="BK88" s="182">
        <f>BK89</f>
        <v>1899344.7499999998</v>
      </c>
    </row>
    <row r="89" s="11" customFormat="1" ht="25.92" customHeight="1">
      <c r="B89" s="183"/>
      <c r="C89" s="184"/>
      <c r="D89" s="185" t="s">
        <v>78</v>
      </c>
      <c r="E89" s="186" t="s">
        <v>1044</v>
      </c>
      <c r="F89" s="186" t="s">
        <v>1045</v>
      </c>
      <c r="G89" s="184"/>
      <c r="H89" s="184"/>
      <c r="I89" s="184"/>
      <c r="J89" s="187">
        <f>BK89</f>
        <v>1899344.7499999998</v>
      </c>
      <c r="K89" s="184"/>
      <c r="L89" s="188"/>
      <c r="M89" s="189"/>
      <c r="N89" s="190"/>
      <c r="O89" s="190"/>
      <c r="P89" s="191">
        <f>P90+P244</f>
        <v>4084.3067600000004</v>
      </c>
      <c r="Q89" s="190"/>
      <c r="R89" s="191">
        <f>R90+R244</f>
        <v>209.661362</v>
      </c>
      <c r="S89" s="190"/>
      <c r="T89" s="192">
        <f>T90+T244</f>
        <v>0</v>
      </c>
      <c r="AR89" s="193" t="s">
        <v>86</v>
      </c>
      <c r="AT89" s="194" t="s">
        <v>78</v>
      </c>
      <c r="AU89" s="194" t="s">
        <v>79</v>
      </c>
      <c r="AY89" s="193" t="s">
        <v>282</v>
      </c>
      <c r="BK89" s="195">
        <f>BK90+BK244</f>
        <v>1899344.7499999998</v>
      </c>
    </row>
    <row r="90" s="11" customFormat="1" ht="22.8" customHeight="1">
      <c r="B90" s="183"/>
      <c r="C90" s="184"/>
      <c r="D90" s="185" t="s">
        <v>78</v>
      </c>
      <c r="E90" s="196" t="s">
        <v>86</v>
      </c>
      <c r="F90" s="196" t="s">
        <v>284</v>
      </c>
      <c r="G90" s="184"/>
      <c r="H90" s="184"/>
      <c r="I90" s="184"/>
      <c r="J90" s="197">
        <f>BK90</f>
        <v>1751279.7999999998</v>
      </c>
      <c r="K90" s="184"/>
      <c r="L90" s="188"/>
      <c r="M90" s="189"/>
      <c r="N90" s="190"/>
      <c r="O90" s="190"/>
      <c r="P90" s="191">
        <f>SUM(P91:P243)</f>
        <v>3719.0677220000002</v>
      </c>
      <c r="Q90" s="190"/>
      <c r="R90" s="191">
        <f>SUM(R91:R243)</f>
        <v>209.661362</v>
      </c>
      <c r="S90" s="190"/>
      <c r="T90" s="192">
        <f>SUM(T91:T243)</f>
        <v>0</v>
      </c>
      <c r="AR90" s="193" t="s">
        <v>86</v>
      </c>
      <c r="AT90" s="194" t="s">
        <v>78</v>
      </c>
      <c r="AU90" s="194" t="s">
        <v>86</v>
      </c>
      <c r="AY90" s="193" t="s">
        <v>282</v>
      </c>
      <c r="BK90" s="195">
        <f>SUM(BK91:BK243)</f>
        <v>1751279.7999999998</v>
      </c>
    </row>
    <row r="91" s="1" customFormat="1" ht="16.5" customHeight="1">
      <c r="B91" s="33"/>
      <c r="C91" s="198" t="s">
        <v>86</v>
      </c>
      <c r="D91" s="198" t="s">
        <v>285</v>
      </c>
      <c r="E91" s="199" t="s">
        <v>6850</v>
      </c>
      <c r="F91" s="200" t="s">
        <v>6851</v>
      </c>
      <c r="G91" s="201" t="s">
        <v>288</v>
      </c>
      <c r="H91" s="202">
        <v>128</v>
      </c>
      <c r="I91" s="203">
        <v>72.900000000000006</v>
      </c>
      <c r="J91" s="203">
        <f>ROUND(I91*H91,2)</f>
        <v>9331.2000000000007</v>
      </c>
      <c r="K91" s="200" t="s">
        <v>289</v>
      </c>
      <c r="L91" s="38"/>
      <c r="M91" s="72" t="s">
        <v>1</v>
      </c>
      <c r="N91" s="204" t="s">
        <v>50</v>
      </c>
      <c r="O91" s="205">
        <v>0.11600000000000001</v>
      </c>
      <c r="P91" s="205">
        <f>O91*H91</f>
        <v>14.848000000000001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7" t="s">
        <v>290</v>
      </c>
      <c r="AT91" s="17" t="s">
        <v>285</v>
      </c>
      <c r="AU91" s="17" t="s">
        <v>88</v>
      </c>
      <c r="AY91" s="17" t="s">
        <v>282</v>
      </c>
      <c r="BE91" s="207">
        <f>IF(N91="základní",J91,0)</f>
        <v>9331.2000000000007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86</v>
      </c>
      <c r="BK91" s="207">
        <f>ROUND(I91*H91,2)</f>
        <v>9331.2000000000007</v>
      </c>
      <c r="BL91" s="17" t="s">
        <v>290</v>
      </c>
      <c r="BM91" s="17" t="s">
        <v>6852</v>
      </c>
    </row>
    <row r="92" s="12" customFormat="1">
      <c r="B92" s="208"/>
      <c r="C92" s="209"/>
      <c r="D92" s="210" t="s">
        <v>292</v>
      </c>
      <c r="E92" s="211" t="s">
        <v>1</v>
      </c>
      <c r="F92" s="212" t="s">
        <v>6853</v>
      </c>
      <c r="G92" s="209"/>
      <c r="H92" s="211" t="s">
        <v>1</v>
      </c>
      <c r="I92" s="209"/>
      <c r="J92" s="209"/>
      <c r="K92" s="209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292</v>
      </c>
      <c r="AU92" s="217" t="s">
        <v>88</v>
      </c>
      <c r="AV92" s="12" t="s">
        <v>86</v>
      </c>
      <c r="AW92" s="12" t="s">
        <v>40</v>
      </c>
      <c r="AX92" s="12" t="s">
        <v>79</v>
      </c>
      <c r="AY92" s="217" t="s">
        <v>282</v>
      </c>
    </row>
    <row r="93" s="13" customFormat="1">
      <c r="B93" s="218"/>
      <c r="C93" s="219"/>
      <c r="D93" s="210" t="s">
        <v>292</v>
      </c>
      <c r="E93" s="220" t="s">
        <v>1</v>
      </c>
      <c r="F93" s="221" t="s">
        <v>6854</v>
      </c>
      <c r="G93" s="219"/>
      <c r="H93" s="222">
        <v>128</v>
      </c>
      <c r="I93" s="219"/>
      <c r="J93" s="219"/>
      <c r="K93" s="219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292</v>
      </c>
      <c r="AU93" s="227" t="s">
        <v>88</v>
      </c>
      <c r="AV93" s="13" t="s">
        <v>88</v>
      </c>
      <c r="AW93" s="13" t="s">
        <v>40</v>
      </c>
      <c r="AX93" s="13" t="s">
        <v>79</v>
      </c>
      <c r="AY93" s="227" t="s">
        <v>282</v>
      </c>
    </row>
    <row r="94" s="15" customFormat="1">
      <c r="B94" s="238"/>
      <c r="C94" s="239"/>
      <c r="D94" s="210" t="s">
        <v>292</v>
      </c>
      <c r="E94" s="240" t="s">
        <v>1</v>
      </c>
      <c r="F94" s="241" t="s">
        <v>306</v>
      </c>
      <c r="G94" s="239"/>
      <c r="H94" s="242">
        <v>128</v>
      </c>
      <c r="I94" s="239"/>
      <c r="J94" s="239"/>
      <c r="K94" s="239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292</v>
      </c>
      <c r="AU94" s="247" t="s">
        <v>88</v>
      </c>
      <c r="AV94" s="15" t="s">
        <v>290</v>
      </c>
      <c r="AW94" s="15" t="s">
        <v>40</v>
      </c>
      <c r="AX94" s="15" t="s">
        <v>86</v>
      </c>
      <c r="AY94" s="247" t="s">
        <v>282</v>
      </c>
    </row>
    <row r="95" s="1" customFormat="1" ht="16.5" customHeight="1">
      <c r="B95" s="33"/>
      <c r="C95" s="198" t="s">
        <v>88</v>
      </c>
      <c r="D95" s="198" t="s">
        <v>285</v>
      </c>
      <c r="E95" s="199" t="s">
        <v>6855</v>
      </c>
      <c r="F95" s="200" t="s">
        <v>6856</v>
      </c>
      <c r="G95" s="201" t="s">
        <v>288</v>
      </c>
      <c r="H95" s="202">
        <v>128</v>
      </c>
      <c r="I95" s="203">
        <v>172</v>
      </c>
      <c r="J95" s="203">
        <f>ROUND(I95*H95,2)</f>
        <v>22016</v>
      </c>
      <c r="K95" s="200" t="s">
        <v>289</v>
      </c>
      <c r="L95" s="38"/>
      <c r="M95" s="72" t="s">
        <v>1</v>
      </c>
      <c r="N95" s="204" t="s">
        <v>50</v>
      </c>
      <c r="O95" s="205">
        <v>0.154</v>
      </c>
      <c r="P95" s="205">
        <f>O95*H95</f>
        <v>19.712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17" t="s">
        <v>290</v>
      </c>
      <c r="AT95" s="17" t="s">
        <v>285</v>
      </c>
      <c r="AU95" s="17" t="s">
        <v>88</v>
      </c>
      <c r="AY95" s="17" t="s">
        <v>282</v>
      </c>
      <c r="BE95" s="207">
        <f>IF(N95="základní",J95,0)</f>
        <v>22016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7" t="s">
        <v>86</v>
      </c>
      <c r="BK95" s="207">
        <f>ROUND(I95*H95,2)</f>
        <v>22016</v>
      </c>
      <c r="BL95" s="17" t="s">
        <v>290</v>
      </c>
      <c r="BM95" s="17" t="s">
        <v>6857</v>
      </c>
    </row>
    <row r="96" s="12" customFormat="1">
      <c r="B96" s="208"/>
      <c r="C96" s="209"/>
      <c r="D96" s="210" t="s">
        <v>292</v>
      </c>
      <c r="E96" s="211" t="s">
        <v>1</v>
      </c>
      <c r="F96" s="212" t="s">
        <v>6858</v>
      </c>
      <c r="G96" s="209"/>
      <c r="H96" s="211" t="s">
        <v>1</v>
      </c>
      <c r="I96" s="209"/>
      <c r="J96" s="209"/>
      <c r="K96" s="209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292</v>
      </c>
      <c r="AU96" s="217" t="s">
        <v>88</v>
      </c>
      <c r="AV96" s="12" t="s">
        <v>86</v>
      </c>
      <c r="AW96" s="12" t="s">
        <v>40</v>
      </c>
      <c r="AX96" s="12" t="s">
        <v>79</v>
      </c>
      <c r="AY96" s="217" t="s">
        <v>282</v>
      </c>
    </row>
    <row r="97" s="13" customFormat="1">
      <c r="B97" s="218"/>
      <c r="C97" s="219"/>
      <c r="D97" s="210" t="s">
        <v>292</v>
      </c>
      <c r="E97" s="220" t="s">
        <v>1</v>
      </c>
      <c r="F97" s="221" t="s">
        <v>6859</v>
      </c>
      <c r="G97" s="219"/>
      <c r="H97" s="222">
        <v>128</v>
      </c>
      <c r="I97" s="219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292</v>
      </c>
      <c r="AU97" s="227" t="s">
        <v>88</v>
      </c>
      <c r="AV97" s="13" t="s">
        <v>88</v>
      </c>
      <c r="AW97" s="13" t="s">
        <v>40</v>
      </c>
      <c r="AX97" s="13" t="s">
        <v>79</v>
      </c>
      <c r="AY97" s="227" t="s">
        <v>282</v>
      </c>
    </row>
    <row r="98" s="15" customFormat="1">
      <c r="B98" s="238"/>
      <c r="C98" s="239"/>
      <c r="D98" s="210" t="s">
        <v>292</v>
      </c>
      <c r="E98" s="240" t="s">
        <v>1</v>
      </c>
      <c r="F98" s="241" t="s">
        <v>306</v>
      </c>
      <c r="G98" s="239"/>
      <c r="H98" s="242">
        <v>128</v>
      </c>
      <c r="I98" s="239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292</v>
      </c>
      <c r="AU98" s="247" t="s">
        <v>88</v>
      </c>
      <c r="AV98" s="15" t="s">
        <v>290</v>
      </c>
      <c r="AW98" s="15" t="s">
        <v>40</v>
      </c>
      <c r="AX98" s="15" t="s">
        <v>86</v>
      </c>
      <c r="AY98" s="247" t="s">
        <v>282</v>
      </c>
    </row>
    <row r="99" s="1" customFormat="1" ht="16.5" customHeight="1">
      <c r="B99" s="33"/>
      <c r="C99" s="198" t="s">
        <v>129</v>
      </c>
      <c r="D99" s="198" t="s">
        <v>285</v>
      </c>
      <c r="E99" s="199" t="s">
        <v>6860</v>
      </c>
      <c r="F99" s="200" t="s">
        <v>6861</v>
      </c>
      <c r="G99" s="201" t="s">
        <v>376</v>
      </c>
      <c r="H99" s="202">
        <v>5522</v>
      </c>
      <c r="I99" s="203">
        <v>36.799999999999997</v>
      </c>
      <c r="J99" s="203">
        <f>ROUND(I99*H99,2)</f>
        <v>203209.60000000001</v>
      </c>
      <c r="K99" s="200" t="s">
        <v>289</v>
      </c>
      <c r="L99" s="38"/>
      <c r="M99" s="72" t="s">
        <v>1</v>
      </c>
      <c r="N99" s="204" t="s">
        <v>50</v>
      </c>
      <c r="O99" s="205">
        <v>0.14099999999999999</v>
      </c>
      <c r="P99" s="205">
        <f>O99*H99</f>
        <v>778.60199999999998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AR99" s="17" t="s">
        <v>290</v>
      </c>
      <c r="AT99" s="17" t="s">
        <v>285</v>
      </c>
      <c r="AU99" s="17" t="s">
        <v>88</v>
      </c>
      <c r="AY99" s="17" t="s">
        <v>282</v>
      </c>
      <c r="BE99" s="207">
        <f>IF(N99="základní",J99,0)</f>
        <v>203209.60000000001</v>
      </c>
      <c r="BF99" s="207">
        <f>IF(N99="snížená",J99,0)</f>
        <v>0</v>
      </c>
      <c r="BG99" s="207">
        <f>IF(N99="zákl. přenesená",J99,0)</f>
        <v>0</v>
      </c>
      <c r="BH99" s="207">
        <f>IF(N99="sníž. přenesená",J99,0)</f>
        <v>0</v>
      </c>
      <c r="BI99" s="207">
        <f>IF(N99="nulová",J99,0)</f>
        <v>0</v>
      </c>
      <c r="BJ99" s="17" t="s">
        <v>86</v>
      </c>
      <c r="BK99" s="207">
        <f>ROUND(I99*H99,2)</f>
        <v>203209.60000000001</v>
      </c>
      <c r="BL99" s="17" t="s">
        <v>290</v>
      </c>
      <c r="BM99" s="17" t="s">
        <v>6862</v>
      </c>
    </row>
    <row r="100" s="1" customFormat="1" ht="16.5" customHeight="1">
      <c r="B100" s="33"/>
      <c r="C100" s="198" t="s">
        <v>290</v>
      </c>
      <c r="D100" s="198" t="s">
        <v>285</v>
      </c>
      <c r="E100" s="199" t="s">
        <v>6863</v>
      </c>
      <c r="F100" s="200" t="s">
        <v>6864</v>
      </c>
      <c r="G100" s="201" t="s">
        <v>376</v>
      </c>
      <c r="H100" s="202">
        <v>32</v>
      </c>
      <c r="I100" s="203">
        <v>938</v>
      </c>
      <c r="J100" s="203">
        <f>ROUND(I100*H100,2)</f>
        <v>30016</v>
      </c>
      <c r="K100" s="200" t="s">
        <v>289</v>
      </c>
      <c r="L100" s="38"/>
      <c r="M100" s="72" t="s">
        <v>1</v>
      </c>
      <c r="N100" s="204" t="s">
        <v>50</v>
      </c>
      <c r="O100" s="205">
        <v>2.9969999999999999</v>
      </c>
      <c r="P100" s="205">
        <f>O100*H100</f>
        <v>95.903999999999996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17" t="s">
        <v>290</v>
      </c>
      <c r="AT100" s="17" t="s">
        <v>285</v>
      </c>
      <c r="AU100" s="17" t="s">
        <v>88</v>
      </c>
      <c r="AY100" s="17" t="s">
        <v>282</v>
      </c>
      <c r="BE100" s="207">
        <f>IF(N100="základní",J100,0)</f>
        <v>30016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17" t="s">
        <v>86</v>
      </c>
      <c r="BK100" s="207">
        <f>ROUND(I100*H100,2)</f>
        <v>30016</v>
      </c>
      <c r="BL100" s="17" t="s">
        <v>290</v>
      </c>
      <c r="BM100" s="17" t="s">
        <v>6865</v>
      </c>
    </row>
    <row r="101" s="1" customFormat="1" ht="16.5" customHeight="1">
      <c r="B101" s="33"/>
      <c r="C101" s="198" t="s">
        <v>319</v>
      </c>
      <c r="D101" s="198" t="s">
        <v>285</v>
      </c>
      <c r="E101" s="199" t="s">
        <v>6866</v>
      </c>
      <c r="F101" s="200" t="s">
        <v>6867</v>
      </c>
      <c r="G101" s="201" t="s">
        <v>376</v>
      </c>
      <c r="H101" s="202">
        <v>7</v>
      </c>
      <c r="I101" s="203">
        <v>2860</v>
      </c>
      <c r="J101" s="203">
        <f>ROUND(I101*H101,2)</f>
        <v>20020</v>
      </c>
      <c r="K101" s="200" t="s">
        <v>289</v>
      </c>
      <c r="L101" s="38"/>
      <c r="M101" s="72" t="s">
        <v>1</v>
      </c>
      <c r="N101" s="204" t="s">
        <v>50</v>
      </c>
      <c r="O101" s="205">
        <v>8.2170000000000005</v>
      </c>
      <c r="P101" s="205">
        <f>O101*H101</f>
        <v>57.519000000000005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7" t="s">
        <v>290</v>
      </c>
      <c r="AT101" s="17" t="s">
        <v>285</v>
      </c>
      <c r="AU101" s="17" t="s">
        <v>88</v>
      </c>
      <c r="AY101" s="17" t="s">
        <v>282</v>
      </c>
      <c r="BE101" s="207">
        <f>IF(N101="základní",J101,0)</f>
        <v>20020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7" t="s">
        <v>86</v>
      </c>
      <c r="BK101" s="207">
        <f>ROUND(I101*H101,2)</f>
        <v>20020</v>
      </c>
      <c r="BL101" s="17" t="s">
        <v>290</v>
      </c>
      <c r="BM101" s="17" t="s">
        <v>6868</v>
      </c>
    </row>
    <row r="102" s="1" customFormat="1" ht="16.5" customHeight="1">
      <c r="B102" s="33"/>
      <c r="C102" s="198" t="s">
        <v>327</v>
      </c>
      <c r="D102" s="198" t="s">
        <v>285</v>
      </c>
      <c r="E102" s="199" t="s">
        <v>4001</v>
      </c>
      <c r="F102" s="200" t="s">
        <v>4002</v>
      </c>
      <c r="G102" s="201" t="s">
        <v>343</v>
      </c>
      <c r="H102" s="202">
        <v>1395.5</v>
      </c>
      <c r="I102" s="203">
        <v>13.199999999999999</v>
      </c>
      <c r="J102" s="203">
        <f>ROUND(I102*H102,2)</f>
        <v>18420.599999999999</v>
      </c>
      <c r="K102" s="200" t="s">
        <v>289</v>
      </c>
      <c r="L102" s="38"/>
      <c r="M102" s="72" t="s">
        <v>1</v>
      </c>
      <c r="N102" s="204" t="s">
        <v>50</v>
      </c>
      <c r="O102" s="205">
        <v>0.045999999999999999</v>
      </c>
      <c r="P102" s="205">
        <f>O102*H102</f>
        <v>64.192999999999998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18420.599999999999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18420.599999999999</v>
      </c>
      <c r="BL102" s="17" t="s">
        <v>290</v>
      </c>
      <c r="BM102" s="17" t="s">
        <v>6869</v>
      </c>
    </row>
    <row r="103" s="1" customFormat="1" ht="16.5" customHeight="1">
      <c r="B103" s="33"/>
      <c r="C103" s="198" t="s">
        <v>334</v>
      </c>
      <c r="D103" s="198" t="s">
        <v>285</v>
      </c>
      <c r="E103" s="199" t="s">
        <v>6870</v>
      </c>
      <c r="F103" s="200" t="s">
        <v>6871</v>
      </c>
      <c r="G103" s="201" t="s">
        <v>376</v>
      </c>
      <c r="H103" s="202">
        <v>5522</v>
      </c>
      <c r="I103" s="203">
        <v>72.799999999999997</v>
      </c>
      <c r="J103" s="203">
        <f>ROUND(I103*H103,2)</f>
        <v>402001.59999999998</v>
      </c>
      <c r="K103" s="200" t="s">
        <v>289</v>
      </c>
      <c r="L103" s="38"/>
      <c r="M103" s="72" t="s">
        <v>1</v>
      </c>
      <c r="N103" s="204" t="s">
        <v>50</v>
      </c>
      <c r="O103" s="205">
        <v>0.27400000000000002</v>
      </c>
      <c r="P103" s="205">
        <f>O103*H103</f>
        <v>1513.028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7" t="s">
        <v>290</v>
      </c>
      <c r="AT103" s="17" t="s">
        <v>285</v>
      </c>
      <c r="AU103" s="17" t="s">
        <v>88</v>
      </c>
      <c r="AY103" s="17" t="s">
        <v>282</v>
      </c>
      <c r="BE103" s="207">
        <f>IF(N103="základní",J103,0)</f>
        <v>402001.59999999998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7" t="s">
        <v>86</v>
      </c>
      <c r="BK103" s="207">
        <f>ROUND(I103*H103,2)</f>
        <v>402001.59999999998</v>
      </c>
      <c r="BL103" s="17" t="s">
        <v>290</v>
      </c>
      <c r="BM103" s="17" t="s">
        <v>6872</v>
      </c>
    </row>
    <row r="104" s="1" customFormat="1" ht="16.5" customHeight="1">
      <c r="B104" s="33"/>
      <c r="C104" s="198" t="s">
        <v>331</v>
      </c>
      <c r="D104" s="198" t="s">
        <v>285</v>
      </c>
      <c r="E104" s="199" t="s">
        <v>6873</v>
      </c>
      <c r="F104" s="200" t="s">
        <v>6874</v>
      </c>
      <c r="G104" s="201" t="s">
        <v>376</v>
      </c>
      <c r="H104" s="202">
        <v>32</v>
      </c>
      <c r="I104" s="203">
        <v>963</v>
      </c>
      <c r="J104" s="203">
        <f>ROUND(I104*H104,2)</f>
        <v>30816</v>
      </c>
      <c r="K104" s="200" t="s">
        <v>289</v>
      </c>
      <c r="L104" s="38"/>
      <c r="M104" s="72" t="s">
        <v>1</v>
      </c>
      <c r="N104" s="204" t="s">
        <v>50</v>
      </c>
      <c r="O104" s="205">
        <v>3.0950000000000002</v>
      </c>
      <c r="P104" s="205">
        <f>O104*H104</f>
        <v>99.040000000000006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17" t="s">
        <v>290</v>
      </c>
      <c r="AT104" s="17" t="s">
        <v>285</v>
      </c>
      <c r="AU104" s="17" t="s">
        <v>88</v>
      </c>
      <c r="AY104" s="17" t="s">
        <v>282</v>
      </c>
      <c r="BE104" s="207">
        <f>IF(N104="základní",J104,0)</f>
        <v>30816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17" t="s">
        <v>86</v>
      </c>
      <c r="BK104" s="207">
        <f>ROUND(I104*H104,2)</f>
        <v>30816</v>
      </c>
      <c r="BL104" s="17" t="s">
        <v>290</v>
      </c>
      <c r="BM104" s="17" t="s">
        <v>6875</v>
      </c>
    </row>
    <row r="105" s="1" customFormat="1" ht="16.5" customHeight="1">
      <c r="B105" s="33"/>
      <c r="C105" s="198" t="s">
        <v>346</v>
      </c>
      <c r="D105" s="198" t="s">
        <v>285</v>
      </c>
      <c r="E105" s="199" t="s">
        <v>6876</v>
      </c>
      <c r="F105" s="200" t="s">
        <v>6877</v>
      </c>
      <c r="G105" s="201" t="s">
        <v>376</v>
      </c>
      <c r="H105" s="202">
        <v>7</v>
      </c>
      <c r="I105" s="203">
        <v>3610</v>
      </c>
      <c r="J105" s="203">
        <f>ROUND(I105*H105,2)</f>
        <v>25270</v>
      </c>
      <c r="K105" s="200" t="s">
        <v>289</v>
      </c>
      <c r="L105" s="38"/>
      <c r="M105" s="72" t="s">
        <v>1</v>
      </c>
      <c r="N105" s="204" t="s">
        <v>50</v>
      </c>
      <c r="O105" s="205">
        <v>11.683</v>
      </c>
      <c r="P105" s="205">
        <f>O105*H105</f>
        <v>81.781000000000006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7" t="s">
        <v>290</v>
      </c>
      <c r="AT105" s="17" t="s">
        <v>285</v>
      </c>
      <c r="AU105" s="17" t="s">
        <v>88</v>
      </c>
      <c r="AY105" s="17" t="s">
        <v>282</v>
      </c>
      <c r="BE105" s="207">
        <f>IF(N105="základní",J105,0)</f>
        <v>25270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7" t="s">
        <v>86</v>
      </c>
      <c r="BK105" s="207">
        <f>ROUND(I105*H105,2)</f>
        <v>25270</v>
      </c>
      <c r="BL105" s="17" t="s">
        <v>290</v>
      </c>
      <c r="BM105" s="17" t="s">
        <v>6878</v>
      </c>
    </row>
    <row r="106" s="1" customFormat="1" ht="16.5" customHeight="1">
      <c r="B106" s="33"/>
      <c r="C106" s="198" t="s">
        <v>352</v>
      </c>
      <c r="D106" s="198" t="s">
        <v>285</v>
      </c>
      <c r="E106" s="199" t="s">
        <v>6879</v>
      </c>
      <c r="F106" s="200" t="s">
        <v>6880</v>
      </c>
      <c r="G106" s="201" t="s">
        <v>376</v>
      </c>
      <c r="H106" s="202">
        <v>117</v>
      </c>
      <c r="I106" s="203">
        <v>237</v>
      </c>
      <c r="J106" s="203">
        <f>ROUND(I106*H106,2)</f>
        <v>27729</v>
      </c>
      <c r="K106" s="200" t="s">
        <v>289</v>
      </c>
      <c r="L106" s="38"/>
      <c r="M106" s="72" t="s">
        <v>1</v>
      </c>
      <c r="N106" s="204" t="s">
        <v>50</v>
      </c>
      <c r="O106" s="205">
        <v>0.87</v>
      </c>
      <c r="P106" s="205">
        <f>O106*H106</f>
        <v>101.79000000000001</v>
      </c>
      <c r="Q106" s="205">
        <v>6.0000000000000002E-05</v>
      </c>
      <c r="R106" s="205">
        <f>Q106*H106</f>
        <v>0.0070200000000000002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27729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27729</v>
      </c>
      <c r="BL106" s="17" t="s">
        <v>290</v>
      </c>
      <c r="BM106" s="17" t="s">
        <v>6881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6882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6883</v>
      </c>
      <c r="G108" s="219"/>
      <c r="H108" s="222">
        <v>117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117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248" t="s">
        <v>356</v>
      </c>
      <c r="D110" s="248" t="s">
        <v>328</v>
      </c>
      <c r="E110" s="249" t="s">
        <v>6884</v>
      </c>
      <c r="F110" s="250" t="s">
        <v>6885</v>
      </c>
      <c r="G110" s="251" t="s">
        <v>376</v>
      </c>
      <c r="H110" s="252">
        <v>117</v>
      </c>
      <c r="I110" s="253">
        <v>132</v>
      </c>
      <c r="J110" s="253">
        <f>ROUND(I110*H110,2)</f>
        <v>15444</v>
      </c>
      <c r="K110" s="250" t="s">
        <v>289</v>
      </c>
      <c r="L110" s="254"/>
      <c r="M110" s="255" t="s">
        <v>1</v>
      </c>
      <c r="N110" s="256" t="s">
        <v>50</v>
      </c>
      <c r="O110" s="205">
        <v>0</v>
      </c>
      <c r="P110" s="205">
        <f>O110*H110</f>
        <v>0</v>
      </c>
      <c r="Q110" s="205">
        <v>0.0070899999999999999</v>
      </c>
      <c r="R110" s="205">
        <f>Q110*H110</f>
        <v>0.82952999999999999</v>
      </c>
      <c r="S110" s="205">
        <v>0</v>
      </c>
      <c r="T110" s="206">
        <f>S110*H110</f>
        <v>0</v>
      </c>
      <c r="AR110" s="17" t="s">
        <v>331</v>
      </c>
      <c r="AT110" s="17" t="s">
        <v>328</v>
      </c>
      <c r="AU110" s="17" t="s">
        <v>88</v>
      </c>
      <c r="AY110" s="17" t="s">
        <v>282</v>
      </c>
      <c r="BE110" s="207">
        <f>IF(N110="základní",J110,0)</f>
        <v>15444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15444</v>
      </c>
      <c r="BL110" s="17" t="s">
        <v>290</v>
      </c>
      <c r="BM110" s="17" t="s">
        <v>6886</v>
      </c>
    </row>
    <row r="111" s="13" customFormat="1">
      <c r="B111" s="218"/>
      <c r="C111" s="219"/>
      <c r="D111" s="210" t="s">
        <v>292</v>
      </c>
      <c r="E111" s="220" t="s">
        <v>1</v>
      </c>
      <c r="F111" s="221" t="s">
        <v>3624</v>
      </c>
      <c r="G111" s="219"/>
      <c r="H111" s="222">
        <v>117</v>
      </c>
      <c r="I111" s="219"/>
      <c r="J111" s="219"/>
      <c r="K111" s="219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292</v>
      </c>
      <c r="AU111" s="227" t="s">
        <v>88</v>
      </c>
      <c r="AV111" s="13" t="s">
        <v>88</v>
      </c>
      <c r="AW111" s="13" t="s">
        <v>40</v>
      </c>
      <c r="AX111" s="13" t="s">
        <v>79</v>
      </c>
      <c r="AY111" s="227" t="s">
        <v>282</v>
      </c>
    </row>
    <row r="112" s="15" customFormat="1">
      <c r="B112" s="238"/>
      <c r="C112" s="239"/>
      <c r="D112" s="210" t="s">
        <v>292</v>
      </c>
      <c r="E112" s="240" t="s">
        <v>1</v>
      </c>
      <c r="F112" s="241" t="s">
        <v>306</v>
      </c>
      <c r="G112" s="239"/>
      <c r="H112" s="242">
        <v>117</v>
      </c>
      <c r="I112" s="239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292</v>
      </c>
      <c r="AU112" s="247" t="s">
        <v>88</v>
      </c>
      <c r="AV112" s="15" t="s">
        <v>290</v>
      </c>
      <c r="AW112" s="15" t="s">
        <v>40</v>
      </c>
      <c r="AX112" s="15" t="s">
        <v>86</v>
      </c>
      <c r="AY112" s="247" t="s">
        <v>282</v>
      </c>
    </row>
    <row r="113" s="1" customFormat="1" ht="16.5" customHeight="1">
      <c r="B113" s="33"/>
      <c r="C113" s="248" t="s">
        <v>360</v>
      </c>
      <c r="D113" s="248" t="s">
        <v>328</v>
      </c>
      <c r="E113" s="249" t="s">
        <v>6887</v>
      </c>
      <c r="F113" s="250" t="s">
        <v>6888</v>
      </c>
      <c r="G113" s="251" t="s">
        <v>376</v>
      </c>
      <c r="H113" s="252">
        <v>117</v>
      </c>
      <c r="I113" s="253">
        <v>15</v>
      </c>
      <c r="J113" s="253">
        <f>ROUND(I113*H113,2)</f>
        <v>1755</v>
      </c>
      <c r="K113" s="250" t="s">
        <v>377</v>
      </c>
      <c r="L113" s="254"/>
      <c r="M113" s="255" t="s">
        <v>1</v>
      </c>
      <c r="N113" s="256" t="s">
        <v>50</v>
      </c>
      <c r="O113" s="205">
        <v>0</v>
      </c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7" t="s">
        <v>331</v>
      </c>
      <c r="AT113" s="17" t="s">
        <v>328</v>
      </c>
      <c r="AU113" s="17" t="s">
        <v>88</v>
      </c>
      <c r="AY113" s="17" t="s">
        <v>282</v>
      </c>
      <c r="BE113" s="207">
        <f>IF(N113="základní",J113,0)</f>
        <v>1755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7" t="s">
        <v>86</v>
      </c>
      <c r="BK113" s="207">
        <f>ROUND(I113*H113,2)</f>
        <v>1755</v>
      </c>
      <c r="BL113" s="17" t="s">
        <v>290</v>
      </c>
      <c r="BM113" s="17" t="s">
        <v>6889</v>
      </c>
    </row>
    <row r="114" s="13" customFormat="1">
      <c r="B114" s="218"/>
      <c r="C114" s="219"/>
      <c r="D114" s="210" t="s">
        <v>292</v>
      </c>
      <c r="E114" s="220" t="s">
        <v>1</v>
      </c>
      <c r="F114" s="221" t="s">
        <v>3624</v>
      </c>
      <c r="G114" s="219"/>
      <c r="H114" s="222">
        <v>117</v>
      </c>
      <c r="I114" s="219"/>
      <c r="J114" s="219"/>
      <c r="K114" s="219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292</v>
      </c>
      <c r="AU114" s="227" t="s">
        <v>88</v>
      </c>
      <c r="AV114" s="13" t="s">
        <v>88</v>
      </c>
      <c r="AW114" s="13" t="s">
        <v>40</v>
      </c>
      <c r="AX114" s="13" t="s">
        <v>79</v>
      </c>
      <c r="AY114" s="227" t="s">
        <v>282</v>
      </c>
    </row>
    <row r="115" s="15" customFormat="1">
      <c r="B115" s="238"/>
      <c r="C115" s="239"/>
      <c r="D115" s="210" t="s">
        <v>292</v>
      </c>
      <c r="E115" s="240" t="s">
        <v>1</v>
      </c>
      <c r="F115" s="241" t="s">
        <v>306</v>
      </c>
      <c r="G115" s="239"/>
      <c r="H115" s="242">
        <v>117</v>
      </c>
      <c r="I115" s="239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292</v>
      </c>
      <c r="AU115" s="247" t="s">
        <v>88</v>
      </c>
      <c r="AV115" s="15" t="s">
        <v>290</v>
      </c>
      <c r="AW115" s="15" t="s">
        <v>40</v>
      </c>
      <c r="AX115" s="15" t="s">
        <v>86</v>
      </c>
      <c r="AY115" s="247" t="s">
        <v>282</v>
      </c>
    </row>
    <row r="116" s="1" customFormat="1" ht="16.5" customHeight="1">
      <c r="B116" s="33"/>
      <c r="C116" s="248" t="s">
        <v>365</v>
      </c>
      <c r="D116" s="248" t="s">
        <v>328</v>
      </c>
      <c r="E116" s="249" t="s">
        <v>6890</v>
      </c>
      <c r="F116" s="250" t="s">
        <v>6891</v>
      </c>
      <c r="G116" s="251" t="s">
        <v>392</v>
      </c>
      <c r="H116" s="252">
        <v>78</v>
      </c>
      <c r="I116" s="253">
        <v>85</v>
      </c>
      <c r="J116" s="253">
        <f>ROUND(I116*H116,2)</f>
        <v>6630</v>
      </c>
      <c r="K116" s="250" t="s">
        <v>377</v>
      </c>
      <c r="L116" s="254"/>
      <c r="M116" s="255" t="s">
        <v>1</v>
      </c>
      <c r="N116" s="256" t="s">
        <v>50</v>
      </c>
      <c r="O116" s="205">
        <v>0</v>
      </c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7" t="s">
        <v>331</v>
      </c>
      <c r="AT116" s="17" t="s">
        <v>328</v>
      </c>
      <c r="AU116" s="17" t="s">
        <v>88</v>
      </c>
      <c r="AY116" s="17" t="s">
        <v>282</v>
      </c>
      <c r="BE116" s="207">
        <f>IF(N116="základní",J116,0)</f>
        <v>6630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7" t="s">
        <v>86</v>
      </c>
      <c r="BK116" s="207">
        <f>ROUND(I116*H116,2)</f>
        <v>6630</v>
      </c>
      <c r="BL116" s="17" t="s">
        <v>290</v>
      </c>
      <c r="BM116" s="17" t="s">
        <v>6892</v>
      </c>
    </row>
    <row r="117" s="13" customFormat="1">
      <c r="B117" s="218"/>
      <c r="C117" s="219"/>
      <c r="D117" s="210" t="s">
        <v>292</v>
      </c>
      <c r="E117" s="220" t="s">
        <v>1</v>
      </c>
      <c r="F117" s="221" t="s">
        <v>715</v>
      </c>
      <c r="G117" s="219"/>
      <c r="H117" s="222">
        <v>78</v>
      </c>
      <c r="I117" s="219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292</v>
      </c>
      <c r="AU117" s="227" t="s">
        <v>88</v>
      </c>
      <c r="AV117" s="13" t="s">
        <v>88</v>
      </c>
      <c r="AW117" s="13" t="s">
        <v>40</v>
      </c>
      <c r="AX117" s="13" t="s">
        <v>79</v>
      </c>
      <c r="AY117" s="227" t="s">
        <v>282</v>
      </c>
    </row>
    <row r="118" s="15" customFormat="1">
      <c r="B118" s="238"/>
      <c r="C118" s="239"/>
      <c r="D118" s="210" t="s">
        <v>292</v>
      </c>
      <c r="E118" s="240" t="s">
        <v>1</v>
      </c>
      <c r="F118" s="241" t="s">
        <v>306</v>
      </c>
      <c r="G118" s="239"/>
      <c r="H118" s="242">
        <v>78</v>
      </c>
      <c r="I118" s="239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292</v>
      </c>
      <c r="AU118" s="247" t="s">
        <v>88</v>
      </c>
      <c r="AV118" s="15" t="s">
        <v>290</v>
      </c>
      <c r="AW118" s="15" t="s">
        <v>40</v>
      </c>
      <c r="AX118" s="15" t="s">
        <v>86</v>
      </c>
      <c r="AY118" s="247" t="s">
        <v>282</v>
      </c>
    </row>
    <row r="119" s="1" customFormat="1" ht="16.5" customHeight="1">
      <c r="B119" s="33"/>
      <c r="C119" s="198" t="s">
        <v>370</v>
      </c>
      <c r="D119" s="198" t="s">
        <v>285</v>
      </c>
      <c r="E119" s="199" t="s">
        <v>6893</v>
      </c>
      <c r="F119" s="200" t="s">
        <v>6894</v>
      </c>
      <c r="G119" s="201" t="s">
        <v>376</v>
      </c>
      <c r="H119" s="202">
        <v>7</v>
      </c>
      <c r="I119" s="203">
        <v>6540</v>
      </c>
      <c r="J119" s="203">
        <f>ROUND(I119*H119,2)</f>
        <v>45780</v>
      </c>
      <c r="K119" s="200" t="s">
        <v>289</v>
      </c>
      <c r="L119" s="38"/>
      <c r="M119" s="72" t="s">
        <v>1</v>
      </c>
      <c r="N119" s="204" t="s">
        <v>50</v>
      </c>
      <c r="O119" s="205">
        <v>24.617000000000001</v>
      </c>
      <c r="P119" s="205">
        <f>O119*H119</f>
        <v>172.31900000000002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88</v>
      </c>
      <c r="AY119" s="17" t="s">
        <v>282</v>
      </c>
      <c r="BE119" s="207">
        <f>IF(N119="základní",J119,0)</f>
        <v>45780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45780</v>
      </c>
      <c r="BL119" s="17" t="s">
        <v>290</v>
      </c>
      <c r="BM119" s="17" t="s">
        <v>6895</v>
      </c>
    </row>
    <row r="120" s="1" customFormat="1" ht="16.5" customHeight="1">
      <c r="B120" s="33"/>
      <c r="C120" s="198" t="s">
        <v>8</v>
      </c>
      <c r="D120" s="198" t="s">
        <v>285</v>
      </c>
      <c r="E120" s="199" t="s">
        <v>6896</v>
      </c>
      <c r="F120" s="200" t="s">
        <v>6897</v>
      </c>
      <c r="G120" s="201" t="s">
        <v>343</v>
      </c>
      <c r="H120" s="202">
        <v>13.65</v>
      </c>
      <c r="I120" s="203">
        <v>64.599999999999994</v>
      </c>
      <c r="J120" s="203">
        <f>ROUND(I120*H120,2)</f>
        <v>881.78999999999996</v>
      </c>
      <c r="K120" s="200" t="s">
        <v>289</v>
      </c>
      <c r="L120" s="38"/>
      <c r="M120" s="72" t="s">
        <v>1</v>
      </c>
      <c r="N120" s="204" t="s">
        <v>50</v>
      </c>
      <c r="O120" s="205">
        <v>0.078</v>
      </c>
      <c r="P120" s="205">
        <f>O120*H120</f>
        <v>1.0647</v>
      </c>
      <c r="Q120" s="205">
        <v>0.00036000000000000002</v>
      </c>
      <c r="R120" s="205">
        <f>Q120*H120</f>
        <v>0.0049140000000000008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88</v>
      </c>
      <c r="AY120" s="17" t="s">
        <v>282</v>
      </c>
      <c r="BE120" s="207">
        <f>IF(N120="základní",J120,0)</f>
        <v>881.78999999999996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881.78999999999996</v>
      </c>
      <c r="BL120" s="17" t="s">
        <v>290</v>
      </c>
      <c r="BM120" s="17" t="s">
        <v>6898</v>
      </c>
    </row>
    <row r="121" s="12" customFormat="1">
      <c r="B121" s="208"/>
      <c r="C121" s="209"/>
      <c r="D121" s="210" t="s">
        <v>292</v>
      </c>
      <c r="E121" s="211" t="s">
        <v>1</v>
      </c>
      <c r="F121" s="212" t="s">
        <v>6899</v>
      </c>
      <c r="G121" s="209"/>
      <c r="H121" s="211" t="s">
        <v>1</v>
      </c>
      <c r="I121" s="209"/>
      <c r="J121" s="209"/>
      <c r="K121" s="209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292</v>
      </c>
      <c r="AU121" s="217" t="s">
        <v>88</v>
      </c>
      <c r="AV121" s="12" t="s">
        <v>86</v>
      </c>
      <c r="AW121" s="12" t="s">
        <v>40</v>
      </c>
      <c r="AX121" s="12" t="s">
        <v>79</v>
      </c>
      <c r="AY121" s="217" t="s">
        <v>282</v>
      </c>
    </row>
    <row r="122" s="13" customFormat="1">
      <c r="B122" s="218"/>
      <c r="C122" s="219"/>
      <c r="D122" s="210" t="s">
        <v>292</v>
      </c>
      <c r="E122" s="220" t="s">
        <v>1</v>
      </c>
      <c r="F122" s="221" t="s">
        <v>6900</v>
      </c>
      <c r="G122" s="219"/>
      <c r="H122" s="222">
        <v>13.65</v>
      </c>
      <c r="I122" s="219"/>
      <c r="J122" s="219"/>
      <c r="K122" s="219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292</v>
      </c>
      <c r="AU122" s="227" t="s">
        <v>88</v>
      </c>
      <c r="AV122" s="13" t="s">
        <v>88</v>
      </c>
      <c r="AW122" s="13" t="s">
        <v>40</v>
      </c>
      <c r="AX122" s="13" t="s">
        <v>79</v>
      </c>
      <c r="AY122" s="227" t="s">
        <v>282</v>
      </c>
    </row>
    <row r="123" s="15" customFormat="1">
      <c r="B123" s="238"/>
      <c r="C123" s="239"/>
      <c r="D123" s="210" t="s">
        <v>292</v>
      </c>
      <c r="E123" s="240" t="s">
        <v>1</v>
      </c>
      <c r="F123" s="241" t="s">
        <v>306</v>
      </c>
      <c r="G123" s="239"/>
      <c r="H123" s="242">
        <v>13.65</v>
      </c>
      <c r="I123" s="239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292</v>
      </c>
      <c r="AU123" s="247" t="s">
        <v>88</v>
      </c>
      <c r="AV123" s="15" t="s">
        <v>290</v>
      </c>
      <c r="AW123" s="15" t="s">
        <v>40</v>
      </c>
      <c r="AX123" s="15" t="s">
        <v>86</v>
      </c>
      <c r="AY123" s="247" t="s">
        <v>282</v>
      </c>
    </row>
    <row r="124" s="1" customFormat="1" ht="16.5" customHeight="1">
      <c r="B124" s="33"/>
      <c r="C124" s="248" t="s">
        <v>381</v>
      </c>
      <c r="D124" s="248" t="s">
        <v>328</v>
      </c>
      <c r="E124" s="249" t="s">
        <v>6901</v>
      </c>
      <c r="F124" s="250" t="s">
        <v>6902</v>
      </c>
      <c r="G124" s="251" t="s">
        <v>343</v>
      </c>
      <c r="H124" s="252">
        <v>13.65</v>
      </c>
      <c r="I124" s="253">
        <v>80</v>
      </c>
      <c r="J124" s="253">
        <f>ROUND(I124*H124,2)</f>
        <v>1092</v>
      </c>
      <c r="K124" s="250" t="s">
        <v>377</v>
      </c>
      <c r="L124" s="254"/>
      <c r="M124" s="255" t="s">
        <v>1</v>
      </c>
      <c r="N124" s="256" t="s">
        <v>50</v>
      </c>
      <c r="O124" s="205">
        <v>0</v>
      </c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331</v>
      </c>
      <c r="AT124" s="17" t="s">
        <v>328</v>
      </c>
      <c r="AU124" s="17" t="s">
        <v>88</v>
      </c>
      <c r="AY124" s="17" t="s">
        <v>282</v>
      </c>
      <c r="BE124" s="207">
        <f>IF(N124="základní",J124,0)</f>
        <v>1092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1092</v>
      </c>
      <c r="BL124" s="17" t="s">
        <v>290</v>
      </c>
      <c r="BM124" s="17" t="s">
        <v>6903</v>
      </c>
    </row>
    <row r="125" s="12" customFormat="1">
      <c r="B125" s="208"/>
      <c r="C125" s="209"/>
      <c r="D125" s="210" t="s">
        <v>292</v>
      </c>
      <c r="E125" s="211" t="s">
        <v>1</v>
      </c>
      <c r="F125" s="212" t="s">
        <v>6904</v>
      </c>
      <c r="G125" s="209"/>
      <c r="H125" s="211" t="s">
        <v>1</v>
      </c>
      <c r="I125" s="209"/>
      <c r="J125" s="209"/>
      <c r="K125" s="209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292</v>
      </c>
      <c r="AU125" s="217" t="s">
        <v>88</v>
      </c>
      <c r="AV125" s="12" t="s">
        <v>86</v>
      </c>
      <c r="AW125" s="12" t="s">
        <v>40</v>
      </c>
      <c r="AX125" s="12" t="s">
        <v>79</v>
      </c>
      <c r="AY125" s="217" t="s">
        <v>282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6905</v>
      </c>
      <c r="G126" s="219"/>
      <c r="H126" s="222">
        <v>13.65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88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5" customFormat="1">
      <c r="B127" s="238"/>
      <c r="C127" s="239"/>
      <c r="D127" s="210" t="s">
        <v>292</v>
      </c>
      <c r="E127" s="240" t="s">
        <v>1</v>
      </c>
      <c r="F127" s="241" t="s">
        <v>306</v>
      </c>
      <c r="G127" s="239"/>
      <c r="H127" s="242">
        <v>13.65</v>
      </c>
      <c r="I127" s="239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292</v>
      </c>
      <c r="AU127" s="247" t="s">
        <v>88</v>
      </c>
      <c r="AV127" s="15" t="s">
        <v>290</v>
      </c>
      <c r="AW127" s="15" t="s">
        <v>40</v>
      </c>
      <c r="AX127" s="15" t="s">
        <v>86</v>
      </c>
      <c r="AY127" s="247" t="s">
        <v>282</v>
      </c>
    </row>
    <row r="128" s="1" customFormat="1" ht="16.5" customHeight="1">
      <c r="B128" s="33"/>
      <c r="C128" s="198" t="s">
        <v>385</v>
      </c>
      <c r="D128" s="198" t="s">
        <v>285</v>
      </c>
      <c r="E128" s="199" t="s">
        <v>6906</v>
      </c>
      <c r="F128" s="200" t="s">
        <v>6907</v>
      </c>
      <c r="G128" s="201" t="s">
        <v>376</v>
      </c>
      <c r="H128" s="202">
        <v>7</v>
      </c>
      <c r="I128" s="203">
        <v>7820</v>
      </c>
      <c r="J128" s="203">
        <f>ROUND(I128*H128,2)</f>
        <v>54740</v>
      </c>
      <c r="K128" s="200" t="s">
        <v>289</v>
      </c>
      <c r="L128" s="38"/>
      <c r="M128" s="72" t="s">
        <v>1</v>
      </c>
      <c r="N128" s="204" t="s">
        <v>50</v>
      </c>
      <c r="O128" s="205">
        <v>25.789999999999999</v>
      </c>
      <c r="P128" s="205">
        <f>O128*H128</f>
        <v>180.53</v>
      </c>
      <c r="Q128" s="205">
        <v>0.0065599999999999999</v>
      </c>
      <c r="R128" s="205">
        <f>Q128*H128</f>
        <v>0.045920000000000002</v>
      </c>
      <c r="S128" s="205">
        <v>0</v>
      </c>
      <c r="T128" s="206">
        <f>S128*H128</f>
        <v>0</v>
      </c>
      <c r="AR128" s="17" t="s">
        <v>290</v>
      </c>
      <c r="AT128" s="17" t="s">
        <v>285</v>
      </c>
      <c r="AU128" s="17" t="s">
        <v>88</v>
      </c>
      <c r="AY128" s="17" t="s">
        <v>282</v>
      </c>
      <c r="BE128" s="207">
        <f>IF(N128="základní",J128,0)</f>
        <v>54740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7" t="s">
        <v>86</v>
      </c>
      <c r="BK128" s="207">
        <f>ROUND(I128*H128,2)</f>
        <v>54740</v>
      </c>
      <c r="BL128" s="17" t="s">
        <v>290</v>
      </c>
      <c r="BM128" s="17" t="s">
        <v>6908</v>
      </c>
    </row>
    <row r="129" s="1" customFormat="1" ht="16.5" customHeight="1">
      <c r="B129" s="33"/>
      <c r="C129" s="198" t="s">
        <v>389</v>
      </c>
      <c r="D129" s="198" t="s">
        <v>285</v>
      </c>
      <c r="E129" s="199" t="s">
        <v>4013</v>
      </c>
      <c r="F129" s="200" t="s">
        <v>4014</v>
      </c>
      <c r="G129" s="201" t="s">
        <v>343</v>
      </c>
      <c r="H129" s="202">
        <v>2791</v>
      </c>
      <c r="I129" s="203">
        <v>1.8400000000000001</v>
      </c>
      <c r="J129" s="203">
        <f>ROUND(I129*H129,2)</f>
        <v>5135.4399999999996</v>
      </c>
      <c r="K129" s="200" t="s">
        <v>289</v>
      </c>
      <c r="L129" s="38"/>
      <c r="M129" s="72" t="s">
        <v>1</v>
      </c>
      <c r="N129" s="204" t="s">
        <v>50</v>
      </c>
      <c r="O129" s="205">
        <v>0.0040000000000000001</v>
      </c>
      <c r="P129" s="205">
        <f>O129*H129</f>
        <v>11.164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AR129" s="17" t="s">
        <v>290</v>
      </c>
      <c r="AT129" s="17" t="s">
        <v>285</v>
      </c>
      <c r="AU129" s="17" t="s">
        <v>88</v>
      </c>
      <c r="AY129" s="17" t="s">
        <v>282</v>
      </c>
      <c r="BE129" s="207">
        <f>IF(N129="základní",J129,0)</f>
        <v>5135.4399999999996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7" t="s">
        <v>86</v>
      </c>
      <c r="BK129" s="207">
        <f>ROUND(I129*H129,2)</f>
        <v>5135.4399999999996</v>
      </c>
      <c r="BL129" s="17" t="s">
        <v>290</v>
      </c>
      <c r="BM129" s="17" t="s">
        <v>6909</v>
      </c>
    </row>
    <row r="130" s="13" customFormat="1">
      <c r="B130" s="218"/>
      <c r="C130" s="219"/>
      <c r="D130" s="210" t="s">
        <v>292</v>
      </c>
      <c r="E130" s="220" t="s">
        <v>1</v>
      </c>
      <c r="F130" s="221" t="s">
        <v>6910</v>
      </c>
      <c r="G130" s="219"/>
      <c r="H130" s="222">
        <v>2791</v>
      </c>
      <c r="I130" s="219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292</v>
      </c>
      <c r="AU130" s="227" t="s">
        <v>88</v>
      </c>
      <c r="AV130" s="13" t="s">
        <v>88</v>
      </c>
      <c r="AW130" s="13" t="s">
        <v>40</v>
      </c>
      <c r="AX130" s="13" t="s">
        <v>79</v>
      </c>
      <c r="AY130" s="227" t="s">
        <v>282</v>
      </c>
    </row>
    <row r="131" s="15" customFormat="1">
      <c r="B131" s="238"/>
      <c r="C131" s="239"/>
      <c r="D131" s="210" t="s">
        <v>292</v>
      </c>
      <c r="E131" s="240" t="s">
        <v>1</v>
      </c>
      <c r="F131" s="241" t="s">
        <v>306</v>
      </c>
      <c r="G131" s="239"/>
      <c r="H131" s="242">
        <v>2791</v>
      </c>
      <c r="I131" s="239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292</v>
      </c>
      <c r="AU131" s="247" t="s">
        <v>88</v>
      </c>
      <c r="AV131" s="15" t="s">
        <v>290</v>
      </c>
      <c r="AW131" s="15" t="s">
        <v>40</v>
      </c>
      <c r="AX131" s="15" t="s">
        <v>86</v>
      </c>
      <c r="AY131" s="247" t="s">
        <v>282</v>
      </c>
    </row>
    <row r="132" s="1" customFormat="1" ht="16.5" customHeight="1">
      <c r="B132" s="33"/>
      <c r="C132" s="248" t="s">
        <v>395</v>
      </c>
      <c r="D132" s="248" t="s">
        <v>328</v>
      </c>
      <c r="E132" s="249" t="s">
        <v>6911</v>
      </c>
      <c r="F132" s="250" t="s">
        <v>6912</v>
      </c>
      <c r="G132" s="251" t="s">
        <v>6913</v>
      </c>
      <c r="H132" s="252">
        <v>6.9779999999999998</v>
      </c>
      <c r="I132" s="253">
        <v>297</v>
      </c>
      <c r="J132" s="253">
        <f>ROUND(I132*H132,2)</f>
        <v>2072.4699999999998</v>
      </c>
      <c r="K132" s="250" t="s">
        <v>289</v>
      </c>
      <c r="L132" s="254"/>
      <c r="M132" s="255" t="s">
        <v>1</v>
      </c>
      <c r="N132" s="256" t="s">
        <v>50</v>
      </c>
      <c r="O132" s="205">
        <v>0</v>
      </c>
      <c r="P132" s="205">
        <f>O132*H132</f>
        <v>0</v>
      </c>
      <c r="Q132" s="205">
        <v>0.001</v>
      </c>
      <c r="R132" s="205">
        <f>Q132*H132</f>
        <v>0.0069779999999999998</v>
      </c>
      <c r="S132" s="205">
        <v>0</v>
      </c>
      <c r="T132" s="206">
        <f>S132*H132</f>
        <v>0</v>
      </c>
      <c r="AR132" s="17" t="s">
        <v>331</v>
      </c>
      <c r="AT132" s="17" t="s">
        <v>328</v>
      </c>
      <c r="AU132" s="17" t="s">
        <v>88</v>
      </c>
      <c r="AY132" s="17" t="s">
        <v>282</v>
      </c>
      <c r="BE132" s="207">
        <f>IF(N132="základní",J132,0)</f>
        <v>2072.4699999999998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7" t="s">
        <v>86</v>
      </c>
      <c r="BK132" s="207">
        <f>ROUND(I132*H132,2)</f>
        <v>2072.4699999999998</v>
      </c>
      <c r="BL132" s="17" t="s">
        <v>290</v>
      </c>
      <c r="BM132" s="17" t="s">
        <v>6914</v>
      </c>
    </row>
    <row r="133" s="12" customFormat="1">
      <c r="B133" s="208"/>
      <c r="C133" s="209"/>
      <c r="D133" s="210" t="s">
        <v>292</v>
      </c>
      <c r="E133" s="211" t="s">
        <v>1</v>
      </c>
      <c r="F133" s="212" t="s">
        <v>6915</v>
      </c>
      <c r="G133" s="209"/>
      <c r="H133" s="211" t="s">
        <v>1</v>
      </c>
      <c r="I133" s="209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292</v>
      </c>
      <c r="AU133" s="217" t="s">
        <v>88</v>
      </c>
      <c r="AV133" s="12" t="s">
        <v>86</v>
      </c>
      <c r="AW133" s="12" t="s">
        <v>40</v>
      </c>
      <c r="AX133" s="12" t="s">
        <v>79</v>
      </c>
      <c r="AY133" s="217" t="s">
        <v>282</v>
      </c>
    </row>
    <row r="134" s="13" customFormat="1">
      <c r="B134" s="218"/>
      <c r="C134" s="219"/>
      <c r="D134" s="210" t="s">
        <v>292</v>
      </c>
      <c r="E134" s="220" t="s">
        <v>1</v>
      </c>
      <c r="F134" s="221" t="s">
        <v>6916</v>
      </c>
      <c r="G134" s="219"/>
      <c r="H134" s="222">
        <v>6.9779999999999998</v>
      </c>
      <c r="I134" s="219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292</v>
      </c>
      <c r="AU134" s="227" t="s">
        <v>88</v>
      </c>
      <c r="AV134" s="13" t="s">
        <v>88</v>
      </c>
      <c r="AW134" s="13" t="s">
        <v>40</v>
      </c>
      <c r="AX134" s="13" t="s">
        <v>79</v>
      </c>
      <c r="AY134" s="227" t="s">
        <v>282</v>
      </c>
    </row>
    <row r="135" s="15" customFormat="1">
      <c r="B135" s="238"/>
      <c r="C135" s="239"/>
      <c r="D135" s="210" t="s">
        <v>292</v>
      </c>
      <c r="E135" s="240" t="s">
        <v>1</v>
      </c>
      <c r="F135" s="241" t="s">
        <v>306</v>
      </c>
      <c r="G135" s="239"/>
      <c r="H135" s="242">
        <v>6.9779999999999998</v>
      </c>
      <c r="I135" s="239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292</v>
      </c>
      <c r="AU135" s="247" t="s">
        <v>88</v>
      </c>
      <c r="AV135" s="15" t="s">
        <v>290</v>
      </c>
      <c r="AW135" s="15" t="s">
        <v>40</v>
      </c>
      <c r="AX135" s="15" t="s">
        <v>86</v>
      </c>
      <c r="AY135" s="247" t="s">
        <v>282</v>
      </c>
    </row>
    <row r="136" s="1" customFormat="1" ht="16.5" customHeight="1">
      <c r="B136" s="33"/>
      <c r="C136" s="198" t="s">
        <v>399</v>
      </c>
      <c r="D136" s="198" t="s">
        <v>285</v>
      </c>
      <c r="E136" s="199" t="s">
        <v>6917</v>
      </c>
      <c r="F136" s="200" t="s">
        <v>6918</v>
      </c>
      <c r="G136" s="201" t="s">
        <v>343</v>
      </c>
      <c r="H136" s="202">
        <v>1395.5</v>
      </c>
      <c r="I136" s="203">
        <v>67.400000000000006</v>
      </c>
      <c r="J136" s="203">
        <f>ROUND(I136*H136,2)</f>
        <v>94056.699999999997</v>
      </c>
      <c r="K136" s="200" t="s">
        <v>289</v>
      </c>
      <c r="L136" s="38"/>
      <c r="M136" s="72" t="s">
        <v>1</v>
      </c>
      <c r="N136" s="204" t="s">
        <v>50</v>
      </c>
      <c r="O136" s="205">
        <v>0.23999999999999999</v>
      </c>
      <c r="P136" s="205">
        <f>O136*H136</f>
        <v>334.92000000000002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7" t="s">
        <v>290</v>
      </c>
      <c r="AT136" s="17" t="s">
        <v>285</v>
      </c>
      <c r="AU136" s="17" t="s">
        <v>88</v>
      </c>
      <c r="AY136" s="17" t="s">
        <v>282</v>
      </c>
      <c r="BE136" s="207">
        <f>IF(N136="základní",J136,0)</f>
        <v>94056.699999999997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7" t="s">
        <v>86</v>
      </c>
      <c r="BK136" s="207">
        <f>ROUND(I136*H136,2)</f>
        <v>94056.699999999997</v>
      </c>
      <c r="BL136" s="17" t="s">
        <v>290</v>
      </c>
      <c r="BM136" s="17" t="s">
        <v>6919</v>
      </c>
    </row>
    <row r="137" s="1" customFormat="1" ht="16.5" customHeight="1">
      <c r="B137" s="33"/>
      <c r="C137" s="248" t="s">
        <v>7</v>
      </c>
      <c r="D137" s="248" t="s">
        <v>328</v>
      </c>
      <c r="E137" s="249" t="s">
        <v>6920</v>
      </c>
      <c r="F137" s="250" t="s">
        <v>6921</v>
      </c>
      <c r="G137" s="251" t="s">
        <v>316</v>
      </c>
      <c r="H137" s="252">
        <v>208.767</v>
      </c>
      <c r="I137" s="253">
        <v>812</v>
      </c>
      <c r="J137" s="253">
        <f>ROUND(I137*H137,2)</f>
        <v>169518.79999999999</v>
      </c>
      <c r="K137" s="250" t="s">
        <v>289</v>
      </c>
      <c r="L137" s="254"/>
      <c r="M137" s="255" t="s">
        <v>1</v>
      </c>
      <c r="N137" s="256" t="s">
        <v>50</v>
      </c>
      <c r="O137" s="205">
        <v>0</v>
      </c>
      <c r="P137" s="205">
        <f>O137*H137</f>
        <v>0</v>
      </c>
      <c r="Q137" s="205">
        <v>1</v>
      </c>
      <c r="R137" s="205">
        <f>Q137*H137</f>
        <v>208.767</v>
      </c>
      <c r="S137" s="205">
        <v>0</v>
      </c>
      <c r="T137" s="206">
        <f>S137*H137</f>
        <v>0</v>
      </c>
      <c r="AR137" s="17" t="s">
        <v>331</v>
      </c>
      <c r="AT137" s="17" t="s">
        <v>328</v>
      </c>
      <c r="AU137" s="17" t="s">
        <v>88</v>
      </c>
      <c r="AY137" s="17" t="s">
        <v>282</v>
      </c>
      <c r="BE137" s="207">
        <f>IF(N137="základní",J137,0)</f>
        <v>169518.79999999999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17" t="s">
        <v>86</v>
      </c>
      <c r="BK137" s="207">
        <f>ROUND(I137*H137,2)</f>
        <v>169518.79999999999</v>
      </c>
      <c r="BL137" s="17" t="s">
        <v>290</v>
      </c>
      <c r="BM137" s="17" t="s">
        <v>6922</v>
      </c>
    </row>
    <row r="138" s="12" customFormat="1">
      <c r="B138" s="208"/>
      <c r="C138" s="209"/>
      <c r="D138" s="210" t="s">
        <v>292</v>
      </c>
      <c r="E138" s="211" t="s">
        <v>1</v>
      </c>
      <c r="F138" s="212" t="s">
        <v>6923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292</v>
      </c>
      <c r="AU138" s="217" t="s">
        <v>88</v>
      </c>
      <c r="AV138" s="12" t="s">
        <v>86</v>
      </c>
      <c r="AW138" s="12" t="s">
        <v>40</v>
      </c>
      <c r="AX138" s="12" t="s">
        <v>79</v>
      </c>
      <c r="AY138" s="217" t="s">
        <v>282</v>
      </c>
    </row>
    <row r="139" s="13" customFormat="1">
      <c r="B139" s="218"/>
      <c r="C139" s="219"/>
      <c r="D139" s="210" t="s">
        <v>292</v>
      </c>
      <c r="E139" s="220" t="s">
        <v>1</v>
      </c>
      <c r="F139" s="221" t="s">
        <v>6924</v>
      </c>
      <c r="G139" s="219"/>
      <c r="H139" s="222">
        <v>208.767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292</v>
      </c>
      <c r="AU139" s="227" t="s">
        <v>88</v>
      </c>
      <c r="AV139" s="13" t="s">
        <v>88</v>
      </c>
      <c r="AW139" s="13" t="s">
        <v>40</v>
      </c>
      <c r="AX139" s="13" t="s">
        <v>79</v>
      </c>
      <c r="AY139" s="227" t="s">
        <v>282</v>
      </c>
    </row>
    <row r="140" s="15" customFormat="1">
      <c r="B140" s="238"/>
      <c r="C140" s="239"/>
      <c r="D140" s="210" t="s">
        <v>292</v>
      </c>
      <c r="E140" s="240" t="s">
        <v>1</v>
      </c>
      <c r="F140" s="241" t="s">
        <v>306</v>
      </c>
      <c r="G140" s="239"/>
      <c r="H140" s="242">
        <v>208.767</v>
      </c>
      <c r="I140" s="239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292</v>
      </c>
      <c r="AU140" s="247" t="s">
        <v>88</v>
      </c>
      <c r="AV140" s="15" t="s">
        <v>290</v>
      </c>
      <c r="AW140" s="15" t="s">
        <v>40</v>
      </c>
      <c r="AX140" s="15" t="s">
        <v>86</v>
      </c>
      <c r="AY140" s="247" t="s">
        <v>282</v>
      </c>
    </row>
    <row r="141" s="1" customFormat="1" ht="16.5" customHeight="1">
      <c r="B141" s="33"/>
      <c r="C141" s="198" t="s">
        <v>410</v>
      </c>
      <c r="D141" s="198" t="s">
        <v>285</v>
      </c>
      <c r="E141" s="199" t="s">
        <v>6925</v>
      </c>
      <c r="F141" s="200" t="s">
        <v>6926</v>
      </c>
      <c r="G141" s="201" t="s">
        <v>316</v>
      </c>
      <c r="H141" s="202">
        <v>0.057000000000000002</v>
      </c>
      <c r="I141" s="203">
        <v>24600</v>
      </c>
      <c r="J141" s="203">
        <f>ROUND(I141*H141,2)</f>
        <v>1402.2000000000001</v>
      </c>
      <c r="K141" s="200" t="s">
        <v>289</v>
      </c>
      <c r="L141" s="38"/>
      <c r="M141" s="72" t="s">
        <v>1</v>
      </c>
      <c r="N141" s="204" t="s">
        <v>50</v>
      </c>
      <c r="O141" s="205">
        <v>94.286000000000001</v>
      </c>
      <c r="P141" s="205">
        <f>O141*H141</f>
        <v>5.3743020000000001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AR141" s="17" t="s">
        <v>290</v>
      </c>
      <c r="AT141" s="17" t="s">
        <v>285</v>
      </c>
      <c r="AU141" s="17" t="s">
        <v>88</v>
      </c>
      <c r="AY141" s="17" t="s">
        <v>282</v>
      </c>
      <c r="BE141" s="207">
        <f>IF(N141="základní",J141,0)</f>
        <v>1402.2000000000001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7" t="s">
        <v>86</v>
      </c>
      <c r="BK141" s="207">
        <f>ROUND(I141*H141,2)</f>
        <v>1402.2000000000001</v>
      </c>
      <c r="BL141" s="17" t="s">
        <v>290</v>
      </c>
      <c r="BM141" s="17" t="s">
        <v>6927</v>
      </c>
    </row>
    <row r="142" s="1" customFormat="1" ht="16.5" customHeight="1">
      <c r="B142" s="33"/>
      <c r="C142" s="248" t="s">
        <v>415</v>
      </c>
      <c r="D142" s="248" t="s">
        <v>328</v>
      </c>
      <c r="E142" s="249" t="s">
        <v>6928</v>
      </c>
      <c r="F142" s="250" t="s">
        <v>6929</v>
      </c>
      <c r="G142" s="251" t="s">
        <v>3448</v>
      </c>
      <c r="H142" s="252">
        <v>56.82</v>
      </c>
      <c r="I142" s="253">
        <v>130</v>
      </c>
      <c r="J142" s="253">
        <f>ROUND(I142*H142,2)</f>
        <v>7386.6000000000004</v>
      </c>
      <c r="K142" s="250" t="s">
        <v>377</v>
      </c>
      <c r="L142" s="254"/>
      <c r="M142" s="255" t="s">
        <v>1</v>
      </c>
      <c r="N142" s="256" t="s">
        <v>50</v>
      </c>
      <c r="O142" s="205">
        <v>0</v>
      </c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AR142" s="17" t="s">
        <v>331</v>
      </c>
      <c r="AT142" s="17" t="s">
        <v>328</v>
      </c>
      <c r="AU142" s="17" t="s">
        <v>88</v>
      </c>
      <c r="AY142" s="17" t="s">
        <v>282</v>
      </c>
      <c r="BE142" s="207">
        <f>IF(N142="základní",J142,0)</f>
        <v>7386.6000000000004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7" t="s">
        <v>86</v>
      </c>
      <c r="BK142" s="207">
        <f>ROUND(I142*H142,2)</f>
        <v>7386.6000000000004</v>
      </c>
      <c r="BL142" s="17" t="s">
        <v>290</v>
      </c>
      <c r="BM142" s="17" t="s">
        <v>6930</v>
      </c>
    </row>
    <row r="143" s="12" customFormat="1">
      <c r="B143" s="208"/>
      <c r="C143" s="209"/>
      <c r="D143" s="210" t="s">
        <v>292</v>
      </c>
      <c r="E143" s="211" t="s">
        <v>1</v>
      </c>
      <c r="F143" s="212" t="s">
        <v>6931</v>
      </c>
      <c r="G143" s="209"/>
      <c r="H143" s="211" t="s">
        <v>1</v>
      </c>
      <c r="I143" s="209"/>
      <c r="J143" s="209"/>
      <c r="K143" s="209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292</v>
      </c>
      <c r="AU143" s="217" t="s">
        <v>88</v>
      </c>
      <c r="AV143" s="12" t="s">
        <v>86</v>
      </c>
      <c r="AW143" s="12" t="s">
        <v>40</v>
      </c>
      <c r="AX143" s="12" t="s">
        <v>79</v>
      </c>
      <c r="AY143" s="217" t="s">
        <v>282</v>
      </c>
    </row>
    <row r="144" s="13" customFormat="1">
      <c r="B144" s="218"/>
      <c r="C144" s="219"/>
      <c r="D144" s="210" t="s">
        <v>292</v>
      </c>
      <c r="E144" s="220" t="s">
        <v>1</v>
      </c>
      <c r="F144" s="221" t="s">
        <v>6932</v>
      </c>
      <c r="G144" s="219"/>
      <c r="H144" s="222">
        <v>56.82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292</v>
      </c>
      <c r="AU144" s="227" t="s">
        <v>88</v>
      </c>
      <c r="AV144" s="13" t="s">
        <v>88</v>
      </c>
      <c r="AW144" s="13" t="s">
        <v>40</v>
      </c>
      <c r="AX144" s="13" t="s">
        <v>79</v>
      </c>
      <c r="AY144" s="227" t="s">
        <v>282</v>
      </c>
    </row>
    <row r="145" s="15" customFormat="1">
      <c r="B145" s="238"/>
      <c r="C145" s="239"/>
      <c r="D145" s="210" t="s">
        <v>292</v>
      </c>
      <c r="E145" s="240" t="s">
        <v>1</v>
      </c>
      <c r="F145" s="241" t="s">
        <v>306</v>
      </c>
      <c r="G145" s="239"/>
      <c r="H145" s="242">
        <v>56.82</v>
      </c>
      <c r="I145" s="239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292</v>
      </c>
      <c r="AU145" s="247" t="s">
        <v>88</v>
      </c>
      <c r="AV145" s="15" t="s">
        <v>290</v>
      </c>
      <c r="AW145" s="15" t="s">
        <v>40</v>
      </c>
      <c r="AX145" s="15" t="s">
        <v>86</v>
      </c>
      <c r="AY145" s="247" t="s">
        <v>282</v>
      </c>
    </row>
    <row r="146" s="1" customFormat="1" ht="16.5" customHeight="1">
      <c r="B146" s="33"/>
      <c r="C146" s="198" t="s">
        <v>420</v>
      </c>
      <c r="D146" s="198" t="s">
        <v>285</v>
      </c>
      <c r="E146" s="199" t="s">
        <v>4023</v>
      </c>
      <c r="F146" s="200" t="s">
        <v>4024</v>
      </c>
      <c r="G146" s="201" t="s">
        <v>288</v>
      </c>
      <c r="H146" s="202">
        <v>113.64</v>
      </c>
      <c r="I146" s="203">
        <v>355</v>
      </c>
      <c r="J146" s="203">
        <f>ROUND(I146*H146,2)</f>
        <v>40342.199999999997</v>
      </c>
      <c r="K146" s="200" t="s">
        <v>289</v>
      </c>
      <c r="L146" s="38"/>
      <c r="M146" s="72" t="s">
        <v>1</v>
      </c>
      <c r="N146" s="204" t="s">
        <v>50</v>
      </c>
      <c r="O146" s="205">
        <v>1.196</v>
      </c>
      <c r="P146" s="205">
        <f>O146*H146</f>
        <v>135.91344000000001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AR146" s="17" t="s">
        <v>290</v>
      </c>
      <c r="AT146" s="17" t="s">
        <v>285</v>
      </c>
      <c r="AU146" s="17" t="s">
        <v>88</v>
      </c>
      <c r="AY146" s="17" t="s">
        <v>282</v>
      </c>
      <c r="BE146" s="207">
        <f>IF(N146="základní",J146,0)</f>
        <v>40342.199999999997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7" t="s">
        <v>86</v>
      </c>
      <c r="BK146" s="207">
        <f>ROUND(I146*H146,2)</f>
        <v>40342.199999999997</v>
      </c>
      <c r="BL146" s="17" t="s">
        <v>290</v>
      </c>
      <c r="BM146" s="17" t="s">
        <v>6933</v>
      </c>
    </row>
    <row r="147" s="1" customFormat="1" ht="16.5" customHeight="1">
      <c r="B147" s="33"/>
      <c r="C147" s="198" t="s">
        <v>425</v>
      </c>
      <c r="D147" s="198" t="s">
        <v>285</v>
      </c>
      <c r="E147" s="199" t="s">
        <v>4032</v>
      </c>
      <c r="F147" s="200" t="s">
        <v>4033</v>
      </c>
      <c r="G147" s="201" t="s">
        <v>288</v>
      </c>
      <c r="H147" s="202">
        <v>113.64</v>
      </c>
      <c r="I147" s="203">
        <v>298</v>
      </c>
      <c r="J147" s="203">
        <f>ROUND(I147*H147,2)</f>
        <v>33864.720000000001</v>
      </c>
      <c r="K147" s="200" t="s">
        <v>289</v>
      </c>
      <c r="L147" s="38"/>
      <c r="M147" s="72" t="s">
        <v>1</v>
      </c>
      <c r="N147" s="204" t="s">
        <v>50</v>
      </c>
      <c r="O147" s="205">
        <v>0.45200000000000001</v>
      </c>
      <c r="P147" s="205">
        <f>O147*H147</f>
        <v>51.365279999999998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AR147" s="17" t="s">
        <v>290</v>
      </c>
      <c r="AT147" s="17" t="s">
        <v>285</v>
      </c>
      <c r="AU147" s="17" t="s">
        <v>88</v>
      </c>
      <c r="AY147" s="17" t="s">
        <v>282</v>
      </c>
      <c r="BE147" s="207">
        <f>IF(N147="základní",J147,0)</f>
        <v>33864.720000000001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7" t="s">
        <v>86</v>
      </c>
      <c r="BK147" s="207">
        <f>ROUND(I147*H147,2)</f>
        <v>33864.720000000001</v>
      </c>
      <c r="BL147" s="17" t="s">
        <v>290</v>
      </c>
      <c r="BM147" s="17" t="s">
        <v>6934</v>
      </c>
    </row>
    <row r="148" s="1" customFormat="1" ht="16.5" customHeight="1">
      <c r="B148" s="33"/>
      <c r="C148" s="248" t="s">
        <v>429</v>
      </c>
      <c r="D148" s="248" t="s">
        <v>328</v>
      </c>
      <c r="E148" s="249" t="s">
        <v>6935</v>
      </c>
      <c r="F148" s="250" t="s">
        <v>6936</v>
      </c>
      <c r="G148" s="251" t="s">
        <v>288</v>
      </c>
      <c r="H148" s="252">
        <v>113.64</v>
      </c>
      <c r="I148" s="253">
        <v>42</v>
      </c>
      <c r="J148" s="253">
        <f>ROUND(I148*H148,2)</f>
        <v>4772.8800000000001</v>
      </c>
      <c r="K148" s="250" t="s">
        <v>289</v>
      </c>
      <c r="L148" s="254"/>
      <c r="M148" s="255" t="s">
        <v>1</v>
      </c>
      <c r="N148" s="256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331</v>
      </c>
      <c r="AT148" s="17" t="s">
        <v>328</v>
      </c>
      <c r="AU148" s="17" t="s">
        <v>88</v>
      </c>
      <c r="AY148" s="17" t="s">
        <v>282</v>
      </c>
      <c r="BE148" s="207">
        <f>IF(N148="základní",J148,0)</f>
        <v>4772.8800000000001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4772.8800000000001</v>
      </c>
      <c r="BL148" s="17" t="s">
        <v>290</v>
      </c>
      <c r="BM148" s="17" t="s">
        <v>6937</v>
      </c>
    </row>
    <row r="149" s="12" customFormat="1">
      <c r="B149" s="208"/>
      <c r="C149" s="209"/>
      <c r="D149" s="210" t="s">
        <v>292</v>
      </c>
      <c r="E149" s="211" t="s">
        <v>1</v>
      </c>
      <c r="F149" s="212" t="s">
        <v>6938</v>
      </c>
      <c r="G149" s="209"/>
      <c r="H149" s="211" t="s">
        <v>1</v>
      </c>
      <c r="I149" s="209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292</v>
      </c>
      <c r="AU149" s="217" t="s">
        <v>88</v>
      </c>
      <c r="AV149" s="12" t="s">
        <v>86</v>
      </c>
      <c r="AW149" s="12" t="s">
        <v>40</v>
      </c>
      <c r="AX149" s="12" t="s">
        <v>79</v>
      </c>
      <c r="AY149" s="217" t="s">
        <v>282</v>
      </c>
    </row>
    <row r="150" s="13" customFormat="1">
      <c r="B150" s="218"/>
      <c r="C150" s="219"/>
      <c r="D150" s="210" t="s">
        <v>292</v>
      </c>
      <c r="E150" s="220" t="s">
        <v>1</v>
      </c>
      <c r="F150" s="221" t="s">
        <v>6939</v>
      </c>
      <c r="G150" s="219"/>
      <c r="H150" s="222">
        <v>113.64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292</v>
      </c>
      <c r="AU150" s="227" t="s">
        <v>88</v>
      </c>
      <c r="AV150" s="13" t="s">
        <v>88</v>
      </c>
      <c r="AW150" s="13" t="s">
        <v>40</v>
      </c>
      <c r="AX150" s="13" t="s">
        <v>79</v>
      </c>
      <c r="AY150" s="227" t="s">
        <v>282</v>
      </c>
    </row>
    <row r="151" s="15" customFormat="1">
      <c r="B151" s="238"/>
      <c r="C151" s="239"/>
      <c r="D151" s="210" t="s">
        <v>292</v>
      </c>
      <c r="E151" s="240" t="s">
        <v>1</v>
      </c>
      <c r="F151" s="241" t="s">
        <v>306</v>
      </c>
      <c r="G151" s="239"/>
      <c r="H151" s="242">
        <v>113.64</v>
      </c>
      <c r="I151" s="239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292</v>
      </c>
      <c r="AU151" s="247" t="s">
        <v>88</v>
      </c>
      <c r="AV151" s="15" t="s">
        <v>290</v>
      </c>
      <c r="AW151" s="15" t="s">
        <v>40</v>
      </c>
      <c r="AX151" s="15" t="s">
        <v>86</v>
      </c>
      <c r="AY151" s="247" t="s">
        <v>282</v>
      </c>
    </row>
    <row r="152" s="1" customFormat="1" ht="16.5" customHeight="1">
      <c r="B152" s="33"/>
      <c r="C152" s="248" t="s">
        <v>436</v>
      </c>
      <c r="D152" s="248" t="s">
        <v>328</v>
      </c>
      <c r="E152" s="249" t="s">
        <v>6940</v>
      </c>
      <c r="F152" s="250" t="s">
        <v>6941</v>
      </c>
      <c r="G152" s="251" t="s">
        <v>376</v>
      </c>
      <c r="H152" s="252">
        <v>5</v>
      </c>
      <c r="I152" s="253">
        <v>3800</v>
      </c>
      <c r="J152" s="253">
        <f>ROUND(I152*H152,2)</f>
        <v>19000</v>
      </c>
      <c r="K152" s="250" t="s">
        <v>377</v>
      </c>
      <c r="L152" s="254"/>
      <c r="M152" s="255" t="s">
        <v>1</v>
      </c>
      <c r="N152" s="256" t="s">
        <v>50</v>
      </c>
      <c r="O152" s="205">
        <v>0</v>
      </c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7" t="s">
        <v>331</v>
      </c>
      <c r="AT152" s="17" t="s">
        <v>328</v>
      </c>
      <c r="AU152" s="17" t="s">
        <v>88</v>
      </c>
      <c r="AY152" s="17" t="s">
        <v>282</v>
      </c>
      <c r="BE152" s="207">
        <f>IF(N152="základní",J152,0)</f>
        <v>19000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7" t="s">
        <v>86</v>
      </c>
      <c r="BK152" s="207">
        <f>ROUND(I152*H152,2)</f>
        <v>19000</v>
      </c>
      <c r="BL152" s="17" t="s">
        <v>290</v>
      </c>
      <c r="BM152" s="17" t="s">
        <v>6942</v>
      </c>
    </row>
    <row r="153" s="12" customFormat="1">
      <c r="B153" s="208"/>
      <c r="C153" s="209"/>
      <c r="D153" s="210" t="s">
        <v>292</v>
      </c>
      <c r="E153" s="211" t="s">
        <v>1</v>
      </c>
      <c r="F153" s="212" t="s">
        <v>6943</v>
      </c>
      <c r="G153" s="209"/>
      <c r="H153" s="211" t="s">
        <v>1</v>
      </c>
      <c r="I153" s="209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292</v>
      </c>
      <c r="AU153" s="217" t="s">
        <v>88</v>
      </c>
      <c r="AV153" s="12" t="s">
        <v>86</v>
      </c>
      <c r="AW153" s="12" t="s">
        <v>40</v>
      </c>
      <c r="AX153" s="12" t="s">
        <v>79</v>
      </c>
      <c r="AY153" s="217" t="s">
        <v>282</v>
      </c>
    </row>
    <row r="154" s="13" customFormat="1">
      <c r="B154" s="218"/>
      <c r="C154" s="219"/>
      <c r="D154" s="210" t="s">
        <v>292</v>
      </c>
      <c r="E154" s="220" t="s">
        <v>1</v>
      </c>
      <c r="F154" s="221" t="s">
        <v>319</v>
      </c>
      <c r="G154" s="219"/>
      <c r="H154" s="222">
        <v>5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292</v>
      </c>
      <c r="AU154" s="227" t="s">
        <v>88</v>
      </c>
      <c r="AV154" s="13" t="s">
        <v>88</v>
      </c>
      <c r="AW154" s="13" t="s">
        <v>40</v>
      </c>
      <c r="AX154" s="13" t="s">
        <v>79</v>
      </c>
      <c r="AY154" s="227" t="s">
        <v>282</v>
      </c>
    </row>
    <row r="155" s="15" customFormat="1">
      <c r="B155" s="238"/>
      <c r="C155" s="239"/>
      <c r="D155" s="210" t="s">
        <v>292</v>
      </c>
      <c r="E155" s="240" t="s">
        <v>1</v>
      </c>
      <c r="F155" s="241" t="s">
        <v>306</v>
      </c>
      <c r="G155" s="239"/>
      <c r="H155" s="242">
        <v>5</v>
      </c>
      <c r="I155" s="239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292</v>
      </c>
      <c r="AU155" s="247" t="s">
        <v>88</v>
      </c>
      <c r="AV155" s="15" t="s">
        <v>290</v>
      </c>
      <c r="AW155" s="15" t="s">
        <v>40</v>
      </c>
      <c r="AX155" s="15" t="s">
        <v>86</v>
      </c>
      <c r="AY155" s="247" t="s">
        <v>282</v>
      </c>
    </row>
    <row r="156" s="1" customFormat="1" ht="16.5" customHeight="1">
      <c r="B156" s="33"/>
      <c r="C156" s="248" t="s">
        <v>462</v>
      </c>
      <c r="D156" s="248" t="s">
        <v>328</v>
      </c>
      <c r="E156" s="249" t="s">
        <v>6944</v>
      </c>
      <c r="F156" s="250" t="s">
        <v>6945</v>
      </c>
      <c r="G156" s="251" t="s">
        <v>376</v>
      </c>
      <c r="H156" s="252">
        <v>5</v>
      </c>
      <c r="I156" s="253">
        <v>5400</v>
      </c>
      <c r="J156" s="253">
        <f>ROUND(I156*H156,2)</f>
        <v>27000</v>
      </c>
      <c r="K156" s="250" t="s">
        <v>377</v>
      </c>
      <c r="L156" s="254"/>
      <c r="M156" s="255" t="s">
        <v>1</v>
      </c>
      <c r="N156" s="256" t="s">
        <v>50</v>
      </c>
      <c r="O156" s="205">
        <v>0</v>
      </c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AR156" s="17" t="s">
        <v>331</v>
      </c>
      <c r="AT156" s="17" t="s">
        <v>328</v>
      </c>
      <c r="AU156" s="17" t="s">
        <v>88</v>
      </c>
      <c r="AY156" s="17" t="s">
        <v>282</v>
      </c>
      <c r="BE156" s="207">
        <f>IF(N156="základní",J156,0)</f>
        <v>27000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7" t="s">
        <v>86</v>
      </c>
      <c r="BK156" s="207">
        <f>ROUND(I156*H156,2)</f>
        <v>27000</v>
      </c>
      <c r="BL156" s="17" t="s">
        <v>290</v>
      </c>
      <c r="BM156" s="17" t="s">
        <v>6946</v>
      </c>
    </row>
    <row r="157" s="12" customFormat="1">
      <c r="B157" s="208"/>
      <c r="C157" s="209"/>
      <c r="D157" s="210" t="s">
        <v>292</v>
      </c>
      <c r="E157" s="211" t="s">
        <v>1</v>
      </c>
      <c r="F157" s="212" t="s">
        <v>6943</v>
      </c>
      <c r="G157" s="209"/>
      <c r="H157" s="211" t="s">
        <v>1</v>
      </c>
      <c r="I157" s="209"/>
      <c r="J157" s="209"/>
      <c r="K157" s="209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292</v>
      </c>
      <c r="AU157" s="217" t="s">
        <v>88</v>
      </c>
      <c r="AV157" s="12" t="s">
        <v>86</v>
      </c>
      <c r="AW157" s="12" t="s">
        <v>40</v>
      </c>
      <c r="AX157" s="12" t="s">
        <v>79</v>
      </c>
      <c r="AY157" s="217" t="s">
        <v>282</v>
      </c>
    </row>
    <row r="158" s="13" customFormat="1">
      <c r="B158" s="218"/>
      <c r="C158" s="219"/>
      <c r="D158" s="210" t="s">
        <v>292</v>
      </c>
      <c r="E158" s="220" t="s">
        <v>1</v>
      </c>
      <c r="F158" s="221" t="s">
        <v>319</v>
      </c>
      <c r="G158" s="219"/>
      <c r="H158" s="222">
        <v>5</v>
      </c>
      <c r="I158" s="219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292</v>
      </c>
      <c r="AU158" s="227" t="s">
        <v>88</v>
      </c>
      <c r="AV158" s="13" t="s">
        <v>88</v>
      </c>
      <c r="AW158" s="13" t="s">
        <v>40</v>
      </c>
      <c r="AX158" s="13" t="s">
        <v>79</v>
      </c>
      <c r="AY158" s="227" t="s">
        <v>282</v>
      </c>
    </row>
    <row r="159" s="15" customFormat="1">
      <c r="B159" s="238"/>
      <c r="C159" s="239"/>
      <c r="D159" s="210" t="s">
        <v>292</v>
      </c>
      <c r="E159" s="240" t="s">
        <v>1</v>
      </c>
      <c r="F159" s="241" t="s">
        <v>306</v>
      </c>
      <c r="G159" s="239"/>
      <c r="H159" s="242">
        <v>5</v>
      </c>
      <c r="I159" s="239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292</v>
      </c>
      <c r="AU159" s="247" t="s">
        <v>88</v>
      </c>
      <c r="AV159" s="15" t="s">
        <v>290</v>
      </c>
      <c r="AW159" s="15" t="s">
        <v>40</v>
      </c>
      <c r="AX159" s="15" t="s">
        <v>86</v>
      </c>
      <c r="AY159" s="247" t="s">
        <v>282</v>
      </c>
    </row>
    <row r="160" s="1" customFormat="1" ht="16.5" customHeight="1">
      <c r="B160" s="33"/>
      <c r="C160" s="248" t="s">
        <v>476</v>
      </c>
      <c r="D160" s="248" t="s">
        <v>328</v>
      </c>
      <c r="E160" s="249" t="s">
        <v>6947</v>
      </c>
      <c r="F160" s="250" t="s">
        <v>6948</v>
      </c>
      <c r="G160" s="251" t="s">
        <v>376</v>
      </c>
      <c r="H160" s="252">
        <v>6</v>
      </c>
      <c r="I160" s="253">
        <v>5600</v>
      </c>
      <c r="J160" s="253">
        <f>ROUND(I160*H160,2)</f>
        <v>33600</v>
      </c>
      <c r="K160" s="250" t="s">
        <v>377</v>
      </c>
      <c r="L160" s="254"/>
      <c r="M160" s="255" t="s">
        <v>1</v>
      </c>
      <c r="N160" s="256" t="s">
        <v>50</v>
      </c>
      <c r="O160" s="205">
        <v>0</v>
      </c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AR160" s="17" t="s">
        <v>331</v>
      </c>
      <c r="AT160" s="17" t="s">
        <v>328</v>
      </c>
      <c r="AU160" s="17" t="s">
        <v>88</v>
      </c>
      <c r="AY160" s="17" t="s">
        <v>282</v>
      </c>
      <c r="BE160" s="207">
        <f>IF(N160="základní",J160,0)</f>
        <v>33600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86</v>
      </c>
      <c r="BK160" s="207">
        <f>ROUND(I160*H160,2)</f>
        <v>33600</v>
      </c>
      <c r="BL160" s="17" t="s">
        <v>290</v>
      </c>
      <c r="BM160" s="17" t="s">
        <v>6949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6943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88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3" customFormat="1">
      <c r="B162" s="218"/>
      <c r="C162" s="219"/>
      <c r="D162" s="210" t="s">
        <v>292</v>
      </c>
      <c r="E162" s="220" t="s">
        <v>1</v>
      </c>
      <c r="F162" s="221" t="s">
        <v>327</v>
      </c>
      <c r="G162" s="219"/>
      <c r="H162" s="222">
        <v>6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292</v>
      </c>
      <c r="AU162" s="227" t="s">
        <v>88</v>
      </c>
      <c r="AV162" s="13" t="s">
        <v>88</v>
      </c>
      <c r="AW162" s="13" t="s">
        <v>40</v>
      </c>
      <c r="AX162" s="13" t="s">
        <v>79</v>
      </c>
      <c r="AY162" s="227" t="s">
        <v>282</v>
      </c>
    </row>
    <row r="163" s="15" customFormat="1">
      <c r="B163" s="238"/>
      <c r="C163" s="239"/>
      <c r="D163" s="210" t="s">
        <v>292</v>
      </c>
      <c r="E163" s="240" t="s">
        <v>1</v>
      </c>
      <c r="F163" s="241" t="s">
        <v>306</v>
      </c>
      <c r="G163" s="239"/>
      <c r="H163" s="242">
        <v>6</v>
      </c>
      <c r="I163" s="239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292</v>
      </c>
      <c r="AU163" s="247" t="s">
        <v>88</v>
      </c>
      <c r="AV163" s="15" t="s">
        <v>290</v>
      </c>
      <c r="AW163" s="15" t="s">
        <v>40</v>
      </c>
      <c r="AX163" s="15" t="s">
        <v>86</v>
      </c>
      <c r="AY163" s="247" t="s">
        <v>282</v>
      </c>
    </row>
    <row r="164" s="1" customFormat="1" ht="16.5" customHeight="1">
      <c r="B164" s="33"/>
      <c r="C164" s="248" t="s">
        <v>492</v>
      </c>
      <c r="D164" s="248" t="s">
        <v>328</v>
      </c>
      <c r="E164" s="249" t="s">
        <v>6950</v>
      </c>
      <c r="F164" s="250" t="s">
        <v>6951</v>
      </c>
      <c r="G164" s="251" t="s">
        <v>376</v>
      </c>
      <c r="H164" s="252">
        <v>16</v>
      </c>
      <c r="I164" s="253">
        <v>4600</v>
      </c>
      <c r="J164" s="253">
        <f>ROUND(I164*H164,2)</f>
        <v>73600</v>
      </c>
      <c r="K164" s="250" t="s">
        <v>377</v>
      </c>
      <c r="L164" s="254"/>
      <c r="M164" s="255" t="s">
        <v>1</v>
      </c>
      <c r="N164" s="256" t="s">
        <v>50</v>
      </c>
      <c r="O164" s="205">
        <v>0</v>
      </c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7" t="s">
        <v>331</v>
      </c>
      <c r="AT164" s="17" t="s">
        <v>328</v>
      </c>
      <c r="AU164" s="17" t="s">
        <v>88</v>
      </c>
      <c r="AY164" s="17" t="s">
        <v>282</v>
      </c>
      <c r="BE164" s="207">
        <f>IF(N164="základní",J164,0)</f>
        <v>73600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7" t="s">
        <v>86</v>
      </c>
      <c r="BK164" s="207">
        <f>ROUND(I164*H164,2)</f>
        <v>73600</v>
      </c>
      <c r="BL164" s="17" t="s">
        <v>290</v>
      </c>
      <c r="BM164" s="17" t="s">
        <v>6952</v>
      </c>
    </row>
    <row r="165" s="12" customFormat="1">
      <c r="B165" s="208"/>
      <c r="C165" s="209"/>
      <c r="D165" s="210" t="s">
        <v>292</v>
      </c>
      <c r="E165" s="211" t="s">
        <v>1</v>
      </c>
      <c r="F165" s="212" t="s">
        <v>6943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292</v>
      </c>
      <c r="AU165" s="217" t="s">
        <v>88</v>
      </c>
      <c r="AV165" s="12" t="s">
        <v>86</v>
      </c>
      <c r="AW165" s="12" t="s">
        <v>40</v>
      </c>
      <c r="AX165" s="12" t="s">
        <v>79</v>
      </c>
      <c r="AY165" s="217" t="s">
        <v>282</v>
      </c>
    </row>
    <row r="166" s="13" customFormat="1">
      <c r="B166" s="218"/>
      <c r="C166" s="219"/>
      <c r="D166" s="210" t="s">
        <v>292</v>
      </c>
      <c r="E166" s="220" t="s">
        <v>1</v>
      </c>
      <c r="F166" s="221" t="s">
        <v>381</v>
      </c>
      <c r="G166" s="219"/>
      <c r="H166" s="222">
        <v>16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292</v>
      </c>
      <c r="AU166" s="227" t="s">
        <v>88</v>
      </c>
      <c r="AV166" s="13" t="s">
        <v>88</v>
      </c>
      <c r="AW166" s="13" t="s">
        <v>40</v>
      </c>
      <c r="AX166" s="13" t="s">
        <v>79</v>
      </c>
      <c r="AY166" s="227" t="s">
        <v>282</v>
      </c>
    </row>
    <row r="167" s="15" customFormat="1">
      <c r="B167" s="238"/>
      <c r="C167" s="239"/>
      <c r="D167" s="210" t="s">
        <v>292</v>
      </c>
      <c r="E167" s="240" t="s">
        <v>1</v>
      </c>
      <c r="F167" s="241" t="s">
        <v>306</v>
      </c>
      <c r="G167" s="239"/>
      <c r="H167" s="242">
        <v>16</v>
      </c>
      <c r="I167" s="239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292</v>
      </c>
      <c r="AU167" s="247" t="s">
        <v>88</v>
      </c>
      <c r="AV167" s="15" t="s">
        <v>290</v>
      </c>
      <c r="AW167" s="15" t="s">
        <v>40</v>
      </c>
      <c r="AX167" s="15" t="s">
        <v>86</v>
      </c>
      <c r="AY167" s="247" t="s">
        <v>282</v>
      </c>
    </row>
    <row r="168" s="1" customFormat="1" ht="16.5" customHeight="1">
      <c r="B168" s="33"/>
      <c r="C168" s="248" t="s">
        <v>510</v>
      </c>
      <c r="D168" s="248" t="s">
        <v>328</v>
      </c>
      <c r="E168" s="249" t="s">
        <v>6953</v>
      </c>
      <c r="F168" s="250" t="s">
        <v>6954</v>
      </c>
      <c r="G168" s="251" t="s">
        <v>376</v>
      </c>
      <c r="H168" s="252">
        <v>300</v>
      </c>
      <c r="I168" s="253">
        <v>95</v>
      </c>
      <c r="J168" s="253">
        <f>ROUND(I168*H168,2)</f>
        <v>28500</v>
      </c>
      <c r="K168" s="250" t="s">
        <v>377</v>
      </c>
      <c r="L168" s="254"/>
      <c r="M168" s="255" t="s">
        <v>1</v>
      </c>
      <c r="N168" s="256" t="s">
        <v>50</v>
      </c>
      <c r="O168" s="205">
        <v>0</v>
      </c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AR168" s="17" t="s">
        <v>331</v>
      </c>
      <c r="AT168" s="17" t="s">
        <v>328</v>
      </c>
      <c r="AU168" s="17" t="s">
        <v>88</v>
      </c>
      <c r="AY168" s="17" t="s">
        <v>282</v>
      </c>
      <c r="BE168" s="207">
        <f>IF(N168="základní",J168,0)</f>
        <v>28500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7" t="s">
        <v>86</v>
      </c>
      <c r="BK168" s="207">
        <f>ROUND(I168*H168,2)</f>
        <v>28500</v>
      </c>
      <c r="BL168" s="17" t="s">
        <v>290</v>
      </c>
      <c r="BM168" s="17" t="s">
        <v>6955</v>
      </c>
    </row>
    <row r="169" s="12" customFormat="1">
      <c r="B169" s="208"/>
      <c r="C169" s="209"/>
      <c r="D169" s="210" t="s">
        <v>292</v>
      </c>
      <c r="E169" s="211" t="s">
        <v>1</v>
      </c>
      <c r="F169" s="212" t="s">
        <v>6943</v>
      </c>
      <c r="G169" s="209"/>
      <c r="H169" s="211" t="s">
        <v>1</v>
      </c>
      <c r="I169" s="209"/>
      <c r="J169" s="209"/>
      <c r="K169" s="209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292</v>
      </c>
      <c r="AU169" s="217" t="s">
        <v>88</v>
      </c>
      <c r="AV169" s="12" t="s">
        <v>86</v>
      </c>
      <c r="AW169" s="12" t="s">
        <v>40</v>
      </c>
      <c r="AX169" s="12" t="s">
        <v>79</v>
      </c>
      <c r="AY169" s="217" t="s">
        <v>282</v>
      </c>
    </row>
    <row r="170" s="13" customFormat="1">
      <c r="B170" s="218"/>
      <c r="C170" s="219"/>
      <c r="D170" s="210" t="s">
        <v>292</v>
      </c>
      <c r="E170" s="220" t="s">
        <v>1</v>
      </c>
      <c r="F170" s="221" t="s">
        <v>155</v>
      </c>
      <c r="G170" s="219"/>
      <c r="H170" s="222">
        <v>300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292</v>
      </c>
      <c r="AU170" s="227" t="s">
        <v>88</v>
      </c>
      <c r="AV170" s="13" t="s">
        <v>88</v>
      </c>
      <c r="AW170" s="13" t="s">
        <v>40</v>
      </c>
      <c r="AX170" s="13" t="s">
        <v>79</v>
      </c>
      <c r="AY170" s="227" t="s">
        <v>282</v>
      </c>
    </row>
    <row r="171" s="15" customFormat="1">
      <c r="B171" s="238"/>
      <c r="C171" s="239"/>
      <c r="D171" s="210" t="s">
        <v>292</v>
      </c>
      <c r="E171" s="240" t="s">
        <v>1</v>
      </c>
      <c r="F171" s="241" t="s">
        <v>306</v>
      </c>
      <c r="G171" s="239"/>
      <c r="H171" s="242">
        <v>300</v>
      </c>
      <c r="I171" s="239"/>
      <c r="J171" s="239"/>
      <c r="K171" s="239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292</v>
      </c>
      <c r="AU171" s="247" t="s">
        <v>88</v>
      </c>
      <c r="AV171" s="15" t="s">
        <v>290</v>
      </c>
      <c r="AW171" s="15" t="s">
        <v>40</v>
      </c>
      <c r="AX171" s="15" t="s">
        <v>86</v>
      </c>
      <c r="AY171" s="247" t="s">
        <v>282</v>
      </c>
    </row>
    <row r="172" s="1" customFormat="1" ht="16.5" customHeight="1">
      <c r="B172" s="33"/>
      <c r="C172" s="248" t="s">
        <v>517</v>
      </c>
      <c r="D172" s="248" t="s">
        <v>328</v>
      </c>
      <c r="E172" s="249" t="s">
        <v>6956</v>
      </c>
      <c r="F172" s="250" t="s">
        <v>6957</v>
      </c>
      <c r="G172" s="251" t="s">
        <v>376</v>
      </c>
      <c r="H172" s="252">
        <v>28</v>
      </c>
      <c r="I172" s="253">
        <v>320</v>
      </c>
      <c r="J172" s="253">
        <f>ROUND(I172*H172,2)</f>
        <v>8960</v>
      </c>
      <c r="K172" s="250" t="s">
        <v>377</v>
      </c>
      <c r="L172" s="254"/>
      <c r="M172" s="255" t="s">
        <v>1</v>
      </c>
      <c r="N172" s="256" t="s">
        <v>50</v>
      </c>
      <c r="O172" s="205">
        <v>0</v>
      </c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AR172" s="17" t="s">
        <v>331</v>
      </c>
      <c r="AT172" s="17" t="s">
        <v>328</v>
      </c>
      <c r="AU172" s="17" t="s">
        <v>88</v>
      </c>
      <c r="AY172" s="17" t="s">
        <v>282</v>
      </c>
      <c r="BE172" s="207">
        <f>IF(N172="základní",J172,0)</f>
        <v>8960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7" t="s">
        <v>86</v>
      </c>
      <c r="BK172" s="207">
        <f>ROUND(I172*H172,2)</f>
        <v>8960</v>
      </c>
      <c r="BL172" s="17" t="s">
        <v>290</v>
      </c>
      <c r="BM172" s="17" t="s">
        <v>6958</v>
      </c>
    </row>
    <row r="173" s="12" customFormat="1">
      <c r="B173" s="208"/>
      <c r="C173" s="209"/>
      <c r="D173" s="210" t="s">
        <v>292</v>
      </c>
      <c r="E173" s="211" t="s">
        <v>1</v>
      </c>
      <c r="F173" s="212" t="s">
        <v>6943</v>
      </c>
      <c r="G173" s="209"/>
      <c r="H173" s="211" t="s">
        <v>1</v>
      </c>
      <c r="I173" s="209"/>
      <c r="J173" s="209"/>
      <c r="K173" s="209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292</v>
      </c>
      <c r="AU173" s="217" t="s">
        <v>88</v>
      </c>
      <c r="AV173" s="12" t="s">
        <v>86</v>
      </c>
      <c r="AW173" s="12" t="s">
        <v>40</v>
      </c>
      <c r="AX173" s="12" t="s">
        <v>79</v>
      </c>
      <c r="AY173" s="217" t="s">
        <v>282</v>
      </c>
    </row>
    <row r="174" s="13" customFormat="1">
      <c r="B174" s="218"/>
      <c r="C174" s="219"/>
      <c r="D174" s="210" t="s">
        <v>292</v>
      </c>
      <c r="E174" s="220" t="s">
        <v>1</v>
      </c>
      <c r="F174" s="221" t="s">
        <v>462</v>
      </c>
      <c r="G174" s="219"/>
      <c r="H174" s="222">
        <v>28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292</v>
      </c>
      <c r="AU174" s="227" t="s">
        <v>88</v>
      </c>
      <c r="AV174" s="13" t="s">
        <v>88</v>
      </c>
      <c r="AW174" s="13" t="s">
        <v>40</v>
      </c>
      <c r="AX174" s="13" t="s">
        <v>79</v>
      </c>
      <c r="AY174" s="227" t="s">
        <v>282</v>
      </c>
    </row>
    <row r="175" s="15" customFormat="1">
      <c r="B175" s="238"/>
      <c r="C175" s="239"/>
      <c r="D175" s="210" t="s">
        <v>292</v>
      </c>
      <c r="E175" s="240" t="s">
        <v>1</v>
      </c>
      <c r="F175" s="241" t="s">
        <v>306</v>
      </c>
      <c r="G175" s="239"/>
      <c r="H175" s="242">
        <v>28</v>
      </c>
      <c r="I175" s="239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292</v>
      </c>
      <c r="AU175" s="247" t="s">
        <v>88</v>
      </c>
      <c r="AV175" s="15" t="s">
        <v>290</v>
      </c>
      <c r="AW175" s="15" t="s">
        <v>40</v>
      </c>
      <c r="AX175" s="15" t="s">
        <v>86</v>
      </c>
      <c r="AY175" s="247" t="s">
        <v>282</v>
      </c>
    </row>
    <row r="176" s="1" customFormat="1" ht="16.5" customHeight="1">
      <c r="B176" s="33"/>
      <c r="C176" s="248" t="s">
        <v>522</v>
      </c>
      <c r="D176" s="248" t="s">
        <v>328</v>
      </c>
      <c r="E176" s="249" t="s">
        <v>6959</v>
      </c>
      <c r="F176" s="250" t="s">
        <v>6960</v>
      </c>
      <c r="G176" s="251" t="s">
        <v>376</v>
      </c>
      <c r="H176" s="252">
        <v>330</v>
      </c>
      <c r="I176" s="253">
        <v>95</v>
      </c>
      <c r="J176" s="253">
        <f>ROUND(I176*H176,2)</f>
        <v>31350</v>
      </c>
      <c r="K176" s="250" t="s">
        <v>377</v>
      </c>
      <c r="L176" s="254"/>
      <c r="M176" s="255" t="s">
        <v>1</v>
      </c>
      <c r="N176" s="256" t="s">
        <v>50</v>
      </c>
      <c r="O176" s="205">
        <v>0</v>
      </c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7" t="s">
        <v>331</v>
      </c>
      <c r="AT176" s="17" t="s">
        <v>328</v>
      </c>
      <c r="AU176" s="17" t="s">
        <v>88</v>
      </c>
      <c r="AY176" s="17" t="s">
        <v>282</v>
      </c>
      <c r="BE176" s="207">
        <f>IF(N176="základní",J176,0)</f>
        <v>31350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7" t="s">
        <v>86</v>
      </c>
      <c r="BK176" s="207">
        <f>ROUND(I176*H176,2)</f>
        <v>31350</v>
      </c>
      <c r="BL176" s="17" t="s">
        <v>290</v>
      </c>
      <c r="BM176" s="17" t="s">
        <v>6961</v>
      </c>
    </row>
    <row r="177" s="12" customFormat="1">
      <c r="B177" s="208"/>
      <c r="C177" s="209"/>
      <c r="D177" s="210" t="s">
        <v>292</v>
      </c>
      <c r="E177" s="211" t="s">
        <v>1</v>
      </c>
      <c r="F177" s="212" t="s">
        <v>6943</v>
      </c>
      <c r="G177" s="209"/>
      <c r="H177" s="211" t="s">
        <v>1</v>
      </c>
      <c r="I177" s="209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292</v>
      </c>
      <c r="AU177" s="217" t="s">
        <v>88</v>
      </c>
      <c r="AV177" s="12" t="s">
        <v>86</v>
      </c>
      <c r="AW177" s="12" t="s">
        <v>40</v>
      </c>
      <c r="AX177" s="12" t="s">
        <v>79</v>
      </c>
      <c r="AY177" s="217" t="s">
        <v>282</v>
      </c>
    </row>
    <row r="178" s="13" customFormat="1">
      <c r="B178" s="218"/>
      <c r="C178" s="219"/>
      <c r="D178" s="210" t="s">
        <v>292</v>
      </c>
      <c r="E178" s="220" t="s">
        <v>1</v>
      </c>
      <c r="F178" s="221" t="s">
        <v>6962</v>
      </c>
      <c r="G178" s="219"/>
      <c r="H178" s="222">
        <v>330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292</v>
      </c>
      <c r="AU178" s="227" t="s">
        <v>88</v>
      </c>
      <c r="AV178" s="13" t="s">
        <v>88</v>
      </c>
      <c r="AW178" s="13" t="s">
        <v>40</v>
      </c>
      <c r="AX178" s="13" t="s">
        <v>79</v>
      </c>
      <c r="AY178" s="227" t="s">
        <v>282</v>
      </c>
    </row>
    <row r="179" s="15" customFormat="1">
      <c r="B179" s="238"/>
      <c r="C179" s="239"/>
      <c r="D179" s="210" t="s">
        <v>292</v>
      </c>
      <c r="E179" s="240" t="s">
        <v>1</v>
      </c>
      <c r="F179" s="241" t="s">
        <v>306</v>
      </c>
      <c r="G179" s="239"/>
      <c r="H179" s="242">
        <v>330</v>
      </c>
      <c r="I179" s="239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292</v>
      </c>
      <c r="AU179" s="247" t="s">
        <v>88</v>
      </c>
      <c r="AV179" s="15" t="s">
        <v>290</v>
      </c>
      <c r="AW179" s="15" t="s">
        <v>40</v>
      </c>
      <c r="AX179" s="15" t="s">
        <v>86</v>
      </c>
      <c r="AY179" s="247" t="s">
        <v>282</v>
      </c>
    </row>
    <row r="180" s="1" customFormat="1" ht="16.5" customHeight="1">
      <c r="B180" s="33"/>
      <c r="C180" s="248" t="s">
        <v>526</v>
      </c>
      <c r="D180" s="248" t="s">
        <v>328</v>
      </c>
      <c r="E180" s="249" t="s">
        <v>6963</v>
      </c>
      <c r="F180" s="250" t="s">
        <v>6964</v>
      </c>
      <c r="G180" s="251" t="s">
        <v>376</v>
      </c>
      <c r="H180" s="252">
        <v>140</v>
      </c>
      <c r="I180" s="253">
        <v>95</v>
      </c>
      <c r="J180" s="253">
        <f>ROUND(I180*H180,2)</f>
        <v>13300</v>
      </c>
      <c r="K180" s="250" t="s">
        <v>377</v>
      </c>
      <c r="L180" s="254"/>
      <c r="M180" s="255" t="s">
        <v>1</v>
      </c>
      <c r="N180" s="256" t="s">
        <v>50</v>
      </c>
      <c r="O180" s="205">
        <v>0</v>
      </c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AR180" s="17" t="s">
        <v>331</v>
      </c>
      <c r="AT180" s="17" t="s">
        <v>328</v>
      </c>
      <c r="AU180" s="17" t="s">
        <v>88</v>
      </c>
      <c r="AY180" s="17" t="s">
        <v>282</v>
      </c>
      <c r="BE180" s="207">
        <f>IF(N180="základní",J180,0)</f>
        <v>13300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7" t="s">
        <v>86</v>
      </c>
      <c r="BK180" s="207">
        <f>ROUND(I180*H180,2)</f>
        <v>13300</v>
      </c>
      <c r="BL180" s="17" t="s">
        <v>290</v>
      </c>
      <c r="BM180" s="17" t="s">
        <v>6965</v>
      </c>
    </row>
    <row r="181" s="12" customFormat="1">
      <c r="B181" s="208"/>
      <c r="C181" s="209"/>
      <c r="D181" s="210" t="s">
        <v>292</v>
      </c>
      <c r="E181" s="211" t="s">
        <v>1</v>
      </c>
      <c r="F181" s="212" t="s">
        <v>6943</v>
      </c>
      <c r="G181" s="209"/>
      <c r="H181" s="211" t="s">
        <v>1</v>
      </c>
      <c r="I181" s="209"/>
      <c r="J181" s="209"/>
      <c r="K181" s="209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292</v>
      </c>
      <c r="AU181" s="217" t="s">
        <v>88</v>
      </c>
      <c r="AV181" s="12" t="s">
        <v>86</v>
      </c>
      <c r="AW181" s="12" t="s">
        <v>40</v>
      </c>
      <c r="AX181" s="12" t="s">
        <v>79</v>
      </c>
      <c r="AY181" s="217" t="s">
        <v>282</v>
      </c>
    </row>
    <row r="182" s="13" customFormat="1">
      <c r="B182" s="218"/>
      <c r="C182" s="219"/>
      <c r="D182" s="210" t="s">
        <v>292</v>
      </c>
      <c r="E182" s="220" t="s">
        <v>1</v>
      </c>
      <c r="F182" s="221" t="s">
        <v>3720</v>
      </c>
      <c r="G182" s="219"/>
      <c r="H182" s="222">
        <v>140</v>
      </c>
      <c r="I182" s="219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292</v>
      </c>
      <c r="AU182" s="227" t="s">
        <v>88</v>
      </c>
      <c r="AV182" s="13" t="s">
        <v>88</v>
      </c>
      <c r="AW182" s="13" t="s">
        <v>40</v>
      </c>
      <c r="AX182" s="13" t="s">
        <v>79</v>
      </c>
      <c r="AY182" s="227" t="s">
        <v>282</v>
      </c>
    </row>
    <row r="183" s="15" customFormat="1">
      <c r="B183" s="238"/>
      <c r="C183" s="239"/>
      <c r="D183" s="210" t="s">
        <v>292</v>
      </c>
      <c r="E183" s="240" t="s">
        <v>1</v>
      </c>
      <c r="F183" s="241" t="s">
        <v>306</v>
      </c>
      <c r="G183" s="239"/>
      <c r="H183" s="242">
        <v>140</v>
      </c>
      <c r="I183" s="239"/>
      <c r="J183" s="239"/>
      <c r="K183" s="239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292</v>
      </c>
      <c r="AU183" s="247" t="s">
        <v>88</v>
      </c>
      <c r="AV183" s="15" t="s">
        <v>290</v>
      </c>
      <c r="AW183" s="15" t="s">
        <v>40</v>
      </c>
      <c r="AX183" s="15" t="s">
        <v>86</v>
      </c>
      <c r="AY183" s="247" t="s">
        <v>282</v>
      </c>
    </row>
    <row r="184" s="1" customFormat="1" ht="16.5" customHeight="1">
      <c r="B184" s="33"/>
      <c r="C184" s="248" t="s">
        <v>530</v>
      </c>
      <c r="D184" s="248" t="s">
        <v>328</v>
      </c>
      <c r="E184" s="249" t="s">
        <v>6966</v>
      </c>
      <c r="F184" s="250" t="s">
        <v>6967</v>
      </c>
      <c r="G184" s="251" t="s">
        <v>376</v>
      </c>
      <c r="H184" s="252">
        <v>1023</v>
      </c>
      <c r="I184" s="253">
        <v>35</v>
      </c>
      <c r="J184" s="253">
        <f>ROUND(I184*H184,2)</f>
        <v>35805</v>
      </c>
      <c r="K184" s="250" t="s">
        <v>377</v>
      </c>
      <c r="L184" s="254"/>
      <c r="M184" s="255" t="s">
        <v>1</v>
      </c>
      <c r="N184" s="256" t="s">
        <v>50</v>
      </c>
      <c r="O184" s="205">
        <v>0</v>
      </c>
      <c r="P184" s="205">
        <f>O184*H184</f>
        <v>0</v>
      </c>
      <c r="Q184" s="205">
        <v>0</v>
      </c>
      <c r="R184" s="205">
        <f>Q184*H184</f>
        <v>0</v>
      </c>
      <c r="S184" s="205">
        <v>0</v>
      </c>
      <c r="T184" s="206">
        <f>S184*H184</f>
        <v>0</v>
      </c>
      <c r="AR184" s="17" t="s">
        <v>331</v>
      </c>
      <c r="AT184" s="17" t="s">
        <v>328</v>
      </c>
      <c r="AU184" s="17" t="s">
        <v>88</v>
      </c>
      <c r="AY184" s="17" t="s">
        <v>282</v>
      </c>
      <c r="BE184" s="207">
        <f>IF(N184="základní",J184,0)</f>
        <v>35805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7" t="s">
        <v>86</v>
      </c>
      <c r="BK184" s="207">
        <f>ROUND(I184*H184,2)</f>
        <v>35805</v>
      </c>
      <c r="BL184" s="17" t="s">
        <v>290</v>
      </c>
      <c r="BM184" s="17" t="s">
        <v>6968</v>
      </c>
    </row>
    <row r="185" s="12" customFormat="1">
      <c r="B185" s="208"/>
      <c r="C185" s="209"/>
      <c r="D185" s="210" t="s">
        <v>292</v>
      </c>
      <c r="E185" s="211" t="s">
        <v>1</v>
      </c>
      <c r="F185" s="212" t="s">
        <v>6943</v>
      </c>
      <c r="G185" s="209"/>
      <c r="H185" s="211" t="s">
        <v>1</v>
      </c>
      <c r="I185" s="209"/>
      <c r="J185" s="209"/>
      <c r="K185" s="209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292</v>
      </c>
      <c r="AU185" s="217" t="s">
        <v>88</v>
      </c>
      <c r="AV185" s="12" t="s">
        <v>86</v>
      </c>
      <c r="AW185" s="12" t="s">
        <v>40</v>
      </c>
      <c r="AX185" s="12" t="s">
        <v>79</v>
      </c>
      <c r="AY185" s="217" t="s">
        <v>282</v>
      </c>
    </row>
    <row r="186" s="13" customFormat="1">
      <c r="B186" s="218"/>
      <c r="C186" s="219"/>
      <c r="D186" s="210" t="s">
        <v>292</v>
      </c>
      <c r="E186" s="220" t="s">
        <v>1</v>
      </c>
      <c r="F186" s="221" t="s">
        <v>6969</v>
      </c>
      <c r="G186" s="219"/>
      <c r="H186" s="222">
        <v>1023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292</v>
      </c>
      <c r="AU186" s="227" t="s">
        <v>88</v>
      </c>
      <c r="AV186" s="13" t="s">
        <v>88</v>
      </c>
      <c r="AW186" s="13" t="s">
        <v>40</v>
      </c>
      <c r="AX186" s="13" t="s">
        <v>79</v>
      </c>
      <c r="AY186" s="227" t="s">
        <v>282</v>
      </c>
    </row>
    <row r="187" s="15" customFormat="1">
      <c r="B187" s="238"/>
      <c r="C187" s="239"/>
      <c r="D187" s="210" t="s">
        <v>292</v>
      </c>
      <c r="E187" s="240" t="s">
        <v>1</v>
      </c>
      <c r="F187" s="241" t="s">
        <v>306</v>
      </c>
      <c r="G187" s="239"/>
      <c r="H187" s="242">
        <v>1023</v>
      </c>
      <c r="I187" s="239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292</v>
      </c>
      <c r="AU187" s="247" t="s">
        <v>88</v>
      </c>
      <c r="AV187" s="15" t="s">
        <v>290</v>
      </c>
      <c r="AW187" s="15" t="s">
        <v>40</v>
      </c>
      <c r="AX187" s="15" t="s">
        <v>86</v>
      </c>
      <c r="AY187" s="247" t="s">
        <v>282</v>
      </c>
    </row>
    <row r="188" s="1" customFormat="1" ht="16.5" customHeight="1">
      <c r="B188" s="33"/>
      <c r="C188" s="248" t="s">
        <v>537</v>
      </c>
      <c r="D188" s="248" t="s">
        <v>328</v>
      </c>
      <c r="E188" s="249" t="s">
        <v>6970</v>
      </c>
      <c r="F188" s="250" t="s">
        <v>6971</v>
      </c>
      <c r="G188" s="251" t="s">
        <v>376</v>
      </c>
      <c r="H188" s="252">
        <v>220</v>
      </c>
      <c r="I188" s="253">
        <v>35</v>
      </c>
      <c r="J188" s="253">
        <f>ROUND(I188*H188,2)</f>
        <v>7700</v>
      </c>
      <c r="K188" s="250" t="s">
        <v>377</v>
      </c>
      <c r="L188" s="254"/>
      <c r="M188" s="255" t="s">
        <v>1</v>
      </c>
      <c r="N188" s="256" t="s">
        <v>50</v>
      </c>
      <c r="O188" s="205">
        <v>0</v>
      </c>
      <c r="P188" s="205">
        <f>O188*H188</f>
        <v>0</v>
      </c>
      <c r="Q188" s="205">
        <v>0</v>
      </c>
      <c r="R188" s="205">
        <f>Q188*H188</f>
        <v>0</v>
      </c>
      <c r="S188" s="205">
        <v>0</v>
      </c>
      <c r="T188" s="206">
        <f>S188*H188</f>
        <v>0</v>
      </c>
      <c r="AR188" s="17" t="s">
        <v>331</v>
      </c>
      <c r="AT188" s="17" t="s">
        <v>328</v>
      </c>
      <c r="AU188" s="17" t="s">
        <v>88</v>
      </c>
      <c r="AY188" s="17" t="s">
        <v>282</v>
      </c>
      <c r="BE188" s="207">
        <f>IF(N188="základní",J188,0)</f>
        <v>7700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7" t="s">
        <v>86</v>
      </c>
      <c r="BK188" s="207">
        <f>ROUND(I188*H188,2)</f>
        <v>7700</v>
      </c>
      <c r="BL188" s="17" t="s">
        <v>290</v>
      </c>
      <c r="BM188" s="17" t="s">
        <v>6972</v>
      </c>
    </row>
    <row r="189" s="12" customFormat="1">
      <c r="B189" s="208"/>
      <c r="C189" s="209"/>
      <c r="D189" s="210" t="s">
        <v>292</v>
      </c>
      <c r="E189" s="211" t="s">
        <v>1</v>
      </c>
      <c r="F189" s="212" t="s">
        <v>6943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292</v>
      </c>
      <c r="AU189" s="217" t="s">
        <v>88</v>
      </c>
      <c r="AV189" s="12" t="s">
        <v>86</v>
      </c>
      <c r="AW189" s="12" t="s">
        <v>40</v>
      </c>
      <c r="AX189" s="12" t="s">
        <v>79</v>
      </c>
      <c r="AY189" s="217" t="s">
        <v>282</v>
      </c>
    </row>
    <row r="190" s="13" customFormat="1">
      <c r="B190" s="218"/>
      <c r="C190" s="219"/>
      <c r="D190" s="210" t="s">
        <v>292</v>
      </c>
      <c r="E190" s="220" t="s">
        <v>1</v>
      </c>
      <c r="F190" s="221" t="s">
        <v>5823</v>
      </c>
      <c r="G190" s="219"/>
      <c r="H190" s="222">
        <v>220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292</v>
      </c>
      <c r="AU190" s="227" t="s">
        <v>88</v>
      </c>
      <c r="AV190" s="13" t="s">
        <v>88</v>
      </c>
      <c r="AW190" s="13" t="s">
        <v>40</v>
      </c>
      <c r="AX190" s="13" t="s">
        <v>79</v>
      </c>
      <c r="AY190" s="227" t="s">
        <v>282</v>
      </c>
    </row>
    <row r="191" s="15" customFormat="1">
      <c r="B191" s="238"/>
      <c r="C191" s="239"/>
      <c r="D191" s="210" t="s">
        <v>292</v>
      </c>
      <c r="E191" s="240" t="s">
        <v>1</v>
      </c>
      <c r="F191" s="241" t="s">
        <v>306</v>
      </c>
      <c r="G191" s="239"/>
      <c r="H191" s="242">
        <v>220</v>
      </c>
      <c r="I191" s="239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292</v>
      </c>
      <c r="AU191" s="247" t="s">
        <v>88</v>
      </c>
      <c r="AV191" s="15" t="s">
        <v>290</v>
      </c>
      <c r="AW191" s="15" t="s">
        <v>40</v>
      </c>
      <c r="AX191" s="15" t="s">
        <v>86</v>
      </c>
      <c r="AY191" s="247" t="s">
        <v>282</v>
      </c>
    </row>
    <row r="192" s="1" customFormat="1" ht="16.5" customHeight="1">
      <c r="B192" s="33"/>
      <c r="C192" s="248" t="s">
        <v>541</v>
      </c>
      <c r="D192" s="248" t="s">
        <v>328</v>
      </c>
      <c r="E192" s="249" t="s">
        <v>6973</v>
      </c>
      <c r="F192" s="250" t="s">
        <v>6974</v>
      </c>
      <c r="G192" s="251" t="s">
        <v>376</v>
      </c>
      <c r="H192" s="252">
        <v>140</v>
      </c>
      <c r="I192" s="253">
        <v>35</v>
      </c>
      <c r="J192" s="253">
        <f>ROUND(I192*H192,2)</f>
        <v>4900</v>
      </c>
      <c r="K192" s="250" t="s">
        <v>377</v>
      </c>
      <c r="L192" s="254"/>
      <c r="M192" s="255" t="s">
        <v>1</v>
      </c>
      <c r="N192" s="256" t="s">
        <v>50</v>
      </c>
      <c r="O192" s="205">
        <v>0</v>
      </c>
      <c r="P192" s="205">
        <f>O192*H192</f>
        <v>0</v>
      </c>
      <c r="Q192" s="205">
        <v>0</v>
      </c>
      <c r="R192" s="205">
        <f>Q192*H192</f>
        <v>0</v>
      </c>
      <c r="S192" s="205">
        <v>0</v>
      </c>
      <c r="T192" s="206">
        <f>S192*H192</f>
        <v>0</v>
      </c>
      <c r="AR192" s="17" t="s">
        <v>331</v>
      </c>
      <c r="AT192" s="17" t="s">
        <v>328</v>
      </c>
      <c r="AU192" s="17" t="s">
        <v>88</v>
      </c>
      <c r="AY192" s="17" t="s">
        <v>282</v>
      </c>
      <c r="BE192" s="207">
        <f>IF(N192="základní",J192,0)</f>
        <v>4900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7" t="s">
        <v>86</v>
      </c>
      <c r="BK192" s="207">
        <f>ROUND(I192*H192,2)</f>
        <v>4900</v>
      </c>
      <c r="BL192" s="17" t="s">
        <v>290</v>
      </c>
      <c r="BM192" s="17" t="s">
        <v>6975</v>
      </c>
    </row>
    <row r="193" s="12" customFormat="1">
      <c r="B193" s="208"/>
      <c r="C193" s="209"/>
      <c r="D193" s="210" t="s">
        <v>292</v>
      </c>
      <c r="E193" s="211" t="s">
        <v>1</v>
      </c>
      <c r="F193" s="212" t="s">
        <v>6943</v>
      </c>
      <c r="G193" s="209"/>
      <c r="H193" s="211" t="s">
        <v>1</v>
      </c>
      <c r="I193" s="209"/>
      <c r="J193" s="209"/>
      <c r="K193" s="209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292</v>
      </c>
      <c r="AU193" s="217" t="s">
        <v>88</v>
      </c>
      <c r="AV193" s="12" t="s">
        <v>86</v>
      </c>
      <c r="AW193" s="12" t="s">
        <v>40</v>
      </c>
      <c r="AX193" s="12" t="s">
        <v>79</v>
      </c>
      <c r="AY193" s="217" t="s">
        <v>282</v>
      </c>
    </row>
    <row r="194" s="13" customFormat="1">
      <c r="B194" s="218"/>
      <c r="C194" s="219"/>
      <c r="D194" s="210" t="s">
        <v>292</v>
      </c>
      <c r="E194" s="220" t="s">
        <v>1</v>
      </c>
      <c r="F194" s="221" t="s">
        <v>3720</v>
      </c>
      <c r="G194" s="219"/>
      <c r="H194" s="222">
        <v>140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292</v>
      </c>
      <c r="AU194" s="227" t="s">
        <v>88</v>
      </c>
      <c r="AV194" s="13" t="s">
        <v>88</v>
      </c>
      <c r="AW194" s="13" t="s">
        <v>40</v>
      </c>
      <c r="AX194" s="13" t="s">
        <v>79</v>
      </c>
      <c r="AY194" s="227" t="s">
        <v>282</v>
      </c>
    </row>
    <row r="195" s="15" customFormat="1">
      <c r="B195" s="238"/>
      <c r="C195" s="239"/>
      <c r="D195" s="210" t="s">
        <v>292</v>
      </c>
      <c r="E195" s="240" t="s">
        <v>1</v>
      </c>
      <c r="F195" s="241" t="s">
        <v>306</v>
      </c>
      <c r="G195" s="239"/>
      <c r="H195" s="242">
        <v>140</v>
      </c>
      <c r="I195" s="239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292</v>
      </c>
      <c r="AU195" s="247" t="s">
        <v>88</v>
      </c>
      <c r="AV195" s="15" t="s">
        <v>290</v>
      </c>
      <c r="AW195" s="15" t="s">
        <v>40</v>
      </c>
      <c r="AX195" s="15" t="s">
        <v>86</v>
      </c>
      <c r="AY195" s="247" t="s">
        <v>282</v>
      </c>
    </row>
    <row r="196" s="1" customFormat="1" ht="16.5" customHeight="1">
      <c r="B196" s="33"/>
      <c r="C196" s="248" t="s">
        <v>545</v>
      </c>
      <c r="D196" s="248" t="s">
        <v>328</v>
      </c>
      <c r="E196" s="249" t="s">
        <v>6976</v>
      </c>
      <c r="F196" s="250" t="s">
        <v>6977</v>
      </c>
      <c r="G196" s="251" t="s">
        <v>376</v>
      </c>
      <c r="H196" s="252">
        <v>220</v>
      </c>
      <c r="I196" s="253">
        <v>35</v>
      </c>
      <c r="J196" s="253">
        <f>ROUND(I196*H196,2)</f>
        <v>7700</v>
      </c>
      <c r="K196" s="250" t="s">
        <v>377</v>
      </c>
      <c r="L196" s="254"/>
      <c r="M196" s="255" t="s">
        <v>1</v>
      </c>
      <c r="N196" s="256" t="s">
        <v>50</v>
      </c>
      <c r="O196" s="205">
        <v>0</v>
      </c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7" t="s">
        <v>331</v>
      </c>
      <c r="AT196" s="17" t="s">
        <v>328</v>
      </c>
      <c r="AU196" s="17" t="s">
        <v>88</v>
      </c>
      <c r="AY196" s="17" t="s">
        <v>282</v>
      </c>
      <c r="BE196" s="207">
        <f>IF(N196="základní",J196,0)</f>
        <v>7700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7" t="s">
        <v>86</v>
      </c>
      <c r="BK196" s="207">
        <f>ROUND(I196*H196,2)</f>
        <v>7700</v>
      </c>
      <c r="BL196" s="17" t="s">
        <v>290</v>
      </c>
      <c r="BM196" s="17" t="s">
        <v>6978</v>
      </c>
    </row>
    <row r="197" s="12" customFormat="1">
      <c r="B197" s="208"/>
      <c r="C197" s="209"/>
      <c r="D197" s="210" t="s">
        <v>292</v>
      </c>
      <c r="E197" s="211" t="s">
        <v>1</v>
      </c>
      <c r="F197" s="212" t="s">
        <v>6943</v>
      </c>
      <c r="G197" s="209"/>
      <c r="H197" s="211" t="s">
        <v>1</v>
      </c>
      <c r="I197" s="209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292</v>
      </c>
      <c r="AU197" s="217" t="s">
        <v>88</v>
      </c>
      <c r="AV197" s="12" t="s">
        <v>86</v>
      </c>
      <c r="AW197" s="12" t="s">
        <v>40</v>
      </c>
      <c r="AX197" s="12" t="s">
        <v>79</v>
      </c>
      <c r="AY197" s="217" t="s">
        <v>282</v>
      </c>
    </row>
    <row r="198" s="13" customFormat="1">
      <c r="B198" s="218"/>
      <c r="C198" s="219"/>
      <c r="D198" s="210" t="s">
        <v>292</v>
      </c>
      <c r="E198" s="220" t="s">
        <v>1</v>
      </c>
      <c r="F198" s="221" t="s">
        <v>5823</v>
      </c>
      <c r="G198" s="219"/>
      <c r="H198" s="222">
        <v>220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292</v>
      </c>
      <c r="AU198" s="227" t="s">
        <v>88</v>
      </c>
      <c r="AV198" s="13" t="s">
        <v>88</v>
      </c>
      <c r="AW198" s="13" t="s">
        <v>40</v>
      </c>
      <c r="AX198" s="13" t="s">
        <v>79</v>
      </c>
      <c r="AY198" s="227" t="s">
        <v>282</v>
      </c>
    </row>
    <row r="199" s="15" customFormat="1">
      <c r="B199" s="238"/>
      <c r="C199" s="239"/>
      <c r="D199" s="210" t="s">
        <v>292</v>
      </c>
      <c r="E199" s="240" t="s">
        <v>1</v>
      </c>
      <c r="F199" s="241" t="s">
        <v>306</v>
      </c>
      <c r="G199" s="239"/>
      <c r="H199" s="242">
        <v>220</v>
      </c>
      <c r="I199" s="239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292</v>
      </c>
      <c r="AU199" s="247" t="s">
        <v>88</v>
      </c>
      <c r="AV199" s="15" t="s">
        <v>290</v>
      </c>
      <c r="AW199" s="15" t="s">
        <v>40</v>
      </c>
      <c r="AX199" s="15" t="s">
        <v>86</v>
      </c>
      <c r="AY199" s="247" t="s">
        <v>282</v>
      </c>
    </row>
    <row r="200" s="1" customFormat="1" ht="16.5" customHeight="1">
      <c r="B200" s="33"/>
      <c r="C200" s="248" t="s">
        <v>549</v>
      </c>
      <c r="D200" s="248" t="s">
        <v>328</v>
      </c>
      <c r="E200" s="249" t="s">
        <v>6979</v>
      </c>
      <c r="F200" s="250" t="s">
        <v>6980</v>
      </c>
      <c r="G200" s="251" t="s">
        <v>376</v>
      </c>
      <c r="H200" s="252">
        <v>456</v>
      </c>
      <c r="I200" s="253">
        <v>35</v>
      </c>
      <c r="J200" s="253">
        <f>ROUND(I200*H200,2)</f>
        <v>15960</v>
      </c>
      <c r="K200" s="250" t="s">
        <v>377</v>
      </c>
      <c r="L200" s="254"/>
      <c r="M200" s="255" t="s">
        <v>1</v>
      </c>
      <c r="N200" s="256" t="s">
        <v>50</v>
      </c>
      <c r="O200" s="205">
        <v>0</v>
      </c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AR200" s="17" t="s">
        <v>331</v>
      </c>
      <c r="AT200" s="17" t="s">
        <v>328</v>
      </c>
      <c r="AU200" s="17" t="s">
        <v>88</v>
      </c>
      <c r="AY200" s="17" t="s">
        <v>282</v>
      </c>
      <c r="BE200" s="207">
        <f>IF(N200="základní",J200,0)</f>
        <v>15960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7" t="s">
        <v>86</v>
      </c>
      <c r="BK200" s="207">
        <f>ROUND(I200*H200,2)</f>
        <v>15960</v>
      </c>
      <c r="BL200" s="17" t="s">
        <v>290</v>
      </c>
      <c r="BM200" s="17" t="s">
        <v>6981</v>
      </c>
    </row>
    <row r="201" s="12" customFormat="1">
      <c r="B201" s="208"/>
      <c r="C201" s="209"/>
      <c r="D201" s="210" t="s">
        <v>292</v>
      </c>
      <c r="E201" s="211" t="s">
        <v>1</v>
      </c>
      <c r="F201" s="212" t="s">
        <v>6943</v>
      </c>
      <c r="G201" s="209"/>
      <c r="H201" s="211" t="s">
        <v>1</v>
      </c>
      <c r="I201" s="209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292</v>
      </c>
      <c r="AU201" s="217" t="s">
        <v>88</v>
      </c>
      <c r="AV201" s="12" t="s">
        <v>86</v>
      </c>
      <c r="AW201" s="12" t="s">
        <v>40</v>
      </c>
      <c r="AX201" s="12" t="s">
        <v>79</v>
      </c>
      <c r="AY201" s="217" t="s">
        <v>282</v>
      </c>
    </row>
    <row r="202" s="13" customFormat="1">
      <c r="B202" s="218"/>
      <c r="C202" s="219"/>
      <c r="D202" s="210" t="s">
        <v>292</v>
      </c>
      <c r="E202" s="220" t="s">
        <v>1</v>
      </c>
      <c r="F202" s="221" t="s">
        <v>6982</v>
      </c>
      <c r="G202" s="219"/>
      <c r="H202" s="222">
        <v>456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292</v>
      </c>
      <c r="AU202" s="227" t="s">
        <v>88</v>
      </c>
      <c r="AV202" s="13" t="s">
        <v>88</v>
      </c>
      <c r="AW202" s="13" t="s">
        <v>40</v>
      </c>
      <c r="AX202" s="13" t="s">
        <v>79</v>
      </c>
      <c r="AY202" s="227" t="s">
        <v>282</v>
      </c>
    </row>
    <row r="203" s="15" customFormat="1">
      <c r="B203" s="238"/>
      <c r="C203" s="239"/>
      <c r="D203" s="210" t="s">
        <v>292</v>
      </c>
      <c r="E203" s="240" t="s">
        <v>1</v>
      </c>
      <c r="F203" s="241" t="s">
        <v>306</v>
      </c>
      <c r="G203" s="239"/>
      <c r="H203" s="242">
        <v>456</v>
      </c>
      <c r="I203" s="239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292</v>
      </c>
      <c r="AU203" s="247" t="s">
        <v>88</v>
      </c>
      <c r="AV203" s="15" t="s">
        <v>290</v>
      </c>
      <c r="AW203" s="15" t="s">
        <v>40</v>
      </c>
      <c r="AX203" s="15" t="s">
        <v>86</v>
      </c>
      <c r="AY203" s="247" t="s">
        <v>282</v>
      </c>
    </row>
    <row r="204" s="1" customFormat="1" ht="16.5" customHeight="1">
      <c r="B204" s="33"/>
      <c r="C204" s="248" t="s">
        <v>553</v>
      </c>
      <c r="D204" s="248" t="s">
        <v>328</v>
      </c>
      <c r="E204" s="249" t="s">
        <v>6983</v>
      </c>
      <c r="F204" s="250" t="s">
        <v>6984</v>
      </c>
      <c r="G204" s="251" t="s">
        <v>376</v>
      </c>
      <c r="H204" s="252">
        <v>440</v>
      </c>
      <c r="I204" s="253">
        <v>35</v>
      </c>
      <c r="J204" s="253">
        <f>ROUND(I204*H204,2)</f>
        <v>15400</v>
      </c>
      <c r="K204" s="250" t="s">
        <v>377</v>
      </c>
      <c r="L204" s="254"/>
      <c r="M204" s="255" t="s">
        <v>1</v>
      </c>
      <c r="N204" s="256" t="s">
        <v>50</v>
      </c>
      <c r="O204" s="205">
        <v>0</v>
      </c>
      <c r="P204" s="205">
        <f>O204*H204</f>
        <v>0</v>
      </c>
      <c r="Q204" s="205">
        <v>0</v>
      </c>
      <c r="R204" s="205">
        <f>Q204*H204</f>
        <v>0</v>
      </c>
      <c r="S204" s="205">
        <v>0</v>
      </c>
      <c r="T204" s="206">
        <f>S204*H204</f>
        <v>0</v>
      </c>
      <c r="AR204" s="17" t="s">
        <v>331</v>
      </c>
      <c r="AT204" s="17" t="s">
        <v>328</v>
      </c>
      <c r="AU204" s="17" t="s">
        <v>88</v>
      </c>
      <c r="AY204" s="17" t="s">
        <v>282</v>
      </c>
      <c r="BE204" s="207">
        <f>IF(N204="základní",J204,0)</f>
        <v>15400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7" t="s">
        <v>86</v>
      </c>
      <c r="BK204" s="207">
        <f>ROUND(I204*H204,2)</f>
        <v>15400</v>
      </c>
      <c r="BL204" s="17" t="s">
        <v>290</v>
      </c>
      <c r="BM204" s="17" t="s">
        <v>6985</v>
      </c>
    </row>
    <row r="205" s="12" customFormat="1">
      <c r="B205" s="208"/>
      <c r="C205" s="209"/>
      <c r="D205" s="210" t="s">
        <v>292</v>
      </c>
      <c r="E205" s="211" t="s">
        <v>1</v>
      </c>
      <c r="F205" s="212" t="s">
        <v>6943</v>
      </c>
      <c r="G205" s="209"/>
      <c r="H205" s="211" t="s">
        <v>1</v>
      </c>
      <c r="I205" s="209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292</v>
      </c>
      <c r="AU205" s="217" t="s">
        <v>88</v>
      </c>
      <c r="AV205" s="12" t="s">
        <v>86</v>
      </c>
      <c r="AW205" s="12" t="s">
        <v>40</v>
      </c>
      <c r="AX205" s="12" t="s">
        <v>79</v>
      </c>
      <c r="AY205" s="217" t="s">
        <v>282</v>
      </c>
    </row>
    <row r="206" s="13" customFormat="1">
      <c r="B206" s="218"/>
      <c r="C206" s="219"/>
      <c r="D206" s="210" t="s">
        <v>292</v>
      </c>
      <c r="E206" s="220" t="s">
        <v>1</v>
      </c>
      <c r="F206" s="221" t="s">
        <v>6986</v>
      </c>
      <c r="G206" s="219"/>
      <c r="H206" s="222">
        <v>440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292</v>
      </c>
      <c r="AU206" s="227" t="s">
        <v>88</v>
      </c>
      <c r="AV206" s="13" t="s">
        <v>88</v>
      </c>
      <c r="AW206" s="13" t="s">
        <v>40</v>
      </c>
      <c r="AX206" s="13" t="s">
        <v>79</v>
      </c>
      <c r="AY206" s="227" t="s">
        <v>282</v>
      </c>
    </row>
    <row r="207" s="15" customFormat="1">
      <c r="B207" s="238"/>
      <c r="C207" s="239"/>
      <c r="D207" s="210" t="s">
        <v>292</v>
      </c>
      <c r="E207" s="240" t="s">
        <v>1</v>
      </c>
      <c r="F207" s="241" t="s">
        <v>306</v>
      </c>
      <c r="G207" s="239"/>
      <c r="H207" s="242">
        <v>440</v>
      </c>
      <c r="I207" s="239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292</v>
      </c>
      <c r="AU207" s="247" t="s">
        <v>88</v>
      </c>
      <c r="AV207" s="15" t="s">
        <v>290</v>
      </c>
      <c r="AW207" s="15" t="s">
        <v>40</v>
      </c>
      <c r="AX207" s="15" t="s">
        <v>86</v>
      </c>
      <c r="AY207" s="247" t="s">
        <v>282</v>
      </c>
    </row>
    <row r="208" s="1" customFormat="1" ht="16.5" customHeight="1">
      <c r="B208" s="33"/>
      <c r="C208" s="248" t="s">
        <v>557</v>
      </c>
      <c r="D208" s="248" t="s">
        <v>328</v>
      </c>
      <c r="E208" s="249" t="s">
        <v>6987</v>
      </c>
      <c r="F208" s="250" t="s">
        <v>6988</v>
      </c>
      <c r="G208" s="251" t="s">
        <v>376</v>
      </c>
      <c r="H208" s="252">
        <v>225</v>
      </c>
      <c r="I208" s="253">
        <v>35</v>
      </c>
      <c r="J208" s="253">
        <f>ROUND(I208*H208,2)</f>
        <v>7875</v>
      </c>
      <c r="K208" s="250" t="s">
        <v>377</v>
      </c>
      <c r="L208" s="254"/>
      <c r="M208" s="255" t="s">
        <v>1</v>
      </c>
      <c r="N208" s="256" t="s">
        <v>50</v>
      </c>
      <c r="O208" s="205">
        <v>0</v>
      </c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AR208" s="17" t="s">
        <v>331</v>
      </c>
      <c r="AT208" s="17" t="s">
        <v>328</v>
      </c>
      <c r="AU208" s="17" t="s">
        <v>88</v>
      </c>
      <c r="AY208" s="17" t="s">
        <v>282</v>
      </c>
      <c r="BE208" s="207">
        <f>IF(N208="základní",J208,0)</f>
        <v>7875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7" t="s">
        <v>86</v>
      </c>
      <c r="BK208" s="207">
        <f>ROUND(I208*H208,2)</f>
        <v>7875</v>
      </c>
      <c r="BL208" s="17" t="s">
        <v>290</v>
      </c>
      <c r="BM208" s="17" t="s">
        <v>6989</v>
      </c>
    </row>
    <row r="209" s="12" customFormat="1">
      <c r="B209" s="208"/>
      <c r="C209" s="209"/>
      <c r="D209" s="210" t="s">
        <v>292</v>
      </c>
      <c r="E209" s="211" t="s">
        <v>1</v>
      </c>
      <c r="F209" s="212" t="s">
        <v>6943</v>
      </c>
      <c r="G209" s="209"/>
      <c r="H209" s="211" t="s">
        <v>1</v>
      </c>
      <c r="I209" s="209"/>
      <c r="J209" s="209"/>
      <c r="K209" s="209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292</v>
      </c>
      <c r="AU209" s="217" t="s">
        <v>88</v>
      </c>
      <c r="AV209" s="12" t="s">
        <v>86</v>
      </c>
      <c r="AW209" s="12" t="s">
        <v>40</v>
      </c>
      <c r="AX209" s="12" t="s">
        <v>79</v>
      </c>
      <c r="AY209" s="217" t="s">
        <v>282</v>
      </c>
    </row>
    <row r="210" s="13" customFormat="1">
      <c r="B210" s="218"/>
      <c r="C210" s="219"/>
      <c r="D210" s="210" t="s">
        <v>292</v>
      </c>
      <c r="E210" s="220" t="s">
        <v>1</v>
      </c>
      <c r="F210" s="221" t="s">
        <v>5843</v>
      </c>
      <c r="G210" s="219"/>
      <c r="H210" s="222">
        <v>225</v>
      </c>
      <c r="I210" s="219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292</v>
      </c>
      <c r="AU210" s="227" t="s">
        <v>88</v>
      </c>
      <c r="AV210" s="13" t="s">
        <v>88</v>
      </c>
      <c r="AW210" s="13" t="s">
        <v>40</v>
      </c>
      <c r="AX210" s="13" t="s">
        <v>79</v>
      </c>
      <c r="AY210" s="227" t="s">
        <v>282</v>
      </c>
    </row>
    <row r="211" s="15" customFormat="1">
      <c r="B211" s="238"/>
      <c r="C211" s="239"/>
      <c r="D211" s="210" t="s">
        <v>292</v>
      </c>
      <c r="E211" s="240" t="s">
        <v>1</v>
      </c>
      <c r="F211" s="241" t="s">
        <v>306</v>
      </c>
      <c r="G211" s="239"/>
      <c r="H211" s="242">
        <v>225</v>
      </c>
      <c r="I211" s="239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292</v>
      </c>
      <c r="AU211" s="247" t="s">
        <v>88</v>
      </c>
      <c r="AV211" s="15" t="s">
        <v>290</v>
      </c>
      <c r="AW211" s="15" t="s">
        <v>40</v>
      </c>
      <c r="AX211" s="15" t="s">
        <v>86</v>
      </c>
      <c r="AY211" s="247" t="s">
        <v>282</v>
      </c>
    </row>
    <row r="212" s="1" customFormat="1" ht="16.5" customHeight="1">
      <c r="B212" s="33"/>
      <c r="C212" s="248" t="s">
        <v>561</v>
      </c>
      <c r="D212" s="248" t="s">
        <v>328</v>
      </c>
      <c r="E212" s="249" t="s">
        <v>6990</v>
      </c>
      <c r="F212" s="250" t="s">
        <v>6991</v>
      </c>
      <c r="G212" s="251" t="s">
        <v>376</v>
      </c>
      <c r="H212" s="252">
        <v>265</v>
      </c>
      <c r="I212" s="253">
        <v>120</v>
      </c>
      <c r="J212" s="253">
        <f>ROUND(I212*H212,2)</f>
        <v>31800</v>
      </c>
      <c r="K212" s="250" t="s">
        <v>377</v>
      </c>
      <c r="L212" s="254"/>
      <c r="M212" s="255" t="s">
        <v>1</v>
      </c>
      <c r="N212" s="256" t="s">
        <v>50</v>
      </c>
      <c r="O212" s="205">
        <v>0</v>
      </c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AR212" s="17" t="s">
        <v>331</v>
      </c>
      <c r="AT212" s="17" t="s">
        <v>328</v>
      </c>
      <c r="AU212" s="17" t="s">
        <v>88</v>
      </c>
      <c r="AY212" s="17" t="s">
        <v>282</v>
      </c>
      <c r="BE212" s="207">
        <f>IF(N212="základní",J212,0)</f>
        <v>31800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7" t="s">
        <v>86</v>
      </c>
      <c r="BK212" s="207">
        <f>ROUND(I212*H212,2)</f>
        <v>31800</v>
      </c>
      <c r="BL212" s="17" t="s">
        <v>290</v>
      </c>
      <c r="BM212" s="17" t="s">
        <v>6992</v>
      </c>
    </row>
    <row r="213" s="12" customFormat="1">
      <c r="B213" s="208"/>
      <c r="C213" s="209"/>
      <c r="D213" s="210" t="s">
        <v>292</v>
      </c>
      <c r="E213" s="211" t="s">
        <v>1</v>
      </c>
      <c r="F213" s="212" t="s">
        <v>6943</v>
      </c>
      <c r="G213" s="209"/>
      <c r="H213" s="211" t="s">
        <v>1</v>
      </c>
      <c r="I213" s="209"/>
      <c r="J213" s="209"/>
      <c r="K213" s="209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292</v>
      </c>
      <c r="AU213" s="217" t="s">
        <v>88</v>
      </c>
      <c r="AV213" s="12" t="s">
        <v>86</v>
      </c>
      <c r="AW213" s="12" t="s">
        <v>40</v>
      </c>
      <c r="AX213" s="12" t="s">
        <v>79</v>
      </c>
      <c r="AY213" s="217" t="s">
        <v>282</v>
      </c>
    </row>
    <row r="214" s="13" customFormat="1">
      <c r="B214" s="218"/>
      <c r="C214" s="219"/>
      <c r="D214" s="210" t="s">
        <v>292</v>
      </c>
      <c r="E214" s="220" t="s">
        <v>1</v>
      </c>
      <c r="F214" s="221" t="s">
        <v>6008</v>
      </c>
      <c r="G214" s="219"/>
      <c r="H214" s="222">
        <v>265</v>
      </c>
      <c r="I214" s="219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292</v>
      </c>
      <c r="AU214" s="227" t="s">
        <v>88</v>
      </c>
      <c r="AV214" s="13" t="s">
        <v>88</v>
      </c>
      <c r="AW214" s="13" t="s">
        <v>40</v>
      </c>
      <c r="AX214" s="13" t="s">
        <v>79</v>
      </c>
      <c r="AY214" s="227" t="s">
        <v>282</v>
      </c>
    </row>
    <row r="215" s="15" customFormat="1">
      <c r="B215" s="238"/>
      <c r="C215" s="239"/>
      <c r="D215" s="210" t="s">
        <v>292</v>
      </c>
      <c r="E215" s="240" t="s">
        <v>1</v>
      </c>
      <c r="F215" s="241" t="s">
        <v>306</v>
      </c>
      <c r="G215" s="239"/>
      <c r="H215" s="242">
        <v>265</v>
      </c>
      <c r="I215" s="239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292</v>
      </c>
      <c r="AU215" s="247" t="s">
        <v>88</v>
      </c>
      <c r="AV215" s="15" t="s">
        <v>290</v>
      </c>
      <c r="AW215" s="15" t="s">
        <v>40</v>
      </c>
      <c r="AX215" s="15" t="s">
        <v>86</v>
      </c>
      <c r="AY215" s="247" t="s">
        <v>282</v>
      </c>
    </row>
    <row r="216" s="1" customFormat="1" ht="16.5" customHeight="1">
      <c r="B216" s="33"/>
      <c r="C216" s="248" t="s">
        <v>565</v>
      </c>
      <c r="D216" s="248" t="s">
        <v>328</v>
      </c>
      <c r="E216" s="249" t="s">
        <v>6993</v>
      </c>
      <c r="F216" s="250" t="s">
        <v>6994</v>
      </c>
      <c r="G216" s="251" t="s">
        <v>376</v>
      </c>
      <c r="H216" s="252">
        <v>240</v>
      </c>
      <c r="I216" s="253">
        <v>85</v>
      </c>
      <c r="J216" s="253">
        <f>ROUND(I216*H216,2)</f>
        <v>20400</v>
      </c>
      <c r="K216" s="250" t="s">
        <v>377</v>
      </c>
      <c r="L216" s="254"/>
      <c r="M216" s="255" t="s">
        <v>1</v>
      </c>
      <c r="N216" s="256" t="s">
        <v>50</v>
      </c>
      <c r="O216" s="205">
        <v>0</v>
      </c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6">
        <f>S216*H216</f>
        <v>0</v>
      </c>
      <c r="AR216" s="17" t="s">
        <v>331</v>
      </c>
      <c r="AT216" s="17" t="s">
        <v>328</v>
      </c>
      <c r="AU216" s="17" t="s">
        <v>88</v>
      </c>
      <c r="AY216" s="17" t="s">
        <v>282</v>
      </c>
      <c r="BE216" s="207">
        <f>IF(N216="základní",J216,0)</f>
        <v>20400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17" t="s">
        <v>86</v>
      </c>
      <c r="BK216" s="207">
        <f>ROUND(I216*H216,2)</f>
        <v>20400</v>
      </c>
      <c r="BL216" s="17" t="s">
        <v>290</v>
      </c>
      <c r="BM216" s="17" t="s">
        <v>6995</v>
      </c>
    </row>
    <row r="217" s="12" customFormat="1">
      <c r="B217" s="208"/>
      <c r="C217" s="209"/>
      <c r="D217" s="210" t="s">
        <v>292</v>
      </c>
      <c r="E217" s="211" t="s">
        <v>1</v>
      </c>
      <c r="F217" s="212" t="s">
        <v>6943</v>
      </c>
      <c r="G217" s="209"/>
      <c r="H217" s="211" t="s">
        <v>1</v>
      </c>
      <c r="I217" s="209"/>
      <c r="J217" s="209"/>
      <c r="K217" s="209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292</v>
      </c>
      <c r="AU217" s="217" t="s">
        <v>88</v>
      </c>
      <c r="AV217" s="12" t="s">
        <v>86</v>
      </c>
      <c r="AW217" s="12" t="s">
        <v>40</v>
      </c>
      <c r="AX217" s="12" t="s">
        <v>79</v>
      </c>
      <c r="AY217" s="217" t="s">
        <v>282</v>
      </c>
    </row>
    <row r="218" s="13" customFormat="1">
      <c r="B218" s="218"/>
      <c r="C218" s="219"/>
      <c r="D218" s="210" t="s">
        <v>292</v>
      </c>
      <c r="E218" s="220" t="s">
        <v>1</v>
      </c>
      <c r="F218" s="221" t="s">
        <v>5905</v>
      </c>
      <c r="G218" s="219"/>
      <c r="H218" s="222">
        <v>240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292</v>
      </c>
      <c r="AU218" s="227" t="s">
        <v>88</v>
      </c>
      <c r="AV218" s="13" t="s">
        <v>88</v>
      </c>
      <c r="AW218" s="13" t="s">
        <v>40</v>
      </c>
      <c r="AX218" s="13" t="s">
        <v>79</v>
      </c>
      <c r="AY218" s="227" t="s">
        <v>282</v>
      </c>
    </row>
    <row r="219" s="15" customFormat="1">
      <c r="B219" s="238"/>
      <c r="C219" s="239"/>
      <c r="D219" s="210" t="s">
        <v>292</v>
      </c>
      <c r="E219" s="240" t="s">
        <v>1</v>
      </c>
      <c r="F219" s="241" t="s">
        <v>306</v>
      </c>
      <c r="G219" s="239"/>
      <c r="H219" s="242">
        <v>240</v>
      </c>
      <c r="I219" s="239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292</v>
      </c>
      <c r="AU219" s="247" t="s">
        <v>88</v>
      </c>
      <c r="AV219" s="15" t="s">
        <v>290</v>
      </c>
      <c r="AW219" s="15" t="s">
        <v>40</v>
      </c>
      <c r="AX219" s="15" t="s">
        <v>86</v>
      </c>
      <c r="AY219" s="247" t="s">
        <v>282</v>
      </c>
    </row>
    <row r="220" s="1" customFormat="1" ht="16.5" customHeight="1">
      <c r="B220" s="33"/>
      <c r="C220" s="248" t="s">
        <v>569</v>
      </c>
      <c r="D220" s="248" t="s">
        <v>328</v>
      </c>
      <c r="E220" s="249" t="s">
        <v>6996</v>
      </c>
      <c r="F220" s="250" t="s">
        <v>6997</v>
      </c>
      <c r="G220" s="251" t="s">
        <v>376</v>
      </c>
      <c r="H220" s="252">
        <v>90</v>
      </c>
      <c r="I220" s="253">
        <v>55</v>
      </c>
      <c r="J220" s="253">
        <f>ROUND(I220*H220,2)</f>
        <v>4950</v>
      </c>
      <c r="K220" s="250" t="s">
        <v>377</v>
      </c>
      <c r="L220" s="254"/>
      <c r="M220" s="255" t="s">
        <v>1</v>
      </c>
      <c r="N220" s="256" t="s">
        <v>50</v>
      </c>
      <c r="O220" s="205">
        <v>0</v>
      </c>
      <c r="P220" s="205">
        <f>O220*H220</f>
        <v>0</v>
      </c>
      <c r="Q220" s="205">
        <v>0</v>
      </c>
      <c r="R220" s="205">
        <f>Q220*H220</f>
        <v>0</v>
      </c>
      <c r="S220" s="205">
        <v>0</v>
      </c>
      <c r="T220" s="206">
        <f>S220*H220</f>
        <v>0</v>
      </c>
      <c r="AR220" s="17" t="s">
        <v>331</v>
      </c>
      <c r="AT220" s="17" t="s">
        <v>328</v>
      </c>
      <c r="AU220" s="17" t="s">
        <v>88</v>
      </c>
      <c r="AY220" s="17" t="s">
        <v>282</v>
      </c>
      <c r="BE220" s="207">
        <f>IF(N220="základní",J220,0)</f>
        <v>4950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17" t="s">
        <v>86</v>
      </c>
      <c r="BK220" s="207">
        <f>ROUND(I220*H220,2)</f>
        <v>4950</v>
      </c>
      <c r="BL220" s="17" t="s">
        <v>290</v>
      </c>
      <c r="BM220" s="17" t="s">
        <v>6998</v>
      </c>
    </row>
    <row r="221" s="12" customFormat="1">
      <c r="B221" s="208"/>
      <c r="C221" s="209"/>
      <c r="D221" s="210" t="s">
        <v>292</v>
      </c>
      <c r="E221" s="211" t="s">
        <v>1</v>
      </c>
      <c r="F221" s="212" t="s">
        <v>6943</v>
      </c>
      <c r="G221" s="209"/>
      <c r="H221" s="211" t="s">
        <v>1</v>
      </c>
      <c r="I221" s="209"/>
      <c r="J221" s="209"/>
      <c r="K221" s="209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292</v>
      </c>
      <c r="AU221" s="217" t="s">
        <v>88</v>
      </c>
      <c r="AV221" s="12" t="s">
        <v>86</v>
      </c>
      <c r="AW221" s="12" t="s">
        <v>40</v>
      </c>
      <c r="AX221" s="12" t="s">
        <v>79</v>
      </c>
      <c r="AY221" s="217" t="s">
        <v>282</v>
      </c>
    </row>
    <row r="222" s="13" customFormat="1">
      <c r="B222" s="218"/>
      <c r="C222" s="219"/>
      <c r="D222" s="210" t="s">
        <v>292</v>
      </c>
      <c r="E222" s="220" t="s">
        <v>1</v>
      </c>
      <c r="F222" s="221" t="s">
        <v>769</v>
      </c>
      <c r="G222" s="219"/>
      <c r="H222" s="222">
        <v>90</v>
      </c>
      <c r="I222" s="219"/>
      <c r="J222" s="219"/>
      <c r="K222" s="219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292</v>
      </c>
      <c r="AU222" s="227" t="s">
        <v>88</v>
      </c>
      <c r="AV222" s="13" t="s">
        <v>88</v>
      </c>
      <c r="AW222" s="13" t="s">
        <v>40</v>
      </c>
      <c r="AX222" s="13" t="s">
        <v>79</v>
      </c>
      <c r="AY222" s="227" t="s">
        <v>282</v>
      </c>
    </row>
    <row r="223" s="15" customFormat="1">
      <c r="B223" s="238"/>
      <c r="C223" s="239"/>
      <c r="D223" s="210" t="s">
        <v>292</v>
      </c>
      <c r="E223" s="240" t="s">
        <v>1</v>
      </c>
      <c r="F223" s="241" t="s">
        <v>306</v>
      </c>
      <c r="G223" s="239"/>
      <c r="H223" s="242">
        <v>90</v>
      </c>
      <c r="I223" s="239"/>
      <c r="J223" s="239"/>
      <c r="K223" s="239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292</v>
      </c>
      <c r="AU223" s="247" t="s">
        <v>88</v>
      </c>
      <c r="AV223" s="15" t="s">
        <v>290</v>
      </c>
      <c r="AW223" s="15" t="s">
        <v>40</v>
      </c>
      <c r="AX223" s="15" t="s">
        <v>86</v>
      </c>
      <c r="AY223" s="247" t="s">
        <v>282</v>
      </c>
    </row>
    <row r="224" s="1" customFormat="1" ht="16.5" customHeight="1">
      <c r="B224" s="33"/>
      <c r="C224" s="248" t="s">
        <v>573</v>
      </c>
      <c r="D224" s="248" t="s">
        <v>328</v>
      </c>
      <c r="E224" s="249" t="s">
        <v>6999</v>
      </c>
      <c r="F224" s="250" t="s">
        <v>7000</v>
      </c>
      <c r="G224" s="251" t="s">
        <v>376</v>
      </c>
      <c r="H224" s="252">
        <v>310</v>
      </c>
      <c r="I224" s="253">
        <v>40</v>
      </c>
      <c r="J224" s="253">
        <f>ROUND(I224*H224,2)</f>
        <v>12400</v>
      </c>
      <c r="K224" s="250" t="s">
        <v>377</v>
      </c>
      <c r="L224" s="254"/>
      <c r="M224" s="255" t="s">
        <v>1</v>
      </c>
      <c r="N224" s="256" t="s">
        <v>50</v>
      </c>
      <c r="O224" s="205">
        <v>0</v>
      </c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AR224" s="17" t="s">
        <v>331</v>
      </c>
      <c r="AT224" s="17" t="s">
        <v>328</v>
      </c>
      <c r="AU224" s="17" t="s">
        <v>88</v>
      </c>
      <c r="AY224" s="17" t="s">
        <v>282</v>
      </c>
      <c r="BE224" s="207">
        <f>IF(N224="základní",J224,0)</f>
        <v>12400</v>
      </c>
      <c r="BF224" s="207">
        <f>IF(N224="snížená",J224,0)</f>
        <v>0</v>
      </c>
      <c r="BG224" s="207">
        <f>IF(N224="zákl. přenesená",J224,0)</f>
        <v>0</v>
      </c>
      <c r="BH224" s="207">
        <f>IF(N224="sníž. přenesená",J224,0)</f>
        <v>0</v>
      </c>
      <c r="BI224" s="207">
        <f>IF(N224="nulová",J224,0)</f>
        <v>0</v>
      </c>
      <c r="BJ224" s="17" t="s">
        <v>86</v>
      </c>
      <c r="BK224" s="207">
        <f>ROUND(I224*H224,2)</f>
        <v>12400</v>
      </c>
      <c r="BL224" s="17" t="s">
        <v>290</v>
      </c>
      <c r="BM224" s="17" t="s">
        <v>7001</v>
      </c>
    </row>
    <row r="225" s="12" customFormat="1">
      <c r="B225" s="208"/>
      <c r="C225" s="209"/>
      <c r="D225" s="210" t="s">
        <v>292</v>
      </c>
      <c r="E225" s="211" t="s">
        <v>1</v>
      </c>
      <c r="F225" s="212" t="s">
        <v>6943</v>
      </c>
      <c r="G225" s="209"/>
      <c r="H225" s="211" t="s">
        <v>1</v>
      </c>
      <c r="I225" s="209"/>
      <c r="J225" s="209"/>
      <c r="K225" s="209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292</v>
      </c>
      <c r="AU225" s="217" t="s">
        <v>88</v>
      </c>
      <c r="AV225" s="12" t="s">
        <v>86</v>
      </c>
      <c r="AW225" s="12" t="s">
        <v>40</v>
      </c>
      <c r="AX225" s="12" t="s">
        <v>79</v>
      </c>
      <c r="AY225" s="217" t="s">
        <v>282</v>
      </c>
    </row>
    <row r="226" s="13" customFormat="1">
      <c r="B226" s="218"/>
      <c r="C226" s="219"/>
      <c r="D226" s="210" t="s">
        <v>292</v>
      </c>
      <c r="E226" s="220" t="s">
        <v>1</v>
      </c>
      <c r="F226" s="221" t="s">
        <v>7002</v>
      </c>
      <c r="G226" s="219"/>
      <c r="H226" s="222">
        <v>310</v>
      </c>
      <c r="I226" s="219"/>
      <c r="J226" s="219"/>
      <c r="K226" s="219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292</v>
      </c>
      <c r="AU226" s="227" t="s">
        <v>88</v>
      </c>
      <c r="AV226" s="13" t="s">
        <v>88</v>
      </c>
      <c r="AW226" s="13" t="s">
        <v>40</v>
      </c>
      <c r="AX226" s="13" t="s">
        <v>79</v>
      </c>
      <c r="AY226" s="227" t="s">
        <v>282</v>
      </c>
    </row>
    <row r="227" s="15" customFormat="1">
      <c r="B227" s="238"/>
      <c r="C227" s="239"/>
      <c r="D227" s="210" t="s">
        <v>292</v>
      </c>
      <c r="E227" s="240" t="s">
        <v>1</v>
      </c>
      <c r="F227" s="241" t="s">
        <v>306</v>
      </c>
      <c r="G227" s="239"/>
      <c r="H227" s="242">
        <v>310</v>
      </c>
      <c r="I227" s="239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292</v>
      </c>
      <c r="AU227" s="247" t="s">
        <v>88</v>
      </c>
      <c r="AV227" s="15" t="s">
        <v>290</v>
      </c>
      <c r="AW227" s="15" t="s">
        <v>40</v>
      </c>
      <c r="AX227" s="15" t="s">
        <v>86</v>
      </c>
      <c r="AY227" s="247" t="s">
        <v>282</v>
      </c>
    </row>
    <row r="228" s="1" customFormat="1" ht="16.5" customHeight="1">
      <c r="B228" s="33"/>
      <c r="C228" s="248" t="s">
        <v>577</v>
      </c>
      <c r="D228" s="248" t="s">
        <v>328</v>
      </c>
      <c r="E228" s="249" t="s">
        <v>7003</v>
      </c>
      <c r="F228" s="250" t="s">
        <v>7004</v>
      </c>
      <c r="G228" s="251" t="s">
        <v>376</v>
      </c>
      <c r="H228" s="252">
        <v>305</v>
      </c>
      <c r="I228" s="253">
        <v>45</v>
      </c>
      <c r="J228" s="253">
        <f>ROUND(I228*H228,2)</f>
        <v>13725</v>
      </c>
      <c r="K228" s="250" t="s">
        <v>377</v>
      </c>
      <c r="L228" s="254"/>
      <c r="M228" s="255" t="s">
        <v>1</v>
      </c>
      <c r="N228" s="256" t="s">
        <v>50</v>
      </c>
      <c r="O228" s="205">
        <v>0</v>
      </c>
      <c r="P228" s="205">
        <f>O228*H228</f>
        <v>0</v>
      </c>
      <c r="Q228" s="205">
        <v>0</v>
      </c>
      <c r="R228" s="205">
        <f>Q228*H228</f>
        <v>0</v>
      </c>
      <c r="S228" s="205">
        <v>0</v>
      </c>
      <c r="T228" s="206">
        <f>S228*H228</f>
        <v>0</v>
      </c>
      <c r="AR228" s="17" t="s">
        <v>331</v>
      </c>
      <c r="AT228" s="17" t="s">
        <v>328</v>
      </c>
      <c r="AU228" s="17" t="s">
        <v>88</v>
      </c>
      <c r="AY228" s="17" t="s">
        <v>282</v>
      </c>
      <c r="BE228" s="207">
        <f>IF(N228="základní",J228,0)</f>
        <v>13725</v>
      </c>
      <c r="BF228" s="207">
        <f>IF(N228="snížená",J228,0)</f>
        <v>0</v>
      </c>
      <c r="BG228" s="207">
        <f>IF(N228="zákl. přenesená",J228,0)</f>
        <v>0</v>
      </c>
      <c r="BH228" s="207">
        <f>IF(N228="sníž. přenesená",J228,0)</f>
        <v>0</v>
      </c>
      <c r="BI228" s="207">
        <f>IF(N228="nulová",J228,0)</f>
        <v>0</v>
      </c>
      <c r="BJ228" s="17" t="s">
        <v>86</v>
      </c>
      <c r="BK228" s="207">
        <f>ROUND(I228*H228,2)</f>
        <v>13725</v>
      </c>
      <c r="BL228" s="17" t="s">
        <v>290</v>
      </c>
      <c r="BM228" s="17" t="s">
        <v>7005</v>
      </c>
    </row>
    <row r="229" s="12" customFormat="1">
      <c r="B229" s="208"/>
      <c r="C229" s="209"/>
      <c r="D229" s="210" t="s">
        <v>292</v>
      </c>
      <c r="E229" s="211" t="s">
        <v>1</v>
      </c>
      <c r="F229" s="212" t="s">
        <v>6943</v>
      </c>
      <c r="G229" s="209"/>
      <c r="H229" s="211" t="s">
        <v>1</v>
      </c>
      <c r="I229" s="209"/>
      <c r="J229" s="209"/>
      <c r="K229" s="209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292</v>
      </c>
      <c r="AU229" s="217" t="s">
        <v>88</v>
      </c>
      <c r="AV229" s="12" t="s">
        <v>86</v>
      </c>
      <c r="AW229" s="12" t="s">
        <v>40</v>
      </c>
      <c r="AX229" s="12" t="s">
        <v>79</v>
      </c>
      <c r="AY229" s="217" t="s">
        <v>282</v>
      </c>
    </row>
    <row r="230" s="13" customFormat="1">
      <c r="B230" s="218"/>
      <c r="C230" s="219"/>
      <c r="D230" s="210" t="s">
        <v>292</v>
      </c>
      <c r="E230" s="220" t="s">
        <v>1</v>
      </c>
      <c r="F230" s="221" t="s">
        <v>7006</v>
      </c>
      <c r="G230" s="219"/>
      <c r="H230" s="222">
        <v>305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292</v>
      </c>
      <c r="AU230" s="227" t="s">
        <v>88</v>
      </c>
      <c r="AV230" s="13" t="s">
        <v>88</v>
      </c>
      <c r="AW230" s="13" t="s">
        <v>40</v>
      </c>
      <c r="AX230" s="13" t="s">
        <v>79</v>
      </c>
      <c r="AY230" s="227" t="s">
        <v>282</v>
      </c>
    </row>
    <row r="231" s="15" customFormat="1">
      <c r="B231" s="238"/>
      <c r="C231" s="239"/>
      <c r="D231" s="210" t="s">
        <v>292</v>
      </c>
      <c r="E231" s="240" t="s">
        <v>1</v>
      </c>
      <c r="F231" s="241" t="s">
        <v>306</v>
      </c>
      <c r="G231" s="239"/>
      <c r="H231" s="242">
        <v>305</v>
      </c>
      <c r="I231" s="239"/>
      <c r="J231" s="239"/>
      <c r="K231" s="239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292</v>
      </c>
      <c r="AU231" s="247" t="s">
        <v>88</v>
      </c>
      <c r="AV231" s="15" t="s">
        <v>290</v>
      </c>
      <c r="AW231" s="15" t="s">
        <v>40</v>
      </c>
      <c r="AX231" s="15" t="s">
        <v>86</v>
      </c>
      <c r="AY231" s="247" t="s">
        <v>282</v>
      </c>
    </row>
    <row r="232" s="1" customFormat="1" ht="16.5" customHeight="1">
      <c r="B232" s="33"/>
      <c r="C232" s="248" t="s">
        <v>581</v>
      </c>
      <c r="D232" s="248" t="s">
        <v>328</v>
      </c>
      <c r="E232" s="249" t="s">
        <v>7007</v>
      </c>
      <c r="F232" s="250" t="s">
        <v>7008</v>
      </c>
      <c r="G232" s="251" t="s">
        <v>376</v>
      </c>
      <c r="H232" s="252">
        <v>480</v>
      </c>
      <c r="I232" s="253">
        <v>110</v>
      </c>
      <c r="J232" s="253">
        <f>ROUND(I232*H232,2)</f>
        <v>52800</v>
      </c>
      <c r="K232" s="250" t="s">
        <v>377</v>
      </c>
      <c r="L232" s="254"/>
      <c r="M232" s="255" t="s">
        <v>1</v>
      </c>
      <c r="N232" s="256" t="s">
        <v>50</v>
      </c>
      <c r="O232" s="205">
        <v>0</v>
      </c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AR232" s="17" t="s">
        <v>331</v>
      </c>
      <c r="AT232" s="17" t="s">
        <v>328</v>
      </c>
      <c r="AU232" s="17" t="s">
        <v>88</v>
      </c>
      <c r="AY232" s="17" t="s">
        <v>282</v>
      </c>
      <c r="BE232" s="207">
        <f>IF(N232="základní",J232,0)</f>
        <v>52800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17" t="s">
        <v>86</v>
      </c>
      <c r="BK232" s="207">
        <f>ROUND(I232*H232,2)</f>
        <v>52800</v>
      </c>
      <c r="BL232" s="17" t="s">
        <v>290</v>
      </c>
      <c r="BM232" s="17" t="s">
        <v>7009</v>
      </c>
    </row>
    <row r="233" s="12" customFormat="1">
      <c r="B233" s="208"/>
      <c r="C233" s="209"/>
      <c r="D233" s="210" t="s">
        <v>292</v>
      </c>
      <c r="E233" s="211" t="s">
        <v>1</v>
      </c>
      <c r="F233" s="212" t="s">
        <v>6943</v>
      </c>
      <c r="G233" s="209"/>
      <c r="H233" s="211" t="s">
        <v>1</v>
      </c>
      <c r="I233" s="209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292</v>
      </c>
      <c r="AU233" s="217" t="s">
        <v>88</v>
      </c>
      <c r="AV233" s="12" t="s">
        <v>86</v>
      </c>
      <c r="AW233" s="12" t="s">
        <v>40</v>
      </c>
      <c r="AX233" s="12" t="s">
        <v>79</v>
      </c>
      <c r="AY233" s="217" t="s">
        <v>282</v>
      </c>
    </row>
    <row r="234" s="13" customFormat="1">
      <c r="B234" s="218"/>
      <c r="C234" s="219"/>
      <c r="D234" s="210" t="s">
        <v>292</v>
      </c>
      <c r="E234" s="220" t="s">
        <v>1</v>
      </c>
      <c r="F234" s="221" t="s">
        <v>7010</v>
      </c>
      <c r="G234" s="219"/>
      <c r="H234" s="222">
        <v>480</v>
      </c>
      <c r="I234" s="219"/>
      <c r="J234" s="219"/>
      <c r="K234" s="219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292</v>
      </c>
      <c r="AU234" s="227" t="s">
        <v>88</v>
      </c>
      <c r="AV234" s="13" t="s">
        <v>88</v>
      </c>
      <c r="AW234" s="13" t="s">
        <v>40</v>
      </c>
      <c r="AX234" s="13" t="s">
        <v>79</v>
      </c>
      <c r="AY234" s="227" t="s">
        <v>282</v>
      </c>
    </row>
    <row r="235" s="15" customFormat="1">
      <c r="B235" s="238"/>
      <c r="C235" s="239"/>
      <c r="D235" s="210" t="s">
        <v>292</v>
      </c>
      <c r="E235" s="240" t="s">
        <v>1</v>
      </c>
      <c r="F235" s="241" t="s">
        <v>306</v>
      </c>
      <c r="G235" s="239"/>
      <c r="H235" s="242">
        <v>480</v>
      </c>
      <c r="I235" s="239"/>
      <c r="J235" s="239"/>
      <c r="K235" s="239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292</v>
      </c>
      <c r="AU235" s="247" t="s">
        <v>88</v>
      </c>
      <c r="AV235" s="15" t="s">
        <v>290</v>
      </c>
      <c r="AW235" s="15" t="s">
        <v>40</v>
      </c>
      <c r="AX235" s="15" t="s">
        <v>86</v>
      </c>
      <c r="AY235" s="247" t="s">
        <v>282</v>
      </c>
    </row>
    <row r="236" s="1" customFormat="1" ht="16.5" customHeight="1">
      <c r="B236" s="33"/>
      <c r="C236" s="248" t="s">
        <v>585</v>
      </c>
      <c r="D236" s="248" t="s">
        <v>328</v>
      </c>
      <c r="E236" s="249" t="s">
        <v>7011</v>
      </c>
      <c r="F236" s="250" t="s">
        <v>7012</v>
      </c>
      <c r="G236" s="251" t="s">
        <v>376</v>
      </c>
      <c r="H236" s="252">
        <v>230</v>
      </c>
      <c r="I236" s="253">
        <v>35</v>
      </c>
      <c r="J236" s="253">
        <f>ROUND(I236*H236,2)</f>
        <v>8050</v>
      </c>
      <c r="K236" s="250" t="s">
        <v>377</v>
      </c>
      <c r="L236" s="254"/>
      <c r="M236" s="255" t="s">
        <v>1</v>
      </c>
      <c r="N236" s="256" t="s">
        <v>50</v>
      </c>
      <c r="O236" s="205">
        <v>0</v>
      </c>
      <c r="P236" s="205">
        <f>O236*H236</f>
        <v>0</v>
      </c>
      <c r="Q236" s="205">
        <v>0</v>
      </c>
      <c r="R236" s="205">
        <f>Q236*H236</f>
        <v>0</v>
      </c>
      <c r="S236" s="205">
        <v>0</v>
      </c>
      <c r="T236" s="206">
        <f>S236*H236</f>
        <v>0</v>
      </c>
      <c r="AR236" s="17" t="s">
        <v>331</v>
      </c>
      <c r="AT236" s="17" t="s">
        <v>328</v>
      </c>
      <c r="AU236" s="17" t="s">
        <v>88</v>
      </c>
      <c r="AY236" s="17" t="s">
        <v>282</v>
      </c>
      <c r="BE236" s="207">
        <f>IF(N236="základní",J236,0)</f>
        <v>8050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7" t="s">
        <v>86</v>
      </c>
      <c r="BK236" s="207">
        <f>ROUND(I236*H236,2)</f>
        <v>8050</v>
      </c>
      <c r="BL236" s="17" t="s">
        <v>290</v>
      </c>
      <c r="BM236" s="17" t="s">
        <v>7013</v>
      </c>
    </row>
    <row r="237" s="12" customFormat="1">
      <c r="B237" s="208"/>
      <c r="C237" s="209"/>
      <c r="D237" s="210" t="s">
        <v>292</v>
      </c>
      <c r="E237" s="211" t="s">
        <v>1</v>
      </c>
      <c r="F237" s="212" t="s">
        <v>6943</v>
      </c>
      <c r="G237" s="209"/>
      <c r="H237" s="211" t="s">
        <v>1</v>
      </c>
      <c r="I237" s="209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292</v>
      </c>
      <c r="AU237" s="217" t="s">
        <v>88</v>
      </c>
      <c r="AV237" s="12" t="s">
        <v>86</v>
      </c>
      <c r="AW237" s="12" t="s">
        <v>40</v>
      </c>
      <c r="AX237" s="12" t="s">
        <v>79</v>
      </c>
      <c r="AY237" s="217" t="s">
        <v>282</v>
      </c>
    </row>
    <row r="238" s="13" customFormat="1">
      <c r="B238" s="218"/>
      <c r="C238" s="219"/>
      <c r="D238" s="210" t="s">
        <v>292</v>
      </c>
      <c r="E238" s="220" t="s">
        <v>1</v>
      </c>
      <c r="F238" s="221" t="s">
        <v>5863</v>
      </c>
      <c r="G238" s="219"/>
      <c r="H238" s="222">
        <v>230</v>
      </c>
      <c r="I238" s="219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292</v>
      </c>
      <c r="AU238" s="227" t="s">
        <v>88</v>
      </c>
      <c r="AV238" s="13" t="s">
        <v>88</v>
      </c>
      <c r="AW238" s="13" t="s">
        <v>40</v>
      </c>
      <c r="AX238" s="13" t="s">
        <v>79</v>
      </c>
      <c r="AY238" s="227" t="s">
        <v>282</v>
      </c>
    </row>
    <row r="239" s="15" customFormat="1">
      <c r="B239" s="238"/>
      <c r="C239" s="239"/>
      <c r="D239" s="210" t="s">
        <v>292</v>
      </c>
      <c r="E239" s="240" t="s">
        <v>1</v>
      </c>
      <c r="F239" s="241" t="s">
        <v>306</v>
      </c>
      <c r="G239" s="239"/>
      <c r="H239" s="242">
        <v>230</v>
      </c>
      <c r="I239" s="239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292</v>
      </c>
      <c r="AU239" s="247" t="s">
        <v>88</v>
      </c>
      <c r="AV239" s="15" t="s">
        <v>290</v>
      </c>
      <c r="AW239" s="15" t="s">
        <v>40</v>
      </c>
      <c r="AX239" s="15" t="s">
        <v>86</v>
      </c>
      <c r="AY239" s="247" t="s">
        <v>282</v>
      </c>
    </row>
    <row r="240" s="1" customFormat="1" ht="16.5" customHeight="1">
      <c r="B240" s="33"/>
      <c r="C240" s="248" t="s">
        <v>590</v>
      </c>
      <c r="D240" s="248" t="s">
        <v>328</v>
      </c>
      <c r="E240" s="249" t="s">
        <v>7014</v>
      </c>
      <c r="F240" s="250" t="s">
        <v>7015</v>
      </c>
      <c r="G240" s="251" t="s">
        <v>376</v>
      </c>
      <c r="H240" s="252">
        <v>80</v>
      </c>
      <c r="I240" s="253">
        <v>35</v>
      </c>
      <c r="J240" s="253">
        <f>ROUND(I240*H240,2)</f>
        <v>2800</v>
      </c>
      <c r="K240" s="250" t="s">
        <v>377</v>
      </c>
      <c r="L240" s="254"/>
      <c r="M240" s="255" t="s">
        <v>1</v>
      </c>
      <c r="N240" s="256" t="s">
        <v>50</v>
      </c>
      <c r="O240" s="205">
        <v>0</v>
      </c>
      <c r="P240" s="205">
        <f>O240*H240</f>
        <v>0</v>
      </c>
      <c r="Q240" s="205">
        <v>0</v>
      </c>
      <c r="R240" s="205">
        <f>Q240*H240</f>
        <v>0</v>
      </c>
      <c r="S240" s="205">
        <v>0</v>
      </c>
      <c r="T240" s="206">
        <f>S240*H240</f>
        <v>0</v>
      </c>
      <c r="AR240" s="17" t="s">
        <v>331</v>
      </c>
      <c r="AT240" s="17" t="s">
        <v>328</v>
      </c>
      <c r="AU240" s="17" t="s">
        <v>88</v>
      </c>
      <c r="AY240" s="17" t="s">
        <v>282</v>
      </c>
      <c r="BE240" s="207">
        <f>IF(N240="základní",J240,0)</f>
        <v>2800</v>
      </c>
      <c r="BF240" s="207">
        <f>IF(N240="snížená",J240,0)</f>
        <v>0</v>
      </c>
      <c r="BG240" s="207">
        <f>IF(N240="zákl. přenesená",J240,0)</f>
        <v>0</v>
      </c>
      <c r="BH240" s="207">
        <f>IF(N240="sníž. přenesená",J240,0)</f>
        <v>0</v>
      </c>
      <c r="BI240" s="207">
        <f>IF(N240="nulová",J240,0)</f>
        <v>0</v>
      </c>
      <c r="BJ240" s="17" t="s">
        <v>86</v>
      </c>
      <c r="BK240" s="207">
        <f>ROUND(I240*H240,2)</f>
        <v>2800</v>
      </c>
      <c r="BL240" s="17" t="s">
        <v>290</v>
      </c>
      <c r="BM240" s="17" t="s">
        <v>7016</v>
      </c>
    </row>
    <row r="241" s="12" customFormat="1">
      <c r="B241" s="208"/>
      <c r="C241" s="209"/>
      <c r="D241" s="210" t="s">
        <v>292</v>
      </c>
      <c r="E241" s="211" t="s">
        <v>1</v>
      </c>
      <c r="F241" s="212" t="s">
        <v>6943</v>
      </c>
      <c r="G241" s="209"/>
      <c r="H241" s="211" t="s">
        <v>1</v>
      </c>
      <c r="I241" s="209"/>
      <c r="J241" s="209"/>
      <c r="K241" s="209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292</v>
      </c>
      <c r="AU241" s="217" t="s">
        <v>88</v>
      </c>
      <c r="AV241" s="12" t="s">
        <v>86</v>
      </c>
      <c r="AW241" s="12" t="s">
        <v>40</v>
      </c>
      <c r="AX241" s="12" t="s">
        <v>79</v>
      </c>
      <c r="AY241" s="217" t="s">
        <v>282</v>
      </c>
    </row>
    <row r="242" s="13" customFormat="1">
      <c r="B242" s="218"/>
      <c r="C242" s="219"/>
      <c r="D242" s="210" t="s">
        <v>292</v>
      </c>
      <c r="E242" s="220" t="s">
        <v>1</v>
      </c>
      <c r="F242" s="221" t="s">
        <v>723</v>
      </c>
      <c r="G242" s="219"/>
      <c r="H242" s="222">
        <v>80</v>
      </c>
      <c r="I242" s="219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292</v>
      </c>
      <c r="AU242" s="227" t="s">
        <v>88</v>
      </c>
      <c r="AV242" s="13" t="s">
        <v>88</v>
      </c>
      <c r="AW242" s="13" t="s">
        <v>40</v>
      </c>
      <c r="AX242" s="13" t="s">
        <v>79</v>
      </c>
      <c r="AY242" s="227" t="s">
        <v>282</v>
      </c>
    </row>
    <row r="243" s="15" customFormat="1">
      <c r="B243" s="238"/>
      <c r="C243" s="239"/>
      <c r="D243" s="210" t="s">
        <v>292</v>
      </c>
      <c r="E243" s="240" t="s">
        <v>1</v>
      </c>
      <c r="F243" s="241" t="s">
        <v>306</v>
      </c>
      <c r="G243" s="239"/>
      <c r="H243" s="242">
        <v>80</v>
      </c>
      <c r="I243" s="239"/>
      <c r="J243" s="239"/>
      <c r="K243" s="239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292</v>
      </c>
      <c r="AU243" s="247" t="s">
        <v>88</v>
      </c>
      <c r="AV243" s="15" t="s">
        <v>290</v>
      </c>
      <c r="AW243" s="15" t="s">
        <v>40</v>
      </c>
      <c r="AX243" s="15" t="s">
        <v>86</v>
      </c>
      <c r="AY243" s="247" t="s">
        <v>282</v>
      </c>
    </row>
    <row r="244" s="11" customFormat="1" ht="22.8" customHeight="1">
      <c r="B244" s="183"/>
      <c r="C244" s="184"/>
      <c r="D244" s="185" t="s">
        <v>78</v>
      </c>
      <c r="E244" s="196" t="s">
        <v>1224</v>
      </c>
      <c r="F244" s="196" t="s">
        <v>1225</v>
      </c>
      <c r="G244" s="184"/>
      <c r="H244" s="184"/>
      <c r="I244" s="184"/>
      <c r="J244" s="197">
        <f>BK244</f>
        <v>148064.95000000001</v>
      </c>
      <c r="K244" s="184"/>
      <c r="L244" s="188"/>
      <c r="M244" s="189"/>
      <c r="N244" s="190"/>
      <c r="O244" s="190"/>
      <c r="P244" s="191">
        <f>P245</f>
        <v>365.23903800000005</v>
      </c>
      <c r="Q244" s="190"/>
      <c r="R244" s="191">
        <f>R245</f>
        <v>0</v>
      </c>
      <c r="S244" s="190"/>
      <c r="T244" s="192">
        <f>T245</f>
        <v>0</v>
      </c>
      <c r="AR244" s="193" t="s">
        <v>86</v>
      </c>
      <c r="AT244" s="194" t="s">
        <v>78</v>
      </c>
      <c r="AU244" s="194" t="s">
        <v>86</v>
      </c>
      <c r="AY244" s="193" t="s">
        <v>282</v>
      </c>
      <c r="BK244" s="195">
        <f>BK245</f>
        <v>148064.95000000001</v>
      </c>
    </row>
    <row r="245" s="1" customFormat="1" ht="16.5" customHeight="1">
      <c r="B245" s="33"/>
      <c r="C245" s="198" t="s">
        <v>594</v>
      </c>
      <c r="D245" s="198" t="s">
        <v>285</v>
      </c>
      <c r="E245" s="199" t="s">
        <v>7017</v>
      </c>
      <c r="F245" s="200" t="s">
        <v>7018</v>
      </c>
      <c r="G245" s="201" t="s">
        <v>316</v>
      </c>
      <c r="H245" s="202">
        <v>182.346</v>
      </c>
      <c r="I245" s="203">
        <v>812</v>
      </c>
      <c r="J245" s="203">
        <f>ROUND(I245*H245,2)</f>
        <v>148064.95000000001</v>
      </c>
      <c r="K245" s="200" t="s">
        <v>289</v>
      </c>
      <c r="L245" s="38"/>
      <c r="M245" s="257" t="s">
        <v>1</v>
      </c>
      <c r="N245" s="258" t="s">
        <v>50</v>
      </c>
      <c r="O245" s="259">
        <v>2.0030000000000001</v>
      </c>
      <c r="P245" s="259">
        <f>O245*H245</f>
        <v>365.23903800000005</v>
      </c>
      <c r="Q245" s="259">
        <v>0</v>
      </c>
      <c r="R245" s="259">
        <f>Q245*H245</f>
        <v>0</v>
      </c>
      <c r="S245" s="259">
        <v>0</v>
      </c>
      <c r="T245" s="260">
        <f>S245*H245</f>
        <v>0</v>
      </c>
      <c r="AR245" s="17" t="s">
        <v>290</v>
      </c>
      <c r="AT245" s="17" t="s">
        <v>285</v>
      </c>
      <c r="AU245" s="17" t="s">
        <v>88</v>
      </c>
      <c r="AY245" s="17" t="s">
        <v>282</v>
      </c>
      <c r="BE245" s="207">
        <f>IF(N245="základní",J245,0)</f>
        <v>148064.95000000001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17" t="s">
        <v>86</v>
      </c>
      <c r="BK245" s="207">
        <f>ROUND(I245*H245,2)</f>
        <v>148064.95000000001</v>
      </c>
      <c r="BL245" s="17" t="s">
        <v>290</v>
      </c>
      <c r="BM245" s="17" t="s">
        <v>7019</v>
      </c>
    </row>
    <row r="246" s="1" customFormat="1" ht="6.96" customHeight="1"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38"/>
    </row>
  </sheetData>
  <sheetProtection sheet="1" autoFilter="0" formatColumns="0" formatRows="0" objects="1" scenarios="1" spinCount="100000" saltValue="41h4G/Sima/vOYx3zjKMdQzszn2OtEI3md5gRvX+8lGWw9kqoY+YAmRiAc3iHkSlaT+vj4+mA5RztFKZodRlyg==" hashValue="j8+enhHkMqF2VX/GgJcvAYemz2Byd49MyeL4BzkvOxptFTERKiksu6H/au8EekVz8Dwosl6wRiTLdFRVDDrDMg==" algorithmName="SHA-512" password="CC35"/>
  <autoFilter ref="C87:K245"/>
  <mergeCells count="11">
    <mergeCell ref="E7:H7"/>
    <mergeCell ref="E9:H9"/>
    <mergeCell ref="E11:H11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234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6848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7020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ROUND(J87, 2)</f>
        <v>2182690.5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ROUND((SUM(BE87:BE121)),  2)</f>
        <v>2182690.5</v>
      </c>
      <c r="I35" s="145">
        <v>0.20999999999999999</v>
      </c>
      <c r="J35" s="144">
        <f>ROUND(((SUM(BE87:BE121))*I35),  2)</f>
        <v>458365.01000000001</v>
      </c>
      <c r="L35" s="38"/>
    </row>
    <row r="36" s="1" customFormat="1" ht="14.4" customHeight="1">
      <c r="B36" s="38"/>
      <c r="E36" s="135" t="s">
        <v>51</v>
      </c>
      <c r="F36" s="144">
        <f>ROUND((SUM(BF87:BF121)),  2)</f>
        <v>0</v>
      </c>
      <c r="I36" s="145">
        <v>0.14999999999999999</v>
      </c>
      <c r="J36" s="144">
        <f>ROUND(((SUM(BF87:BF121))*I36),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ROUND((SUM(BG87:BG121)),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ROUND((SUM(BH87:BH121)),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ROUND((SUM(BI87:BI121)),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2641055.5099999998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6848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801.1 - Následná 3-letá péče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J87</f>
        <v>2182690.5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J88</f>
        <v>2182690.5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J89</f>
        <v>2182690.5</v>
      </c>
      <c r="K65" s="117"/>
      <c r="L65" s="172"/>
    </row>
    <row r="66" s="1" customFormat="1" ht="21.84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6.96" customHeight="1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38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38"/>
    </row>
    <row r="72" s="1" customFormat="1" ht="24.96" customHeight="1">
      <c r="B72" s="33"/>
      <c r="C72" s="23" t="s">
        <v>268</v>
      </c>
      <c r="D72" s="34"/>
      <c r="E72" s="34"/>
      <c r="F72" s="34"/>
      <c r="G72" s="34"/>
      <c r="H72" s="34"/>
      <c r="I72" s="34"/>
      <c r="J72" s="34"/>
      <c r="K72" s="34"/>
      <c r="L72" s="38"/>
    </row>
    <row r="73" s="1" customFormat="1" ht="6.96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12" customHeight="1">
      <c r="B74" s="33"/>
      <c r="C74" s="29" t="s">
        <v>14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6.5" customHeight="1">
      <c r="B75" s="33"/>
      <c r="C75" s="34"/>
      <c r="D75" s="34"/>
      <c r="E75" s="157" t="str">
        <f>E7</f>
        <v>Přestupní terminál Šumperk</v>
      </c>
      <c r="F75" s="29"/>
      <c r="G75" s="29"/>
      <c r="H75" s="29"/>
      <c r="I75" s="34"/>
      <c r="J75" s="34"/>
      <c r="K75" s="34"/>
      <c r="L75" s="38"/>
    </row>
    <row r="76" ht="12" customHeight="1">
      <c r="B76" s="21"/>
      <c r="C76" s="29" t="s">
        <v>244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1" customFormat="1" ht="16.5" customHeight="1">
      <c r="B77" s="33"/>
      <c r="C77" s="34"/>
      <c r="D77" s="34"/>
      <c r="E77" s="157" t="s">
        <v>6848</v>
      </c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246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E11</f>
        <v>SO 801.1 - Následná 3-letá péče</v>
      </c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20</v>
      </c>
      <c r="D81" s="34"/>
      <c r="E81" s="34"/>
      <c r="F81" s="26" t="str">
        <f>F14</f>
        <v>Šumperk</v>
      </c>
      <c r="G81" s="34"/>
      <c r="H81" s="34"/>
      <c r="I81" s="29" t="s">
        <v>22</v>
      </c>
      <c r="J81" s="62" t="str">
        <f>IF(J14="","",J14)</f>
        <v>20. 11. 2018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3.65" customHeight="1">
      <c r="B83" s="33"/>
      <c r="C83" s="29" t="s">
        <v>28</v>
      </c>
      <c r="D83" s="34"/>
      <c r="E83" s="34"/>
      <c r="F83" s="26" t="str">
        <f>E17</f>
        <v>Město Šumperk</v>
      </c>
      <c r="G83" s="34"/>
      <c r="H83" s="34"/>
      <c r="I83" s="29" t="s">
        <v>36</v>
      </c>
      <c r="J83" s="31" t="str">
        <f>E23</f>
        <v>Cekr CZ s.r.o.</v>
      </c>
      <c r="K83" s="34"/>
      <c r="L83" s="38"/>
    </row>
    <row r="84" s="1" customFormat="1" ht="24.9" customHeight="1">
      <c r="B84" s="33"/>
      <c r="C84" s="29" t="s">
        <v>34</v>
      </c>
      <c r="D84" s="34"/>
      <c r="E84" s="34"/>
      <c r="F84" s="26" t="str">
        <f>IF(E20="","",E20)</f>
        <v>Na základě VŘ</v>
      </c>
      <c r="G84" s="34"/>
      <c r="H84" s="34"/>
      <c r="I84" s="29" t="s">
        <v>41</v>
      </c>
      <c r="J84" s="31" t="str">
        <f>E26</f>
        <v>Jan Zamykal, CS ÚRS 2018 02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0" customFormat="1" ht="29.28" customHeight="1">
      <c r="B86" s="173"/>
      <c r="C86" s="174" t="s">
        <v>269</v>
      </c>
      <c r="D86" s="175" t="s">
        <v>64</v>
      </c>
      <c r="E86" s="175" t="s">
        <v>60</v>
      </c>
      <c r="F86" s="175" t="s">
        <v>61</v>
      </c>
      <c r="G86" s="175" t="s">
        <v>270</v>
      </c>
      <c r="H86" s="175" t="s">
        <v>271</v>
      </c>
      <c r="I86" s="175" t="s">
        <v>272</v>
      </c>
      <c r="J86" s="176" t="s">
        <v>250</v>
      </c>
      <c r="K86" s="177" t="s">
        <v>273</v>
      </c>
      <c r="L86" s="178"/>
      <c r="M86" s="83" t="s">
        <v>1</v>
      </c>
      <c r="N86" s="84" t="s">
        <v>49</v>
      </c>
      <c r="O86" s="84" t="s">
        <v>274</v>
      </c>
      <c r="P86" s="84" t="s">
        <v>275</v>
      </c>
      <c r="Q86" s="84" t="s">
        <v>276</v>
      </c>
      <c r="R86" s="84" t="s">
        <v>277</v>
      </c>
      <c r="S86" s="84" t="s">
        <v>278</v>
      </c>
      <c r="T86" s="85" t="s">
        <v>279</v>
      </c>
    </row>
    <row r="87" s="1" customFormat="1" ht="22.8" customHeight="1">
      <c r="B87" s="33"/>
      <c r="C87" s="90" t="s">
        <v>280</v>
      </c>
      <c r="D87" s="34"/>
      <c r="E87" s="34"/>
      <c r="F87" s="34"/>
      <c r="G87" s="34"/>
      <c r="H87" s="34"/>
      <c r="I87" s="34"/>
      <c r="J87" s="179">
        <f>BK87</f>
        <v>2182690.5</v>
      </c>
      <c r="K87" s="34"/>
      <c r="L87" s="38"/>
      <c r="M87" s="86"/>
      <c r="N87" s="87"/>
      <c r="O87" s="87"/>
      <c r="P87" s="180">
        <f>P88</f>
        <v>6657.4637999999995</v>
      </c>
      <c r="Q87" s="87"/>
      <c r="R87" s="180">
        <f>R88</f>
        <v>0.0038400000000000005</v>
      </c>
      <c r="S87" s="87"/>
      <c r="T87" s="181">
        <f>T88</f>
        <v>0</v>
      </c>
      <c r="AT87" s="17" t="s">
        <v>78</v>
      </c>
      <c r="AU87" s="17" t="s">
        <v>252</v>
      </c>
      <c r="BK87" s="182">
        <f>BK88</f>
        <v>2182690.5</v>
      </c>
    </row>
    <row r="88" s="11" customFormat="1" ht="25.92" customHeight="1">
      <c r="B88" s="183"/>
      <c r="C88" s="184"/>
      <c r="D88" s="185" t="s">
        <v>78</v>
      </c>
      <c r="E88" s="186" t="s">
        <v>1044</v>
      </c>
      <c r="F88" s="186" t="s">
        <v>1045</v>
      </c>
      <c r="G88" s="184"/>
      <c r="H88" s="184"/>
      <c r="I88" s="184"/>
      <c r="J88" s="187">
        <f>BK88</f>
        <v>2182690.5</v>
      </c>
      <c r="K88" s="184"/>
      <c r="L88" s="188"/>
      <c r="M88" s="189"/>
      <c r="N88" s="190"/>
      <c r="O88" s="190"/>
      <c r="P88" s="191">
        <f>P89</f>
        <v>6657.4637999999995</v>
      </c>
      <c r="Q88" s="190"/>
      <c r="R88" s="191">
        <f>R89</f>
        <v>0.0038400000000000005</v>
      </c>
      <c r="S88" s="190"/>
      <c r="T88" s="192">
        <f>T89</f>
        <v>0</v>
      </c>
      <c r="AR88" s="193" t="s">
        <v>86</v>
      </c>
      <c r="AT88" s="194" t="s">
        <v>78</v>
      </c>
      <c r="AU88" s="194" t="s">
        <v>79</v>
      </c>
      <c r="AY88" s="193" t="s">
        <v>282</v>
      </c>
      <c r="BK88" s="195">
        <f>BK89</f>
        <v>2182690.5</v>
      </c>
    </row>
    <row r="89" s="11" customFormat="1" ht="22.8" customHeight="1">
      <c r="B89" s="183"/>
      <c r="C89" s="184"/>
      <c r="D89" s="185" t="s">
        <v>78</v>
      </c>
      <c r="E89" s="196" t="s">
        <v>86</v>
      </c>
      <c r="F89" s="196" t="s">
        <v>284</v>
      </c>
      <c r="G89" s="184"/>
      <c r="H89" s="184"/>
      <c r="I89" s="184"/>
      <c r="J89" s="197">
        <f>BK89</f>
        <v>2182690.5</v>
      </c>
      <c r="K89" s="184"/>
      <c r="L89" s="188"/>
      <c r="M89" s="189"/>
      <c r="N89" s="190"/>
      <c r="O89" s="190"/>
      <c r="P89" s="191">
        <f>SUM(P90:P121)</f>
        <v>6657.4637999999995</v>
      </c>
      <c r="Q89" s="190"/>
      <c r="R89" s="191">
        <f>SUM(R90:R121)</f>
        <v>0.0038400000000000005</v>
      </c>
      <c r="S89" s="190"/>
      <c r="T89" s="192">
        <f>SUM(T90:T121)</f>
        <v>0</v>
      </c>
      <c r="AR89" s="193" t="s">
        <v>86</v>
      </c>
      <c r="AT89" s="194" t="s">
        <v>78</v>
      </c>
      <c r="AU89" s="194" t="s">
        <v>86</v>
      </c>
      <c r="AY89" s="193" t="s">
        <v>282</v>
      </c>
      <c r="BK89" s="195">
        <f>SUM(BK90:BK121)</f>
        <v>2182690.5</v>
      </c>
    </row>
    <row r="90" s="1" customFormat="1" ht="16.5" customHeight="1">
      <c r="B90" s="33"/>
      <c r="C90" s="198" t="s">
        <v>86</v>
      </c>
      <c r="D90" s="198" t="s">
        <v>285</v>
      </c>
      <c r="E90" s="199" t="s">
        <v>7021</v>
      </c>
      <c r="F90" s="200" t="s">
        <v>7022</v>
      </c>
      <c r="G90" s="201" t="s">
        <v>343</v>
      </c>
      <c r="H90" s="202">
        <v>16566</v>
      </c>
      <c r="I90" s="203">
        <v>41.600000000000001</v>
      </c>
      <c r="J90" s="203">
        <f>ROUND(I90*H90,2)</f>
        <v>689145.59999999998</v>
      </c>
      <c r="K90" s="200" t="s">
        <v>289</v>
      </c>
      <c r="L90" s="38"/>
      <c r="M90" s="72" t="s">
        <v>1</v>
      </c>
      <c r="N90" s="204" t="s">
        <v>50</v>
      </c>
      <c r="O90" s="205">
        <v>0.151</v>
      </c>
      <c r="P90" s="205">
        <f>O90*H90</f>
        <v>2501.4659999999999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7" t="s">
        <v>290</v>
      </c>
      <c r="AT90" s="17" t="s">
        <v>285</v>
      </c>
      <c r="AU90" s="17" t="s">
        <v>88</v>
      </c>
      <c r="AY90" s="17" t="s">
        <v>282</v>
      </c>
      <c r="BE90" s="207">
        <f>IF(N90="základní",J90,0)</f>
        <v>689145.59999999998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86</v>
      </c>
      <c r="BK90" s="207">
        <f>ROUND(I90*H90,2)</f>
        <v>689145.59999999998</v>
      </c>
      <c r="BL90" s="17" t="s">
        <v>290</v>
      </c>
      <c r="BM90" s="17" t="s">
        <v>7023</v>
      </c>
    </row>
    <row r="91" s="12" customFormat="1">
      <c r="B91" s="208"/>
      <c r="C91" s="209"/>
      <c r="D91" s="210" t="s">
        <v>292</v>
      </c>
      <c r="E91" s="211" t="s">
        <v>1</v>
      </c>
      <c r="F91" s="212" t="s">
        <v>7024</v>
      </c>
      <c r="G91" s="209"/>
      <c r="H91" s="211" t="s">
        <v>1</v>
      </c>
      <c r="I91" s="209"/>
      <c r="J91" s="209"/>
      <c r="K91" s="209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292</v>
      </c>
      <c r="AU91" s="217" t="s">
        <v>88</v>
      </c>
      <c r="AV91" s="12" t="s">
        <v>86</v>
      </c>
      <c r="AW91" s="12" t="s">
        <v>40</v>
      </c>
      <c r="AX91" s="12" t="s">
        <v>79</v>
      </c>
      <c r="AY91" s="217" t="s">
        <v>282</v>
      </c>
    </row>
    <row r="92" s="13" customFormat="1">
      <c r="B92" s="218"/>
      <c r="C92" s="219"/>
      <c r="D92" s="210" t="s">
        <v>292</v>
      </c>
      <c r="E92" s="220" t="s">
        <v>1</v>
      </c>
      <c r="F92" s="221" t="s">
        <v>7025</v>
      </c>
      <c r="G92" s="219"/>
      <c r="H92" s="222">
        <v>16566</v>
      </c>
      <c r="I92" s="219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292</v>
      </c>
      <c r="AU92" s="227" t="s">
        <v>88</v>
      </c>
      <c r="AV92" s="13" t="s">
        <v>88</v>
      </c>
      <c r="AW92" s="13" t="s">
        <v>40</v>
      </c>
      <c r="AX92" s="13" t="s">
        <v>79</v>
      </c>
      <c r="AY92" s="227" t="s">
        <v>282</v>
      </c>
    </row>
    <row r="93" s="15" customFormat="1">
      <c r="B93" s="238"/>
      <c r="C93" s="239"/>
      <c r="D93" s="210" t="s">
        <v>292</v>
      </c>
      <c r="E93" s="240" t="s">
        <v>1</v>
      </c>
      <c r="F93" s="241" t="s">
        <v>306</v>
      </c>
      <c r="G93" s="239"/>
      <c r="H93" s="242">
        <v>16566</v>
      </c>
      <c r="I93" s="239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AT93" s="247" t="s">
        <v>292</v>
      </c>
      <c r="AU93" s="247" t="s">
        <v>88</v>
      </c>
      <c r="AV93" s="15" t="s">
        <v>290</v>
      </c>
      <c r="AW93" s="15" t="s">
        <v>40</v>
      </c>
      <c r="AX93" s="15" t="s">
        <v>86</v>
      </c>
      <c r="AY93" s="247" t="s">
        <v>282</v>
      </c>
    </row>
    <row r="94" s="1" customFormat="1" ht="16.5" customHeight="1">
      <c r="B94" s="33"/>
      <c r="C94" s="198" t="s">
        <v>88</v>
      </c>
      <c r="D94" s="198" t="s">
        <v>285</v>
      </c>
      <c r="E94" s="199" t="s">
        <v>7026</v>
      </c>
      <c r="F94" s="200" t="s">
        <v>7027</v>
      </c>
      <c r="G94" s="201" t="s">
        <v>376</v>
      </c>
      <c r="H94" s="202">
        <v>96</v>
      </c>
      <c r="I94" s="203">
        <v>44.700000000000003</v>
      </c>
      <c r="J94" s="203">
        <f>ROUND(I94*H94,2)</f>
        <v>4291.1999999999998</v>
      </c>
      <c r="K94" s="200" t="s">
        <v>289</v>
      </c>
      <c r="L94" s="38"/>
      <c r="M94" s="72" t="s">
        <v>1</v>
      </c>
      <c r="N94" s="204" t="s">
        <v>50</v>
      </c>
      <c r="O94" s="205">
        <v>0.16400000000000001</v>
      </c>
      <c r="P94" s="205">
        <f>O94*H94</f>
        <v>15.744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4291.1999999999998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4291.1999999999998</v>
      </c>
      <c r="BL94" s="17" t="s">
        <v>290</v>
      </c>
      <c r="BM94" s="17" t="s">
        <v>7028</v>
      </c>
    </row>
    <row r="95" s="12" customFormat="1">
      <c r="B95" s="208"/>
      <c r="C95" s="209"/>
      <c r="D95" s="210" t="s">
        <v>292</v>
      </c>
      <c r="E95" s="211" t="s">
        <v>1</v>
      </c>
      <c r="F95" s="212" t="s">
        <v>7029</v>
      </c>
      <c r="G95" s="209"/>
      <c r="H95" s="211" t="s">
        <v>1</v>
      </c>
      <c r="I95" s="209"/>
      <c r="J95" s="209"/>
      <c r="K95" s="209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292</v>
      </c>
      <c r="AU95" s="217" t="s">
        <v>88</v>
      </c>
      <c r="AV95" s="12" t="s">
        <v>86</v>
      </c>
      <c r="AW95" s="12" t="s">
        <v>40</v>
      </c>
      <c r="AX95" s="12" t="s">
        <v>79</v>
      </c>
      <c r="AY95" s="217" t="s">
        <v>282</v>
      </c>
    </row>
    <row r="96" s="13" customFormat="1">
      <c r="B96" s="218"/>
      <c r="C96" s="219"/>
      <c r="D96" s="210" t="s">
        <v>292</v>
      </c>
      <c r="E96" s="220" t="s">
        <v>1</v>
      </c>
      <c r="F96" s="221" t="s">
        <v>7030</v>
      </c>
      <c r="G96" s="219"/>
      <c r="H96" s="222">
        <v>96</v>
      </c>
      <c r="I96" s="219"/>
      <c r="J96" s="219"/>
      <c r="K96" s="219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292</v>
      </c>
      <c r="AU96" s="227" t="s">
        <v>88</v>
      </c>
      <c r="AV96" s="13" t="s">
        <v>88</v>
      </c>
      <c r="AW96" s="13" t="s">
        <v>40</v>
      </c>
      <c r="AX96" s="13" t="s">
        <v>79</v>
      </c>
      <c r="AY96" s="227" t="s">
        <v>282</v>
      </c>
    </row>
    <row r="97" s="15" customFormat="1">
      <c r="B97" s="238"/>
      <c r="C97" s="239"/>
      <c r="D97" s="210" t="s">
        <v>292</v>
      </c>
      <c r="E97" s="240" t="s">
        <v>1</v>
      </c>
      <c r="F97" s="241" t="s">
        <v>306</v>
      </c>
      <c r="G97" s="239"/>
      <c r="H97" s="242">
        <v>96</v>
      </c>
      <c r="I97" s="239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292</v>
      </c>
      <c r="AU97" s="247" t="s">
        <v>88</v>
      </c>
      <c r="AV97" s="15" t="s">
        <v>290</v>
      </c>
      <c r="AW97" s="15" t="s">
        <v>40</v>
      </c>
      <c r="AX97" s="15" t="s">
        <v>86</v>
      </c>
      <c r="AY97" s="247" t="s">
        <v>282</v>
      </c>
    </row>
    <row r="98" s="1" customFormat="1" ht="16.5" customHeight="1">
      <c r="B98" s="33"/>
      <c r="C98" s="198" t="s">
        <v>129</v>
      </c>
      <c r="D98" s="198" t="s">
        <v>285</v>
      </c>
      <c r="E98" s="199" t="s">
        <v>7031</v>
      </c>
      <c r="F98" s="200" t="s">
        <v>7032</v>
      </c>
      <c r="G98" s="201" t="s">
        <v>376</v>
      </c>
      <c r="H98" s="202">
        <v>96</v>
      </c>
      <c r="I98" s="203">
        <v>26.199999999999999</v>
      </c>
      <c r="J98" s="203">
        <f>ROUND(I98*H98,2)</f>
        <v>2515.1999999999998</v>
      </c>
      <c r="K98" s="200" t="s">
        <v>289</v>
      </c>
      <c r="L98" s="38"/>
      <c r="M98" s="72" t="s">
        <v>1</v>
      </c>
      <c r="N98" s="204" t="s">
        <v>50</v>
      </c>
      <c r="O98" s="205">
        <v>0.085999999999999993</v>
      </c>
      <c r="P98" s="205">
        <f>O98*H98</f>
        <v>8.2560000000000002</v>
      </c>
      <c r="Q98" s="205">
        <v>2.0000000000000002E-05</v>
      </c>
      <c r="R98" s="205">
        <f>Q98*H98</f>
        <v>0.0019200000000000003</v>
      </c>
      <c r="S98" s="205">
        <v>0</v>
      </c>
      <c r="T98" s="206">
        <f>S98*H98</f>
        <v>0</v>
      </c>
      <c r="AR98" s="17" t="s">
        <v>290</v>
      </c>
      <c r="AT98" s="17" t="s">
        <v>285</v>
      </c>
      <c r="AU98" s="17" t="s">
        <v>88</v>
      </c>
      <c r="AY98" s="17" t="s">
        <v>282</v>
      </c>
      <c r="BE98" s="207">
        <f>IF(N98="základní",J98,0)</f>
        <v>2515.1999999999998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7" t="s">
        <v>86</v>
      </c>
      <c r="BK98" s="207">
        <f>ROUND(I98*H98,2)</f>
        <v>2515.1999999999998</v>
      </c>
      <c r="BL98" s="17" t="s">
        <v>290</v>
      </c>
      <c r="BM98" s="17" t="s">
        <v>7033</v>
      </c>
    </row>
    <row r="99" s="12" customFormat="1">
      <c r="B99" s="208"/>
      <c r="C99" s="209"/>
      <c r="D99" s="210" t="s">
        <v>292</v>
      </c>
      <c r="E99" s="211" t="s">
        <v>1</v>
      </c>
      <c r="F99" s="212" t="s">
        <v>7024</v>
      </c>
      <c r="G99" s="209"/>
      <c r="H99" s="211" t="s">
        <v>1</v>
      </c>
      <c r="I99" s="209"/>
      <c r="J99" s="209"/>
      <c r="K99" s="209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292</v>
      </c>
      <c r="AU99" s="217" t="s">
        <v>88</v>
      </c>
      <c r="AV99" s="12" t="s">
        <v>86</v>
      </c>
      <c r="AW99" s="12" t="s">
        <v>40</v>
      </c>
      <c r="AX99" s="12" t="s">
        <v>79</v>
      </c>
      <c r="AY99" s="21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7034</v>
      </c>
      <c r="G100" s="219"/>
      <c r="H100" s="222">
        <v>96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88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96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88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" customFormat="1" ht="16.5" customHeight="1">
      <c r="B102" s="33"/>
      <c r="C102" s="198" t="s">
        <v>290</v>
      </c>
      <c r="D102" s="198" t="s">
        <v>285</v>
      </c>
      <c r="E102" s="199" t="s">
        <v>7035</v>
      </c>
      <c r="F102" s="200" t="s">
        <v>7036</v>
      </c>
      <c r="G102" s="201" t="s">
        <v>376</v>
      </c>
      <c r="H102" s="202">
        <v>96</v>
      </c>
      <c r="I102" s="203">
        <v>50</v>
      </c>
      <c r="J102" s="203">
        <f>ROUND(I102*H102,2)</f>
        <v>4800</v>
      </c>
      <c r="K102" s="200" t="s">
        <v>377</v>
      </c>
      <c r="L102" s="38"/>
      <c r="M102" s="72" t="s">
        <v>1</v>
      </c>
      <c r="N102" s="204" t="s">
        <v>50</v>
      </c>
      <c r="O102" s="205">
        <v>0.085999999999999993</v>
      </c>
      <c r="P102" s="205">
        <f>O102*H102</f>
        <v>8.2560000000000002</v>
      </c>
      <c r="Q102" s="205">
        <v>2.0000000000000002E-05</v>
      </c>
      <c r="R102" s="205">
        <f>Q102*H102</f>
        <v>0.0019200000000000003</v>
      </c>
      <c r="S102" s="205">
        <v>0</v>
      </c>
      <c r="T102" s="206">
        <f>S102*H102</f>
        <v>0</v>
      </c>
      <c r="AR102" s="17" t="s">
        <v>290</v>
      </c>
      <c r="AT102" s="17" t="s">
        <v>285</v>
      </c>
      <c r="AU102" s="17" t="s">
        <v>88</v>
      </c>
      <c r="AY102" s="17" t="s">
        <v>282</v>
      </c>
      <c r="BE102" s="207">
        <f>IF(N102="základní",J102,0)</f>
        <v>4800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4800</v>
      </c>
      <c r="BL102" s="17" t="s">
        <v>290</v>
      </c>
      <c r="BM102" s="17" t="s">
        <v>7037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7024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88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7034</v>
      </c>
      <c r="G104" s="219"/>
      <c r="H104" s="222">
        <v>96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88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96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88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319</v>
      </c>
      <c r="D106" s="198" t="s">
        <v>285</v>
      </c>
      <c r="E106" s="199" t="s">
        <v>7038</v>
      </c>
      <c r="F106" s="200" t="s">
        <v>7039</v>
      </c>
      <c r="G106" s="201" t="s">
        <v>343</v>
      </c>
      <c r="H106" s="202">
        <v>8373</v>
      </c>
      <c r="I106" s="203">
        <v>35.5</v>
      </c>
      <c r="J106" s="203">
        <f>ROUND(I106*H106,2)</f>
        <v>297241.5</v>
      </c>
      <c r="K106" s="200" t="s">
        <v>289</v>
      </c>
      <c r="L106" s="38"/>
      <c r="M106" s="72" t="s">
        <v>1</v>
      </c>
      <c r="N106" s="204" t="s">
        <v>50</v>
      </c>
      <c r="O106" s="205">
        <v>0.157</v>
      </c>
      <c r="P106" s="205">
        <f>O106*H106</f>
        <v>1314.5609999999999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290</v>
      </c>
      <c r="AT106" s="17" t="s">
        <v>285</v>
      </c>
      <c r="AU106" s="17" t="s">
        <v>88</v>
      </c>
      <c r="AY106" s="17" t="s">
        <v>282</v>
      </c>
      <c r="BE106" s="207">
        <f>IF(N106="základní",J106,0)</f>
        <v>297241.5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297241.5</v>
      </c>
      <c r="BL106" s="17" t="s">
        <v>290</v>
      </c>
      <c r="BM106" s="17" t="s">
        <v>7040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7041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88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7042</v>
      </c>
      <c r="G108" s="219"/>
      <c r="H108" s="222">
        <v>8373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88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8373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88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327</v>
      </c>
      <c r="D110" s="198" t="s">
        <v>285</v>
      </c>
      <c r="E110" s="199" t="s">
        <v>4023</v>
      </c>
      <c r="F110" s="200" t="s">
        <v>4024</v>
      </c>
      <c r="G110" s="201" t="s">
        <v>288</v>
      </c>
      <c r="H110" s="202">
        <v>1704.5999999999999</v>
      </c>
      <c r="I110" s="203">
        <v>355</v>
      </c>
      <c r="J110" s="203">
        <f>ROUND(I110*H110,2)</f>
        <v>605133</v>
      </c>
      <c r="K110" s="200" t="s">
        <v>289</v>
      </c>
      <c r="L110" s="38"/>
      <c r="M110" s="72" t="s">
        <v>1</v>
      </c>
      <c r="N110" s="204" t="s">
        <v>50</v>
      </c>
      <c r="O110" s="205">
        <v>1.196</v>
      </c>
      <c r="P110" s="205">
        <f>O110*H110</f>
        <v>2038.7015999999999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290</v>
      </c>
      <c r="AT110" s="17" t="s">
        <v>285</v>
      </c>
      <c r="AU110" s="17" t="s">
        <v>88</v>
      </c>
      <c r="AY110" s="17" t="s">
        <v>282</v>
      </c>
      <c r="BE110" s="207">
        <f>IF(N110="základní",J110,0)</f>
        <v>605133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605133</v>
      </c>
      <c r="BL110" s="17" t="s">
        <v>290</v>
      </c>
      <c r="BM110" s="17" t="s">
        <v>7043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7044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88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7045</v>
      </c>
      <c r="G112" s="219"/>
      <c r="H112" s="222">
        <v>1704.5999999999999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88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1704.5999999999999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88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248" t="s">
        <v>334</v>
      </c>
      <c r="D114" s="248" t="s">
        <v>328</v>
      </c>
      <c r="E114" s="249" t="s">
        <v>6935</v>
      </c>
      <c r="F114" s="250" t="s">
        <v>6936</v>
      </c>
      <c r="G114" s="251" t="s">
        <v>288</v>
      </c>
      <c r="H114" s="252">
        <v>1704.5999999999999</v>
      </c>
      <c r="I114" s="253">
        <v>42</v>
      </c>
      <c r="J114" s="253">
        <f>ROUND(I114*H114,2)</f>
        <v>71593.199999999997</v>
      </c>
      <c r="K114" s="250" t="s">
        <v>289</v>
      </c>
      <c r="L114" s="254"/>
      <c r="M114" s="255" t="s">
        <v>1</v>
      </c>
      <c r="N114" s="256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331</v>
      </c>
      <c r="AT114" s="17" t="s">
        <v>328</v>
      </c>
      <c r="AU114" s="17" t="s">
        <v>88</v>
      </c>
      <c r="AY114" s="17" t="s">
        <v>282</v>
      </c>
      <c r="BE114" s="207">
        <f>IF(N114="základní",J114,0)</f>
        <v>71593.199999999997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71593.199999999997</v>
      </c>
      <c r="BL114" s="17" t="s">
        <v>290</v>
      </c>
      <c r="BM114" s="17" t="s">
        <v>7046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6938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88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7045</v>
      </c>
      <c r="G116" s="219"/>
      <c r="H116" s="222">
        <v>1704.5999999999999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88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1704.5999999999999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88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" customFormat="1" ht="16.5" customHeight="1">
      <c r="B118" s="33"/>
      <c r="C118" s="198" t="s">
        <v>331</v>
      </c>
      <c r="D118" s="198" t="s">
        <v>285</v>
      </c>
      <c r="E118" s="199" t="s">
        <v>4032</v>
      </c>
      <c r="F118" s="200" t="s">
        <v>4033</v>
      </c>
      <c r="G118" s="201" t="s">
        <v>288</v>
      </c>
      <c r="H118" s="202">
        <v>1704.5999999999999</v>
      </c>
      <c r="I118" s="203">
        <v>298</v>
      </c>
      <c r="J118" s="203">
        <f>ROUND(I118*H118,2)</f>
        <v>507970.79999999999</v>
      </c>
      <c r="K118" s="200" t="s">
        <v>289</v>
      </c>
      <c r="L118" s="38"/>
      <c r="M118" s="72" t="s">
        <v>1</v>
      </c>
      <c r="N118" s="204" t="s">
        <v>50</v>
      </c>
      <c r="O118" s="205">
        <v>0.45200000000000001</v>
      </c>
      <c r="P118" s="205">
        <f>O118*H118</f>
        <v>770.47919999999999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AR118" s="17" t="s">
        <v>290</v>
      </c>
      <c r="AT118" s="17" t="s">
        <v>285</v>
      </c>
      <c r="AU118" s="17" t="s">
        <v>88</v>
      </c>
      <c r="AY118" s="17" t="s">
        <v>282</v>
      </c>
      <c r="BE118" s="207">
        <f>IF(N118="základní",J118,0)</f>
        <v>507970.79999999999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7" t="s">
        <v>86</v>
      </c>
      <c r="BK118" s="207">
        <f>ROUND(I118*H118,2)</f>
        <v>507970.79999999999</v>
      </c>
      <c r="BL118" s="17" t="s">
        <v>290</v>
      </c>
      <c r="BM118" s="17" t="s">
        <v>7047</v>
      </c>
    </row>
    <row r="119" s="12" customFormat="1">
      <c r="B119" s="208"/>
      <c r="C119" s="209"/>
      <c r="D119" s="210" t="s">
        <v>292</v>
      </c>
      <c r="E119" s="211" t="s">
        <v>1</v>
      </c>
      <c r="F119" s="212" t="s">
        <v>7044</v>
      </c>
      <c r="G119" s="209"/>
      <c r="H119" s="211" t="s">
        <v>1</v>
      </c>
      <c r="I119" s="209"/>
      <c r="J119" s="209"/>
      <c r="K119" s="209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292</v>
      </c>
      <c r="AU119" s="217" t="s">
        <v>88</v>
      </c>
      <c r="AV119" s="12" t="s">
        <v>86</v>
      </c>
      <c r="AW119" s="12" t="s">
        <v>40</v>
      </c>
      <c r="AX119" s="12" t="s">
        <v>79</v>
      </c>
      <c r="AY119" s="217" t="s">
        <v>282</v>
      </c>
    </row>
    <row r="120" s="13" customFormat="1">
      <c r="B120" s="218"/>
      <c r="C120" s="219"/>
      <c r="D120" s="210" t="s">
        <v>292</v>
      </c>
      <c r="E120" s="220" t="s">
        <v>1</v>
      </c>
      <c r="F120" s="221" t="s">
        <v>7045</v>
      </c>
      <c r="G120" s="219"/>
      <c r="H120" s="222">
        <v>1704.5999999999999</v>
      </c>
      <c r="I120" s="219"/>
      <c r="J120" s="219"/>
      <c r="K120" s="219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292</v>
      </c>
      <c r="AU120" s="227" t="s">
        <v>88</v>
      </c>
      <c r="AV120" s="13" t="s">
        <v>88</v>
      </c>
      <c r="AW120" s="13" t="s">
        <v>40</v>
      </c>
      <c r="AX120" s="13" t="s">
        <v>79</v>
      </c>
      <c r="AY120" s="227" t="s">
        <v>282</v>
      </c>
    </row>
    <row r="121" s="15" customFormat="1">
      <c r="B121" s="238"/>
      <c r="C121" s="239"/>
      <c r="D121" s="210" t="s">
        <v>292</v>
      </c>
      <c r="E121" s="240" t="s">
        <v>1</v>
      </c>
      <c r="F121" s="241" t="s">
        <v>306</v>
      </c>
      <c r="G121" s="239"/>
      <c r="H121" s="242">
        <v>1704.5999999999999</v>
      </c>
      <c r="I121" s="239"/>
      <c r="J121" s="239"/>
      <c r="K121" s="239"/>
      <c r="L121" s="243"/>
      <c r="M121" s="263"/>
      <c r="N121" s="264"/>
      <c r="O121" s="264"/>
      <c r="P121" s="264"/>
      <c r="Q121" s="264"/>
      <c r="R121" s="264"/>
      <c r="S121" s="264"/>
      <c r="T121" s="265"/>
      <c r="AT121" s="247" t="s">
        <v>292</v>
      </c>
      <c r="AU121" s="247" t="s">
        <v>88</v>
      </c>
      <c r="AV121" s="15" t="s">
        <v>290</v>
      </c>
      <c r="AW121" s="15" t="s">
        <v>40</v>
      </c>
      <c r="AX121" s="15" t="s">
        <v>86</v>
      </c>
      <c r="AY121" s="247" t="s">
        <v>282</v>
      </c>
    </row>
    <row r="122" s="1" customFormat="1" ht="6.96" customHeight="1"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38"/>
    </row>
  </sheetData>
  <sheetProtection sheet="1" autoFilter="0" formatColumns="0" formatRows="0" objects="1" scenarios="1" spinCount="100000" saltValue="HP6yk9tK4ZK8eEAPe/fvymxX0eiMHWfXsyHB5Io0TJnROSebb1RQ9TJFPFlMetQTZVSa+azIG/qrrehtM6mWMg==" hashValue="FBZQFgK4JN7VE5pEcp3mxQFHVac1KTAaeRFUPSoUEA1Ohtcdzl4e03wg4W2Vgj1pUn3xFt5jccuz4Cwduf3pxg==" algorithmName="SHA-512" password="CC35"/>
  <autoFilter ref="C86:K121"/>
  <mergeCells count="11">
    <mergeCell ref="E7:H7"/>
    <mergeCell ref="E9:H9"/>
    <mergeCell ref="E11:H11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237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6848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7048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ROUND(J87, 2)</f>
        <v>11179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ROUND((SUM(BE87:BE94)),  2)</f>
        <v>11179</v>
      </c>
      <c r="I35" s="145">
        <v>0.20999999999999999</v>
      </c>
      <c r="J35" s="144">
        <f>ROUND(((SUM(BE87:BE94))*I35),  2)</f>
        <v>2347.5900000000001</v>
      </c>
      <c r="L35" s="38"/>
    </row>
    <row r="36" s="1" customFormat="1" ht="14.4" customHeight="1">
      <c r="B36" s="38"/>
      <c r="E36" s="135" t="s">
        <v>51</v>
      </c>
      <c r="F36" s="144">
        <f>ROUND((SUM(BF87:BF94)),  2)</f>
        <v>0</v>
      </c>
      <c r="I36" s="145">
        <v>0.14999999999999999</v>
      </c>
      <c r="J36" s="144">
        <f>ROUND(((SUM(BF87:BF94))*I36),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ROUND((SUM(BG87:BG94)),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ROUND((SUM(BH87:BH94)),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ROUND((SUM(BI87:BI94)),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13526.59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6848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SO 802.N - Inventarizace zeleně - nezpůsobilé výdaje stavby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J87</f>
        <v>11179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1039</v>
      </c>
      <c r="E64" s="165"/>
      <c r="F64" s="165"/>
      <c r="G64" s="165"/>
      <c r="H64" s="165"/>
      <c r="I64" s="165"/>
      <c r="J64" s="166">
        <f>J88</f>
        <v>11179</v>
      </c>
      <c r="K64" s="163"/>
      <c r="L64" s="167"/>
    </row>
    <row r="65" s="9" customFormat="1" ht="19.92" customHeight="1">
      <c r="B65" s="168"/>
      <c r="C65" s="117"/>
      <c r="D65" s="169" t="s">
        <v>1040</v>
      </c>
      <c r="E65" s="170"/>
      <c r="F65" s="170"/>
      <c r="G65" s="170"/>
      <c r="H65" s="170"/>
      <c r="I65" s="170"/>
      <c r="J65" s="171">
        <f>J89</f>
        <v>11179</v>
      </c>
      <c r="K65" s="117"/>
      <c r="L65" s="172"/>
    </row>
    <row r="66" s="1" customFormat="1" ht="21.84" customHeight="1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8"/>
    </row>
    <row r="67" s="1" customFormat="1" ht="6.96" customHeight="1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38"/>
    </row>
    <row r="71" s="1" customFormat="1" ht="6.96" customHeight="1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38"/>
    </row>
    <row r="72" s="1" customFormat="1" ht="24.96" customHeight="1">
      <c r="B72" s="33"/>
      <c r="C72" s="23" t="s">
        <v>268</v>
      </c>
      <c r="D72" s="34"/>
      <c r="E72" s="34"/>
      <c r="F72" s="34"/>
      <c r="G72" s="34"/>
      <c r="H72" s="34"/>
      <c r="I72" s="34"/>
      <c r="J72" s="34"/>
      <c r="K72" s="34"/>
      <c r="L72" s="38"/>
    </row>
    <row r="73" s="1" customFormat="1" ht="6.96" customHeight="1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8"/>
    </row>
    <row r="74" s="1" customFormat="1" ht="12" customHeight="1">
      <c r="B74" s="33"/>
      <c r="C74" s="29" t="s">
        <v>14</v>
      </c>
      <c r="D74" s="34"/>
      <c r="E74" s="34"/>
      <c r="F74" s="34"/>
      <c r="G74" s="34"/>
      <c r="H74" s="34"/>
      <c r="I74" s="34"/>
      <c r="J74" s="34"/>
      <c r="K74" s="34"/>
      <c r="L74" s="38"/>
    </row>
    <row r="75" s="1" customFormat="1" ht="16.5" customHeight="1">
      <c r="B75" s="33"/>
      <c r="C75" s="34"/>
      <c r="D75" s="34"/>
      <c r="E75" s="157" t="str">
        <f>E7</f>
        <v>Přestupní terminál Šumperk</v>
      </c>
      <c r="F75" s="29"/>
      <c r="G75" s="29"/>
      <c r="H75" s="29"/>
      <c r="I75" s="34"/>
      <c r="J75" s="34"/>
      <c r="K75" s="34"/>
      <c r="L75" s="38"/>
    </row>
    <row r="76" ht="12" customHeight="1">
      <c r="B76" s="21"/>
      <c r="C76" s="29" t="s">
        <v>244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1" customFormat="1" ht="16.5" customHeight="1">
      <c r="B77" s="33"/>
      <c r="C77" s="34"/>
      <c r="D77" s="34"/>
      <c r="E77" s="157" t="s">
        <v>6848</v>
      </c>
      <c r="F77" s="34"/>
      <c r="G77" s="34"/>
      <c r="H77" s="34"/>
      <c r="I77" s="34"/>
      <c r="J77" s="34"/>
      <c r="K77" s="34"/>
      <c r="L77" s="38"/>
    </row>
    <row r="78" s="1" customFormat="1" ht="12" customHeight="1">
      <c r="B78" s="33"/>
      <c r="C78" s="29" t="s">
        <v>246</v>
      </c>
      <c r="D78" s="34"/>
      <c r="E78" s="34"/>
      <c r="F78" s="34"/>
      <c r="G78" s="34"/>
      <c r="H78" s="34"/>
      <c r="I78" s="34"/>
      <c r="J78" s="34"/>
      <c r="K78" s="34"/>
      <c r="L78" s="38"/>
    </row>
    <row r="79" s="1" customFormat="1" ht="16.5" customHeight="1">
      <c r="B79" s="33"/>
      <c r="C79" s="34"/>
      <c r="D79" s="34"/>
      <c r="E79" s="59" t="str">
        <f>E11</f>
        <v>SO 802.N - Inventarizace zeleně - nezpůsobilé výdaje stavby</v>
      </c>
      <c r="F79" s="34"/>
      <c r="G79" s="34"/>
      <c r="H79" s="34"/>
      <c r="I79" s="34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20</v>
      </c>
      <c r="D81" s="34"/>
      <c r="E81" s="34"/>
      <c r="F81" s="26" t="str">
        <f>F14</f>
        <v>Šumperk</v>
      </c>
      <c r="G81" s="34"/>
      <c r="H81" s="34"/>
      <c r="I81" s="29" t="s">
        <v>22</v>
      </c>
      <c r="J81" s="62" t="str">
        <f>IF(J14="","",J14)</f>
        <v>20. 11. 2018</v>
      </c>
      <c r="K81" s="34"/>
      <c r="L81" s="38"/>
    </row>
    <row r="82" s="1" customFormat="1" ht="6.96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8"/>
    </row>
    <row r="83" s="1" customFormat="1" ht="13.65" customHeight="1">
      <c r="B83" s="33"/>
      <c r="C83" s="29" t="s">
        <v>28</v>
      </c>
      <c r="D83" s="34"/>
      <c r="E83" s="34"/>
      <c r="F83" s="26" t="str">
        <f>E17</f>
        <v>Město Šumperk</v>
      </c>
      <c r="G83" s="34"/>
      <c r="H83" s="34"/>
      <c r="I83" s="29" t="s">
        <v>36</v>
      </c>
      <c r="J83" s="31" t="str">
        <f>E23</f>
        <v>Cekr CZ s.r.o.</v>
      </c>
      <c r="K83" s="34"/>
      <c r="L83" s="38"/>
    </row>
    <row r="84" s="1" customFormat="1" ht="24.9" customHeight="1">
      <c r="B84" s="33"/>
      <c r="C84" s="29" t="s">
        <v>34</v>
      </c>
      <c r="D84" s="34"/>
      <c r="E84" s="34"/>
      <c r="F84" s="26" t="str">
        <f>IF(E20="","",E20)</f>
        <v>Na základě VŘ</v>
      </c>
      <c r="G84" s="34"/>
      <c r="H84" s="34"/>
      <c r="I84" s="29" t="s">
        <v>41</v>
      </c>
      <c r="J84" s="31" t="str">
        <f>E26</f>
        <v>Jan Zamykal, CS ÚRS 2018 02</v>
      </c>
      <c r="K84" s="34"/>
      <c r="L84" s="38"/>
    </row>
    <row r="85" s="1" customFormat="1" ht="10.32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0" customFormat="1" ht="29.28" customHeight="1">
      <c r="B86" s="173"/>
      <c r="C86" s="174" t="s">
        <v>269</v>
      </c>
      <c r="D86" s="175" t="s">
        <v>64</v>
      </c>
      <c r="E86" s="175" t="s">
        <v>60</v>
      </c>
      <c r="F86" s="175" t="s">
        <v>61</v>
      </c>
      <c r="G86" s="175" t="s">
        <v>270</v>
      </c>
      <c r="H86" s="175" t="s">
        <v>271</v>
      </c>
      <c r="I86" s="175" t="s">
        <v>272</v>
      </c>
      <c r="J86" s="176" t="s">
        <v>250</v>
      </c>
      <c r="K86" s="177" t="s">
        <v>273</v>
      </c>
      <c r="L86" s="178"/>
      <c r="M86" s="83" t="s">
        <v>1</v>
      </c>
      <c r="N86" s="84" t="s">
        <v>49</v>
      </c>
      <c r="O86" s="84" t="s">
        <v>274</v>
      </c>
      <c r="P86" s="84" t="s">
        <v>275</v>
      </c>
      <c r="Q86" s="84" t="s">
        <v>276</v>
      </c>
      <c r="R86" s="84" t="s">
        <v>277</v>
      </c>
      <c r="S86" s="84" t="s">
        <v>278</v>
      </c>
      <c r="T86" s="85" t="s">
        <v>279</v>
      </c>
    </row>
    <row r="87" s="1" customFormat="1" ht="22.8" customHeight="1">
      <c r="B87" s="33"/>
      <c r="C87" s="90" t="s">
        <v>280</v>
      </c>
      <c r="D87" s="34"/>
      <c r="E87" s="34"/>
      <c r="F87" s="34"/>
      <c r="G87" s="34"/>
      <c r="H87" s="34"/>
      <c r="I87" s="34"/>
      <c r="J87" s="179">
        <f>BK87</f>
        <v>11179</v>
      </c>
      <c r="K87" s="34"/>
      <c r="L87" s="38"/>
      <c r="M87" s="86"/>
      <c r="N87" s="87"/>
      <c r="O87" s="87"/>
      <c r="P87" s="180">
        <f>P88</f>
        <v>37.503999999999998</v>
      </c>
      <c r="Q87" s="87"/>
      <c r="R87" s="180">
        <f>R88</f>
        <v>0</v>
      </c>
      <c r="S87" s="87"/>
      <c r="T87" s="181">
        <f>T88</f>
        <v>0</v>
      </c>
      <c r="AT87" s="17" t="s">
        <v>78</v>
      </c>
      <c r="AU87" s="17" t="s">
        <v>252</v>
      </c>
      <c r="BK87" s="182">
        <f>BK88</f>
        <v>11179</v>
      </c>
    </row>
    <row r="88" s="11" customFormat="1" ht="25.92" customHeight="1">
      <c r="B88" s="183"/>
      <c r="C88" s="184"/>
      <c r="D88" s="185" t="s">
        <v>78</v>
      </c>
      <c r="E88" s="186" t="s">
        <v>1044</v>
      </c>
      <c r="F88" s="186" t="s">
        <v>1045</v>
      </c>
      <c r="G88" s="184"/>
      <c r="H88" s="184"/>
      <c r="I88" s="184"/>
      <c r="J88" s="187">
        <f>BK88</f>
        <v>11179</v>
      </c>
      <c r="K88" s="184"/>
      <c r="L88" s="188"/>
      <c r="M88" s="189"/>
      <c r="N88" s="190"/>
      <c r="O88" s="190"/>
      <c r="P88" s="191">
        <f>P89</f>
        <v>37.503999999999998</v>
      </c>
      <c r="Q88" s="190"/>
      <c r="R88" s="191">
        <f>R89</f>
        <v>0</v>
      </c>
      <c r="S88" s="190"/>
      <c r="T88" s="192">
        <f>T89</f>
        <v>0</v>
      </c>
      <c r="AR88" s="193" t="s">
        <v>86</v>
      </c>
      <c r="AT88" s="194" t="s">
        <v>78</v>
      </c>
      <c r="AU88" s="194" t="s">
        <v>79</v>
      </c>
      <c r="AY88" s="193" t="s">
        <v>282</v>
      </c>
      <c r="BK88" s="195">
        <f>BK89</f>
        <v>11179</v>
      </c>
    </row>
    <row r="89" s="11" customFormat="1" ht="22.8" customHeight="1">
      <c r="B89" s="183"/>
      <c r="C89" s="184"/>
      <c r="D89" s="185" t="s">
        <v>78</v>
      </c>
      <c r="E89" s="196" t="s">
        <v>86</v>
      </c>
      <c r="F89" s="196" t="s">
        <v>284</v>
      </c>
      <c r="G89" s="184"/>
      <c r="H89" s="184"/>
      <c r="I89" s="184"/>
      <c r="J89" s="197">
        <f>BK89</f>
        <v>11179</v>
      </c>
      <c r="K89" s="184"/>
      <c r="L89" s="188"/>
      <c r="M89" s="189"/>
      <c r="N89" s="190"/>
      <c r="O89" s="190"/>
      <c r="P89" s="191">
        <f>SUM(P90:P94)</f>
        <v>37.503999999999998</v>
      </c>
      <c r="Q89" s="190"/>
      <c r="R89" s="191">
        <f>SUM(R90:R94)</f>
        <v>0</v>
      </c>
      <c r="S89" s="190"/>
      <c r="T89" s="192">
        <f>SUM(T90:T94)</f>
        <v>0</v>
      </c>
      <c r="AR89" s="193" t="s">
        <v>86</v>
      </c>
      <c r="AT89" s="194" t="s">
        <v>78</v>
      </c>
      <c r="AU89" s="194" t="s">
        <v>86</v>
      </c>
      <c r="AY89" s="193" t="s">
        <v>282</v>
      </c>
      <c r="BK89" s="195">
        <f>SUM(BK90:BK94)</f>
        <v>11179</v>
      </c>
    </row>
    <row r="90" s="1" customFormat="1" ht="16.5" customHeight="1">
      <c r="B90" s="33"/>
      <c r="C90" s="198" t="s">
        <v>86</v>
      </c>
      <c r="D90" s="198" t="s">
        <v>285</v>
      </c>
      <c r="E90" s="199" t="s">
        <v>7049</v>
      </c>
      <c r="F90" s="200" t="s">
        <v>7050</v>
      </c>
      <c r="G90" s="201" t="s">
        <v>376</v>
      </c>
      <c r="H90" s="202">
        <v>1</v>
      </c>
      <c r="I90" s="203">
        <v>4080</v>
      </c>
      <c r="J90" s="203">
        <f>ROUND(I90*H90,2)</f>
        <v>4080</v>
      </c>
      <c r="K90" s="200" t="s">
        <v>289</v>
      </c>
      <c r="L90" s="38"/>
      <c r="M90" s="72" t="s">
        <v>1</v>
      </c>
      <c r="N90" s="204" t="s">
        <v>50</v>
      </c>
      <c r="O90" s="205">
        <v>9.1329999999999991</v>
      </c>
      <c r="P90" s="205">
        <f>O90*H90</f>
        <v>9.1329999999999991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7" t="s">
        <v>290</v>
      </c>
      <c r="AT90" s="17" t="s">
        <v>285</v>
      </c>
      <c r="AU90" s="17" t="s">
        <v>88</v>
      </c>
      <c r="AY90" s="17" t="s">
        <v>282</v>
      </c>
      <c r="BE90" s="207">
        <f>IF(N90="základní",J90,0)</f>
        <v>4080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7" t="s">
        <v>86</v>
      </c>
      <c r="BK90" s="207">
        <f>ROUND(I90*H90,2)</f>
        <v>4080</v>
      </c>
      <c r="BL90" s="17" t="s">
        <v>290</v>
      </c>
      <c r="BM90" s="17" t="s">
        <v>7051</v>
      </c>
    </row>
    <row r="91" s="1" customFormat="1" ht="16.5" customHeight="1">
      <c r="B91" s="33"/>
      <c r="C91" s="198" t="s">
        <v>88</v>
      </c>
      <c r="D91" s="198" t="s">
        <v>285</v>
      </c>
      <c r="E91" s="199" t="s">
        <v>7052</v>
      </c>
      <c r="F91" s="200" t="s">
        <v>7053</v>
      </c>
      <c r="G91" s="201" t="s">
        <v>376</v>
      </c>
      <c r="H91" s="202">
        <v>1</v>
      </c>
      <c r="I91" s="203">
        <v>3470</v>
      </c>
      <c r="J91" s="203">
        <f>ROUND(I91*H91,2)</f>
        <v>3470</v>
      </c>
      <c r="K91" s="200" t="s">
        <v>289</v>
      </c>
      <c r="L91" s="38"/>
      <c r="M91" s="72" t="s">
        <v>1</v>
      </c>
      <c r="N91" s="204" t="s">
        <v>50</v>
      </c>
      <c r="O91" s="205">
        <v>11.239000000000001</v>
      </c>
      <c r="P91" s="205">
        <f>O91*H91</f>
        <v>11.239000000000001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7" t="s">
        <v>290</v>
      </c>
      <c r="AT91" s="17" t="s">
        <v>285</v>
      </c>
      <c r="AU91" s="17" t="s">
        <v>88</v>
      </c>
      <c r="AY91" s="17" t="s">
        <v>282</v>
      </c>
      <c r="BE91" s="207">
        <f>IF(N91="základní",J91,0)</f>
        <v>3470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7" t="s">
        <v>86</v>
      </c>
      <c r="BK91" s="207">
        <f>ROUND(I91*H91,2)</f>
        <v>3470</v>
      </c>
      <c r="BL91" s="17" t="s">
        <v>290</v>
      </c>
      <c r="BM91" s="17" t="s">
        <v>7054</v>
      </c>
    </row>
    <row r="92" s="1" customFormat="1" ht="16.5" customHeight="1">
      <c r="B92" s="33"/>
      <c r="C92" s="198" t="s">
        <v>129</v>
      </c>
      <c r="D92" s="198" t="s">
        <v>285</v>
      </c>
      <c r="E92" s="199" t="s">
        <v>7055</v>
      </c>
      <c r="F92" s="200" t="s">
        <v>7056</v>
      </c>
      <c r="G92" s="201" t="s">
        <v>376</v>
      </c>
      <c r="H92" s="202">
        <v>1</v>
      </c>
      <c r="I92" s="203">
        <v>155</v>
      </c>
      <c r="J92" s="203">
        <f>ROUND(I92*H92,2)</f>
        <v>155</v>
      </c>
      <c r="K92" s="200" t="s">
        <v>289</v>
      </c>
      <c r="L92" s="38"/>
      <c r="M92" s="72" t="s">
        <v>1</v>
      </c>
      <c r="N92" s="204" t="s">
        <v>50</v>
      </c>
      <c r="O92" s="205">
        <v>0.34300000000000003</v>
      </c>
      <c r="P92" s="205">
        <f>O92*H92</f>
        <v>0.34300000000000003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AR92" s="17" t="s">
        <v>290</v>
      </c>
      <c r="AT92" s="17" t="s">
        <v>285</v>
      </c>
      <c r="AU92" s="17" t="s">
        <v>88</v>
      </c>
      <c r="AY92" s="17" t="s">
        <v>282</v>
      </c>
      <c r="BE92" s="207">
        <f>IF(N92="základní",J92,0)</f>
        <v>155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86</v>
      </c>
      <c r="BK92" s="207">
        <f>ROUND(I92*H92,2)</f>
        <v>155</v>
      </c>
      <c r="BL92" s="17" t="s">
        <v>290</v>
      </c>
      <c r="BM92" s="17" t="s">
        <v>7057</v>
      </c>
    </row>
    <row r="93" s="1" customFormat="1" ht="16.5" customHeight="1">
      <c r="B93" s="33"/>
      <c r="C93" s="198" t="s">
        <v>290</v>
      </c>
      <c r="D93" s="198" t="s">
        <v>285</v>
      </c>
      <c r="E93" s="199" t="s">
        <v>7058</v>
      </c>
      <c r="F93" s="200" t="s">
        <v>7059</v>
      </c>
      <c r="G93" s="201" t="s">
        <v>376</v>
      </c>
      <c r="H93" s="202">
        <v>1</v>
      </c>
      <c r="I93" s="203">
        <v>804</v>
      </c>
      <c r="J93" s="203">
        <f>ROUND(I93*H93,2)</f>
        <v>804</v>
      </c>
      <c r="K93" s="200" t="s">
        <v>289</v>
      </c>
      <c r="L93" s="38"/>
      <c r="M93" s="72" t="s">
        <v>1</v>
      </c>
      <c r="N93" s="204" t="s">
        <v>50</v>
      </c>
      <c r="O93" s="205">
        <v>1.2430000000000001</v>
      </c>
      <c r="P93" s="205">
        <f>O93*H93</f>
        <v>1.2430000000000001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7" t="s">
        <v>290</v>
      </c>
      <c r="AT93" s="17" t="s">
        <v>285</v>
      </c>
      <c r="AU93" s="17" t="s">
        <v>88</v>
      </c>
      <c r="AY93" s="17" t="s">
        <v>282</v>
      </c>
      <c r="BE93" s="207">
        <f>IF(N93="základní",J93,0)</f>
        <v>804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7" t="s">
        <v>86</v>
      </c>
      <c r="BK93" s="207">
        <f>ROUND(I93*H93,2)</f>
        <v>804</v>
      </c>
      <c r="BL93" s="17" t="s">
        <v>290</v>
      </c>
      <c r="BM93" s="17" t="s">
        <v>7060</v>
      </c>
    </row>
    <row r="94" s="1" customFormat="1" ht="16.5" customHeight="1">
      <c r="B94" s="33"/>
      <c r="C94" s="198" t="s">
        <v>319</v>
      </c>
      <c r="D94" s="198" t="s">
        <v>285</v>
      </c>
      <c r="E94" s="199" t="s">
        <v>7061</v>
      </c>
      <c r="F94" s="200" t="s">
        <v>7062</v>
      </c>
      <c r="G94" s="201" t="s">
        <v>588</v>
      </c>
      <c r="H94" s="202">
        <v>3</v>
      </c>
      <c r="I94" s="203">
        <v>890</v>
      </c>
      <c r="J94" s="203">
        <f>ROUND(I94*H94,2)</f>
        <v>2670</v>
      </c>
      <c r="K94" s="200" t="s">
        <v>377</v>
      </c>
      <c r="L94" s="38"/>
      <c r="M94" s="257" t="s">
        <v>1</v>
      </c>
      <c r="N94" s="258" t="s">
        <v>50</v>
      </c>
      <c r="O94" s="259">
        <v>5.1820000000000004</v>
      </c>
      <c r="P94" s="259">
        <f>O94*H94</f>
        <v>15.546000000000001</v>
      </c>
      <c r="Q94" s="259">
        <v>0</v>
      </c>
      <c r="R94" s="259">
        <f>Q94*H94</f>
        <v>0</v>
      </c>
      <c r="S94" s="259">
        <v>0</v>
      </c>
      <c r="T94" s="260">
        <f>S94*H94</f>
        <v>0</v>
      </c>
      <c r="AR94" s="17" t="s">
        <v>290</v>
      </c>
      <c r="AT94" s="17" t="s">
        <v>285</v>
      </c>
      <c r="AU94" s="17" t="s">
        <v>88</v>
      </c>
      <c r="AY94" s="17" t="s">
        <v>282</v>
      </c>
      <c r="BE94" s="207">
        <f>IF(N94="základní",J94,0)</f>
        <v>2670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7" t="s">
        <v>86</v>
      </c>
      <c r="BK94" s="207">
        <f>ROUND(I94*H94,2)</f>
        <v>2670</v>
      </c>
      <c r="BL94" s="17" t="s">
        <v>290</v>
      </c>
      <c r="BM94" s="17" t="s">
        <v>7063</v>
      </c>
    </row>
    <row r="95" s="1" customFormat="1" ht="6.96" customHeight="1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38"/>
    </row>
  </sheetData>
  <sheetProtection sheet="1" autoFilter="0" formatColumns="0" formatRows="0" objects="1" scenarios="1" spinCount="100000" saltValue="0VGroNORFh2cMlZC/GStdhi7x06UeiR1kRSstGUjlQ3w9UKr3XMi5yXkJqWXNWnpdgpKW5irAreUf2dYqhIUpw==" hashValue="6ac6L2YfgrD2Khqd4Rk4SlrB80RLYD+uZHbF3Hoh45ApKLUxi4KruHVKY+U6uog7oWS7UmSXoDbZkEcL2FIiYg==" algorithmName="SHA-512" password="CC35"/>
  <autoFilter ref="C86:K94"/>
  <mergeCells count="11">
    <mergeCell ref="E7:H7"/>
    <mergeCell ref="E9:H9"/>
    <mergeCell ref="E11:H11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>
      <c r="A1" s="22"/>
    </row>
    <row r="2" ht="36.96" customHeight="1">
      <c r="L2"/>
      <c r="AT2" s="17" t="s">
        <v>242</v>
      </c>
    </row>
    <row r="3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ht="24.96" customHeight="1">
      <c r="B4" s="20"/>
      <c r="D4" s="134" t="s">
        <v>243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5" t="s">
        <v>14</v>
      </c>
      <c r="L6" s="20"/>
    </row>
    <row r="7" ht="16.5" customHeight="1">
      <c r="B7" s="20"/>
      <c r="E7" s="136" t="str">
        <f>'Rekapitulace stavby'!K6</f>
        <v>Přestupní terminál Šumperk</v>
      </c>
      <c r="F7" s="135"/>
      <c r="G7" s="135"/>
      <c r="H7" s="135"/>
      <c r="L7" s="20"/>
    </row>
    <row r="8" ht="12" customHeight="1">
      <c r="B8" s="20"/>
      <c r="D8" s="135" t="s">
        <v>244</v>
      </c>
      <c r="L8" s="20"/>
    </row>
    <row r="9" s="1" customFormat="1" ht="16.5" customHeight="1">
      <c r="B9" s="38"/>
      <c r="E9" s="136" t="s">
        <v>7064</v>
      </c>
      <c r="F9" s="1"/>
      <c r="G9" s="1"/>
      <c r="H9" s="1"/>
      <c r="L9" s="38"/>
    </row>
    <row r="10" s="1" customFormat="1" ht="12" customHeight="1">
      <c r="B10" s="38"/>
      <c r="D10" s="135" t="s">
        <v>246</v>
      </c>
      <c r="L10" s="38"/>
    </row>
    <row r="11" s="1" customFormat="1" ht="36.96" customHeight="1">
      <c r="B11" s="38"/>
      <c r="E11" s="137" t="s">
        <v>7065</v>
      </c>
      <c r="F11" s="1"/>
      <c r="G11" s="1"/>
      <c r="H11" s="1"/>
      <c r="L11" s="38"/>
    </row>
    <row r="12" s="1" customFormat="1">
      <c r="B12" s="38"/>
      <c r="L12" s="38"/>
    </row>
    <row r="13" s="1" customFormat="1" ht="12" customHeight="1">
      <c r="B13" s="38"/>
      <c r="D13" s="135" t="s">
        <v>16</v>
      </c>
      <c r="F13" s="17" t="s">
        <v>17</v>
      </c>
      <c r="I13" s="135" t="s">
        <v>18</v>
      </c>
      <c r="J13" s="17" t="s">
        <v>1</v>
      </c>
      <c r="L13" s="38"/>
    </row>
    <row r="14" s="1" customFormat="1" ht="12" customHeight="1">
      <c r="B14" s="38"/>
      <c r="D14" s="135" t="s">
        <v>20</v>
      </c>
      <c r="F14" s="17" t="s">
        <v>21</v>
      </c>
      <c r="I14" s="135" t="s">
        <v>22</v>
      </c>
      <c r="J14" s="138" t="str">
        <f>'Rekapitulace stavby'!AN8</f>
        <v>20. 11. 2018</v>
      </c>
      <c r="L14" s="38"/>
    </row>
    <row r="15" s="1" customFormat="1" ht="10.8" customHeight="1">
      <c r="B15" s="38"/>
      <c r="L15" s="38"/>
    </row>
    <row r="16" s="1" customFormat="1" ht="12" customHeight="1">
      <c r="B16" s="38"/>
      <c r="D16" s="135" t="s">
        <v>28</v>
      </c>
      <c r="I16" s="135" t="s">
        <v>29</v>
      </c>
      <c r="J16" s="17" t="s">
        <v>30</v>
      </c>
      <c r="L16" s="38"/>
    </row>
    <row r="17" s="1" customFormat="1" ht="18" customHeight="1">
      <c r="B17" s="38"/>
      <c r="E17" s="17" t="s">
        <v>31</v>
      </c>
      <c r="I17" s="135" t="s">
        <v>32</v>
      </c>
      <c r="J17" s="17" t="s">
        <v>33</v>
      </c>
      <c r="L17" s="38"/>
    </row>
    <row r="18" s="1" customFormat="1" ht="6.96" customHeight="1">
      <c r="B18" s="38"/>
      <c r="L18" s="38"/>
    </row>
    <row r="19" s="1" customFormat="1" ht="12" customHeight="1">
      <c r="B19" s="38"/>
      <c r="D19" s="135" t="s">
        <v>34</v>
      </c>
      <c r="I19" s="135" t="s">
        <v>29</v>
      </c>
      <c r="J19" s="17" t="s">
        <v>1</v>
      </c>
      <c r="L19" s="38"/>
    </row>
    <row r="20" s="1" customFormat="1" ht="18" customHeight="1">
      <c r="B20" s="38"/>
      <c r="E20" s="17" t="s">
        <v>35</v>
      </c>
      <c r="I20" s="135" t="s">
        <v>32</v>
      </c>
      <c r="J20" s="17" t="s">
        <v>1</v>
      </c>
      <c r="L20" s="38"/>
    </row>
    <row r="21" s="1" customFormat="1" ht="6.96" customHeight="1">
      <c r="B21" s="38"/>
      <c r="L21" s="38"/>
    </row>
    <row r="22" s="1" customFormat="1" ht="12" customHeight="1">
      <c r="B22" s="38"/>
      <c r="D22" s="135" t="s">
        <v>36</v>
      </c>
      <c r="I22" s="135" t="s">
        <v>29</v>
      </c>
      <c r="J22" s="17" t="s">
        <v>37</v>
      </c>
      <c r="L22" s="38"/>
    </row>
    <row r="23" s="1" customFormat="1" ht="18" customHeight="1">
      <c r="B23" s="38"/>
      <c r="E23" s="17" t="s">
        <v>38</v>
      </c>
      <c r="I23" s="135" t="s">
        <v>32</v>
      </c>
      <c r="J23" s="17" t="s">
        <v>39</v>
      </c>
      <c r="L23" s="38"/>
    </row>
    <row r="24" s="1" customFormat="1" ht="6.96" customHeight="1">
      <c r="B24" s="38"/>
      <c r="L24" s="38"/>
    </row>
    <row r="25" s="1" customFormat="1" ht="12" customHeight="1">
      <c r="B25" s="38"/>
      <c r="D25" s="135" t="s">
        <v>41</v>
      </c>
      <c r="I25" s="135" t="s">
        <v>29</v>
      </c>
      <c r="J25" s="17" t="s">
        <v>1</v>
      </c>
      <c r="L25" s="38"/>
    </row>
    <row r="26" s="1" customFormat="1" ht="18" customHeight="1">
      <c r="B26" s="38"/>
      <c r="E26" s="17" t="s">
        <v>42</v>
      </c>
      <c r="I26" s="135" t="s">
        <v>32</v>
      </c>
      <c r="J26" s="17" t="s">
        <v>1</v>
      </c>
      <c r="L26" s="38"/>
    </row>
    <row r="27" s="1" customFormat="1" ht="6.96" customHeight="1">
      <c r="B27" s="38"/>
      <c r="L27" s="38"/>
    </row>
    <row r="28" s="1" customFormat="1" ht="12" customHeight="1">
      <c r="B28" s="38"/>
      <c r="D28" s="135" t="s">
        <v>43</v>
      </c>
      <c r="L28" s="38"/>
    </row>
    <row r="29" s="7" customFormat="1" ht="16.5" customHeight="1">
      <c r="B29" s="139"/>
      <c r="E29" s="140" t="s">
        <v>1</v>
      </c>
      <c r="F29" s="140"/>
      <c r="G29" s="140"/>
      <c r="H29" s="140"/>
      <c r="L29" s="139"/>
    </row>
    <row r="30" s="1" customFormat="1" ht="6.96" customHeight="1">
      <c r="B30" s="38"/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66"/>
      <c r="J31" s="66"/>
      <c r="K31" s="66"/>
      <c r="L31" s="38"/>
    </row>
    <row r="32" s="1" customFormat="1" ht="25.44" customHeight="1">
      <c r="B32" s="38"/>
      <c r="D32" s="141" t="s">
        <v>45</v>
      </c>
      <c r="J32" s="142">
        <f>ROUND(J90, 2)</f>
        <v>3116960</v>
      </c>
      <c r="L32" s="38"/>
    </row>
    <row r="33" s="1" customFormat="1" ht="6.96" customHeight="1">
      <c r="B33" s="38"/>
      <c r="D33" s="66"/>
      <c r="E33" s="66"/>
      <c r="F33" s="66"/>
      <c r="G33" s="66"/>
      <c r="H33" s="66"/>
      <c r="I33" s="66"/>
      <c r="J33" s="66"/>
      <c r="K33" s="66"/>
      <c r="L33" s="38"/>
    </row>
    <row r="34" s="1" customFormat="1" ht="14.4" customHeight="1">
      <c r="B34" s="38"/>
      <c r="F34" s="143" t="s">
        <v>47</v>
      </c>
      <c r="I34" s="143" t="s">
        <v>46</v>
      </c>
      <c r="J34" s="143" t="s">
        <v>48</v>
      </c>
      <c r="L34" s="38"/>
    </row>
    <row r="35" s="1" customFormat="1" ht="14.4" customHeight="1">
      <c r="B35" s="38"/>
      <c r="D35" s="135" t="s">
        <v>49</v>
      </c>
      <c r="E35" s="135" t="s">
        <v>50</v>
      </c>
      <c r="F35" s="144">
        <f>ROUND((SUM(BE90:BE168)),  2)</f>
        <v>3116960</v>
      </c>
      <c r="I35" s="145">
        <v>0.20999999999999999</v>
      </c>
      <c r="J35" s="144">
        <f>ROUND(((SUM(BE90:BE168))*I35),  2)</f>
        <v>654561.59999999998</v>
      </c>
      <c r="L35" s="38"/>
    </row>
    <row r="36" s="1" customFormat="1" ht="14.4" customHeight="1">
      <c r="B36" s="38"/>
      <c r="E36" s="135" t="s">
        <v>51</v>
      </c>
      <c r="F36" s="144">
        <f>ROUND((SUM(BF90:BF168)),  2)</f>
        <v>0</v>
      </c>
      <c r="I36" s="145">
        <v>0.14999999999999999</v>
      </c>
      <c r="J36" s="144">
        <f>ROUND(((SUM(BF90:BF168))*I36),  2)</f>
        <v>0</v>
      </c>
      <c r="L36" s="38"/>
    </row>
    <row r="37" hidden="1" s="1" customFormat="1" ht="14.4" customHeight="1">
      <c r="B37" s="38"/>
      <c r="E37" s="135" t="s">
        <v>52</v>
      </c>
      <c r="F37" s="144">
        <f>ROUND((SUM(BG90:BG168)),  2)</f>
        <v>0</v>
      </c>
      <c r="I37" s="145">
        <v>0.20999999999999999</v>
      </c>
      <c r="J37" s="144">
        <f>0</f>
        <v>0</v>
      </c>
      <c r="L37" s="38"/>
    </row>
    <row r="38" hidden="1" s="1" customFormat="1" ht="14.4" customHeight="1">
      <c r="B38" s="38"/>
      <c r="E38" s="135" t="s">
        <v>53</v>
      </c>
      <c r="F38" s="144">
        <f>ROUND((SUM(BH90:BH168)),  2)</f>
        <v>0</v>
      </c>
      <c r="I38" s="145">
        <v>0.14999999999999999</v>
      </c>
      <c r="J38" s="144">
        <f>0</f>
        <v>0</v>
      </c>
      <c r="L38" s="38"/>
    </row>
    <row r="39" hidden="1" s="1" customFormat="1" ht="14.4" customHeight="1">
      <c r="B39" s="38"/>
      <c r="E39" s="135" t="s">
        <v>54</v>
      </c>
      <c r="F39" s="144">
        <f>ROUND((SUM(BI90:BI168)),  2)</f>
        <v>0</v>
      </c>
      <c r="I39" s="145">
        <v>0</v>
      </c>
      <c r="J39" s="144">
        <f>0</f>
        <v>0</v>
      </c>
      <c r="L39" s="38"/>
    </row>
    <row r="40" s="1" customFormat="1" ht="6.96" customHeight="1">
      <c r="B40" s="38"/>
      <c r="L40" s="38"/>
    </row>
    <row r="41" s="1" customFormat="1" ht="25.44" customHeight="1">
      <c r="B41" s="38"/>
      <c r="C41" s="146"/>
      <c r="D41" s="147" t="s">
        <v>55</v>
      </c>
      <c r="E41" s="148"/>
      <c r="F41" s="148"/>
      <c r="G41" s="149" t="s">
        <v>56</v>
      </c>
      <c r="H41" s="150" t="s">
        <v>57</v>
      </c>
      <c r="I41" s="148"/>
      <c r="J41" s="151">
        <f>SUM(J32:J39)</f>
        <v>3771521.6000000001</v>
      </c>
      <c r="K41" s="152"/>
      <c r="L41" s="38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38"/>
    </row>
    <row r="46" s="1" customFormat="1" ht="6.96" customHeight="1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38"/>
    </row>
    <row r="47" s="1" customFormat="1" ht="24.96" customHeight="1">
      <c r="B47" s="33"/>
      <c r="C47" s="23" t="s">
        <v>248</v>
      </c>
      <c r="D47" s="34"/>
      <c r="E47" s="34"/>
      <c r="F47" s="34"/>
      <c r="G47" s="34"/>
      <c r="H47" s="34"/>
      <c r="I47" s="34"/>
      <c r="J47" s="34"/>
      <c r="K47" s="34"/>
      <c r="L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8"/>
    </row>
    <row r="49" s="1" customFormat="1" ht="12" customHeight="1">
      <c r="B49" s="33"/>
      <c r="C49" s="29" t="s">
        <v>14</v>
      </c>
      <c r="D49" s="34"/>
      <c r="E49" s="34"/>
      <c r="F49" s="34"/>
      <c r="G49" s="34"/>
      <c r="H49" s="34"/>
      <c r="I49" s="34"/>
      <c r="J49" s="34"/>
      <c r="K49" s="34"/>
      <c r="L49" s="38"/>
    </row>
    <row r="50" s="1" customFormat="1" ht="16.5" customHeight="1">
      <c r="B50" s="33"/>
      <c r="C50" s="34"/>
      <c r="D50" s="34"/>
      <c r="E50" s="157" t="str">
        <f>E7</f>
        <v>Přestupní terminál Šumperk</v>
      </c>
      <c r="F50" s="29"/>
      <c r="G50" s="29"/>
      <c r="H50" s="29"/>
      <c r="I50" s="34"/>
      <c r="J50" s="34"/>
      <c r="K50" s="34"/>
      <c r="L50" s="38"/>
    </row>
    <row r="51" ht="12" customHeight="1">
      <c r="B51" s="21"/>
      <c r="C51" s="29" t="s">
        <v>244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1" customFormat="1" ht="16.5" customHeight="1">
      <c r="B52" s="33"/>
      <c r="C52" s="34"/>
      <c r="D52" s="34"/>
      <c r="E52" s="157" t="s">
        <v>7064</v>
      </c>
      <c r="F52" s="34"/>
      <c r="G52" s="34"/>
      <c r="H52" s="34"/>
      <c r="I52" s="34"/>
      <c r="J52" s="34"/>
      <c r="K52" s="34"/>
      <c r="L52" s="38"/>
    </row>
    <row r="53" s="1" customFormat="1" ht="12" customHeight="1">
      <c r="B53" s="33"/>
      <c r="C53" s="29" t="s">
        <v>246</v>
      </c>
      <c r="D53" s="34"/>
      <c r="E53" s="34"/>
      <c r="F53" s="34"/>
      <c r="G53" s="34"/>
      <c r="H53" s="34"/>
      <c r="I53" s="34"/>
      <c r="J53" s="34"/>
      <c r="K53" s="34"/>
      <c r="L53" s="38"/>
    </row>
    <row r="54" s="1" customFormat="1" ht="16.5" customHeight="1">
      <c r="B54" s="33"/>
      <c r="C54" s="34"/>
      <c r="D54" s="34"/>
      <c r="E54" s="59" t="str">
        <f>E11</f>
        <v>901 - Vedlejší rozpočtové náklady</v>
      </c>
      <c r="F54" s="34"/>
      <c r="G54" s="34"/>
      <c r="H54" s="34"/>
      <c r="I54" s="34"/>
      <c r="J54" s="34"/>
      <c r="K54" s="34"/>
      <c r="L54" s="38"/>
    </row>
    <row r="55" s="1" customFormat="1" ht="6.96" customHeight="1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8"/>
    </row>
    <row r="56" s="1" customFormat="1" ht="12" customHeight="1">
      <c r="B56" s="33"/>
      <c r="C56" s="29" t="s">
        <v>20</v>
      </c>
      <c r="D56" s="34"/>
      <c r="E56" s="34"/>
      <c r="F56" s="26" t="str">
        <f>F14</f>
        <v>Šumperk</v>
      </c>
      <c r="G56" s="34"/>
      <c r="H56" s="34"/>
      <c r="I56" s="29" t="s">
        <v>22</v>
      </c>
      <c r="J56" s="62" t="str">
        <f>IF(J14="","",J14)</f>
        <v>20. 11. 2018</v>
      </c>
      <c r="K56" s="34"/>
      <c r="L56" s="38"/>
    </row>
    <row r="57" s="1" customFormat="1" ht="6.96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8"/>
    </row>
    <row r="58" s="1" customFormat="1" ht="13.65" customHeight="1">
      <c r="B58" s="33"/>
      <c r="C58" s="29" t="s">
        <v>28</v>
      </c>
      <c r="D58" s="34"/>
      <c r="E58" s="34"/>
      <c r="F58" s="26" t="str">
        <f>E17</f>
        <v>Město Šumperk</v>
      </c>
      <c r="G58" s="34"/>
      <c r="H58" s="34"/>
      <c r="I58" s="29" t="s">
        <v>36</v>
      </c>
      <c r="J58" s="31" t="str">
        <f>E23</f>
        <v>Cekr CZ s.r.o.</v>
      </c>
      <c r="K58" s="34"/>
      <c r="L58" s="38"/>
    </row>
    <row r="59" s="1" customFormat="1" ht="24.9" customHeight="1">
      <c r="B59" s="33"/>
      <c r="C59" s="29" t="s">
        <v>34</v>
      </c>
      <c r="D59" s="34"/>
      <c r="E59" s="34"/>
      <c r="F59" s="26" t="str">
        <f>IF(E20="","",E20)</f>
        <v>Na základě VŘ</v>
      </c>
      <c r="G59" s="34"/>
      <c r="H59" s="34"/>
      <c r="I59" s="29" t="s">
        <v>41</v>
      </c>
      <c r="J59" s="31" t="str">
        <f>E26</f>
        <v>Jan Zamykal, CS ÚRS 2018 02</v>
      </c>
      <c r="K59" s="34"/>
      <c r="L59" s="38"/>
    </row>
    <row r="60" s="1" customFormat="1" ht="10.32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8"/>
    </row>
    <row r="61" s="1" customFormat="1" ht="29.28" customHeight="1">
      <c r="B61" s="33"/>
      <c r="C61" s="158" t="s">
        <v>249</v>
      </c>
      <c r="D61" s="159"/>
      <c r="E61" s="159"/>
      <c r="F61" s="159"/>
      <c r="G61" s="159"/>
      <c r="H61" s="159"/>
      <c r="I61" s="159"/>
      <c r="J61" s="160" t="s">
        <v>250</v>
      </c>
      <c r="K61" s="159"/>
      <c r="L61" s="38"/>
    </row>
    <row r="62" s="1" customFormat="1" ht="10.32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8"/>
    </row>
    <row r="63" s="1" customFormat="1" ht="22.8" customHeight="1">
      <c r="B63" s="33"/>
      <c r="C63" s="161" t="s">
        <v>251</v>
      </c>
      <c r="D63" s="34"/>
      <c r="E63" s="34"/>
      <c r="F63" s="34"/>
      <c r="G63" s="34"/>
      <c r="H63" s="34"/>
      <c r="I63" s="34"/>
      <c r="J63" s="93">
        <f>J90</f>
        <v>3116960</v>
      </c>
      <c r="K63" s="34"/>
      <c r="L63" s="38"/>
      <c r="AU63" s="17" t="s">
        <v>252</v>
      </c>
    </row>
    <row r="64" s="8" customFormat="1" ht="24.96" customHeight="1">
      <c r="B64" s="162"/>
      <c r="C64" s="163"/>
      <c r="D64" s="164" t="s">
        <v>7066</v>
      </c>
      <c r="E64" s="165"/>
      <c r="F64" s="165"/>
      <c r="G64" s="165"/>
      <c r="H64" s="165"/>
      <c r="I64" s="165"/>
      <c r="J64" s="166">
        <f>J91</f>
        <v>1735000</v>
      </c>
      <c r="K64" s="163"/>
      <c r="L64" s="167"/>
    </row>
    <row r="65" s="8" customFormat="1" ht="24.96" customHeight="1">
      <c r="B65" s="162"/>
      <c r="C65" s="163"/>
      <c r="D65" s="164" t="s">
        <v>7067</v>
      </c>
      <c r="E65" s="165"/>
      <c r="F65" s="165"/>
      <c r="G65" s="165"/>
      <c r="H65" s="165"/>
      <c r="I65" s="165"/>
      <c r="J65" s="166">
        <f>J118</f>
        <v>1027960</v>
      </c>
      <c r="K65" s="163"/>
      <c r="L65" s="167"/>
    </row>
    <row r="66" s="8" customFormat="1" ht="24.96" customHeight="1">
      <c r="B66" s="162"/>
      <c r="C66" s="163"/>
      <c r="D66" s="164" t="s">
        <v>7068</v>
      </c>
      <c r="E66" s="165"/>
      <c r="F66" s="165"/>
      <c r="G66" s="165"/>
      <c r="H66" s="165"/>
      <c r="I66" s="165"/>
      <c r="J66" s="166">
        <f>J130</f>
        <v>210000</v>
      </c>
      <c r="K66" s="163"/>
      <c r="L66" s="167"/>
    </row>
    <row r="67" s="8" customFormat="1" ht="24.96" customHeight="1">
      <c r="B67" s="162"/>
      <c r="C67" s="163"/>
      <c r="D67" s="164" t="s">
        <v>7069</v>
      </c>
      <c r="E67" s="165"/>
      <c r="F67" s="165"/>
      <c r="G67" s="165"/>
      <c r="H67" s="165"/>
      <c r="I67" s="165"/>
      <c r="J67" s="166">
        <f>J147</f>
        <v>130000</v>
      </c>
      <c r="K67" s="163"/>
      <c r="L67" s="167"/>
    </row>
    <row r="68" s="8" customFormat="1" ht="24.96" customHeight="1">
      <c r="B68" s="162"/>
      <c r="C68" s="163"/>
      <c r="D68" s="164" t="s">
        <v>7070</v>
      </c>
      <c r="E68" s="165"/>
      <c r="F68" s="165"/>
      <c r="G68" s="165"/>
      <c r="H68" s="165"/>
      <c r="I68" s="165"/>
      <c r="J68" s="166">
        <f>J159</f>
        <v>14000</v>
      </c>
      <c r="K68" s="163"/>
      <c r="L68" s="167"/>
    </row>
    <row r="69" s="1" customFormat="1" ht="21.84" customHeight="1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8"/>
    </row>
    <row r="70" s="1" customFormat="1" ht="6.96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8"/>
    </row>
    <row r="74" s="1" customFormat="1" ht="6.96" customHeight="1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38"/>
    </row>
    <row r="75" s="1" customFormat="1" ht="24.96" customHeight="1">
      <c r="B75" s="33"/>
      <c r="C75" s="23" t="s">
        <v>268</v>
      </c>
      <c r="D75" s="34"/>
      <c r="E75" s="34"/>
      <c r="F75" s="34"/>
      <c r="G75" s="34"/>
      <c r="H75" s="34"/>
      <c r="I75" s="34"/>
      <c r="J75" s="34"/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8"/>
    </row>
    <row r="77" s="1" customFormat="1" ht="12" customHeight="1">
      <c r="B77" s="33"/>
      <c r="C77" s="29" t="s">
        <v>14</v>
      </c>
      <c r="D77" s="34"/>
      <c r="E77" s="34"/>
      <c r="F77" s="34"/>
      <c r="G77" s="34"/>
      <c r="H77" s="34"/>
      <c r="I77" s="34"/>
      <c r="J77" s="34"/>
      <c r="K77" s="34"/>
      <c r="L77" s="38"/>
    </row>
    <row r="78" s="1" customFormat="1" ht="16.5" customHeight="1">
      <c r="B78" s="33"/>
      <c r="C78" s="34"/>
      <c r="D78" s="34"/>
      <c r="E78" s="157" t="str">
        <f>E7</f>
        <v>Přestupní terminál Šumperk</v>
      </c>
      <c r="F78" s="29"/>
      <c r="G78" s="29"/>
      <c r="H78" s="29"/>
      <c r="I78" s="34"/>
      <c r="J78" s="34"/>
      <c r="K78" s="34"/>
      <c r="L78" s="38"/>
    </row>
    <row r="79" ht="12" customHeight="1">
      <c r="B79" s="21"/>
      <c r="C79" s="29" t="s">
        <v>244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1" customFormat="1" ht="16.5" customHeight="1">
      <c r="B80" s="33"/>
      <c r="C80" s="34"/>
      <c r="D80" s="34"/>
      <c r="E80" s="157" t="s">
        <v>7064</v>
      </c>
      <c r="F80" s="34"/>
      <c r="G80" s="34"/>
      <c r="H80" s="34"/>
      <c r="I80" s="34"/>
      <c r="J80" s="34"/>
      <c r="K80" s="34"/>
      <c r="L80" s="38"/>
    </row>
    <row r="81" s="1" customFormat="1" ht="12" customHeight="1">
      <c r="B81" s="33"/>
      <c r="C81" s="29" t="s">
        <v>246</v>
      </c>
      <c r="D81" s="34"/>
      <c r="E81" s="34"/>
      <c r="F81" s="34"/>
      <c r="G81" s="34"/>
      <c r="H81" s="34"/>
      <c r="I81" s="34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E11</f>
        <v>901 - Vedlejší rozpočtové náklady</v>
      </c>
      <c r="F82" s="34"/>
      <c r="G82" s="34"/>
      <c r="H82" s="34"/>
      <c r="I82" s="34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8"/>
    </row>
    <row r="84" s="1" customFormat="1" ht="12" customHeight="1">
      <c r="B84" s="33"/>
      <c r="C84" s="29" t="s">
        <v>20</v>
      </c>
      <c r="D84" s="34"/>
      <c r="E84" s="34"/>
      <c r="F84" s="26" t="str">
        <f>F14</f>
        <v>Šumperk</v>
      </c>
      <c r="G84" s="34"/>
      <c r="H84" s="34"/>
      <c r="I84" s="29" t="s">
        <v>22</v>
      </c>
      <c r="J84" s="62" t="str">
        <f>IF(J14="","",J14)</f>
        <v>20. 11. 2018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8"/>
    </row>
    <row r="86" s="1" customFormat="1" ht="13.65" customHeight="1">
      <c r="B86" s="33"/>
      <c r="C86" s="29" t="s">
        <v>28</v>
      </c>
      <c r="D86" s="34"/>
      <c r="E86" s="34"/>
      <c r="F86" s="26" t="str">
        <f>E17</f>
        <v>Město Šumperk</v>
      </c>
      <c r="G86" s="34"/>
      <c r="H86" s="34"/>
      <c r="I86" s="29" t="s">
        <v>36</v>
      </c>
      <c r="J86" s="31" t="str">
        <f>E23</f>
        <v>Cekr CZ s.r.o.</v>
      </c>
      <c r="K86" s="34"/>
      <c r="L86" s="38"/>
    </row>
    <row r="87" s="1" customFormat="1" ht="24.9" customHeight="1">
      <c r="B87" s="33"/>
      <c r="C87" s="29" t="s">
        <v>34</v>
      </c>
      <c r="D87" s="34"/>
      <c r="E87" s="34"/>
      <c r="F87" s="26" t="str">
        <f>IF(E20="","",E20)</f>
        <v>Na základě VŘ</v>
      </c>
      <c r="G87" s="34"/>
      <c r="H87" s="34"/>
      <c r="I87" s="29" t="s">
        <v>41</v>
      </c>
      <c r="J87" s="31" t="str">
        <f>E26</f>
        <v>Jan Zamykal, CS ÚRS 2018 02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8"/>
    </row>
    <row r="89" s="10" customFormat="1" ht="29.28" customHeight="1">
      <c r="B89" s="173"/>
      <c r="C89" s="174" t="s">
        <v>269</v>
      </c>
      <c r="D89" s="175" t="s">
        <v>64</v>
      </c>
      <c r="E89" s="175" t="s">
        <v>60</v>
      </c>
      <c r="F89" s="175" t="s">
        <v>61</v>
      </c>
      <c r="G89" s="175" t="s">
        <v>270</v>
      </c>
      <c r="H89" s="175" t="s">
        <v>271</v>
      </c>
      <c r="I89" s="175" t="s">
        <v>272</v>
      </c>
      <c r="J89" s="176" t="s">
        <v>250</v>
      </c>
      <c r="K89" s="177" t="s">
        <v>273</v>
      </c>
      <c r="L89" s="178"/>
      <c r="M89" s="83" t="s">
        <v>1</v>
      </c>
      <c r="N89" s="84" t="s">
        <v>49</v>
      </c>
      <c r="O89" s="84" t="s">
        <v>274</v>
      </c>
      <c r="P89" s="84" t="s">
        <v>275</v>
      </c>
      <c r="Q89" s="84" t="s">
        <v>276</v>
      </c>
      <c r="R89" s="84" t="s">
        <v>277</v>
      </c>
      <c r="S89" s="84" t="s">
        <v>278</v>
      </c>
      <c r="T89" s="85" t="s">
        <v>279</v>
      </c>
    </row>
    <row r="90" s="1" customFormat="1" ht="22.8" customHeight="1">
      <c r="B90" s="33"/>
      <c r="C90" s="90" t="s">
        <v>280</v>
      </c>
      <c r="D90" s="34"/>
      <c r="E90" s="34"/>
      <c r="F90" s="34"/>
      <c r="G90" s="34"/>
      <c r="H90" s="34"/>
      <c r="I90" s="34"/>
      <c r="J90" s="179">
        <f>BK90</f>
        <v>3116960</v>
      </c>
      <c r="K90" s="34"/>
      <c r="L90" s="38"/>
      <c r="M90" s="86"/>
      <c r="N90" s="87"/>
      <c r="O90" s="87"/>
      <c r="P90" s="180">
        <f>P91+P118+P130+P147+P159</f>
        <v>0</v>
      </c>
      <c r="Q90" s="87"/>
      <c r="R90" s="180">
        <f>R91+R118+R130+R147+R159</f>
        <v>0</v>
      </c>
      <c r="S90" s="87"/>
      <c r="T90" s="181">
        <f>T91+T118+T130+T147+T159</f>
        <v>0</v>
      </c>
      <c r="AT90" s="17" t="s">
        <v>78</v>
      </c>
      <c r="AU90" s="17" t="s">
        <v>252</v>
      </c>
      <c r="BK90" s="182">
        <f>BK91+BK118+BK130+BK147+BK159</f>
        <v>3116960</v>
      </c>
    </row>
    <row r="91" s="11" customFormat="1" ht="25.92" customHeight="1">
      <c r="B91" s="183"/>
      <c r="C91" s="184"/>
      <c r="D91" s="185" t="s">
        <v>78</v>
      </c>
      <c r="E91" s="186" t="s">
        <v>4678</v>
      </c>
      <c r="F91" s="186" t="s">
        <v>4679</v>
      </c>
      <c r="G91" s="184"/>
      <c r="H91" s="184"/>
      <c r="I91" s="184"/>
      <c r="J91" s="187">
        <f>BK91</f>
        <v>1735000</v>
      </c>
      <c r="K91" s="184"/>
      <c r="L91" s="188"/>
      <c r="M91" s="189"/>
      <c r="N91" s="190"/>
      <c r="O91" s="190"/>
      <c r="P91" s="191">
        <f>SUM(P92:P117)</f>
        <v>0</v>
      </c>
      <c r="Q91" s="190"/>
      <c r="R91" s="191">
        <f>SUM(R92:R117)</f>
        <v>0</v>
      </c>
      <c r="S91" s="190"/>
      <c r="T91" s="192">
        <f>SUM(T92:T117)</f>
        <v>0</v>
      </c>
      <c r="AR91" s="193" t="s">
        <v>319</v>
      </c>
      <c r="AT91" s="194" t="s">
        <v>78</v>
      </c>
      <c r="AU91" s="194" t="s">
        <v>79</v>
      </c>
      <c r="AY91" s="193" t="s">
        <v>282</v>
      </c>
      <c r="BK91" s="195">
        <f>SUM(BK92:BK117)</f>
        <v>1735000</v>
      </c>
    </row>
    <row r="92" s="1" customFormat="1" ht="16.5" customHeight="1">
      <c r="B92" s="33"/>
      <c r="C92" s="198" t="s">
        <v>86</v>
      </c>
      <c r="D92" s="198" t="s">
        <v>285</v>
      </c>
      <c r="E92" s="199" t="s">
        <v>7071</v>
      </c>
      <c r="F92" s="200" t="s">
        <v>7072</v>
      </c>
      <c r="G92" s="201" t="s">
        <v>533</v>
      </c>
      <c r="H92" s="202">
        <v>1</v>
      </c>
      <c r="I92" s="203">
        <v>20000</v>
      </c>
      <c r="J92" s="203">
        <f>ROUND(I92*H92,2)</f>
        <v>20000</v>
      </c>
      <c r="K92" s="200" t="s">
        <v>289</v>
      </c>
      <c r="L92" s="38"/>
      <c r="M92" s="72" t="s">
        <v>1</v>
      </c>
      <c r="N92" s="204" t="s">
        <v>50</v>
      </c>
      <c r="O92" s="205">
        <v>0</v>
      </c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AR92" s="17" t="s">
        <v>4682</v>
      </c>
      <c r="AT92" s="17" t="s">
        <v>285</v>
      </c>
      <c r="AU92" s="17" t="s">
        <v>86</v>
      </c>
      <c r="AY92" s="17" t="s">
        <v>282</v>
      </c>
      <c r="BE92" s="207">
        <f>IF(N92="základní",J92,0)</f>
        <v>20000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7" t="s">
        <v>86</v>
      </c>
      <c r="BK92" s="207">
        <f>ROUND(I92*H92,2)</f>
        <v>20000</v>
      </c>
      <c r="BL92" s="17" t="s">
        <v>4682</v>
      </c>
      <c r="BM92" s="17" t="s">
        <v>7073</v>
      </c>
    </row>
    <row r="93" s="12" customFormat="1">
      <c r="B93" s="208"/>
      <c r="C93" s="209"/>
      <c r="D93" s="210" t="s">
        <v>292</v>
      </c>
      <c r="E93" s="211" t="s">
        <v>1</v>
      </c>
      <c r="F93" s="212" t="s">
        <v>7074</v>
      </c>
      <c r="G93" s="209"/>
      <c r="H93" s="211" t="s">
        <v>1</v>
      </c>
      <c r="I93" s="209"/>
      <c r="J93" s="209"/>
      <c r="K93" s="209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292</v>
      </c>
      <c r="AU93" s="217" t="s">
        <v>86</v>
      </c>
      <c r="AV93" s="12" t="s">
        <v>86</v>
      </c>
      <c r="AW93" s="12" t="s">
        <v>40</v>
      </c>
      <c r="AX93" s="12" t="s">
        <v>79</v>
      </c>
      <c r="AY93" s="217" t="s">
        <v>282</v>
      </c>
    </row>
    <row r="94" s="12" customFormat="1">
      <c r="B94" s="208"/>
      <c r="C94" s="209"/>
      <c r="D94" s="210" t="s">
        <v>292</v>
      </c>
      <c r="E94" s="211" t="s">
        <v>1</v>
      </c>
      <c r="F94" s="212" t="s">
        <v>7075</v>
      </c>
      <c r="G94" s="209"/>
      <c r="H94" s="211" t="s">
        <v>1</v>
      </c>
      <c r="I94" s="209"/>
      <c r="J94" s="209"/>
      <c r="K94" s="209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292</v>
      </c>
      <c r="AU94" s="217" t="s">
        <v>86</v>
      </c>
      <c r="AV94" s="12" t="s">
        <v>86</v>
      </c>
      <c r="AW94" s="12" t="s">
        <v>40</v>
      </c>
      <c r="AX94" s="12" t="s">
        <v>79</v>
      </c>
      <c r="AY94" s="217" t="s">
        <v>282</v>
      </c>
    </row>
    <row r="95" s="13" customFormat="1">
      <c r="B95" s="218"/>
      <c r="C95" s="219"/>
      <c r="D95" s="210" t="s">
        <v>292</v>
      </c>
      <c r="E95" s="220" t="s">
        <v>1</v>
      </c>
      <c r="F95" s="221" t="s">
        <v>86</v>
      </c>
      <c r="G95" s="219"/>
      <c r="H95" s="222">
        <v>1</v>
      </c>
      <c r="I95" s="219"/>
      <c r="J95" s="219"/>
      <c r="K95" s="219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292</v>
      </c>
      <c r="AU95" s="227" t="s">
        <v>86</v>
      </c>
      <c r="AV95" s="13" t="s">
        <v>88</v>
      </c>
      <c r="AW95" s="13" t="s">
        <v>40</v>
      </c>
      <c r="AX95" s="13" t="s">
        <v>79</v>
      </c>
      <c r="AY95" s="227" t="s">
        <v>282</v>
      </c>
    </row>
    <row r="96" s="15" customFormat="1">
      <c r="B96" s="238"/>
      <c r="C96" s="239"/>
      <c r="D96" s="210" t="s">
        <v>292</v>
      </c>
      <c r="E96" s="240" t="s">
        <v>1</v>
      </c>
      <c r="F96" s="241" t="s">
        <v>306</v>
      </c>
      <c r="G96" s="239"/>
      <c r="H96" s="242">
        <v>1</v>
      </c>
      <c r="I96" s="239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292</v>
      </c>
      <c r="AU96" s="247" t="s">
        <v>86</v>
      </c>
      <c r="AV96" s="15" t="s">
        <v>290</v>
      </c>
      <c r="AW96" s="15" t="s">
        <v>40</v>
      </c>
      <c r="AX96" s="15" t="s">
        <v>86</v>
      </c>
      <c r="AY96" s="247" t="s">
        <v>282</v>
      </c>
    </row>
    <row r="97" s="1" customFormat="1" ht="16.5" customHeight="1">
      <c r="B97" s="33"/>
      <c r="C97" s="198" t="s">
        <v>88</v>
      </c>
      <c r="D97" s="198" t="s">
        <v>285</v>
      </c>
      <c r="E97" s="199" t="s">
        <v>7076</v>
      </c>
      <c r="F97" s="200" t="s">
        <v>7077</v>
      </c>
      <c r="G97" s="201" t="s">
        <v>533</v>
      </c>
      <c r="H97" s="202">
        <v>1</v>
      </c>
      <c r="I97" s="203">
        <v>90000</v>
      </c>
      <c r="J97" s="203">
        <f>ROUND(I97*H97,2)</f>
        <v>90000</v>
      </c>
      <c r="K97" s="200" t="s">
        <v>289</v>
      </c>
      <c r="L97" s="38"/>
      <c r="M97" s="72" t="s">
        <v>1</v>
      </c>
      <c r="N97" s="204" t="s">
        <v>50</v>
      </c>
      <c r="O97" s="205">
        <v>0</v>
      </c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17" t="s">
        <v>4682</v>
      </c>
      <c r="AT97" s="17" t="s">
        <v>285</v>
      </c>
      <c r="AU97" s="17" t="s">
        <v>86</v>
      </c>
      <c r="AY97" s="17" t="s">
        <v>282</v>
      </c>
      <c r="BE97" s="207">
        <f>IF(N97="základní",J97,0)</f>
        <v>90000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17" t="s">
        <v>86</v>
      </c>
      <c r="BK97" s="207">
        <f>ROUND(I97*H97,2)</f>
        <v>90000</v>
      </c>
      <c r="BL97" s="17" t="s">
        <v>4682</v>
      </c>
      <c r="BM97" s="17" t="s">
        <v>7078</v>
      </c>
    </row>
    <row r="98" s="12" customFormat="1">
      <c r="B98" s="208"/>
      <c r="C98" s="209"/>
      <c r="D98" s="210" t="s">
        <v>292</v>
      </c>
      <c r="E98" s="211" t="s">
        <v>1</v>
      </c>
      <c r="F98" s="212" t="s">
        <v>7079</v>
      </c>
      <c r="G98" s="209"/>
      <c r="H98" s="211" t="s">
        <v>1</v>
      </c>
      <c r="I98" s="209"/>
      <c r="J98" s="209"/>
      <c r="K98" s="209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292</v>
      </c>
      <c r="AU98" s="217" t="s">
        <v>86</v>
      </c>
      <c r="AV98" s="12" t="s">
        <v>86</v>
      </c>
      <c r="AW98" s="12" t="s">
        <v>40</v>
      </c>
      <c r="AX98" s="12" t="s">
        <v>79</v>
      </c>
      <c r="AY98" s="217" t="s">
        <v>282</v>
      </c>
    </row>
    <row r="99" s="12" customFormat="1">
      <c r="B99" s="208"/>
      <c r="C99" s="209"/>
      <c r="D99" s="210" t="s">
        <v>292</v>
      </c>
      <c r="E99" s="211" t="s">
        <v>1</v>
      </c>
      <c r="F99" s="212" t="s">
        <v>7080</v>
      </c>
      <c r="G99" s="209"/>
      <c r="H99" s="211" t="s">
        <v>1</v>
      </c>
      <c r="I99" s="209"/>
      <c r="J99" s="209"/>
      <c r="K99" s="209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292</v>
      </c>
      <c r="AU99" s="217" t="s">
        <v>86</v>
      </c>
      <c r="AV99" s="12" t="s">
        <v>86</v>
      </c>
      <c r="AW99" s="12" t="s">
        <v>40</v>
      </c>
      <c r="AX99" s="12" t="s">
        <v>79</v>
      </c>
      <c r="AY99" s="217" t="s">
        <v>282</v>
      </c>
    </row>
    <row r="100" s="13" customFormat="1">
      <c r="B100" s="218"/>
      <c r="C100" s="219"/>
      <c r="D100" s="210" t="s">
        <v>292</v>
      </c>
      <c r="E100" s="220" t="s">
        <v>1</v>
      </c>
      <c r="F100" s="221" t="s">
        <v>86</v>
      </c>
      <c r="G100" s="219"/>
      <c r="H100" s="222">
        <v>1</v>
      </c>
      <c r="I100" s="219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292</v>
      </c>
      <c r="AU100" s="227" t="s">
        <v>86</v>
      </c>
      <c r="AV100" s="13" t="s">
        <v>88</v>
      </c>
      <c r="AW100" s="13" t="s">
        <v>40</v>
      </c>
      <c r="AX100" s="13" t="s">
        <v>79</v>
      </c>
      <c r="AY100" s="227" t="s">
        <v>282</v>
      </c>
    </row>
    <row r="101" s="15" customFormat="1">
      <c r="B101" s="238"/>
      <c r="C101" s="239"/>
      <c r="D101" s="210" t="s">
        <v>292</v>
      </c>
      <c r="E101" s="240" t="s">
        <v>1</v>
      </c>
      <c r="F101" s="241" t="s">
        <v>306</v>
      </c>
      <c r="G101" s="239"/>
      <c r="H101" s="242">
        <v>1</v>
      </c>
      <c r="I101" s="239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292</v>
      </c>
      <c r="AU101" s="247" t="s">
        <v>86</v>
      </c>
      <c r="AV101" s="15" t="s">
        <v>290</v>
      </c>
      <c r="AW101" s="15" t="s">
        <v>40</v>
      </c>
      <c r="AX101" s="15" t="s">
        <v>86</v>
      </c>
      <c r="AY101" s="247" t="s">
        <v>282</v>
      </c>
    </row>
    <row r="102" s="1" customFormat="1" ht="16.5" customHeight="1">
      <c r="B102" s="33"/>
      <c r="C102" s="198" t="s">
        <v>129</v>
      </c>
      <c r="D102" s="198" t="s">
        <v>285</v>
      </c>
      <c r="E102" s="199" t="s">
        <v>4680</v>
      </c>
      <c r="F102" s="200" t="s">
        <v>4681</v>
      </c>
      <c r="G102" s="201" t="s">
        <v>533</v>
      </c>
      <c r="H102" s="202">
        <v>1</v>
      </c>
      <c r="I102" s="203">
        <v>90000</v>
      </c>
      <c r="J102" s="203">
        <f>ROUND(I102*H102,2)</f>
        <v>90000</v>
      </c>
      <c r="K102" s="200" t="s">
        <v>289</v>
      </c>
      <c r="L102" s="38"/>
      <c r="M102" s="72" t="s">
        <v>1</v>
      </c>
      <c r="N102" s="204" t="s">
        <v>50</v>
      </c>
      <c r="O102" s="205">
        <v>0</v>
      </c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17" t="s">
        <v>4682</v>
      </c>
      <c r="AT102" s="17" t="s">
        <v>285</v>
      </c>
      <c r="AU102" s="17" t="s">
        <v>86</v>
      </c>
      <c r="AY102" s="17" t="s">
        <v>282</v>
      </c>
      <c r="BE102" s="207">
        <f>IF(N102="základní",J102,0)</f>
        <v>90000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7" t="s">
        <v>86</v>
      </c>
      <c r="BK102" s="207">
        <f>ROUND(I102*H102,2)</f>
        <v>90000</v>
      </c>
      <c r="BL102" s="17" t="s">
        <v>4682</v>
      </c>
      <c r="BM102" s="17" t="s">
        <v>7081</v>
      </c>
    </row>
    <row r="103" s="12" customFormat="1">
      <c r="B103" s="208"/>
      <c r="C103" s="209"/>
      <c r="D103" s="210" t="s">
        <v>292</v>
      </c>
      <c r="E103" s="211" t="s">
        <v>1</v>
      </c>
      <c r="F103" s="212" t="s">
        <v>7082</v>
      </c>
      <c r="G103" s="209"/>
      <c r="H103" s="211" t="s">
        <v>1</v>
      </c>
      <c r="I103" s="209"/>
      <c r="J103" s="209"/>
      <c r="K103" s="209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292</v>
      </c>
      <c r="AU103" s="217" t="s">
        <v>86</v>
      </c>
      <c r="AV103" s="12" t="s">
        <v>86</v>
      </c>
      <c r="AW103" s="12" t="s">
        <v>40</v>
      </c>
      <c r="AX103" s="12" t="s">
        <v>79</v>
      </c>
      <c r="AY103" s="217" t="s">
        <v>282</v>
      </c>
    </row>
    <row r="104" s="13" customFormat="1">
      <c r="B104" s="218"/>
      <c r="C104" s="219"/>
      <c r="D104" s="210" t="s">
        <v>292</v>
      </c>
      <c r="E104" s="220" t="s">
        <v>1</v>
      </c>
      <c r="F104" s="221" t="s">
        <v>86</v>
      </c>
      <c r="G104" s="219"/>
      <c r="H104" s="222">
        <v>1</v>
      </c>
      <c r="I104" s="219"/>
      <c r="J104" s="219"/>
      <c r="K104" s="219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292</v>
      </c>
      <c r="AU104" s="227" t="s">
        <v>86</v>
      </c>
      <c r="AV104" s="13" t="s">
        <v>88</v>
      </c>
      <c r="AW104" s="13" t="s">
        <v>40</v>
      </c>
      <c r="AX104" s="13" t="s">
        <v>79</v>
      </c>
      <c r="AY104" s="227" t="s">
        <v>282</v>
      </c>
    </row>
    <row r="105" s="15" customFormat="1">
      <c r="B105" s="238"/>
      <c r="C105" s="239"/>
      <c r="D105" s="210" t="s">
        <v>292</v>
      </c>
      <c r="E105" s="240" t="s">
        <v>1</v>
      </c>
      <c r="F105" s="241" t="s">
        <v>306</v>
      </c>
      <c r="G105" s="239"/>
      <c r="H105" s="242">
        <v>1</v>
      </c>
      <c r="I105" s="239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292</v>
      </c>
      <c r="AU105" s="247" t="s">
        <v>86</v>
      </c>
      <c r="AV105" s="15" t="s">
        <v>290</v>
      </c>
      <c r="AW105" s="15" t="s">
        <v>40</v>
      </c>
      <c r="AX105" s="15" t="s">
        <v>86</v>
      </c>
      <c r="AY105" s="247" t="s">
        <v>282</v>
      </c>
    </row>
    <row r="106" s="1" customFormat="1" ht="16.5" customHeight="1">
      <c r="B106" s="33"/>
      <c r="C106" s="198" t="s">
        <v>290</v>
      </c>
      <c r="D106" s="198" t="s">
        <v>285</v>
      </c>
      <c r="E106" s="199" t="s">
        <v>7083</v>
      </c>
      <c r="F106" s="200" t="s">
        <v>7084</v>
      </c>
      <c r="G106" s="201" t="s">
        <v>533</v>
      </c>
      <c r="H106" s="202">
        <v>1</v>
      </c>
      <c r="I106" s="203">
        <v>35000</v>
      </c>
      <c r="J106" s="203">
        <f>ROUND(I106*H106,2)</f>
        <v>35000</v>
      </c>
      <c r="K106" s="200" t="s">
        <v>289</v>
      </c>
      <c r="L106" s="38"/>
      <c r="M106" s="72" t="s">
        <v>1</v>
      </c>
      <c r="N106" s="204" t="s">
        <v>50</v>
      </c>
      <c r="O106" s="205">
        <v>0</v>
      </c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7" t="s">
        <v>4682</v>
      </c>
      <c r="AT106" s="17" t="s">
        <v>285</v>
      </c>
      <c r="AU106" s="17" t="s">
        <v>86</v>
      </c>
      <c r="AY106" s="17" t="s">
        <v>282</v>
      </c>
      <c r="BE106" s="207">
        <f>IF(N106="základní",J106,0)</f>
        <v>35000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7" t="s">
        <v>86</v>
      </c>
      <c r="BK106" s="207">
        <f>ROUND(I106*H106,2)</f>
        <v>35000</v>
      </c>
      <c r="BL106" s="17" t="s">
        <v>4682</v>
      </c>
      <c r="BM106" s="17" t="s">
        <v>7085</v>
      </c>
    </row>
    <row r="107" s="12" customFormat="1">
      <c r="B107" s="208"/>
      <c r="C107" s="209"/>
      <c r="D107" s="210" t="s">
        <v>292</v>
      </c>
      <c r="E107" s="211" t="s">
        <v>1</v>
      </c>
      <c r="F107" s="212" t="s">
        <v>7086</v>
      </c>
      <c r="G107" s="209"/>
      <c r="H107" s="211" t="s">
        <v>1</v>
      </c>
      <c r="I107" s="209"/>
      <c r="J107" s="209"/>
      <c r="K107" s="209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292</v>
      </c>
      <c r="AU107" s="217" t="s">
        <v>86</v>
      </c>
      <c r="AV107" s="12" t="s">
        <v>86</v>
      </c>
      <c r="AW107" s="12" t="s">
        <v>40</v>
      </c>
      <c r="AX107" s="12" t="s">
        <v>79</v>
      </c>
      <c r="AY107" s="217" t="s">
        <v>282</v>
      </c>
    </row>
    <row r="108" s="13" customFormat="1">
      <c r="B108" s="218"/>
      <c r="C108" s="219"/>
      <c r="D108" s="210" t="s">
        <v>292</v>
      </c>
      <c r="E108" s="220" t="s">
        <v>1</v>
      </c>
      <c r="F108" s="221" t="s">
        <v>86</v>
      </c>
      <c r="G108" s="219"/>
      <c r="H108" s="222">
        <v>1</v>
      </c>
      <c r="I108" s="219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292</v>
      </c>
      <c r="AU108" s="227" t="s">
        <v>86</v>
      </c>
      <c r="AV108" s="13" t="s">
        <v>88</v>
      </c>
      <c r="AW108" s="13" t="s">
        <v>40</v>
      </c>
      <c r="AX108" s="13" t="s">
        <v>79</v>
      </c>
      <c r="AY108" s="227" t="s">
        <v>282</v>
      </c>
    </row>
    <row r="109" s="15" customFormat="1">
      <c r="B109" s="238"/>
      <c r="C109" s="239"/>
      <c r="D109" s="210" t="s">
        <v>292</v>
      </c>
      <c r="E109" s="240" t="s">
        <v>1</v>
      </c>
      <c r="F109" s="241" t="s">
        <v>306</v>
      </c>
      <c r="G109" s="239"/>
      <c r="H109" s="242">
        <v>1</v>
      </c>
      <c r="I109" s="239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292</v>
      </c>
      <c r="AU109" s="247" t="s">
        <v>86</v>
      </c>
      <c r="AV109" s="15" t="s">
        <v>290</v>
      </c>
      <c r="AW109" s="15" t="s">
        <v>40</v>
      </c>
      <c r="AX109" s="15" t="s">
        <v>86</v>
      </c>
      <c r="AY109" s="247" t="s">
        <v>282</v>
      </c>
    </row>
    <row r="110" s="1" customFormat="1" ht="16.5" customHeight="1">
      <c r="B110" s="33"/>
      <c r="C110" s="198" t="s">
        <v>319</v>
      </c>
      <c r="D110" s="198" t="s">
        <v>285</v>
      </c>
      <c r="E110" s="199" t="s">
        <v>7087</v>
      </c>
      <c r="F110" s="200" t="s">
        <v>7088</v>
      </c>
      <c r="G110" s="201" t="s">
        <v>533</v>
      </c>
      <c r="H110" s="202">
        <v>1</v>
      </c>
      <c r="I110" s="203">
        <v>1250000</v>
      </c>
      <c r="J110" s="203">
        <f>ROUND(I110*H110,2)</f>
        <v>1250000</v>
      </c>
      <c r="K110" s="200" t="s">
        <v>289</v>
      </c>
      <c r="L110" s="38"/>
      <c r="M110" s="72" t="s">
        <v>1</v>
      </c>
      <c r="N110" s="204" t="s">
        <v>50</v>
      </c>
      <c r="O110" s="205">
        <v>0</v>
      </c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AR110" s="17" t="s">
        <v>4682</v>
      </c>
      <c r="AT110" s="17" t="s">
        <v>285</v>
      </c>
      <c r="AU110" s="17" t="s">
        <v>86</v>
      </c>
      <c r="AY110" s="17" t="s">
        <v>282</v>
      </c>
      <c r="BE110" s="207">
        <f>IF(N110="základní",J110,0)</f>
        <v>1250000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7" t="s">
        <v>86</v>
      </c>
      <c r="BK110" s="207">
        <f>ROUND(I110*H110,2)</f>
        <v>1250000</v>
      </c>
      <c r="BL110" s="17" t="s">
        <v>4682</v>
      </c>
      <c r="BM110" s="17" t="s">
        <v>7089</v>
      </c>
    </row>
    <row r="111" s="12" customFormat="1">
      <c r="B111" s="208"/>
      <c r="C111" s="209"/>
      <c r="D111" s="210" t="s">
        <v>292</v>
      </c>
      <c r="E111" s="211" t="s">
        <v>1</v>
      </c>
      <c r="F111" s="212" t="s">
        <v>7090</v>
      </c>
      <c r="G111" s="209"/>
      <c r="H111" s="211" t="s">
        <v>1</v>
      </c>
      <c r="I111" s="209"/>
      <c r="J111" s="209"/>
      <c r="K111" s="209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292</v>
      </c>
      <c r="AU111" s="217" t="s">
        <v>86</v>
      </c>
      <c r="AV111" s="12" t="s">
        <v>86</v>
      </c>
      <c r="AW111" s="12" t="s">
        <v>40</v>
      </c>
      <c r="AX111" s="12" t="s">
        <v>79</v>
      </c>
      <c r="AY111" s="217" t="s">
        <v>282</v>
      </c>
    </row>
    <row r="112" s="13" customFormat="1">
      <c r="B112" s="218"/>
      <c r="C112" s="219"/>
      <c r="D112" s="210" t="s">
        <v>292</v>
      </c>
      <c r="E112" s="220" t="s">
        <v>1</v>
      </c>
      <c r="F112" s="221" t="s">
        <v>86</v>
      </c>
      <c r="G112" s="219"/>
      <c r="H112" s="222">
        <v>1</v>
      </c>
      <c r="I112" s="219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292</v>
      </c>
      <c r="AU112" s="227" t="s">
        <v>86</v>
      </c>
      <c r="AV112" s="13" t="s">
        <v>88</v>
      </c>
      <c r="AW112" s="13" t="s">
        <v>40</v>
      </c>
      <c r="AX112" s="13" t="s">
        <v>79</v>
      </c>
      <c r="AY112" s="227" t="s">
        <v>282</v>
      </c>
    </row>
    <row r="113" s="15" customFormat="1">
      <c r="B113" s="238"/>
      <c r="C113" s="239"/>
      <c r="D113" s="210" t="s">
        <v>292</v>
      </c>
      <c r="E113" s="240" t="s">
        <v>1</v>
      </c>
      <c r="F113" s="241" t="s">
        <v>306</v>
      </c>
      <c r="G113" s="239"/>
      <c r="H113" s="242">
        <v>1</v>
      </c>
      <c r="I113" s="239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292</v>
      </c>
      <c r="AU113" s="247" t="s">
        <v>86</v>
      </c>
      <c r="AV113" s="15" t="s">
        <v>290</v>
      </c>
      <c r="AW113" s="15" t="s">
        <v>40</v>
      </c>
      <c r="AX113" s="15" t="s">
        <v>86</v>
      </c>
      <c r="AY113" s="247" t="s">
        <v>282</v>
      </c>
    </row>
    <row r="114" s="1" customFormat="1" ht="16.5" customHeight="1">
      <c r="B114" s="33"/>
      <c r="C114" s="198" t="s">
        <v>327</v>
      </c>
      <c r="D114" s="198" t="s">
        <v>285</v>
      </c>
      <c r="E114" s="199" t="s">
        <v>4688</v>
      </c>
      <c r="F114" s="200" t="s">
        <v>4689</v>
      </c>
      <c r="G114" s="201" t="s">
        <v>533</v>
      </c>
      <c r="H114" s="202">
        <v>1</v>
      </c>
      <c r="I114" s="203">
        <v>250000</v>
      </c>
      <c r="J114" s="203">
        <f>ROUND(I114*H114,2)</f>
        <v>250000</v>
      </c>
      <c r="K114" s="200" t="s">
        <v>289</v>
      </c>
      <c r="L114" s="38"/>
      <c r="M114" s="72" t="s">
        <v>1</v>
      </c>
      <c r="N114" s="204" t="s">
        <v>50</v>
      </c>
      <c r="O114" s="205">
        <v>0</v>
      </c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7" t="s">
        <v>4682</v>
      </c>
      <c r="AT114" s="17" t="s">
        <v>285</v>
      </c>
      <c r="AU114" s="17" t="s">
        <v>86</v>
      </c>
      <c r="AY114" s="17" t="s">
        <v>282</v>
      </c>
      <c r="BE114" s="207">
        <f>IF(N114="základní",J114,0)</f>
        <v>250000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7" t="s">
        <v>86</v>
      </c>
      <c r="BK114" s="207">
        <f>ROUND(I114*H114,2)</f>
        <v>250000</v>
      </c>
      <c r="BL114" s="17" t="s">
        <v>4682</v>
      </c>
      <c r="BM114" s="17" t="s">
        <v>7091</v>
      </c>
    </row>
    <row r="115" s="12" customFormat="1">
      <c r="B115" s="208"/>
      <c r="C115" s="209"/>
      <c r="D115" s="210" t="s">
        <v>292</v>
      </c>
      <c r="E115" s="211" t="s">
        <v>1</v>
      </c>
      <c r="F115" s="212" t="s">
        <v>7092</v>
      </c>
      <c r="G115" s="209"/>
      <c r="H115" s="211" t="s">
        <v>1</v>
      </c>
      <c r="I115" s="209"/>
      <c r="J115" s="209"/>
      <c r="K115" s="209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292</v>
      </c>
      <c r="AU115" s="217" t="s">
        <v>86</v>
      </c>
      <c r="AV115" s="12" t="s">
        <v>86</v>
      </c>
      <c r="AW115" s="12" t="s">
        <v>40</v>
      </c>
      <c r="AX115" s="12" t="s">
        <v>79</v>
      </c>
      <c r="AY115" s="217" t="s">
        <v>282</v>
      </c>
    </row>
    <row r="116" s="13" customFormat="1">
      <c r="B116" s="218"/>
      <c r="C116" s="219"/>
      <c r="D116" s="210" t="s">
        <v>292</v>
      </c>
      <c r="E116" s="220" t="s">
        <v>1</v>
      </c>
      <c r="F116" s="221" t="s">
        <v>86</v>
      </c>
      <c r="G116" s="219"/>
      <c r="H116" s="222">
        <v>1</v>
      </c>
      <c r="I116" s="219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292</v>
      </c>
      <c r="AU116" s="227" t="s">
        <v>86</v>
      </c>
      <c r="AV116" s="13" t="s">
        <v>88</v>
      </c>
      <c r="AW116" s="13" t="s">
        <v>40</v>
      </c>
      <c r="AX116" s="13" t="s">
        <v>79</v>
      </c>
      <c r="AY116" s="227" t="s">
        <v>282</v>
      </c>
    </row>
    <row r="117" s="15" customFormat="1">
      <c r="B117" s="238"/>
      <c r="C117" s="239"/>
      <c r="D117" s="210" t="s">
        <v>292</v>
      </c>
      <c r="E117" s="240" t="s">
        <v>1</v>
      </c>
      <c r="F117" s="241" t="s">
        <v>306</v>
      </c>
      <c r="G117" s="239"/>
      <c r="H117" s="242">
        <v>1</v>
      </c>
      <c r="I117" s="239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292</v>
      </c>
      <c r="AU117" s="247" t="s">
        <v>86</v>
      </c>
      <c r="AV117" s="15" t="s">
        <v>290</v>
      </c>
      <c r="AW117" s="15" t="s">
        <v>40</v>
      </c>
      <c r="AX117" s="15" t="s">
        <v>86</v>
      </c>
      <c r="AY117" s="247" t="s">
        <v>282</v>
      </c>
    </row>
    <row r="118" s="11" customFormat="1" ht="25.92" customHeight="1">
      <c r="B118" s="183"/>
      <c r="C118" s="184"/>
      <c r="D118" s="185" t="s">
        <v>78</v>
      </c>
      <c r="E118" s="186" t="s">
        <v>7093</v>
      </c>
      <c r="F118" s="186" t="s">
        <v>6708</v>
      </c>
      <c r="G118" s="184"/>
      <c r="H118" s="184"/>
      <c r="I118" s="184"/>
      <c r="J118" s="187">
        <f>BK118</f>
        <v>1027960</v>
      </c>
      <c r="K118" s="184"/>
      <c r="L118" s="188"/>
      <c r="M118" s="189"/>
      <c r="N118" s="190"/>
      <c r="O118" s="190"/>
      <c r="P118" s="191">
        <f>SUM(P119:P129)</f>
        <v>0</v>
      </c>
      <c r="Q118" s="190"/>
      <c r="R118" s="191">
        <f>SUM(R119:R129)</f>
        <v>0</v>
      </c>
      <c r="S118" s="190"/>
      <c r="T118" s="192">
        <f>SUM(T119:T129)</f>
        <v>0</v>
      </c>
      <c r="AR118" s="193" t="s">
        <v>319</v>
      </c>
      <c r="AT118" s="194" t="s">
        <v>78</v>
      </c>
      <c r="AU118" s="194" t="s">
        <v>79</v>
      </c>
      <c r="AY118" s="193" t="s">
        <v>282</v>
      </c>
      <c r="BK118" s="195">
        <f>SUM(BK119:BK129)</f>
        <v>1027960</v>
      </c>
    </row>
    <row r="119" s="1" customFormat="1" ht="22.5" customHeight="1">
      <c r="B119" s="33"/>
      <c r="C119" s="198" t="s">
        <v>334</v>
      </c>
      <c r="D119" s="198" t="s">
        <v>285</v>
      </c>
      <c r="E119" s="199" t="s">
        <v>6709</v>
      </c>
      <c r="F119" s="200" t="s">
        <v>7094</v>
      </c>
      <c r="G119" s="201" t="s">
        <v>533</v>
      </c>
      <c r="H119" s="202">
        <v>1</v>
      </c>
      <c r="I119" s="203">
        <v>195000</v>
      </c>
      <c r="J119" s="203">
        <f>ROUND(I119*H119,2)</f>
        <v>195000</v>
      </c>
      <c r="K119" s="200" t="s">
        <v>289</v>
      </c>
      <c r="L119" s="38"/>
      <c r="M119" s="72" t="s">
        <v>1</v>
      </c>
      <c r="N119" s="204" t="s">
        <v>50</v>
      </c>
      <c r="O119" s="205">
        <v>0</v>
      </c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AR119" s="17" t="s">
        <v>290</v>
      </c>
      <c r="AT119" s="17" t="s">
        <v>285</v>
      </c>
      <c r="AU119" s="17" t="s">
        <v>86</v>
      </c>
      <c r="AY119" s="17" t="s">
        <v>282</v>
      </c>
      <c r="BE119" s="207">
        <f>IF(N119="základní",J119,0)</f>
        <v>195000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7" t="s">
        <v>86</v>
      </c>
      <c r="BK119" s="207">
        <f>ROUND(I119*H119,2)</f>
        <v>195000</v>
      </c>
      <c r="BL119" s="17" t="s">
        <v>290</v>
      </c>
      <c r="BM119" s="17" t="s">
        <v>7095</v>
      </c>
    </row>
    <row r="120" s="1" customFormat="1" ht="16.5" customHeight="1">
      <c r="B120" s="33"/>
      <c r="C120" s="198" t="s">
        <v>331</v>
      </c>
      <c r="D120" s="198" t="s">
        <v>285</v>
      </c>
      <c r="E120" s="199" t="s">
        <v>7096</v>
      </c>
      <c r="F120" s="200" t="s">
        <v>7097</v>
      </c>
      <c r="G120" s="201" t="s">
        <v>597</v>
      </c>
      <c r="H120" s="202">
        <v>2</v>
      </c>
      <c r="I120" s="203">
        <v>22080</v>
      </c>
      <c r="J120" s="203">
        <f>ROUND(I120*H120,2)</f>
        <v>44160</v>
      </c>
      <c r="K120" s="200" t="s">
        <v>377</v>
      </c>
      <c r="L120" s="38"/>
      <c r="M120" s="72" t="s">
        <v>1</v>
      </c>
      <c r="N120" s="204" t="s">
        <v>50</v>
      </c>
      <c r="O120" s="205">
        <v>0</v>
      </c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7" t="s">
        <v>290</v>
      </c>
      <c r="AT120" s="17" t="s">
        <v>285</v>
      </c>
      <c r="AU120" s="17" t="s">
        <v>86</v>
      </c>
      <c r="AY120" s="17" t="s">
        <v>282</v>
      </c>
      <c r="BE120" s="207">
        <f>IF(N120="základní",J120,0)</f>
        <v>44160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7" t="s">
        <v>86</v>
      </c>
      <c r="BK120" s="207">
        <f>ROUND(I120*H120,2)</f>
        <v>44160</v>
      </c>
      <c r="BL120" s="17" t="s">
        <v>290</v>
      </c>
      <c r="BM120" s="17" t="s">
        <v>7098</v>
      </c>
    </row>
    <row r="121" s="1" customFormat="1" ht="16.5" customHeight="1">
      <c r="B121" s="33"/>
      <c r="C121" s="198" t="s">
        <v>346</v>
      </c>
      <c r="D121" s="198" t="s">
        <v>285</v>
      </c>
      <c r="E121" s="199" t="s">
        <v>7099</v>
      </c>
      <c r="F121" s="200" t="s">
        <v>7100</v>
      </c>
      <c r="G121" s="201" t="s">
        <v>597</v>
      </c>
      <c r="H121" s="202">
        <v>4</v>
      </c>
      <c r="I121" s="203">
        <v>22080</v>
      </c>
      <c r="J121" s="203">
        <f>ROUND(I121*H121,2)</f>
        <v>88320</v>
      </c>
      <c r="K121" s="200" t="s">
        <v>377</v>
      </c>
      <c r="L121" s="38"/>
      <c r="M121" s="72" t="s">
        <v>1</v>
      </c>
      <c r="N121" s="204" t="s">
        <v>50</v>
      </c>
      <c r="O121" s="205">
        <v>0</v>
      </c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AR121" s="17" t="s">
        <v>290</v>
      </c>
      <c r="AT121" s="17" t="s">
        <v>285</v>
      </c>
      <c r="AU121" s="17" t="s">
        <v>86</v>
      </c>
      <c r="AY121" s="17" t="s">
        <v>282</v>
      </c>
      <c r="BE121" s="207">
        <f>IF(N121="základní",J121,0)</f>
        <v>88320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7" t="s">
        <v>86</v>
      </c>
      <c r="BK121" s="207">
        <f>ROUND(I121*H121,2)</f>
        <v>88320</v>
      </c>
      <c r="BL121" s="17" t="s">
        <v>290</v>
      </c>
      <c r="BM121" s="17" t="s">
        <v>7101</v>
      </c>
    </row>
    <row r="122" s="1" customFormat="1" ht="16.5" customHeight="1">
      <c r="B122" s="33"/>
      <c r="C122" s="198" t="s">
        <v>352</v>
      </c>
      <c r="D122" s="198" t="s">
        <v>285</v>
      </c>
      <c r="E122" s="199" t="s">
        <v>7102</v>
      </c>
      <c r="F122" s="200" t="s">
        <v>7103</v>
      </c>
      <c r="G122" s="201" t="s">
        <v>597</v>
      </c>
      <c r="H122" s="202">
        <v>1</v>
      </c>
      <c r="I122" s="203">
        <v>20000</v>
      </c>
      <c r="J122" s="203">
        <f>ROUND(I122*H122,2)</f>
        <v>20000</v>
      </c>
      <c r="K122" s="200" t="s">
        <v>377</v>
      </c>
      <c r="L122" s="38"/>
      <c r="M122" s="72" t="s">
        <v>1</v>
      </c>
      <c r="N122" s="204" t="s">
        <v>50</v>
      </c>
      <c r="O122" s="205">
        <v>0</v>
      </c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AR122" s="17" t="s">
        <v>290</v>
      </c>
      <c r="AT122" s="17" t="s">
        <v>285</v>
      </c>
      <c r="AU122" s="17" t="s">
        <v>86</v>
      </c>
      <c r="AY122" s="17" t="s">
        <v>282</v>
      </c>
      <c r="BE122" s="207">
        <f>IF(N122="základní",J122,0)</f>
        <v>20000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7" t="s">
        <v>86</v>
      </c>
      <c r="BK122" s="207">
        <f>ROUND(I122*H122,2)</f>
        <v>20000</v>
      </c>
      <c r="BL122" s="17" t="s">
        <v>290</v>
      </c>
      <c r="BM122" s="17" t="s">
        <v>7104</v>
      </c>
    </row>
    <row r="123" s="1" customFormat="1" ht="16.5" customHeight="1">
      <c r="B123" s="33"/>
      <c r="C123" s="198" t="s">
        <v>356</v>
      </c>
      <c r="D123" s="198" t="s">
        <v>285</v>
      </c>
      <c r="E123" s="199" t="s">
        <v>7105</v>
      </c>
      <c r="F123" s="200" t="s">
        <v>7106</v>
      </c>
      <c r="G123" s="201" t="s">
        <v>597</v>
      </c>
      <c r="H123" s="202">
        <v>2</v>
      </c>
      <c r="I123" s="203">
        <v>25300</v>
      </c>
      <c r="J123" s="203">
        <f>ROUND(I123*H123,2)</f>
        <v>50600</v>
      </c>
      <c r="K123" s="200" t="s">
        <v>377</v>
      </c>
      <c r="L123" s="38"/>
      <c r="M123" s="72" t="s">
        <v>1</v>
      </c>
      <c r="N123" s="204" t="s">
        <v>50</v>
      </c>
      <c r="O123" s="205">
        <v>0</v>
      </c>
      <c r="P123" s="205">
        <f>O123*H123</f>
        <v>0</v>
      </c>
      <c r="Q123" s="205">
        <v>0</v>
      </c>
      <c r="R123" s="205">
        <f>Q123*H123</f>
        <v>0</v>
      </c>
      <c r="S123" s="205">
        <v>0</v>
      </c>
      <c r="T123" s="206">
        <f>S123*H123</f>
        <v>0</v>
      </c>
      <c r="AR123" s="17" t="s">
        <v>290</v>
      </c>
      <c r="AT123" s="17" t="s">
        <v>285</v>
      </c>
      <c r="AU123" s="17" t="s">
        <v>86</v>
      </c>
      <c r="AY123" s="17" t="s">
        <v>282</v>
      </c>
      <c r="BE123" s="207">
        <f>IF(N123="základní",J123,0)</f>
        <v>50600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7" t="s">
        <v>86</v>
      </c>
      <c r="BK123" s="207">
        <f>ROUND(I123*H123,2)</f>
        <v>50600</v>
      </c>
      <c r="BL123" s="17" t="s">
        <v>290</v>
      </c>
      <c r="BM123" s="17" t="s">
        <v>7107</v>
      </c>
    </row>
    <row r="124" s="1" customFormat="1" ht="16.5" customHeight="1">
      <c r="B124" s="33"/>
      <c r="C124" s="198" t="s">
        <v>360</v>
      </c>
      <c r="D124" s="198" t="s">
        <v>285</v>
      </c>
      <c r="E124" s="199" t="s">
        <v>7108</v>
      </c>
      <c r="F124" s="200" t="s">
        <v>7109</v>
      </c>
      <c r="G124" s="201" t="s">
        <v>597</v>
      </c>
      <c r="H124" s="202">
        <v>3</v>
      </c>
      <c r="I124" s="203">
        <v>5000</v>
      </c>
      <c r="J124" s="203">
        <f>ROUND(I124*H124,2)</f>
        <v>15000</v>
      </c>
      <c r="K124" s="200" t="s">
        <v>377</v>
      </c>
      <c r="L124" s="38"/>
      <c r="M124" s="72" t="s">
        <v>1</v>
      </c>
      <c r="N124" s="204" t="s">
        <v>50</v>
      </c>
      <c r="O124" s="205">
        <v>0</v>
      </c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7" t="s">
        <v>290</v>
      </c>
      <c r="AT124" s="17" t="s">
        <v>285</v>
      </c>
      <c r="AU124" s="17" t="s">
        <v>86</v>
      </c>
      <c r="AY124" s="17" t="s">
        <v>282</v>
      </c>
      <c r="BE124" s="207">
        <f>IF(N124="základní",J124,0)</f>
        <v>15000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7" t="s">
        <v>86</v>
      </c>
      <c r="BK124" s="207">
        <f>ROUND(I124*H124,2)</f>
        <v>15000</v>
      </c>
      <c r="BL124" s="17" t="s">
        <v>290</v>
      </c>
      <c r="BM124" s="17" t="s">
        <v>7110</v>
      </c>
    </row>
    <row r="125" s="1" customFormat="1" ht="16.5" customHeight="1">
      <c r="B125" s="33"/>
      <c r="C125" s="198" t="s">
        <v>365</v>
      </c>
      <c r="D125" s="198" t="s">
        <v>285</v>
      </c>
      <c r="E125" s="199" t="s">
        <v>6568</v>
      </c>
      <c r="F125" s="200" t="s">
        <v>7111</v>
      </c>
      <c r="G125" s="201" t="s">
        <v>392</v>
      </c>
      <c r="H125" s="202">
        <v>854</v>
      </c>
      <c r="I125" s="203">
        <v>720</v>
      </c>
      <c r="J125" s="203">
        <f>ROUND(I125*H125,2)</f>
        <v>614880</v>
      </c>
      <c r="K125" s="200" t="s">
        <v>377</v>
      </c>
      <c r="L125" s="38"/>
      <c r="M125" s="72" t="s">
        <v>1</v>
      </c>
      <c r="N125" s="204" t="s">
        <v>50</v>
      </c>
      <c r="O125" s="205">
        <v>0</v>
      </c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AR125" s="17" t="s">
        <v>290</v>
      </c>
      <c r="AT125" s="17" t="s">
        <v>285</v>
      </c>
      <c r="AU125" s="17" t="s">
        <v>86</v>
      </c>
      <c r="AY125" s="17" t="s">
        <v>282</v>
      </c>
      <c r="BE125" s="207">
        <f>IF(N125="základní",J125,0)</f>
        <v>614880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7" t="s">
        <v>86</v>
      </c>
      <c r="BK125" s="207">
        <f>ROUND(I125*H125,2)</f>
        <v>614880</v>
      </c>
      <c r="BL125" s="17" t="s">
        <v>290</v>
      </c>
      <c r="BM125" s="17" t="s">
        <v>7112</v>
      </c>
    </row>
    <row r="126" s="13" customFormat="1">
      <c r="B126" s="218"/>
      <c r="C126" s="219"/>
      <c r="D126" s="210" t="s">
        <v>292</v>
      </c>
      <c r="E126" s="220" t="s">
        <v>1</v>
      </c>
      <c r="F126" s="221" t="s">
        <v>7113</v>
      </c>
      <c r="G126" s="219"/>
      <c r="H126" s="222">
        <v>308.73000000000002</v>
      </c>
      <c r="I126" s="219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292</v>
      </c>
      <c r="AU126" s="227" t="s">
        <v>86</v>
      </c>
      <c r="AV126" s="13" t="s">
        <v>88</v>
      </c>
      <c r="AW126" s="13" t="s">
        <v>40</v>
      </c>
      <c r="AX126" s="13" t="s">
        <v>79</v>
      </c>
      <c r="AY126" s="227" t="s">
        <v>282</v>
      </c>
    </row>
    <row r="127" s="13" customFormat="1">
      <c r="B127" s="218"/>
      <c r="C127" s="219"/>
      <c r="D127" s="210" t="s">
        <v>292</v>
      </c>
      <c r="E127" s="220" t="s">
        <v>1</v>
      </c>
      <c r="F127" s="221" t="s">
        <v>7114</v>
      </c>
      <c r="G127" s="219"/>
      <c r="H127" s="222">
        <v>272.26999999999998</v>
      </c>
      <c r="I127" s="219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292</v>
      </c>
      <c r="AU127" s="227" t="s">
        <v>86</v>
      </c>
      <c r="AV127" s="13" t="s">
        <v>88</v>
      </c>
      <c r="AW127" s="13" t="s">
        <v>40</v>
      </c>
      <c r="AX127" s="13" t="s">
        <v>79</v>
      </c>
      <c r="AY127" s="227" t="s">
        <v>282</v>
      </c>
    </row>
    <row r="128" s="13" customFormat="1">
      <c r="B128" s="218"/>
      <c r="C128" s="219"/>
      <c r="D128" s="210" t="s">
        <v>292</v>
      </c>
      <c r="E128" s="220" t="s">
        <v>1</v>
      </c>
      <c r="F128" s="221" t="s">
        <v>7115</v>
      </c>
      <c r="G128" s="219"/>
      <c r="H128" s="222">
        <v>273</v>
      </c>
      <c r="I128" s="219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292</v>
      </c>
      <c r="AU128" s="227" t="s">
        <v>86</v>
      </c>
      <c r="AV128" s="13" t="s">
        <v>88</v>
      </c>
      <c r="AW128" s="13" t="s">
        <v>40</v>
      </c>
      <c r="AX128" s="13" t="s">
        <v>79</v>
      </c>
      <c r="AY128" s="227" t="s">
        <v>282</v>
      </c>
    </row>
    <row r="129" s="15" customFormat="1">
      <c r="B129" s="238"/>
      <c r="C129" s="239"/>
      <c r="D129" s="210" t="s">
        <v>292</v>
      </c>
      <c r="E129" s="240" t="s">
        <v>1</v>
      </c>
      <c r="F129" s="241" t="s">
        <v>306</v>
      </c>
      <c r="G129" s="239"/>
      <c r="H129" s="242">
        <v>854</v>
      </c>
      <c r="I129" s="239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292</v>
      </c>
      <c r="AU129" s="247" t="s">
        <v>86</v>
      </c>
      <c r="AV129" s="15" t="s">
        <v>290</v>
      </c>
      <c r="AW129" s="15" t="s">
        <v>40</v>
      </c>
      <c r="AX129" s="15" t="s">
        <v>86</v>
      </c>
      <c r="AY129" s="247" t="s">
        <v>282</v>
      </c>
    </row>
    <row r="130" s="11" customFormat="1" ht="25.92" customHeight="1">
      <c r="B130" s="183"/>
      <c r="C130" s="184"/>
      <c r="D130" s="185" t="s">
        <v>78</v>
      </c>
      <c r="E130" s="186" t="s">
        <v>4691</v>
      </c>
      <c r="F130" s="186" t="s">
        <v>4692</v>
      </c>
      <c r="G130" s="184"/>
      <c r="H130" s="184"/>
      <c r="I130" s="184"/>
      <c r="J130" s="187">
        <f>BK130</f>
        <v>210000</v>
      </c>
      <c r="K130" s="184"/>
      <c r="L130" s="188"/>
      <c r="M130" s="189"/>
      <c r="N130" s="190"/>
      <c r="O130" s="190"/>
      <c r="P130" s="191">
        <f>SUM(P131:P146)</f>
        <v>0</v>
      </c>
      <c r="Q130" s="190"/>
      <c r="R130" s="191">
        <f>SUM(R131:R146)</f>
        <v>0</v>
      </c>
      <c r="S130" s="190"/>
      <c r="T130" s="192">
        <f>SUM(T131:T146)</f>
        <v>0</v>
      </c>
      <c r="AR130" s="193" t="s">
        <v>319</v>
      </c>
      <c r="AT130" s="194" t="s">
        <v>78</v>
      </c>
      <c r="AU130" s="194" t="s">
        <v>79</v>
      </c>
      <c r="AY130" s="193" t="s">
        <v>282</v>
      </c>
      <c r="BK130" s="195">
        <f>SUM(BK131:BK146)</f>
        <v>210000</v>
      </c>
    </row>
    <row r="131" s="1" customFormat="1" ht="16.5" customHeight="1">
      <c r="B131" s="33"/>
      <c r="C131" s="198" t="s">
        <v>370</v>
      </c>
      <c r="D131" s="198" t="s">
        <v>285</v>
      </c>
      <c r="E131" s="199" t="s">
        <v>7116</v>
      </c>
      <c r="F131" s="200" t="s">
        <v>7117</v>
      </c>
      <c r="G131" s="201" t="s">
        <v>533</v>
      </c>
      <c r="H131" s="202">
        <v>1</v>
      </c>
      <c r="I131" s="203">
        <v>15000</v>
      </c>
      <c r="J131" s="203">
        <f>ROUND(I131*H131,2)</f>
        <v>15000</v>
      </c>
      <c r="K131" s="200" t="s">
        <v>289</v>
      </c>
      <c r="L131" s="38"/>
      <c r="M131" s="72" t="s">
        <v>1</v>
      </c>
      <c r="N131" s="204" t="s">
        <v>50</v>
      </c>
      <c r="O131" s="205">
        <v>0</v>
      </c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7" t="s">
        <v>4682</v>
      </c>
      <c r="AT131" s="17" t="s">
        <v>285</v>
      </c>
      <c r="AU131" s="17" t="s">
        <v>86</v>
      </c>
      <c r="AY131" s="17" t="s">
        <v>282</v>
      </c>
      <c r="BE131" s="207">
        <f>IF(N131="základní",J131,0)</f>
        <v>15000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7" t="s">
        <v>86</v>
      </c>
      <c r="BK131" s="207">
        <f>ROUND(I131*H131,2)</f>
        <v>15000</v>
      </c>
      <c r="BL131" s="17" t="s">
        <v>4682</v>
      </c>
      <c r="BM131" s="17" t="s">
        <v>7118</v>
      </c>
    </row>
    <row r="132" s="12" customFormat="1">
      <c r="B132" s="208"/>
      <c r="C132" s="209"/>
      <c r="D132" s="210" t="s">
        <v>292</v>
      </c>
      <c r="E132" s="211" t="s">
        <v>1</v>
      </c>
      <c r="F132" s="212" t="s">
        <v>7119</v>
      </c>
      <c r="G132" s="209"/>
      <c r="H132" s="211" t="s">
        <v>1</v>
      </c>
      <c r="I132" s="209"/>
      <c r="J132" s="209"/>
      <c r="K132" s="209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292</v>
      </c>
      <c r="AU132" s="217" t="s">
        <v>86</v>
      </c>
      <c r="AV132" s="12" t="s">
        <v>86</v>
      </c>
      <c r="AW132" s="12" t="s">
        <v>40</v>
      </c>
      <c r="AX132" s="12" t="s">
        <v>79</v>
      </c>
      <c r="AY132" s="217" t="s">
        <v>282</v>
      </c>
    </row>
    <row r="133" s="13" customFormat="1">
      <c r="B133" s="218"/>
      <c r="C133" s="219"/>
      <c r="D133" s="210" t="s">
        <v>292</v>
      </c>
      <c r="E133" s="220" t="s">
        <v>1</v>
      </c>
      <c r="F133" s="221" t="s">
        <v>86</v>
      </c>
      <c r="G133" s="219"/>
      <c r="H133" s="222">
        <v>1</v>
      </c>
      <c r="I133" s="219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292</v>
      </c>
      <c r="AU133" s="227" t="s">
        <v>86</v>
      </c>
      <c r="AV133" s="13" t="s">
        <v>88</v>
      </c>
      <c r="AW133" s="13" t="s">
        <v>40</v>
      </c>
      <c r="AX133" s="13" t="s">
        <v>79</v>
      </c>
      <c r="AY133" s="227" t="s">
        <v>282</v>
      </c>
    </row>
    <row r="134" s="15" customFormat="1">
      <c r="B134" s="238"/>
      <c r="C134" s="239"/>
      <c r="D134" s="210" t="s">
        <v>292</v>
      </c>
      <c r="E134" s="240" t="s">
        <v>1</v>
      </c>
      <c r="F134" s="241" t="s">
        <v>306</v>
      </c>
      <c r="G134" s="239"/>
      <c r="H134" s="242">
        <v>1</v>
      </c>
      <c r="I134" s="239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292</v>
      </c>
      <c r="AU134" s="247" t="s">
        <v>86</v>
      </c>
      <c r="AV134" s="15" t="s">
        <v>290</v>
      </c>
      <c r="AW134" s="15" t="s">
        <v>40</v>
      </c>
      <c r="AX134" s="15" t="s">
        <v>86</v>
      </c>
      <c r="AY134" s="247" t="s">
        <v>282</v>
      </c>
    </row>
    <row r="135" s="1" customFormat="1" ht="16.5" customHeight="1">
      <c r="B135" s="33"/>
      <c r="C135" s="198" t="s">
        <v>8</v>
      </c>
      <c r="D135" s="198" t="s">
        <v>285</v>
      </c>
      <c r="E135" s="199" t="s">
        <v>6720</v>
      </c>
      <c r="F135" s="200" t="s">
        <v>6721</v>
      </c>
      <c r="G135" s="201" t="s">
        <v>533</v>
      </c>
      <c r="H135" s="202">
        <v>1</v>
      </c>
      <c r="I135" s="203">
        <v>140000</v>
      </c>
      <c r="J135" s="203">
        <f>ROUND(I135*H135,2)</f>
        <v>140000</v>
      </c>
      <c r="K135" s="200" t="s">
        <v>289</v>
      </c>
      <c r="L135" s="38"/>
      <c r="M135" s="72" t="s">
        <v>1</v>
      </c>
      <c r="N135" s="204" t="s">
        <v>50</v>
      </c>
      <c r="O135" s="205">
        <v>0</v>
      </c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AR135" s="17" t="s">
        <v>290</v>
      </c>
      <c r="AT135" s="17" t="s">
        <v>285</v>
      </c>
      <c r="AU135" s="17" t="s">
        <v>86</v>
      </c>
      <c r="AY135" s="17" t="s">
        <v>282</v>
      </c>
      <c r="BE135" s="207">
        <f>IF(N135="základní",J135,0)</f>
        <v>140000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7" t="s">
        <v>86</v>
      </c>
      <c r="BK135" s="207">
        <f>ROUND(I135*H135,2)</f>
        <v>140000</v>
      </c>
      <c r="BL135" s="17" t="s">
        <v>290</v>
      </c>
      <c r="BM135" s="17" t="s">
        <v>7120</v>
      </c>
    </row>
    <row r="136" s="12" customFormat="1">
      <c r="B136" s="208"/>
      <c r="C136" s="209"/>
      <c r="D136" s="210" t="s">
        <v>292</v>
      </c>
      <c r="E136" s="211" t="s">
        <v>1</v>
      </c>
      <c r="F136" s="212" t="s">
        <v>7121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292</v>
      </c>
      <c r="AU136" s="217" t="s">
        <v>86</v>
      </c>
      <c r="AV136" s="12" t="s">
        <v>86</v>
      </c>
      <c r="AW136" s="12" t="s">
        <v>40</v>
      </c>
      <c r="AX136" s="12" t="s">
        <v>79</v>
      </c>
      <c r="AY136" s="217" t="s">
        <v>282</v>
      </c>
    </row>
    <row r="137" s="13" customFormat="1">
      <c r="B137" s="218"/>
      <c r="C137" s="219"/>
      <c r="D137" s="210" t="s">
        <v>292</v>
      </c>
      <c r="E137" s="220" t="s">
        <v>1</v>
      </c>
      <c r="F137" s="221" t="s">
        <v>86</v>
      </c>
      <c r="G137" s="219"/>
      <c r="H137" s="222">
        <v>1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292</v>
      </c>
      <c r="AU137" s="227" t="s">
        <v>86</v>
      </c>
      <c r="AV137" s="13" t="s">
        <v>88</v>
      </c>
      <c r="AW137" s="13" t="s">
        <v>40</v>
      </c>
      <c r="AX137" s="13" t="s">
        <v>79</v>
      </c>
      <c r="AY137" s="227" t="s">
        <v>282</v>
      </c>
    </row>
    <row r="138" s="15" customFormat="1">
      <c r="B138" s="238"/>
      <c r="C138" s="239"/>
      <c r="D138" s="210" t="s">
        <v>292</v>
      </c>
      <c r="E138" s="240" t="s">
        <v>1</v>
      </c>
      <c r="F138" s="241" t="s">
        <v>306</v>
      </c>
      <c r="G138" s="239"/>
      <c r="H138" s="242">
        <v>1</v>
      </c>
      <c r="I138" s="239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292</v>
      </c>
      <c r="AU138" s="247" t="s">
        <v>86</v>
      </c>
      <c r="AV138" s="15" t="s">
        <v>290</v>
      </c>
      <c r="AW138" s="15" t="s">
        <v>40</v>
      </c>
      <c r="AX138" s="15" t="s">
        <v>86</v>
      </c>
      <c r="AY138" s="247" t="s">
        <v>282</v>
      </c>
    </row>
    <row r="139" s="1" customFormat="1" ht="16.5" customHeight="1">
      <c r="B139" s="33"/>
      <c r="C139" s="198" t="s">
        <v>381</v>
      </c>
      <c r="D139" s="198" t="s">
        <v>285</v>
      </c>
      <c r="E139" s="199" t="s">
        <v>7122</v>
      </c>
      <c r="F139" s="200" t="s">
        <v>7123</v>
      </c>
      <c r="G139" s="201" t="s">
        <v>533</v>
      </c>
      <c r="H139" s="202">
        <v>1</v>
      </c>
      <c r="I139" s="203">
        <v>50000</v>
      </c>
      <c r="J139" s="203">
        <f>ROUND(I139*H139,2)</f>
        <v>50000</v>
      </c>
      <c r="K139" s="200" t="s">
        <v>289</v>
      </c>
      <c r="L139" s="38"/>
      <c r="M139" s="72" t="s">
        <v>1</v>
      </c>
      <c r="N139" s="204" t="s">
        <v>50</v>
      </c>
      <c r="O139" s="205">
        <v>0</v>
      </c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AR139" s="17" t="s">
        <v>4682</v>
      </c>
      <c r="AT139" s="17" t="s">
        <v>285</v>
      </c>
      <c r="AU139" s="17" t="s">
        <v>86</v>
      </c>
      <c r="AY139" s="17" t="s">
        <v>282</v>
      </c>
      <c r="BE139" s="207">
        <f>IF(N139="základní",J139,0)</f>
        <v>50000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17" t="s">
        <v>86</v>
      </c>
      <c r="BK139" s="207">
        <f>ROUND(I139*H139,2)</f>
        <v>50000</v>
      </c>
      <c r="BL139" s="17" t="s">
        <v>4682</v>
      </c>
      <c r="BM139" s="17" t="s">
        <v>7124</v>
      </c>
    </row>
    <row r="140" s="12" customFormat="1">
      <c r="B140" s="208"/>
      <c r="C140" s="209"/>
      <c r="D140" s="210" t="s">
        <v>292</v>
      </c>
      <c r="E140" s="211" t="s">
        <v>1</v>
      </c>
      <c r="F140" s="212" t="s">
        <v>7125</v>
      </c>
      <c r="G140" s="209"/>
      <c r="H140" s="211" t="s">
        <v>1</v>
      </c>
      <c r="I140" s="209"/>
      <c r="J140" s="209"/>
      <c r="K140" s="209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292</v>
      </c>
      <c r="AU140" s="217" t="s">
        <v>86</v>
      </c>
      <c r="AV140" s="12" t="s">
        <v>86</v>
      </c>
      <c r="AW140" s="12" t="s">
        <v>40</v>
      </c>
      <c r="AX140" s="12" t="s">
        <v>79</v>
      </c>
      <c r="AY140" s="217" t="s">
        <v>282</v>
      </c>
    </row>
    <row r="141" s="13" customFormat="1">
      <c r="B141" s="218"/>
      <c r="C141" s="219"/>
      <c r="D141" s="210" t="s">
        <v>292</v>
      </c>
      <c r="E141" s="220" t="s">
        <v>1</v>
      </c>
      <c r="F141" s="221" t="s">
        <v>86</v>
      </c>
      <c r="G141" s="219"/>
      <c r="H141" s="222">
        <v>1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292</v>
      </c>
      <c r="AU141" s="227" t="s">
        <v>86</v>
      </c>
      <c r="AV141" s="13" t="s">
        <v>88</v>
      </c>
      <c r="AW141" s="13" t="s">
        <v>40</v>
      </c>
      <c r="AX141" s="13" t="s">
        <v>79</v>
      </c>
      <c r="AY141" s="227" t="s">
        <v>282</v>
      </c>
    </row>
    <row r="142" s="15" customFormat="1">
      <c r="B142" s="238"/>
      <c r="C142" s="239"/>
      <c r="D142" s="210" t="s">
        <v>292</v>
      </c>
      <c r="E142" s="240" t="s">
        <v>1</v>
      </c>
      <c r="F142" s="241" t="s">
        <v>306</v>
      </c>
      <c r="G142" s="239"/>
      <c r="H142" s="242">
        <v>1</v>
      </c>
      <c r="I142" s="239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292</v>
      </c>
      <c r="AU142" s="247" t="s">
        <v>86</v>
      </c>
      <c r="AV142" s="15" t="s">
        <v>290</v>
      </c>
      <c r="AW142" s="15" t="s">
        <v>40</v>
      </c>
      <c r="AX142" s="15" t="s">
        <v>86</v>
      </c>
      <c r="AY142" s="247" t="s">
        <v>282</v>
      </c>
    </row>
    <row r="143" s="1" customFormat="1" ht="16.5" customHeight="1">
      <c r="B143" s="33"/>
      <c r="C143" s="198" t="s">
        <v>385</v>
      </c>
      <c r="D143" s="198" t="s">
        <v>285</v>
      </c>
      <c r="E143" s="199" t="s">
        <v>7126</v>
      </c>
      <c r="F143" s="200" t="s">
        <v>7127</v>
      </c>
      <c r="G143" s="201" t="s">
        <v>533</v>
      </c>
      <c r="H143" s="202">
        <v>1</v>
      </c>
      <c r="I143" s="203">
        <v>5000</v>
      </c>
      <c r="J143" s="203">
        <f>ROUND(I143*H143,2)</f>
        <v>5000</v>
      </c>
      <c r="K143" s="200" t="s">
        <v>289</v>
      </c>
      <c r="L143" s="38"/>
      <c r="M143" s="72" t="s">
        <v>1</v>
      </c>
      <c r="N143" s="204" t="s">
        <v>50</v>
      </c>
      <c r="O143" s="205">
        <v>0</v>
      </c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AR143" s="17" t="s">
        <v>4682</v>
      </c>
      <c r="AT143" s="17" t="s">
        <v>285</v>
      </c>
      <c r="AU143" s="17" t="s">
        <v>86</v>
      </c>
      <c r="AY143" s="17" t="s">
        <v>282</v>
      </c>
      <c r="BE143" s="207">
        <f>IF(N143="základní",J143,0)</f>
        <v>5000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7" t="s">
        <v>86</v>
      </c>
      <c r="BK143" s="207">
        <f>ROUND(I143*H143,2)</f>
        <v>5000</v>
      </c>
      <c r="BL143" s="17" t="s">
        <v>4682</v>
      </c>
      <c r="BM143" s="17" t="s">
        <v>7128</v>
      </c>
    </row>
    <row r="144" s="12" customFormat="1">
      <c r="B144" s="208"/>
      <c r="C144" s="209"/>
      <c r="D144" s="210" t="s">
        <v>292</v>
      </c>
      <c r="E144" s="211" t="s">
        <v>1</v>
      </c>
      <c r="F144" s="212" t="s">
        <v>7129</v>
      </c>
      <c r="G144" s="209"/>
      <c r="H144" s="211" t="s">
        <v>1</v>
      </c>
      <c r="I144" s="209"/>
      <c r="J144" s="209"/>
      <c r="K144" s="209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292</v>
      </c>
      <c r="AU144" s="217" t="s">
        <v>86</v>
      </c>
      <c r="AV144" s="12" t="s">
        <v>86</v>
      </c>
      <c r="AW144" s="12" t="s">
        <v>40</v>
      </c>
      <c r="AX144" s="12" t="s">
        <v>79</v>
      </c>
      <c r="AY144" s="217" t="s">
        <v>282</v>
      </c>
    </row>
    <row r="145" s="13" customFormat="1">
      <c r="B145" s="218"/>
      <c r="C145" s="219"/>
      <c r="D145" s="210" t="s">
        <v>292</v>
      </c>
      <c r="E145" s="220" t="s">
        <v>1</v>
      </c>
      <c r="F145" s="221" t="s">
        <v>86</v>
      </c>
      <c r="G145" s="219"/>
      <c r="H145" s="222">
        <v>1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292</v>
      </c>
      <c r="AU145" s="227" t="s">
        <v>86</v>
      </c>
      <c r="AV145" s="13" t="s">
        <v>88</v>
      </c>
      <c r="AW145" s="13" t="s">
        <v>40</v>
      </c>
      <c r="AX145" s="13" t="s">
        <v>79</v>
      </c>
      <c r="AY145" s="227" t="s">
        <v>282</v>
      </c>
    </row>
    <row r="146" s="15" customFormat="1">
      <c r="B146" s="238"/>
      <c r="C146" s="239"/>
      <c r="D146" s="210" t="s">
        <v>292</v>
      </c>
      <c r="E146" s="240" t="s">
        <v>1</v>
      </c>
      <c r="F146" s="241" t="s">
        <v>306</v>
      </c>
      <c r="G146" s="239"/>
      <c r="H146" s="242">
        <v>1</v>
      </c>
      <c r="I146" s="239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292</v>
      </c>
      <c r="AU146" s="247" t="s">
        <v>86</v>
      </c>
      <c r="AV146" s="15" t="s">
        <v>290</v>
      </c>
      <c r="AW146" s="15" t="s">
        <v>40</v>
      </c>
      <c r="AX146" s="15" t="s">
        <v>86</v>
      </c>
      <c r="AY146" s="247" t="s">
        <v>282</v>
      </c>
    </row>
    <row r="147" s="11" customFormat="1" ht="25.92" customHeight="1">
      <c r="B147" s="183"/>
      <c r="C147" s="184"/>
      <c r="D147" s="185" t="s">
        <v>78</v>
      </c>
      <c r="E147" s="186" t="s">
        <v>7130</v>
      </c>
      <c r="F147" s="186" t="s">
        <v>7131</v>
      </c>
      <c r="G147" s="184"/>
      <c r="H147" s="184"/>
      <c r="I147" s="184"/>
      <c r="J147" s="187">
        <f>BK147</f>
        <v>130000</v>
      </c>
      <c r="K147" s="184"/>
      <c r="L147" s="188"/>
      <c r="M147" s="189"/>
      <c r="N147" s="190"/>
      <c r="O147" s="190"/>
      <c r="P147" s="191">
        <f>SUM(P148:P158)</f>
        <v>0</v>
      </c>
      <c r="Q147" s="190"/>
      <c r="R147" s="191">
        <f>SUM(R148:R158)</f>
        <v>0</v>
      </c>
      <c r="S147" s="190"/>
      <c r="T147" s="192">
        <f>SUM(T148:T158)</f>
        <v>0</v>
      </c>
      <c r="AR147" s="193" t="s">
        <v>319</v>
      </c>
      <c r="AT147" s="194" t="s">
        <v>78</v>
      </c>
      <c r="AU147" s="194" t="s">
        <v>79</v>
      </c>
      <c r="AY147" s="193" t="s">
        <v>282</v>
      </c>
      <c r="BK147" s="195">
        <f>SUM(BK148:BK158)</f>
        <v>130000</v>
      </c>
    </row>
    <row r="148" s="1" customFormat="1" ht="16.5" customHeight="1">
      <c r="B148" s="33"/>
      <c r="C148" s="198" t="s">
        <v>389</v>
      </c>
      <c r="D148" s="198" t="s">
        <v>285</v>
      </c>
      <c r="E148" s="199" t="s">
        <v>7132</v>
      </c>
      <c r="F148" s="200" t="s">
        <v>7133</v>
      </c>
      <c r="G148" s="201" t="s">
        <v>376</v>
      </c>
      <c r="H148" s="202">
        <v>1</v>
      </c>
      <c r="I148" s="203">
        <v>130000</v>
      </c>
      <c r="J148" s="203">
        <f>ROUND(I148*H148,2)</f>
        <v>130000</v>
      </c>
      <c r="K148" s="200" t="s">
        <v>289</v>
      </c>
      <c r="L148" s="38"/>
      <c r="M148" s="72" t="s">
        <v>1</v>
      </c>
      <c r="N148" s="204" t="s">
        <v>50</v>
      </c>
      <c r="O148" s="205">
        <v>0</v>
      </c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AR148" s="17" t="s">
        <v>290</v>
      </c>
      <c r="AT148" s="17" t="s">
        <v>285</v>
      </c>
      <c r="AU148" s="17" t="s">
        <v>86</v>
      </c>
      <c r="AY148" s="17" t="s">
        <v>282</v>
      </c>
      <c r="BE148" s="207">
        <f>IF(N148="základní",J148,0)</f>
        <v>130000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7" t="s">
        <v>86</v>
      </c>
      <c r="BK148" s="207">
        <f>ROUND(I148*H148,2)</f>
        <v>130000</v>
      </c>
      <c r="BL148" s="17" t="s">
        <v>290</v>
      </c>
      <c r="BM148" s="17" t="s">
        <v>7134</v>
      </c>
    </row>
    <row r="149" s="1" customFormat="1" ht="16.5" customHeight="1">
      <c r="B149" s="33"/>
      <c r="C149" s="198" t="s">
        <v>395</v>
      </c>
      <c r="D149" s="198" t="s">
        <v>285</v>
      </c>
      <c r="E149" s="199" t="s">
        <v>7135</v>
      </c>
      <c r="F149" s="200" t="s">
        <v>7136</v>
      </c>
      <c r="G149" s="201" t="s">
        <v>376</v>
      </c>
      <c r="H149" s="202">
        <v>1</v>
      </c>
      <c r="I149" s="203">
        <v>0</v>
      </c>
      <c r="J149" s="203">
        <f>ROUND(I149*H149,2)</f>
        <v>0</v>
      </c>
      <c r="K149" s="200" t="s">
        <v>377</v>
      </c>
      <c r="L149" s="38"/>
      <c r="M149" s="72" t="s">
        <v>1</v>
      </c>
      <c r="N149" s="204" t="s">
        <v>50</v>
      </c>
      <c r="O149" s="205">
        <v>0</v>
      </c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AR149" s="17" t="s">
        <v>290</v>
      </c>
      <c r="AT149" s="17" t="s">
        <v>285</v>
      </c>
      <c r="AU149" s="17" t="s">
        <v>86</v>
      </c>
      <c r="AY149" s="17" t="s">
        <v>282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7" t="s">
        <v>86</v>
      </c>
      <c r="BK149" s="207">
        <f>ROUND(I149*H149,2)</f>
        <v>0</v>
      </c>
      <c r="BL149" s="17" t="s">
        <v>290</v>
      </c>
      <c r="BM149" s="17" t="s">
        <v>7137</v>
      </c>
    </row>
    <row r="150" s="1" customFormat="1">
      <c r="B150" s="33"/>
      <c r="C150" s="34"/>
      <c r="D150" s="210" t="s">
        <v>1154</v>
      </c>
      <c r="E150" s="34"/>
      <c r="F150" s="261" t="s">
        <v>7138</v>
      </c>
      <c r="G150" s="34"/>
      <c r="H150" s="34"/>
      <c r="I150" s="34"/>
      <c r="J150" s="34"/>
      <c r="K150" s="34"/>
      <c r="L150" s="38"/>
      <c r="M150" s="262"/>
      <c r="N150" s="74"/>
      <c r="O150" s="74"/>
      <c r="P150" s="74"/>
      <c r="Q150" s="74"/>
      <c r="R150" s="74"/>
      <c r="S150" s="74"/>
      <c r="T150" s="75"/>
      <c r="AT150" s="17" t="s">
        <v>1154</v>
      </c>
      <c r="AU150" s="17" t="s">
        <v>86</v>
      </c>
    </row>
    <row r="151" s="1" customFormat="1" ht="16.5" customHeight="1">
      <c r="B151" s="33"/>
      <c r="C151" s="198" t="s">
        <v>399</v>
      </c>
      <c r="D151" s="198" t="s">
        <v>285</v>
      </c>
      <c r="E151" s="199" t="s">
        <v>7139</v>
      </c>
      <c r="F151" s="200" t="s">
        <v>7140</v>
      </c>
      <c r="G151" s="201" t="s">
        <v>376</v>
      </c>
      <c r="H151" s="202">
        <v>1</v>
      </c>
      <c r="I151" s="203">
        <v>0</v>
      </c>
      <c r="J151" s="203">
        <f>ROUND(I151*H151,2)</f>
        <v>0</v>
      </c>
      <c r="K151" s="200" t="s">
        <v>377</v>
      </c>
      <c r="L151" s="38"/>
      <c r="M151" s="72" t="s">
        <v>1</v>
      </c>
      <c r="N151" s="204" t="s">
        <v>50</v>
      </c>
      <c r="O151" s="205">
        <v>0</v>
      </c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AR151" s="17" t="s">
        <v>290</v>
      </c>
      <c r="AT151" s="17" t="s">
        <v>285</v>
      </c>
      <c r="AU151" s="17" t="s">
        <v>86</v>
      </c>
      <c r="AY151" s="17" t="s">
        <v>282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7" t="s">
        <v>86</v>
      </c>
      <c r="BK151" s="207">
        <f>ROUND(I151*H151,2)</f>
        <v>0</v>
      </c>
      <c r="BL151" s="17" t="s">
        <v>290</v>
      </c>
      <c r="BM151" s="17" t="s">
        <v>7141</v>
      </c>
    </row>
    <row r="152" s="1" customFormat="1">
      <c r="B152" s="33"/>
      <c r="C152" s="34"/>
      <c r="D152" s="210" t="s">
        <v>1154</v>
      </c>
      <c r="E152" s="34"/>
      <c r="F152" s="261" t="s">
        <v>7138</v>
      </c>
      <c r="G152" s="34"/>
      <c r="H152" s="34"/>
      <c r="I152" s="34"/>
      <c r="J152" s="34"/>
      <c r="K152" s="34"/>
      <c r="L152" s="38"/>
      <c r="M152" s="262"/>
      <c r="N152" s="74"/>
      <c r="O152" s="74"/>
      <c r="P152" s="74"/>
      <c r="Q152" s="74"/>
      <c r="R152" s="74"/>
      <c r="S152" s="74"/>
      <c r="T152" s="75"/>
      <c r="AT152" s="17" t="s">
        <v>1154</v>
      </c>
      <c r="AU152" s="17" t="s">
        <v>86</v>
      </c>
    </row>
    <row r="153" s="1" customFormat="1" ht="16.5" customHeight="1">
      <c r="B153" s="33"/>
      <c r="C153" s="198" t="s">
        <v>7</v>
      </c>
      <c r="D153" s="198" t="s">
        <v>285</v>
      </c>
      <c r="E153" s="199" t="s">
        <v>7142</v>
      </c>
      <c r="F153" s="200" t="s">
        <v>7143</v>
      </c>
      <c r="G153" s="201" t="s">
        <v>376</v>
      </c>
      <c r="H153" s="202">
        <v>1</v>
      </c>
      <c r="I153" s="203">
        <v>0</v>
      </c>
      <c r="J153" s="203">
        <f>ROUND(I153*H153,2)</f>
        <v>0</v>
      </c>
      <c r="K153" s="200" t="s">
        <v>377</v>
      </c>
      <c r="L153" s="38"/>
      <c r="M153" s="72" t="s">
        <v>1</v>
      </c>
      <c r="N153" s="204" t="s">
        <v>50</v>
      </c>
      <c r="O153" s="205">
        <v>0</v>
      </c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AR153" s="17" t="s">
        <v>290</v>
      </c>
      <c r="AT153" s="17" t="s">
        <v>285</v>
      </c>
      <c r="AU153" s="17" t="s">
        <v>86</v>
      </c>
      <c r="AY153" s="17" t="s">
        <v>282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7" t="s">
        <v>86</v>
      </c>
      <c r="BK153" s="207">
        <f>ROUND(I153*H153,2)</f>
        <v>0</v>
      </c>
      <c r="BL153" s="17" t="s">
        <v>290</v>
      </c>
      <c r="BM153" s="17" t="s">
        <v>7144</v>
      </c>
    </row>
    <row r="154" s="1" customFormat="1">
      <c r="B154" s="33"/>
      <c r="C154" s="34"/>
      <c r="D154" s="210" t="s">
        <v>1154</v>
      </c>
      <c r="E154" s="34"/>
      <c r="F154" s="261" t="s">
        <v>7138</v>
      </c>
      <c r="G154" s="34"/>
      <c r="H154" s="34"/>
      <c r="I154" s="34"/>
      <c r="J154" s="34"/>
      <c r="K154" s="34"/>
      <c r="L154" s="38"/>
      <c r="M154" s="262"/>
      <c r="N154" s="74"/>
      <c r="O154" s="74"/>
      <c r="P154" s="74"/>
      <c r="Q154" s="74"/>
      <c r="R154" s="74"/>
      <c r="S154" s="74"/>
      <c r="T154" s="75"/>
      <c r="AT154" s="17" t="s">
        <v>1154</v>
      </c>
      <c r="AU154" s="17" t="s">
        <v>86</v>
      </c>
    </row>
    <row r="155" s="1" customFormat="1" ht="16.5" customHeight="1">
      <c r="B155" s="33"/>
      <c r="C155" s="198" t="s">
        <v>410</v>
      </c>
      <c r="D155" s="198" t="s">
        <v>285</v>
      </c>
      <c r="E155" s="199" t="s">
        <v>7145</v>
      </c>
      <c r="F155" s="200" t="s">
        <v>7146</v>
      </c>
      <c r="G155" s="201" t="s">
        <v>376</v>
      </c>
      <c r="H155" s="202">
        <v>1</v>
      </c>
      <c r="I155" s="203">
        <v>0</v>
      </c>
      <c r="J155" s="203">
        <f>ROUND(I155*H155,2)</f>
        <v>0</v>
      </c>
      <c r="K155" s="200" t="s">
        <v>377</v>
      </c>
      <c r="L155" s="38"/>
      <c r="M155" s="72" t="s">
        <v>1</v>
      </c>
      <c r="N155" s="204" t="s">
        <v>50</v>
      </c>
      <c r="O155" s="205">
        <v>0</v>
      </c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7" t="s">
        <v>290</v>
      </c>
      <c r="AT155" s="17" t="s">
        <v>285</v>
      </c>
      <c r="AU155" s="17" t="s">
        <v>86</v>
      </c>
      <c r="AY155" s="17" t="s">
        <v>282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7" t="s">
        <v>86</v>
      </c>
      <c r="BK155" s="207">
        <f>ROUND(I155*H155,2)</f>
        <v>0</v>
      </c>
      <c r="BL155" s="17" t="s">
        <v>290</v>
      </c>
      <c r="BM155" s="17" t="s">
        <v>7147</v>
      </c>
    </row>
    <row r="156" s="1" customFormat="1">
      <c r="B156" s="33"/>
      <c r="C156" s="34"/>
      <c r="D156" s="210" t="s">
        <v>1154</v>
      </c>
      <c r="E156" s="34"/>
      <c r="F156" s="261" t="s">
        <v>7138</v>
      </c>
      <c r="G156" s="34"/>
      <c r="H156" s="34"/>
      <c r="I156" s="34"/>
      <c r="J156" s="34"/>
      <c r="K156" s="34"/>
      <c r="L156" s="38"/>
      <c r="M156" s="262"/>
      <c r="N156" s="74"/>
      <c r="O156" s="74"/>
      <c r="P156" s="74"/>
      <c r="Q156" s="74"/>
      <c r="R156" s="74"/>
      <c r="S156" s="74"/>
      <c r="T156" s="75"/>
      <c r="AT156" s="17" t="s">
        <v>1154</v>
      </c>
      <c r="AU156" s="17" t="s">
        <v>86</v>
      </c>
    </row>
    <row r="157" s="1" customFormat="1" ht="16.5" customHeight="1">
      <c r="B157" s="33"/>
      <c r="C157" s="198" t="s">
        <v>415</v>
      </c>
      <c r="D157" s="198" t="s">
        <v>285</v>
      </c>
      <c r="E157" s="199" t="s">
        <v>7148</v>
      </c>
      <c r="F157" s="200" t="s">
        <v>7149</v>
      </c>
      <c r="G157" s="201" t="s">
        <v>588</v>
      </c>
      <c r="H157" s="202">
        <v>200</v>
      </c>
      <c r="I157" s="203">
        <v>0</v>
      </c>
      <c r="J157" s="203">
        <f>ROUND(I157*H157,2)</f>
        <v>0</v>
      </c>
      <c r="K157" s="200" t="s">
        <v>377</v>
      </c>
      <c r="L157" s="38"/>
      <c r="M157" s="72" t="s">
        <v>1</v>
      </c>
      <c r="N157" s="204" t="s">
        <v>50</v>
      </c>
      <c r="O157" s="205">
        <v>0</v>
      </c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7" t="s">
        <v>290</v>
      </c>
      <c r="AT157" s="17" t="s">
        <v>285</v>
      </c>
      <c r="AU157" s="17" t="s">
        <v>86</v>
      </c>
      <c r="AY157" s="17" t="s">
        <v>282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7" t="s">
        <v>86</v>
      </c>
      <c r="BK157" s="207">
        <f>ROUND(I157*H157,2)</f>
        <v>0</v>
      </c>
      <c r="BL157" s="17" t="s">
        <v>290</v>
      </c>
      <c r="BM157" s="17" t="s">
        <v>7150</v>
      </c>
    </row>
    <row r="158" s="1" customFormat="1">
      <c r="B158" s="33"/>
      <c r="C158" s="34"/>
      <c r="D158" s="210" t="s">
        <v>1154</v>
      </c>
      <c r="E158" s="34"/>
      <c r="F158" s="261" t="s">
        <v>7138</v>
      </c>
      <c r="G158" s="34"/>
      <c r="H158" s="34"/>
      <c r="I158" s="34"/>
      <c r="J158" s="34"/>
      <c r="K158" s="34"/>
      <c r="L158" s="38"/>
      <c r="M158" s="262"/>
      <c r="N158" s="74"/>
      <c r="O158" s="74"/>
      <c r="P158" s="74"/>
      <c r="Q158" s="74"/>
      <c r="R158" s="74"/>
      <c r="S158" s="74"/>
      <c r="T158" s="75"/>
      <c r="AT158" s="17" t="s">
        <v>1154</v>
      </c>
      <c r="AU158" s="17" t="s">
        <v>86</v>
      </c>
    </row>
    <row r="159" s="11" customFormat="1" ht="25.92" customHeight="1">
      <c r="B159" s="183"/>
      <c r="C159" s="184"/>
      <c r="D159" s="185" t="s">
        <v>78</v>
      </c>
      <c r="E159" s="186" t="s">
        <v>7151</v>
      </c>
      <c r="F159" s="186" t="s">
        <v>7152</v>
      </c>
      <c r="G159" s="184"/>
      <c r="H159" s="184"/>
      <c r="I159" s="184"/>
      <c r="J159" s="187">
        <f>BK159</f>
        <v>14000</v>
      </c>
      <c r="K159" s="184"/>
      <c r="L159" s="188"/>
      <c r="M159" s="189"/>
      <c r="N159" s="190"/>
      <c r="O159" s="190"/>
      <c r="P159" s="191">
        <f>SUM(P160:P168)</f>
        <v>0</v>
      </c>
      <c r="Q159" s="190"/>
      <c r="R159" s="191">
        <f>SUM(R160:R168)</f>
        <v>0</v>
      </c>
      <c r="S159" s="190"/>
      <c r="T159" s="192">
        <f>SUM(T160:T168)</f>
        <v>0</v>
      </c>
      <c r="AR159" s="193" t="s">
        <v>319</v>
      </c>
      <c r="AT159" s="194" t="s">
        <v>78</v>
      </c>
      <c r="AU159" s="194" t="s">
        <v>79</v>
      </c>
      <c r="AY159" s="193" t="s">
        <v>282</v>
      </c>
      <c r="BK159" s="195">
        <f>SUM(BK160:BK168)</f>
        <v>14000</v>
      </c>
    </row>
    <row r="160" s="1" customFormat="1" ht="16.5" customHeight="1">
      <c r="B160" s="33"/>
      <c r="C160" s="198" t="s">
        <v>420</v>
      </c>
      <c r="D160" s="198" t="s">
        <v>285</v>
      </c>
      <c r="E160" s="199" t="s">
        <v>7153</v>
      </c>
      <c r="F160" s="200" t="s">
        <v>7154</v>
      </c>
      <c r="G160" s="201" t="s">
        <v>533</v>
      </c>
      <c r="H160" s="202">
        <v>1</v>
      </c>
      <c r="I160" s="203">
        <v>2000</v>
      </c>
      <c r="J160" s="203">
        <f>ROUND(I160*H160,2)</f>
        <v>2000</v>
      </c>
      <c r="K160" s="200" t="s">
        <v>289</v>
      </c>
      <c r="L160" s="38"/>
      <c r="M160" s="72" t="s">
        <v>1</v>
      </c>
      <c r="N160" s="204" t="s">
        <v>50</v>
      </c>
      <c r="O160" s="205">
        <v>0</v>
      </c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AR160" s="17" t="s">
        <v>4682</v>
      </c>
      <c r="AT160" s="17" t="s">
        <v>285</v>
      </c>
      <c r="AU160" s="17" t="s">
        <v>86</v>
      </c>
      <c r="AY160" s="17" t="s">
        <v>282</v>
      </c>
      <c r="BE160" s="207">
        <f>IF(N160="základní",J160,0)</f>
        <v>2000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7" t="s">
        <v>86</v>
      </c>
      <c r="BK160" s="207">
        <f>ROUND(I160*H160,2)</f>
        <v>2000</v>
      </c>
      <c r="BL160" s="17" t="s">
        <v>4682</v>
      </c>
      <c r="BM160" s="17" t="s">
        <v>7155</v>
      </c>
    </row>
    <row r="161" s="12" customFormat="1">
      <c r="B161" s="208"/>
      <c r="C161" s="209"/>
      <c r="D161" s="210" t="s">
        <v>292</v>
      </c>
      <c r="E161" s="211" t="s">
        <v>1</v>
      </c>
      <c r="F161" s="212" t="s">
        <v>7156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292</v>
      </c>
      <c r="AU161" s="217" t="s">
        <v>86</v>
      </c>
      <c r="AV161" s="12" t="s">
        <v>86</v>
      </c>
      <c r="AW161" s="12" t="s">
        <v>40</v>
      </c>
      <c r="AX161" s="12" t="s">
        <v>79</v>
      </c>
      <c r="AY161" s="217" t="s">
        <v>282</v>
      </c>
    </row>
    <row r="162" s="12" customFormat="1">
      <c r="B162" s="208"/>
      <c r="C162" s="209"/>
      <c r="D162" s="210" t="s">
        <v>292</v>
      </c>
      <c r="E162" s="211" t="s">
        <v>1</v>
      </c>
      <c r="F162" s="212" t="s">
        <v>7080</v>
      </c>
      <c r="G162" s="209"/>
      <c r="H162" s="211" t="s">
        <v>1</v>
      </c>
      <c r="I162" s="209"/>
      <c r="J162" s="209"/>
      <c r="K162" s="209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292</v>
      </c>
      <c r="AU162" s="217" t="s">
        <v>86</v>
      </c>
      <c r="AV162" s="12" t="s">
        <v>86</v>
      </c>
      <c r="AW162" s="12" t="s">
        <v>40</v>
      </c>
      <c r="AX162" s="12" t="s">
        <v>79</v>
      </c>
      <c r="AY162" s="217" t="s">
        <v>282</v>
      </c>
    </row>
    <row r="163" s="13" customFormat="1">
      <c r="B163" s="218"/>
      <c r="C163" s="219"/>
      <c r="D163" s="210" t="s">
        <v>292</v>
      </c>
      <c r="E163" s="220" t="s">
        <v>1</v>
      </c>
      <c r="F163" s="221" t="s">
        <v>86</v>
      </c>
      <c r="G163" s="219"/>
      <c r="H163" s="222">
        <v>1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292</v>
      </c>
      <c r="AU163" s="227" t="s">
        <v>86</v>
      </c>
      <c r="AV163" s="13" t="s">
        <v>88</v>
      </c>
      <c r="AW163" s="13" t="s">
        <v>40</v>
      </c>
      <c r="AX163" s="13" t="s">
        <v>79</v>
      </c>
      <c r="AY163" s="227" t="s">
        <v>282</v>
      </c>
    </row>
    <row r="164" s="15" customFormat="1">
      <c r="B164" s="238"/>
      <c r="C164" s="239"/>
      <c r="D164" s="210" t="s">
        <v>292</v>
      </c>
      <c r="E164" s="240" t="s">
        <v>1</v>
      </c>
      <c r="F164" s="241" t="s">
        <v>306</v>
      </c>
      <c r="G164" s="239"/>
      <c r="H164" s="242">
        <v>1</v>
      </c>
      <c r="I164" s="239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292</v>
      </c>
      <c r="AU164" s="247" t="s">
        <v>86</v>
      </c>
      <c r="AV164" s="15" t="s">
        <v>290</v>
      </c>
      <c r="AW164" s="15" t="s">
        <v>40</v>
      </c>
      <c r="AX164" s="15" t="s">
        <v>86</v>
      </c>
      <c r="AY164" s="247" t="s">
        <v>282</v>
      </c>
    </row>
    <row r="165" s="1" customFormat="1" ht="16.5" customHeight="1">
      <c r="B165" s="33"/>
      <c r="C165" s="198" t="s">
        <v>425</v>
      </c>
      <c r="D165" s="198" t="s">
        <v>285</v>
      </c>
      <c r="E165" s="199" t="s">
        <v>7157</v>
      </c>
      <c r="F165" s="200" t="s">
        <v>7158</v>
      </c>
      <c r="G165" s="201" t="s">
        <v>533</v>
      </c>
      <c r="H165" s="202">
        <v>1</v>
      </c>
      <c r="I165" s="203">
        <v>12000</v>
      </c>
      <c r="J165" s="203">
        <f>ROUND(I165*H165,2)</f>
        <v>12000</v>
      </c>
      <c r="K165" s="200" t="s">
        <v>289</v>
      </c>
      <c r="L165" s="38"/>
      <c r="M165" s="72" t="s">
        <v>1</v>
      </c>
      <c r="N165" s="204" t="s">
        <v>50</v>
      </c>
      <c r="O165" s="205">
        <v>0</v>
      </c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AR165" s="17" t="s">
        <v>4682</v>
      </c>
      <c r="AT165" s="17" t="s">
        <v>285</v>
      </c>
      <c r="AU165" s="17" t="s">
        <v>86</v>
      </c>
      <c r="AY165" s="17" t="s">
        <v>282</v>
      </c>
      <c r="BE165" s="207">
        <f>IF(N165="základní",J165,0)</f>
        <v>12000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7" t="s">
        <v>86</v>
      </c>
      <c r="BK165" s="207">
        <f>ROUND(I165*H165,2)</f>
        <v>12000</v>
      </c>
      <c r="BL165" s="17" t="s">
        <v>4682</v>
      </c>
      <c r="BM165" s="17" t="s">
        <v>7159</v>
      </c>
    </row>
    <row r="166" s="12" customFormat="1">
      <c r="B166" s="208"/>
      <c r="C166" s="209"/>
      <c r="D166" s="210" t="s">
        <v>292</v>
      </c>
      <c r="E166" s="211" t="s">
        <v>1</v>
      </c>
      <c r="F166" s="212" t="s">
        <v>7160</v>
      </c>
      <c r="G166" s="209"/>
      <c r="H166" s="211" t="s">
        <v>1</v>
      </c>
      <c r="I166" s="209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292</v>
      </c>
      <c r="AU166" s="217" t="s">
        <v>86</v>
      </c>
      <c r="AV166" s="12" t="s">
        <v>86</v>
      </c>
      <c r="AW166" s="12" t="s">
        <v>40</v>
      </c>
      <c r="AX166" s="12" t="s">
        <v>79</v>
      </c>
      <c r="AY166" s="217" t="s">
        <v>282</v>
      </c>
    </row>
    <row r="167" s="13" customFormat="1">
      <c r="B167" s="218"/>
      <c r="C167" s="219"/>
      <c r="D167" s="210" t="s">
        <v>292</v>
      </c>
      <c r="E167" s="220" t="s">
        <v>1</v>
      </c>
      <c r="F167" s="221" t="s">
        <v>86</v>
      </c>
      <c r="G167" s="219"/>
      <c r="H167" s="222">
        <v>1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292</v>
      </c>
      <c r="AU167" s="227" t="s">
        <v>86</v>
      </c>
      <c r="AV167" s="13" t="s">
        <v>88</v>
      </c>
      <c r="AW167" s="13" t="s">
        <v>40</v>
      </c>
      <c r="AX167" s="13" t="s">
        <v>79</v>
      </c>
      <c r="AY167" s="227" t="s">
        <v>282</v>
      </c>
    </row>
    <row r="168" s="15" customFormat="1">
      <c r="B168" s="238"/>
      <c r="C168" s="239"/>
      <c r="D168" s="210" t="s">
        <v>292</v>
      </c>
      <c r="E168" s="240" t="s">
        <v>1</v>
      </c>
      <c r="F168" s="241" t="s">
        <v>306</v>
      </c>
      <c r="G168" s="239"/>
      <c r="H168" s="242">
        <v>1</v>
      </c>
      <c r="I168" s="239"/>
      <c r="J168" s="239"/>
      <c r="K168" s="239"/>
      <c r="L168" s="243"/>
      <c r="M168" s="263"/>
      <c r="N168" s="264"/>
      <c r="O168" s="264"/>
      <c r="P168" s="264"/>
      <c r="Q168" s="264"/>
      <c r="R168" s="264"/>
      <c r="S168" s="264"/>
      <c r="T168" s="265"/>
      <c r="AT168" s="247" t="s">
        <v>292</v>
      </c>
      <c r="AU168" s="247" t="s">
        <v>86</v>
      </c>
      <c r="AV168" s="15" t="s">
        <v>290</v>
      </c>
      <c r="AW168" s="15" t="s">
        <v>40</v>
      </c>
      <c r="AX168" s="15" t="s">
        <v>86</v>
      </c>
      <c r="AY168" s="247" t="s">
        <v>282</v>
      </c>
    </row>
    <row r="169" s="1" customFormat="1" ht="6.96" customHeight="1"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38"/>
    </row>
  </sheetData>
  <sheetProtection sheet="1" autoFilter="0" formatColumns="0" formatRows="0" objects="1" scenarios="1" spinCount="100000" saltValue="AQ1wQ7Lx/5O8yQJLS6OSF9vqRB4J0uc51GxFJL/SDBkkKDW0Jf7iya9Cml5RxkBYq4SU1avKIbwDobdFVCNqzg==" hashValue="fsSyjY83ua39TQJIwJXa+hHo/iDM5DTMoisfHW/RyCOG4Af6HOvP+j4jEXnmc54ecMGG4kdkk8o5L1QqkuTbaw==" algorithmName="SHA-512" password="CC35"/>
  <autoFilter ref="C89:K168"/>
  <mergeCells count="11">
    <mergeCell ref="E7:H7"/>
    <mergeCell ref="E9:H9"/>
    <mergeCell ref="E11:H11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ZAMYKAL-PC\zamykal</dc:creator>
  <cp:lastModifiedBy>ZAMYKAL-PC\zamykal</cp:lastModifiedBy>
  <dcterms:created xsi:type="dcterms:W3CDTF">2019-02-04T08:55:36Z</dcterms:created>
  <dcterms:modified xsi:type="dcterms:W3CDTF">2019-02-04T08:56:38Z</dcterms:modified>
</cp:coreProperties>
</file>