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Místní komunikac..." sheetId="2" r:id="rId2"/>
    <sheet name="SO 102 - Parkoviště na ul..." sheetId="3" r:id="rId3"/>
    <sheet name="SO 192 - Dopravní značení..." sheetId="4" r:id="rId4"/>
    <sheet name="1020 - VRN" sheetId="5" r:id="rId5"/>
  </sheets>
  <definedNames>
    <definedName name="_xlnm.Print_Area" localSheetId="0">'Rekapitulace stavby'!$D$4:$AO$76,'Rekapitulace stavby'!$C$82:$AQ$100</definedName>
    <definedName name="_xlnm._FilterDatabase" localSheetId="1" hidden="1">'SO 101 - Místní komunikac...'!$C$126:$K$187</definedName>
    <definedName name="_xlnm.Print_Area" localSheetId="1">'SO 101 - Místní komunikac...'!$C$4:$J$76,'SO 101 - Místní komunikac...'!$C$82:$J$106,'SO 101 - Místní komunikac...'!$C$112:$K$187</definedName>
    <definedName name="_xlnm._FilterDatabase" localSheetId="2" hidden="1">'SO 102 - Parkoviště na ul...'!$C$125:$K$230</definedName>
    <definedName name="_xlnm.Print_Area" localSheetId="2">'SO 102 - Parkoviště na ul...'!$C$4:$J$76,'SO 102 - Parkoviště na ul...'!$C$82:$J$105,'SO 102 - Parkoviště na ul...'!$C$111:$K$230</definedName>
    <definedName name="_xlnm._FilterDatabase" localSheetId="3" hidden="1">'SO 192 - Dopravní značení...'!$C$121:$K$126</definedName>
    <definedName name="_xlnm.Print_Area" localSheetId="3">'SO 192 - Dopravní značení...'!$C$4:$J$76,'SO 192 - Dopravní značení...'!$C$82:$J$101,'SO 192 - Dopravní značení...'!$C$107:$K$126</definedName>
    <definedName name="_xlnm._FilterDatabase" localSheetId="4" hidden="1">'1020 - VRN'!$C$117:$K$122</definedName>
    <definedName name="_xlnm.Print_Area" localSheetId="4">'1020 - VRN'!$C$4:$J$76,'1020 - VRN'!$C$82:$J$99,'1020 - VRN'!$C$105:$K$122</definedName>
    <definedName name="_xlnm.Print_Titles" localSheetId="0">'Rekapitulace stavby'!$92:$92</definedName>
    <definedName name="_xlnm.Print_Titles" localSheetId="1">'SO 101 - Místní komunikac...'!$126:$126</definedName>
    <definedName name="_xlnm.Print_Titles" localSheetId="2">'SO 102 - Parkoviště na ul...'!$125:$125</definedName>
    <definedName name="_xlnm.Print_Titles" localSheetId="3">'SO 192 - Dopravní značení...'!$121:$121</definedName>
    <definedName name="_xlnm.Print_Titles" localSheetId="4">'1020 - VRN'!$117:$117</definedName>
  </definedNames>
  <calcPr fullCalcOnLoad="1"/>
</workbook>
</file>

<file path=xl/sharedStrings.xml><?xml version="1.0" encoding="utf-8"?>
<sst xmlns="http://schemas.openxmlformats.org/spreadsheetml/2006/main" count="2402" uniqueCount="349">
  <si>
    <t>Export Komplet</t>
  </si>
  <si>
    <t/>
  </si>
  <si>
    <t>2.0</t>
  </si>
  <si>
    <t>ZAMOK</t>
  </si>
  <si>
    <t>False</t>
  </si>
  <si>
    <t>{9cf609ee-9b6d-4960-83cf-e250c5098067}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</si>
  <si>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</si>
  <si>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</si>
  <si>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</si>
  <si>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</si>
  <si>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</si>
  <si>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</si>
  <si>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</si>
  <si>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</si>
  <si>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</si>
  <si>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</si>
  <si>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</si>
  <si>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povrchu místní komunikace na ul. Uničovská v Šumperku</t>
  </si>
  <si>
    <t>KSO:</t>
  </si>
  <si>
    <t>CC-CZ:</t>
  </si>
  <si>
    <t>Místo:</t>
  </si>
  <si>
    <t>Šumperk</t>
  </si>
  <si>
    <t>Datum:</t>
  </si>
  <si>
    <t>19. 4. 2019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</si>
  <si>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</si>
  <si>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</si>
  <si>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</si>
  <si>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</si>
  <si>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</si>
  <si>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</si>
  <si>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</si>
  <si>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</si>
  <si>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</si>
  <si>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</si>
  <si>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</si>
  <si>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</si>
  <si>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</si>
  <si>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</si>
  <si>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</si>
  <si>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</si>
  <si>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</si>
  <si>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</si>
  <si>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</si>
  <si>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</si>
  <si>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</si>
  <si>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</si>
  <si>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</si>
  <si>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</si>
  <si>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</si>
  <si>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</si>
  <si>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</si>
  <si>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</si>
  <si>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</si>
  <si>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</si>
  <si>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</si>
  <si>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</si>
  <si>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</si>
  <si>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</si>
  <si>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</si>
  <si>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</si>
  <si>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</si>
  <si>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</si>
  <si>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</si>
  <si>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</si>
  <si>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</si>
  <si>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</si>
  <si>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</si>
  <si>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</si>
  <si>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</si>
  <si>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</si>
  <si>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</si>
  <si>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</si>
  <si>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</si>
  <si>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</si>
  <si>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</si>
  <si>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</si>
  <si>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</si>
  <si>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</si>
  <si>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100</t>
  </si>
  <si>
    <t>Komunikace</t>
  </si>
  <si>
    <t>STA</t>
  </si>
  <si>
    <t>1</t>
  </si>
  <si>
    <t>{62336f6f-8461-475e-ae95-96d2b56ac326}</t>
  </si>
  <si>
    <t>2</t>
  </si>
  <si>
    <t>/</t>
  </si>
  <si>
    <t>SO 101</t>
  </si>
  <si>
    <t>Místní komunikace na ul. Uničovská</t>
  </si>
  <si>
    <t>Soupis</t>
  </si>
  <si>
    <t>{d4a5377d-2eaa-4686-8eb7-8909e7d9e104}</t>
  </si>
  <si>
    <t>SO 102</t>
  </si>
  <si>
    <t>Parkoviště na ul. Uničovská</t>
  </si>
  <si>
    <t>{c255dc50-b23b-4c3a-85fa-6d404d46f3af}</t>
  </si>
  <si>
    <t>SO 192</t>
  </si>
  <si>
    <t>Dopravní značení provizorní - DIO</t>
  </si>
  <si>
    <t>{b70b71d6-4d57-4bf7-aea0-d64713f4c3b1}</t>
  </si>
  <si>
    <t>1020</t>
  </si>
  <si>
    <t>VRN</t>
  </si>
  <si>
    <t>{e455043b-8a03-491d-99ed-73d66f274abc}</t>
  </si>
  <si>
    <t>KRYCÍ LIST SOUPISU PRACÍ</t>
  </si>
  <si>
    <t>Objekt:</t>
  </si>
  <si>
    <t>100 - Komunikace</t>
  </si>
  <si>
    <t>Soupis:</t>
  </si>
  <si>
    <t>SO 101 - Místní komunikace na ul. Uničovská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</si>
  <si>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</si>
  <si>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</si>
  <si>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</si>
  <si>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</si>
  <si>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</si>
  <si>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</si>
  <si>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</si>
  <si>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</si>
  <si>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</si>
  <si>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</si>
  <si>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</si>
  <si>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</si>
  <si>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</si>
  <si>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</si>
  <si>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</si>
  <si>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</si>
  <si>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</si>
  <si>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</si>
  <si>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</si>
  <si>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</si>
  <si>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</si>
  <si>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</si>
  <si>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</si>
  <si>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</si>
  <si>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</si>
  <si>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</si>
  <si>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</si>
  <si>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</si>
  <si>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</si>
  <si>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</si>
  <si>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113154363</t>
  </si>
  <si>
    <t>Frézování živičného krytu tl 50 mm pruh š 2 m pl do 10000 m2 s překážkami v trase</t>
  </si>
  <si>
    <t>m2</t>
  </si>
  <si>
    <t>CS ÚRS 2019 01</t>
  </si>
  <si>
    <t>4</t>
  </si>
  <si>
    <t>324759663</t>
  </si>
  <si>
    <t>VV</t>
  </si>
  <si>
    <t>" původní živičný povrch"</t>
  </si>
  <si>
    <t>5700</t>
  </si>
  <si>
    <t>Součet</t>
  </si>
  <si>
    <t>5</t>
  </si>
  <si>
    <t>573211109</t>
  </si>
  <si>
    <t>Postřik živičný spojovací z asfaltu v množství 0,50 kg/m2</t>
  </si>
  <si>
    <t>CS ÚRS 2017 01</t>
  </si>
  <si>
    <t>1708928915</t>
  </si>
  <si>
    <t>" pro skladbu živičné komunikace"</t>
  </si>
  <si>
    <t>3</t>
  </si>
  <si>
    <t>577144111</t>
  </si>
  <si>
    <t>Asfaltový beton vrstva obrusná ACO 11 (ABS) tř. I tl 50 mm š do 3 m z nemodifikovaného asfaltu</t>
  </si>
  <si>
    <t>-123507027</t>
  </si>
  <si>
    <t>" vyrovnávací vrstva 10%"</t>
  </si>
  <si>
    <t>(5700*0,1)</t>
  </si>
  <si>
    <t>599141112</t>
  </si>
  <si>
    <t>Vyplnění spár mezi silničními dílci trvale pružnou živičnou zálivkou</t>
  </si>
  <si>
    <t>m</t>
  </si>
  <si>
    <t>1202361863</t>
  </si>
  <si>
    <t>" plocha komunikace "</t>
  </si>
  <si>
    <t>" proříznutí a zalití středové spáry pružnou zálivkou"</t>
  </si>
  <si>
    <t>720</t>
  </si>
  <si>
    <t>" styčná spára- napojení nového živičného povrchu na stávající pružnou zálivkou"</t>
  </si>
  <si>
    <t>156</t>
  </si>
  <si>
    <t>8</t>
  </si>
  <si>
    <t>Trubní vedení</t>
  </si>
  <si>
    <t>899231111</t>
  </si>
  <si>
    <t>Výšková úprava uličního vstupu nebo vpusti do 200 mm zvýšením mříže</t>
  </si>
  <si>
    <t>kus</t>
  </si>
  <si>
    <t>32297352</t>
  </si>
  <si>
    <t>18</t>
  </si>
  <si>
    <t>6</t>
  </si>
  <si>
    <t>899331111</t>
  </si>
  <si>
    <t>Výšková úprava uličního vstupu nebo vpusti do 200 mm zvýšením poklopu</t>
  </si>
  <si>
    <t>-1141007664</t>
  </si>
  <si>
    <t>7</t>
  </si>
  <si>
    <t>899431111</t>
  </si>
  <si>
    <t>Výšková úprava uličního vstupu nebo vpusti do 200 mm zvýšením krycího hrnce, šoupěte nebo hydrantu</t>
  </si>
  <si>
    <t>CS ÚRS 2016 01</t>
  </si>
  <si>
    <t>-2053899054</t>
  </si>
  <si>
    <t>" šoupě"</t>
  </si>
  <si>
    <t>23</t>
  </si>
  <si>
    <t>9</t>
  </si>
  <si>
    <t>Ostatní konstrukce a práce-bourání</t>
  </si>
  <si>
    <t>915131111</t>
  </si>
  <si>
    <t>Vodorovné dopravní značení bílou barvou přechody pro chodce, šipky, symboly</t>
  </si>
  <si>
    <t>38512392</t>
  </si>
  <si>
    <t>" V7"</t>
  </si>
  <si>
    <t>(8*0,5*4)*3</t>
  </si>
  <si>
    <t>915621111</t>
  </si>
  <si>
    <t>Předznačení vodorovného plošného značení</t>
  </si>
  <si>
    <t>-1766934947</t>
  </si>
  <si>
    <t>10</t>
  </si>
  <si>
    <t>919735111</t>
  </si>
  <si>
    <t>Řezání stávajícího živičného krytu hl do 50 mm</t>
  </si>
  <si>
    <t>1278904119</t>
  </si>
  <si>
    <t>997</t>
  </si>
  <si>
    <t>Přesun sutě</t>
  </si>
  <si>
    <t>11</t>
  </si>
  <si>
    <t>997221551</t>
  </si>
  <si>
    <t>Vodorovná doprava suti ze sypkých materiálů do 1 km</t>
  </si>
  <si>
    <t>t</t>
  </si>
  <si>
    <t>1053887967</t>
  </si>
  <si>
    <t>" frézovaná živice"</t>
  </si>
  <si>
    <t>729,6</t>
  </si>
  <si>
    <t>12</t>
  </si>
  <si>
    <t>997221559</t>
  </si>
  <si>
    <t>Příplatek ZKD 1 km u vodorovné dopravy suti ze sypkých materiálů</t>
  </si>
  <si>
    <t>-875088573</t>
  </si>
  <si>
    <t>729,6*4,5</t>
  </si>
  <si>
    <t>998</t>
  </si>
  <si>
    <t>Přesun hmot</t>
  </si>
  <si>
    <t>14</t>
  </si>
  <si>
    <t>998225111</t>
  </si>
  <si>
    <t>Přesun hmot pro pozemní komunikace s krytem z kamene, monolitickým betonovým nebo živičným</t>
  </si>
  <si>
    <t>-1278100436</t>
  </si>
  <si>
    <t>SO 102 - Parkoviště na ul. Uničovská</t>
  </si>
  <si>
    <t xml:space="preserve">    2 - Zakládání</t>
  </si>
  <si>
    <t>113106121</t>
  </si>
  <si>
    <t>Rozebrání dlažeb z betonových nebo kamenných dlaždic komunikací pro pěší ručně</t>
  </si>
  <si>
    <t>-1098594817</t>
  </si>
  <si>
    <t>" původní zatravńovací dlažba"</t>
  </si>
  <si>
    <t>130</t>
  </si>
  <si>
    <t>113106162</t>
  </si>
  <si>
    <t>Rozebrání dlažeb vozovek pl do 50 m2 z drobných kostek do lože ze živice nebo betonu</t>
  </si>
  <si>
    <t>1651240208</t>
  </si>
  <si>
    <t>" čtyřřádek ze žulových kostek"</t>
  </si>
  <si>
    <t>(32*0,4)</t>
  </si>
  <si>
    <t>113107182</t>
  </si>
  <si>
    <t>Odstranění podkladu živičného tl 100 mm strojně pl přes 50 do 200 m2</t>
  </si>
  <si>
    <t>825363236</t>
  </si>
  <si>
    <t>" původní kryt v prostoru nového parkoviště"</t>
  </si>
  <si>
    <t>122201101</t>
  </si>
  <si>
    <t>Odkopávky a prokopávky nezapažené v hornině tř. 3 objem do 100 m3</t>
  </si>
  <si>
    <t>m3</t>
  </si>
  <si>
    <t>441900049</t>
  </si>
  <si>
    <t>" odkop pod novou skladbu parkoviště"</t>
  </si>
  <si>
    <t>(130*0,3)*1,15</t>
  </si>
  <si>
    <t>122201109</t>
  </si>
  <si>
    <t>Příplatek za lepivost u odkopávek v hornině tř. 1 až 3</t>
  </si>
  <si>
    <t>760049498</t>
  </si>
  <si>
    <t>44,85*0,5</t>
  </si>
  <si>
    <t>162601101</t>
  </si>
  <si>
    <t>Vodorovné přemístění do 4000 m výkopku/sypaniny z horniny tř. 1 až 4</t>
  </si>
  <si>
    <t>-1878177954</t>
  </si>
  <si>
    <t>" odvoz přebytečného výkopku na skládku"</t>
  </si>
  <si>
    <t>44,85</t>
  </si>
  <si>
    <t>171201201</t>
  </si>
  <si>
    <t>Uložení sypaniny na skládky</t>
  </si>
  <si>
    <t>-262067448</t>
  </si>
  <si>
    <t>171201211</t>
  </si>
  <si>
    <t>Poplatek za uložení stavebního odpadu - zeminy a kameniva na skládce</t>
  </si>
  <si>
    <t>-1337388183</t>
  </si>
  <si>
    <t>44,85*1,8</t>
  </si>
  <si>
    <t>Zakládání</t>
  </si>
  <si>
    <t>215901101</t>
  </si>
  <si>
    <t>Zhutnění podloží z hornin soudržných do 92% PS nebo nesoudržných sypkých I(d) do 0,8</t>
  </si>
  <si>
    <t>-2031600323</t>
  </si>
  <si>
    <t>" plocha pod novým parkovištěm"</t>
  </si>
  <si>
    <t>130*1,15</t>
  </si>
  <si>
    <t>564851111</t>
  </si>
  <si>
    <t>Podklad ze štěrkodrtě ŠD tl 150 mm</t>
  </si>
  <si>
    <t>980460553</t>
  </si>
  <si>
    <t>" pro skladbu parkoviště"</t>
  </si>
  <si>
    <t>(130*1,15)</t>
  </si>
  <si>
    <t>565135111</t>
  </si>
  <si>
    <t>Asfaltový beton vrstva podkladní ACP 16 (obalované kamenivo OKS) tl 50 mm š do 3 m</t>
  </si>
  <si>
    <t>-504307745</t>
  </si>
  <si>
    <t>(130*1,05)</t>
  </si>
  <si>
    <t>567122114</t>
  </si>
  <si>
    <t>Podklad ze směsi stmelené cementem SC C 8/10 (KSC I) tl 150 mm</t>
  </si>
  <si>
    <t>-531083805</t>
  </si>
  <si>
    <t>(130*1,1)</t>
  </si>
  <si>
    <t>13</t>
  </si>
  <si>
    <t>573191111</t>
  </si>
  <si>
    <t>Nátěr infiltrační kationaktivní v množství emulzí 1 kg/m2</t>
  </si>
  <si>
    <t>-653020459</t>
  </si>
  <si>
    <t>1233719785</t>
  </si>
  <si>
    <t>17</t>
  </si>
  <si>
    <t>916111123</t>
  </si>
  <si>
    <t>Osazení obruby z drobných kostek s boční opěrou do lože z betonu prostého</t>
  </si>
  <si>
    <t>CS ÚRS 2013 01</t>
  </si>
  <si>
    <t>-659095996</t>
  </si>
  <si>
    <t>" přídlažba -čtyřřádek - z původní vybouraného čtyřřádku"</t>
  </si>
  <si>
    <t>32*4</t>
  </si>
  <si>
    <t>916991125</t>
  </si>
  <si>
    <t>Vytýčení stávajících inženýrských sítí</t>
  </si>
  <si>
    <t>soubor</t>
  </si>
  <si>
    <t>-1019157462</t>
  </si>
  <si>
    <t>19</t>
  </si>
  <si>
    <t>979071122</t>
  </si>
  <si>
    <t>Očištění dlažebních kostek drobných s původním spárováním živičnou směsí nebo MC</t>
  </si>
  <si>
    <t>1142481591</t>
  </si>
  <si>
    <t>20</t>
  </si>
  <si>
    <t>M</t>
  </si>
  <si>
    <t>58381007</t>
  </si>
  <si>
    <t>kostka dlažební žula drobná 8/10</t>
  </si>
  <si>
    <t>-1064355118</t>
  </si>
  <si>
    <t>" doplnění žulových kostek do čtyřřádku 30%"</t>
  </si>
  <si>
    <t>(32*0,4)*0,3</t>
  </si>
  <si>
    <t>-2048372877</t>
  </si>
  <si>
    <t>" živice"</t>
  </si>
  <si>
    <t>28,6</t>
  </si>
  <si>
    <t>22</t>
  </si>
  <si>
    <t>-954263957</t>
  </si>
  <si>
    <t>"  živice"</t>
  </si>
  <si>
    <t>28,6*4,5</t>
  </si>
  <si>
    <t>997221561</t>
  </si>
  <si>
    <t>Vodorovná doprava suti z kusových materiálů do 1 km</t>
  </si>
  <si>
    <t>-427382157</t>
  </si>
  <si>
    <t>" zatravňovací dlažba"</t>
  </si>
  <si>
    <t>33,15</t>
  </si>
  <si>
    <t>24</t>
  </si>
  <si>
    <t>997221569</t>
  </si>
  <si>
    <t>Příplatek ZKD 1 km u vodorovné dopravy suti z kusových materiálů</t>
  </si>
  <si>
    <t>-1696410239</t>
  </si>
  <si>
    <t>33,15*4,5</t>
  </si>
  <si>
    <t>25</t>
  </si>
  <si>
    <t>997221611</t>
  </si>
  <si>
    <t>Nakládání suti na dopravní prostředky pro vodorovnou dopravu</t>
  </si>
  <si>
    <t>-1182660096</t>
  </si>
  <si>
    <t>33,15*3</t>
  </si>
  <si>
    <t>26</t>
  </si>
  <si>
    <t>997221815</t>
  </si>
  <si>
    <t>Poplatek za uložení na skládce (skládkovné) stavebního odpadu betonového kód odpadu 170 101</t>
  </si>
  <si>
    <t>1475492263</t>
  </si>
  <si>
    <t>27</t>
  </si>
  <si>
    <t>997221845</t>
  </si>
  <si>
    <t>Poplatek za uložení odpadu z asfaltových povrchů na skládce (skládkovné)</t>
  </si>
  <si>
    <t>-1340177291</t>
  </si>
  <si>
    <t>SO 192 - Dopravní značení provizorní - DIO</t>
  </si>
  <si>
    <t>913911115</t>
  </si>
  <si>
    <t>Montáž a demontáž  dočasného dopravního značení</t>
  </si>
  <si>
    <t>1029410828</t>
  </si>
  <si>
    <t>913911145</t>
  </si>
  <si>
    <t>Vyřízení povolení zvláštního užívání pozemní komunikace</t>
  </si>
  <si>
    <t>482929374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</si>
  <si>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</si>
  <si>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</si>
  <si>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</si>
  <si>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</si>
  <si>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</si>
  <si>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</si>
  <si>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</si>
  <si>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1024</t>
  </si>
  <si>
    <t>445392920</t>
  </si>
  <si>
    <t>070001000</t>
  </si>
  <si>
    <t>Provozní vlivy</t>
  </si>
  <si>
    <t>1612726671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</si>
</sst>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45</v>
      </c>
      <c r="U35" s="52"/>
      <c r="V35" s="52"/>
      <c r="W35" s="52"/>
      <c r="X35" s="54" t="s">
        <v>46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49</v>
      </c>
      <c r="AI60" s="40"/>
      <c r="AJ60" s="40"/>
      <c r="AK60" s="40"/>
      <c r="AL60" s="40"/>
      <c r="AM60" s="59" t="s">
        <v>50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51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52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49</v>
      </c>
      <c r="AI75" s="40"/>
      <c r="AJ75" s="40"/>
      <c r="AK75" s="40"/>
      <c r="AL75" s="40"/>
      <c r="AM75" s="59" t="s">
        <v>50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008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povrchu místní komunikace na ul. Uničovská v Šumperku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Šumperk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19. 4. 2019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54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32</v>
      </c>
      <c r="AJ90" s="38"/>
      <c r="AK90" s="38"/>
      <c r="AL90" s="38"/>
      <c r="AM90" s="74" t="str">
        <f>IF(E20="","",E20)</f>
        <v xml:space="preserve"> 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55</v>
      </c>
      <c r="D92" s="88"/>
      <c r="E92" s="88"/>
      <c r="F92" s="88"/>
      <c r="G92" s="88"/>
      <c r="H92" s="89"/>
      <c r="I92" s="90" t="s">
        <v>56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57</v>
      </c>
      <c r="AH92" s="88"/>
      <c r="AI92" s="88"/>
      <c r="AJ92" s="88"/>
      <c r="AK92" s="88"/>
      <c r="AL92" s="88"/>
      <c r="AM92" s="88"/>
      <c r="AN92" s="90" t="s">
        <v>58</v>
      </c>
      <c r="AO92" s="88"/>
      <c r="AP92" s="92"/>
      <c r="AQ92" s="93" t="s">
        <v>59</v>
      </c>
      <c r="AR92" s="42"/>
      <c r="AS92" s="94" t="s">
        <v>60</v>
      </c>
      <c r="AT92" s="95" t="s">
        <v>61</v>
      </c>
      <c r="AU92" s="95" t="s">
        <v>62</v>
      </c>
      <c r="AV92" s="95" t="s">
        <v>63</v>
      </c>
      <c r="AW92" s="95" t="s">
        <v>64</v>
      </c>
      <c r="AX92" s="95" t="s">
        <v>65</v>
      </c>
      <c r="AY92" s="95" t="s">
        <v>66</v>
      </c>
      <c r="AZ92" s="95" t="s">
        <v>67</v>
      </c>
      <c r="BA92" s="95" t="s">
        <v>68</v>
      </c>
      <c r="BB92" s="95" t="s">
        <v>69</v>
      </c>
      <c r="BC92" s="95" t="s">
        <v>70</v>
      </c>
      <c r="BD92" s="96" t="s">
        <v>71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72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ROUND(AG95+AG99,2)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ROUND(AS95+AS99,2)</f>
        <v>0</v>
      </c>
      <c r="AT94" s="108">
        <f>ROUND(SUM(AV94:AW94),2)</f>
        <v>0</v>
      </c>
      <c r="AU94" s="109">
        <f>ROUND(AU95+AU99,5)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ROUND(AZ95+AZ99,2)</f>
        <v>0</v>
      </c>
      <c r="BA94" s="108">
        <f>ROUND(BA95+BA99,2)</f>
        <v>0</v>
      </c>
      <c r="BB94" s="108">
        <f>ROUND(BB95+BB99,2)</f>
        <v>0</v>
      </c>
      <c r="BC94" s="108">
        <f>ROUND(BC95+BC99,2)</f>
        <v>0</v>
      </c>
      <c r="BD94" s="110">
        <f>ROUND(BD95+BD99,2)</f>
        <v>0</v>
      </c>
      <c r="BS94" s="111" t="s">
        <v>73</v>
      </c>
      <c r="BT94" s="111" t="s">
        <v>74</v>
      </c>
      <c r="BU94" s="112" t="s">
        <v>75</v>
      </c>
      <c r="BV94" s="111" t="s">
        <v>76</v>
      </c>
      <c r="BW94" s="111" t="s">
        <v>5</v>
      </c>
      <c r="BX94" s="111" t="s">
        <v>77</v>
      </c>
      <c r="CL94" s="111" t="s">
        <v>1</v>
      </c>
    </row>
    <row r="95" spans="2:91" s="6" customFormat="1" ht="16.5" customHeight="1"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ROUND(SUM(AG96:AG98),2)</f>
        <v>0</v>
      </c>
      <c r="AH95" s="116"/>
      <c r="AI95" s="116"/>
      <c r="AJ95" s="116"/>
      <c r="AK95" s="116"/>
      <c r="AL95" s="116"/>
      <c r="AM95" s="116"/>
      <c r="AN95" s="118">
        <f>SUM(AG95,AT95)</f>
        <v>0</v>
      </c>
      <c r="AO95" s="116"/>
      <c r="AP95" s="116"/>
      <c r="AQ95" s="119" t="s">
        <v>80</v>
      </c>
      <c r="AR95" s="120"/>
      <c r="AS95" s="121">
        <f>ROUND(SUM(AS96:AS98),2)</f>
        <v>0</v>
      </c>
      <c r="AT95" s="122">
        <f>ROUND(SUM(AV95:AW95),2)</f>
        <v>0</v>
      </c>
      <c r="AU95" s="123">
        <f>ROUND(SUM(AU96:AU98),5)</f>
        <v>0</v>
      </c>
      <c r="AV95" s="122">
        <f>ROUND(AZ95*L29,2)</f>
        <v>0</v>
      </c>
      <c r="AW95" s="122">
        <f>ROUND(BA95*L30,2)</f>
        <v>0</v>
      </c>
      <c r="AX95" s="122">
        <f>ROUND(BB95*L29,2)</f>
        <v>0</v>
      </c>
      <c r="AY95" s="122">
        <f>ROUND(BC95*L30,2)</f>
        <v>0</v>
      </c>
      <c r="AZ95" s="122">
        <f>ROUND(SUM(AZ96:AZ98),2)</f>
        <v>0</v>
      </c>
      <c r="BA95" s="122">
        <f>ROUND(SUM(BA96:BA98),2)</f>
        <v>0</v>
      </c>
      <c r="BB95" s="122">
        <f>ROUND(SUM(BB96:BB98),2)</f>
        <v>0</v>
      </c>
      <c r="BC95" s="122">
        <f>ROUND(SUM(BC96:BC98),2)</f>
        <v>0</v>
      </c>
      <c r="BD95" s="124">
        <f>ROUND(SUM(BD96:BD98),2)</f>
        <v>0</v>
      </c>
      <c r="BS95" s="125" t="s">
        <v>73</v>
      </c>
      <c r="BT95" s="125" t="s">
        <v>81</v>
      </c>
      <c r="BU95" s="125" t="s">
        <v>75</v>
      </c>
      <c r="BV95" s="125" t="s">
        <v>76</v>
      </c>
      <c r="BW95" s="125" t="s">
        <v>82</v>
      </c>
      <c r="BX95" s="125" t="s">
        <v>5</v>
      </c>
      <c r="CL95" s="125" t="s">
        <v>1</v>
      </c>
      <c r="CM95" s="125" t="s">
        <v>83</v>
      </c>
    </row>
    <row r="96" spans="1:90" s="3" customFormat="1" ht="16.5" customHeight="1">
      <c r="A96" s="126" t="s">
        <v>84</v>
      </c>
      <c r="B96" s="64"/>
      <c r="C96" s="127"/>
      <c r="D96" s="127"/>
      <c r="E96" s="128" t="s">
        <v>85</v>
      </c>
      <c r="F96" s="128"/>
      <c r="G96" s="128"/>
      <c r="H96" s="128"/>
      <c r="I96" s="128"/>
      <c r="J96" s="127"/>
      <c r="K96" s="128" t="s">
        <v>86</v>
      </c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9">
        <f>'SO 101 - Místní komunikac...'!J32</f>
        <v>0</v>
      </c>
      <c r="AH96" s="127"/>
      <c r="AI96" s="127"/>
      <c r="AJ96" s="127"/>
      <c r="AK96" s="127"/>
      <c r="AL96" s="127"/>
      <c r="AM96" s="127"/>
      <c r="AN96" s="129">
        <f>SUM(AG96,AT96)</f>
        <v>0</v>
      </c>
      <c r="AO96" s="127"/>
      <c r="AP96" s="127"/>
      <c r="AQ96" s="130" t="s">
        <v>87</v>
      </c>
      <c r="AR96" s="66"/>
      <c r="AS96" s="131">
        <v>0</v>
      </c>
      <c r="AT96" s="132">
        <f>ROUND(SUM(AV96:AW96),2)</f>
        <v>0</v>
      </c>
      <c r="AU96" s="133">
        <f>'SO 101 - Místní komunikac...'!P127</f>
        <v>0</v>
      </c>
      <c r="AV96" s="132">
        <f>'SO 101 - Místní komunikac...'!J35</f>
        <v>0</v>
      </c>
      <c r="AW96" s="132">
        <f>'SO 101 - Místní komunikac...'!J36</f>
        <v>0</v>
      </c>
      <c r="AX96" s="132">
        <f>'SO 101 - Místní komunikac...'!J37</f>
        <v>0</v>
      </c>
      <c r="AY96" s="132">
        <f>'SO 101 - Místní komunikac...'!J38</f>
        <v>0</v>
      </c>
      <c r="AZ96" s="132">
        <f>'SO 101 - Místní komunikac...'!F35</f>
        <v>0</v>
      </c>
      <c r="BA96" s="132">
        <f>'SO 101 - Místní komunikac...'!F36</f>
        <v>0</v>
      </c>
      <c r="BB96" s="132">
        <f>'SO 101 - Místní komunikac...'!F37</f>
        <v>0</v>
      </c>
      <c r="BC96" s="132">
        <f>'SO 101 - Místní komunikac...'!F38</f>
        <v>0</v>
      </c>
      <c r="BD96" s="134">
        <f>'SO 101 - Místní komunikac...'!F39</f>
        <v>0</v>
      </c>
      <c r="BT96" s="135" t="s">
        <v>83</v>
      </c>
      <c r="BV96" s="135" t="s">
        <v>76</v>
      </c>
      <c r="BW96" s="135" t="s">
        <v>88</v>
      </c>
      <c r="BX96" s="135" t="s">
        <v>82</v>
      </c>
      <c r="CL96" s="135" t="s">
        <v>1</v>
      </c>
    </row>
    <row r="97" spans="1:90" s="3" customFormat="1" ht="16.5" customHeight="1">
      <c r="A97" s="126" t="s">
        <v>84</v>
      </c>
      <c r="B97" s="64"/>
      <c r="C97" s="127"/>
      <c r="D97" s="127"/>
      <c r="E97" s="128" t="s">
        <v>89</v>
      </c>
      <c r="F97" s="128"/>
      <c r="G97" s="128"/>
      <c r="H97" s="128"/>
      <c r="I97" s="128"/>
      <c r="J97" s="127"/>
      <c r="K97" s="128" t="s">
        <v>90</v>
      </c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9">
        <f>'SO 102 - Parkoviště na ul...'!J32</f>
        <v>0</v>
      </c>
      <c r="AH97" s="127"/>
      <c r="AI97" s="127"/>
      <c r="AJ97" s="127"/>
      <c r="AK97" s="127"/>
      <c r="AL97" s="127"/>
      <c r="AM97" s="127"/>
      <c r="AN97" s="129">
        <f>SUM(AG97,AT97)</f>
        <v>0</v>
      </c>
      <c r="AO97" s="127"/>
      <c r="AP97" s="127"/>
      <c r="AQ97" s="130" t="s">
        <v>87</v>
      </c>
      <c r="AR97" s="66"/>
      <c r="AS97" s="131">
        <v>0</v>
      </c>
      <c r="AT97" s="132">
        <f>ROUND(SUM(AV97:AW97),2)</f>
        <v>0</v>
      </c>
      <c r="AU97" s="133">
        <f>'SO 102 - Parkoviště na ul...'!P126</f>
        <v>0</v>
      </c>
      <c r="AV97" s="132">
        <f>'SO 102 - Parkoviště na ul...'!J35</f>
        <v>0</v>
      </c>
      <c r="AW97" s="132">
        <f>'SO 102 - Parkoviště na ul...'!J36</f>
        <v>0</v>
      </c>
      <c r="AX97" s="132">
        <f>'SO 102 - Parkoviště na ul...'!J37</f>
        <v>0</v>
      </c>
      <c r="AY97" s="132">
        <f>'SO 102 - Parkoviště na ul...'!J38</f>
        <v>0</v>
      </c>
      <c r="AZ97" s="132">
        <f>'SO 102 - Parkoviště na ul...'!F35</f>
        <v>0</v>
      </c>
      <c r="BA97" s="132">
        <f>'SO 102 - Parkoviště na ul...'!F36</f>
        <v>0</v>
      </c>
      <c r="BB97" s="132">
        <f>'SO 102 - Parkoviště na ul...'!F37</f>
        <v>0</v>
      </c>
      <c r="BC97" s="132">
        <f>'SO 102 - Parkoviště na ul...'!F38</f>
        <v>0</v>
      </c>
      <c r="BD97" s="134">
        <f>'SO 102 - Parkoviště na ul...'!F39</f>
        <v>0</v>
      </c>
      <c r="BT97" s="135" t="s">
        <v>83</v>
      </c>
      <c r="BV97" s="135" t="s">
        <v>76</v>
      </c>
      <c r="BW97" s="135" t="s">
        <v>91</v>
      </c>
      <c r="BX97" s="135" t="s">
        <v>82</v>
      </c>
      <c r="CL97" s="135" t="s">
        <v>1</v>
      </c>
    </row>
    <row r="98" spans="1:90" s="3" customFormat="1" ht="16.5" customHeight="1">
      <c r="A98" s="126" t="s">
        <v>84</v>
      </c>
      <c r="B98" s="64"/>
      <c r="C98" s="127"/>
      <c r="D98" s="127"/>
      <c r="E98" s="128" t="s">
        <v>92</v>
      </c>
      <c r="F98" s="128"/>
      <c r="G98" s="128"/>
      <c r="H98" s="128"/>
      <c r="I98" s="128"/>
      <c r="J98" s="127"/>
      <c r="K98" s="128" t="s">
        <v>93</v>
      </c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9">
        <f>'SO 192 - Dopravní značení...'!J32</f>
        <v>0</v>
      </c>
      <c r="AH98" s="127"/>
      <c r="AI98" s="127"/>
      <c r="AJ98" s="127"/>
      <c r="AK98" s="127"/>
      <c r="AL98" s="127"/>
      <c r="AM98" s="127"/>
      <c r="AN98" s="129">
        <f>SUM(AG98,AT98)</f>
        <v>0</v>
      </c>
      <c r="AO98" s="127"/>
      <c r="AP98" s="127"/>
      <c r="AQ98" s="130" t="s">
        <v>87</v>
      </c>
      <c r="AR98" s="66"/>
      <c r="AS98" s="131">
        <v>0</v>
      </c>
      <c r="AT98" s="132">
        <f>ROUND(SUM(AV98:AW98),2)</f>
        <v>0</v>
      </c>
      <c r="AU98" s="133">
        <f>'SO 192 - Dopravní značení...'!P122</f>
        <v>0</v>
      </c>
      <c r="AV98" s="132">
        <f>'SO 192 - Dopravní značení...'!J35</f>
        <v>0</v>
      </c>
      <c r="AW98" s="132">
        <f>'SO 192 - Dopravní značení...'!J36</f>
        <v>0</v>
      </c>
      <c r="AX98" s="132">
        <f>'SO 192 - Dopravní značení...'!J37</f>
        <v>0</v>
      </c>
      <c r="AY98" s="132">
        <f>'SO 192 - Dopravní značení...'!J38</f>
        <v>0</v>
      </c>
      <c r="AZ98" s="132">
        <f>'SO 192 - Dopravní značení...'!F35</f>
        <v>0</v>
      </c>
      <c r="BA98" s="132">
        <f>'SO 192 - Dopravní značení...'!F36</f>
        <v>0</v>
      </c>
      <c r="BB98" s="132">
        <f>'SO 192 - Dopravní značení...'!F37</f>
        <v>0</v>
      </c>
      <c r="BC98" s="132">
        <f>'SO 192 - Dopravní značení...'!F38</f>
        <v>0</v>
      </c>
      <c r="BD98" s="134">
        <f>'SO 192 - Dopravní značení...'!F39</f>
        <v>0</v>
      </c>
      <c r="BT98" s="135" t="s">
        <v>83</v>
      </c>
      <c r="BV98" s="135" t="s">
        <v>76</v>
      </c>
      <c r="BW98" s="135" t="s">
        <v>94</v>
      </c>
      <c r="BX98" s="135" t="s">
        <v>82</v>
      </c>
      <c r="CL98" s="135" t="s">
        <v>1</v>
      </c>
    </row>
    <row r="99" spans="1:91" s="6" customFormat="1" ht="16.5" customHeight="1">
      <c r="A99" s="126" t="s">
        <v>84</v>
      </c>
      <c r="B99" s="113"/>
      <c r="C99" s="114"/>
      <c r="D99" s="115" t="s">
        <v>95</v>
      </c>
      <c r="E99" s="115"/>
      <c r="F99" s="115"/>
      <c r="G99" s="115"/>
      <c r="H99" s="115"/>
      <c r="I99" s="116"/>
      <c r="J99" s="115" t="s">
        <v>96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8">
        <f>'1020 - VRN'!J30</f>
        <v>0</v>
      </c>
      <c r="AH99" s="116"/>
      <c r="AI99" s="116"/>
      <c r="AJ99" s="116"/>
      <c r="AK99" s="116"/>
      <c r="AL99" s="116"/>
      <c r="AM99" s="116"/>
      <c r="AN99" s="118">
        <f>SUM(AG99,AT99)</f>
        <v>0</v>
      </c>
      <c r="AO99" s="116"/>
      <c r="AP99" s="116"/>
      <c r="AQ99" s="119" t="s">
        <v>80</v>
      </c>
      <c r="AR99" s="120"/>
      <c r="AS99" s="136">
        <v>0</v>
      </c>
      <c r="AT99" s="137">
        <f>ROUND(SUM(AV99:AW99),2)</f>
        <v>0</v>
      </c>
      <c r="AU99" s="138">
        <f>'1020 - VRN'!P118</f>
        <v>0</v>
      </c>
      <c r="AV99" s="137">
        <f>'1020 - VRN'!J33</f>
        <v>0</v>
      </c>
      <c r="AW99" s="137">
        <f>'1020 - VRN'!J34</f>
        <v>0</v>
      </c>
      <c r="AX99" s="137">
        <f>'1020 - VRN'!J35</f>
        <v>0</v>
      </c>
      <c r="AY99" s="137">
        <f>'1020 - VRN'!J36</f>
        <v>0</v>
      </c>
      <c r="AZ99" s="137">
        <f>'1020 - VRN'!F33</f>
        <v>0</v>
      </c>
      <c r="BA99" s="137">
        <f>'1020 - VRN'!F34</f>
        <v>0</v>
      </c>
      <c r="BB99" s="137">
        <f>'1020 - VRN'!F35</f>
        <v>0</v>
      </c>
      <c r="BC99" s="137">
        <f>'1020 - VRN'!F36</f>
        <v>0</v>
      </c>
      <c r="BD99" s="139">
        <f>'1020 - VRN'!F37</f>
        <v>0</v>
      </c>
      <c r="BT99" s="125" t="s">
        <v>81</v>
      </c>
      <c r="BV99" s="125" t="s">
        <v>76</v>
      </c>
      <c r="BW99" s="125" t="s">
        <v>97</v>
      </c>
      <c r="BX99" s="125" t="s">
        <v>5</v>
      </c>
      <c r="CL99" s="125" t="s">
        <v>1</v>
      </c>
      <c r="CM99" s="125" t="s">
        <v>83</v>
      </c>
    </row>
    <row r="100" spans="2:44" s="1" customFormat="1" ht="30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42"/>
    </row>
    <row r="101" spans="2:44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42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E96:I96"/>
    <mergeCell ref="K96:AF96"/>
    <mergeCell ref="E97:I97"/>
    <mergeCell ref="K97:AF97"/>
    <mergeCell ref="E98:I98"/>
    <mergeCell ref="K98:AF98"/>
    <mergeCell ref="D99:H99"/>
    <mergeCell ref="J99:AF99"/>
  </mergeCells>
  <hyperlinks>
    <hyperlink ref="A96" location="'SO 101 - Místní komunikac...'!C2" display="/"/>
    <hyperlink ref="A97" location="'SO 102 - Parkoviště na ul...'!C2" display="/"/>
    <hyperlink ref="A98" location="'SO 192 - Dopravní značení...'!C2" display="/"/>
    <hyperlink ref="A99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88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ht="12" customHeight="1">
      <c r="B8" s="19"/>
      <c r="D8" s="146" t="s">
        <v>99</v>
      </c>
      <c r="L8" s="19"/>
    </row>
    <row r="9" spans="2:12" s="1" customFormat="1" ht="16.5" customHeight="1">
      <c r="B9" s="42"/>
      <c r="E9" s="147" t="s">
        <v>100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101</v>
      </c>
      <c r="I10" s="148"/>
      <c r="L10" s="42"/>
    </row>
    <row r="11" spans="2:12" s="1" customFormat="1" ht="36.95" customHeight="1">
      <c r="B11" s="42"/>
      <c r="E11" s="149" t="s">
        <v>102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19. 4. 2019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ROUND(J127,2)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ROUND((SUM(BE127:BE187)),2)</f>
        <v>0</v>
      </c>
      <c r="I35" s="162">
        <v>0.21</v>
      </c>
      <c r="J35" s="161">
        <f>ROUND(((SUM(BE127:BE187))*I35),2)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ROUND((SUM(BF127:BF187)),2)</f>
        <v>0</v>
      </c>
      <c r="I36" s="162">
        <v>0.15</v>
      </c>
      <c r="J36" s="161">
        <f>ROUND(((SUM(BF127:BF187))*I36),2)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ROUND((SUM(BG127:BG187)),2)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ROUND((SUM(BH127:BH187)),2)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ROUND((SUM(BI127:BI187)),2)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99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101 - Místní komunikace na ul. Uničovská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19. 4. 2019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104</v>
      </c>
      <c r="D96" s="187"/>
      <c r="E96" s="187"/>
      <c r="F96" s="187"/>
      <c r="G96" s="187"/>
      <c r="H96" s="187"/>
      <c r="I96" s="188"/>
      <c r="J96" s="189" t="s">
        <v>105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106</v>
      </c>
      <c r="D98" s="38"/>
      <c r="E98" s="38"/>
      <c r="F98" s="38"/>
      <c r="G98" s="38"/>
      <c r="H98" s="38"/>
      <c r="I98" s="148"/>
      <c r="J98" s="104">
        <f>J127</f>
        <v>0</v>
      </c>
      <c r="K98" s="38"/>
      <c r="L98" s="42"/>
      <c r="AU98" s="16" t="s">
        <v>107</v>
      </c>
    </row>
    <row r="99" spans="2:12" s="8" customFormat="1" ht="24.95" customHeight="1">
      <c r="B99" s="191"/>
      <c r="C99" s="192"/>
      <c r="D99" s="193" t="s">
        <v>108</v>
      </c>
      <c r="E99" s="194"/>
      <c r="F99" s="194"/>
      <c r="G99" s="194"/>
      <c r="H99" s="194"/>
      <c r="I99" s="195"/>
      <c r="J99" s="196">
        <f>J128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109</v>
      </c>
      <c r="E100" s="200"/>
      <c r="F100" s="200"/>
      <c r="G100" s="200"/>
      <c r="H100" s="200"/>
      <c r="I100" s="201"/>
      <c r="J100" s="202">
        <f>J129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110</v>
      </c>
      <c r="E101" s="200"/>
      <c r="F101" s="200"/>
      <c r="G101" s="200"/>
      <c r="H101" s="200"/>
      <c r="I101" s="201"/>
      <c r="J101" s="202">
        <f>J134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111</v>
      </c>
      <c r="E102" s="200"/>
      <c r="F102" s="200"/>
      <c r="G102" s="200"/>
      <c r="H102" s="200"/>
      <c r="I102" s="201"/>
      <c r="J102" s="202">
        <f>J152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112</v>
      </c>
      <c r="E103" s="200"/>
      <c r="F103" s="200"/>
      <c r="G103" s="200"/>
      <c r="H103" s="200"/>
      <c r="I103" s="201"/>
      <c r="J103" s="202">
        <f>J163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113</v>
      </c>
      <c r="E104" s="200"/>
      <c r="F104" s="200"/>
      <c r="G104" s="200"/>
      <c r="H104" s="200"/>
      <c r="I104" s="201"/>
      <c r="J104" s="202">
        <f>J177</f>
        <v>0</v>
      </c>
      <c r="K104" s="127"/>
      <c r="L104" s="203"/>
    </row>
    <row r="105" spans="2:12" s="9" customFormat="1" ht="19.9" customHeight="1">
      <c r="B105" s="198"/>
      <c r="C105" s="127"/>
      <c r="D105" s="199" t="s">
        <v>114</v>
      </c>
      <c r="E105" s="200"/>
      <c r="F105" s="200"/>
      <c r="G105" s="200"/>
      <c r="H105" s="200"/>
      <c r="I105" s="201"/>
      <c r="J105" s="202">
        <f>J186</f>
        <v>0</v>
      </c>
      <c r="K105" s="127"/>
      <c r="L105" s="203"/>
    </row>
    <row r="106" spans="2:12" s="1" customFormat="1" ht="21.8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6.95" customHeight="1">
      <c r="B107" s="60"/>
      <c r="C107" s="61"/>
      <c r="D107" s="61"/>
      <c r="E107" s="61"/>
      <c r="F107" s="61"/>
      <c r="G107" s="61"/>
      <c r="H107" s="61"/>
      <c r="I107" s="181"/>
      <c r="J107" s="61"/>
      <c r="K107" s="61"/>
      <c r="L107" s="42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84"/>
      <c r="J111" s="63"/>
      <c r="K111" s="63"/>
      <c r="L111" s="42"/>
    </row>
    <row r="112" spans="2:12" s="1" customFormat="1" ht="24.95" customHeight="1">
      <c r="B112" s="37"/>
      <c r="C112" s="22" t="s">
        <v>115</v>
      </c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2" customHeight="1">
      <c r="B114" s="37"/>
      <c r="C114" s="31" t="s">
        <v>16</v>
      </c>
      <c r="D114" s="38"/>
      <c r="E114" s="38"/>
      <c r="F114" s="38"/>
      <c r="G114" s="38"/>
      <c r="H114" s="38"/>
      <c r="I114" s="14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185" t="str">
        <f>E7</f>
        <v>Oprava povrchu místní komunikace na ul. Uničovská v Šumperku</v>
      </c>
      <c r="F115" s="31"/>
      <c r="G115" s="31"/>
      <c r="H115" s="31"/>
      <c r="I115" s="148"/>
      <c r="J115" s="38"/>
      <c r="K115" s="38"/>
      <c r="L115" s="42"/>
    </row>
    <row r="116" spans="2:12" ht="12" customHeight="1">
      <c r="B116" s="20"/>
      <c r="C116" s="31" t="s">
        <v>99</v>
      </c>
      <c r="D116" s="21"/>
      <c r="E116" s="21"/>
      <c r="F116" s="21"/>
      <c r="G116" s="21"/>
      <c r="H116" s="21"/>
      <c r="I116" s="140"/>
      <c r="J116" s="21"/>
      <c r="K116" s="21"/>
      <c r="L116" s="19"/>
    </row>
    <row r="117" spans="2:12" s="1" customFormat="1" ht="16.5" customHeight="1">
      <c r="B117" s="37"/>
      <c r="C117" s="38"/>
      <c r="D117" s="38"/>
      <c r="E117" s="185" t="s">
        <v>100</v>
      </c>
      <c r="F117" s="38"/>
      <c r="G117" s="38"/>
      <c r="H117" s="38"/>
      <c r="I117" s="148"/>
      <c r="J117" s="38"/>
      <c r="K117" s="38"/>
      <c r="L117" s="42"/>
    </row>
    <row r="118" spans="2:12" s="1" customFormat="1" ht="12" customHeight="1">
      <c r="B118" s="37"/>
      <c r="C118" s="31" t="s">
        <v>101</v>
      </c>
      <c r="D118" s="38"/>
      <c r="E118" s="38"/>
      <c r="F118" s="38"/>
      <c r="G118" s="38"/>
      <c r="H118" s="38"/>
      <c r="I118" s="148"/>
      <c r="J118" s="38"/>
      <c r="K118" s="38"/>
      <c r="L118" s="42"/>
    </row>
    <row r="119" spans="2:12" s="1" customFormat="1" ht="16.5" customHeight="1">
      <c r="B119" s="37"/>
      <c r="C119" s="38"/>
      <c r="D119" s="38"/>
      <c r="E119" s="70" t="str">
        <f>E11</f>
        <v>SO 101 - Místní komunikace na ul. Uničovská</v>
      </c>
      <c r="F119" s="38"/>
      <c r="G119" s="38"/>
      <c r="H119" s="38"/>
      <c r="I119" s="148"/>
      <c r="J119" s="38"/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12" s="1" customFormat="1" ht="12" customHeight="1">
      <c r="B121" s="37"/>
      <c r="C121" s="31" t="s">
        <v>20</v>
      </c>
      <c r="D121" s="38"/>
      <c r="E121" s="38"/>
      <c r="F121" s="26" t="str">
        <f>F14</f>
        <v>Šumperk</v>
      </c>
      <c r="G121" s="38"/>
      <c r="H121" s="38"/>
      <c r="I121" s="150" t="s">
        <v>22</v>
      </c>
      <c r="J121" s="73" t="str">
        <f>IF(J14="","",J14)</f>
        <v>19. 4. 2019</v>
      </c>
      <c r="K121" s="38"/>
      <c r="L121" s="42"/>
    </row>
    <row r="122" spans="2:12" s="1" customFormat="1" ht="6.95" customHeight="1">
      <c r="B122" s="37"/>
      <c r="C122" s="38"/>
      <c r="D122" s="38"/>
      <c r="E122" s="38"/>
      <c r="F122" s="38"/>
      <c r="G122" s="38"/>
      <c r="H122" s="38"/>
      <c r="I122" s="148"/>
      <c r="J122" s="38"/>
      <c r="K122" s="38"/>
      <c r="L122" s="42"/>
    </row>
    <row r="123" spans="2:12" s="1" customFormat="1" ht="15.15" customHeight="1">
      <c r="B123" s="37"/>
      <c r="C123" s="31" t="s">
        <v>24</v>
      </c>
      <c r="D123" s="38"/>
      <c r="E123" s="38"/>
      <c r="F123" s="26" t="str">
        <f>E17</f>
        <v xml:space="preserve"> </v>
      </c>
      <c r="G123" s="38"/>
      <c r="H123" s="38"/>
      <c r="I123" s="150" t="s">
        <v>30</v>
      </c>
      <c r="J123" s="35" t="str">
        <f>E23</f>
        <v xml:space="preserve"> </v>
      </c>
      <c r="K123" s="38"/>
      <c r="L123" s="42"/>
    </row>
    <row r="124" spans="2:12" s="1" customFormat="1" ht="15.15" customHeight="1">
      <c r="B124" s="37"/>
      <c r="C124" s="31" t="s">
        <v>28</v>
      </c>
      <c r="D124" s="38"/>
      <c r="E124" s="38"/>
      <c r="F124" s="26" t="str">
        <f>IF(E20="","",E20)</f>
        <v>Vyplň údaj</v>
      </c>
      <c r="G124" s="38"/>
      <c r="H124" s="38"/>
      <c r="I124" s="150" t="s">
        <v>32</v>
      </c>
      <c r="J124" s="35" t="str">
        <f>E26</f>
        <v xml:space="preserve"> </v>
      </c>
      <c r="K124" s="38"/>
      <c r="L124" s="42"/>
    </row>
    <row r="125" spans="2:12" s="1" customFormat="1" ht="10.3" customHeight="1">
      <c r="B125" s="37"/>
      <c r="C125" s="38"/>
      <c r="D125" s="38"/>
      <c r="E125" s="38"/>
      <c r="F125" s="38"/>
      <c r="G125" s="38"/>
      <c r="H125" s="38"/>
      <c r="I125" s="148"/>
      <c r="J125" s="38"/>
      <c r="K125" s="38"/>
      <c r="L125" s="42"/>
    </row>
    <row r="126" spans="2:20" s="10" customFormat="1" ht="29.25" customHeight="1">
      <c r="B126" s="204"/>
      <c r="C126" s="205" t="s">
        <v>116</v>
      </c>
      <c r="D126" s="206" t="s">
        <v>59</v>
      </c>
      <c r="E126" s="206" t="s">
        <v>55</v>
      </c>
      <c r="F126" s="206" t="s">
        <v>56</v>
      </c>
      <c r="G126" s="206" t="s">
        <v>117</v>
      </c>
      <c r="H126" s="206" t="s">
        <v>118</v>
      </c>
      <c r="I126" s="207" t="s">
        <v>119</v>
      </c>
      <c r="J126" s="206" t="s">
        <v>105</v>
      </c>
      <c r="K126" s="208" t="s">
        <v>120</v>
      </c>
      <c r="L126" s="209"/>
      <c r="M126" s="94" t="s">
        <v>1</v>
      </c>
      <c r="N126" s="95" t="s">
        <v>38</v>
      </c>
      <c r="O126" s="95" t="s">
        <v>121</v>
      </c>
      <c r="P126" s="95" t="s">
        <v>122</v>
      </c>
      <c r="Q126" s="95" t="s">
        <v>123</v>
      </c>
      <c r="R126" s="95" t="s">
        <v>124</v>
      </c>
      <c r="S126" s="95" t="s">
        <v>125</v>
      </c>
      <c r="T126" s="96" t="s">
        <v>126</v>
      </c>
    </row>
    <row r="127" spans="2:63" s="1" customFormat="1" ht="22.8" customHeight="1">
      <c r="B127" s="37"/>
      <c r="C127" s="101" t="s">
        <v>127</v>
      </c>
      <c r="D127" s="38"/>
      <c r="E127" s="38"/>
      <c r="F127" s="38"/>
      <c r="G127" s="38"/>
      <c r="H127" s="38"/>
      <c r="I127" s="148"/>
      <c r="J127" s="210">
        <f>BK127</f>
        <v>0</v>
      </c>
      <c r="K127" s="38"/>
      <c r="L127" s="42"/>
      <c r="M127" s="97"/>
      <c r="N127" s="98"/>
      <c r="O127" s="98"/>
      <c r="P127" s="211">
        <f>P128</f>
        <v>0</v>
      </c>
      <c r="Q127" s="98"/>
      <c r="R127" s="211">
        <f>R128</f>
        <v>24.75033024</v>
      </c>
      <c r="S127" s="98"/>
      <c r="T127" s="212">
        <f>T128</f>
        <v>729.6</v>
      </c>
      <c r="AT127" s="16" t="s">
        <v>73</v>
      </c>
      <c r="AU127" s="16" t="s">
        <v>107</v>
      </c>
      <c r="BK127" s="213">
        <f>BK128</f>
        <v>0</v>
      </c>
    </row>
    <row r="128" spans="2:63" s="11" customFormat="1" ht="25.9" customHeight="1">
      <c r="B128" s="214"/>
      <c r="C128" s="215"/>
      <c r="D128" s="216" t="s">
        <v>73</v>
      </c>
      <c r="E128" s="217" t="s">
        <v>128</v>
      </c>
      <c r="F128" s="217" t="s">
        <v>129</v>
      </c>
      <c r="G128" s="215"/>
      <c r="H128" s="215"/>
      <c r="I128" s="218"/>
      <c r="J128" s="219">
        <f>BK128</f>
        <v>0</v>
      </c>
      <c r="K128" s="215"/>
      <c r="L128" s="220"/>
      <c r="M128" s="221"/>
      <c r="N128" s="222"/>
      <c r="O128" s="222"/>
      <c r="P128" s="223">
        <f>P129+P134+P152+P163+P177+P186</f>
        <v>0</v>
      </c>
      <c r="Q128" s="222"/>
      <c r="R128" s="223">
        <f>R129+R134+R152+R163+R177+R186</f>
        <v>24.75033024</v>
      </c>
      <c r="S128" s="222"/>
      <c r="T128" s="224">
        <f>T129+T134+T152+T163+T177+T186</f>
        <v>729.6</v>
      </c>
      <c r="AR128" s="225" t="s">
        <v>81</v>
      </c>
      <c r="AT128" s="226" t="s">
        <v>73</v>
      </c>
      <c r="AU128" s="226" t="s">
        <v>74</v>
      </c>
      <c r="AY128" s="225" t="s">
        <v>130</v>
      </c>
      <c r="BK128" s="227">
        <f>BK129+BK134+BK152+BK163+BK177+BK186</f>
        <v>0</v>
      </c>
    </row>
    <row r="129" spans="2:63" s="11" customFormat="1" ht="22.8" customHeight="1">
      <c r="B129" s="214"/>
      <c r="C129" s="215"/>
      <c r="D129" s="216" t="s">
        <v>73</v>
      </c>
      <c r="E129" s="228" t="s">
        <v>81</v>
      </c>
      <c r="F129" s="228" t="s">
        <v>131</v>
      </c>
      <c r="G129" s="215"/>
      <c r="H129" s="215"/>
      <c r="I129" s="218"/>
      <c r="J129" s="229">
        <f>BK129</f>
        <v>0</v>
      </c>
      <c r="K129" s="215"/>
      <c r="L129" s="220"/>
      <c r="M129" s="221"/>
      <c r="N129" s="222"/>
      <c r="O129" s="222"/>
      <c r="P129" s="223">
        <f>SUM(P130:P133)</f>
        <v>0</v>
      </c>
      <c r="Q129" s="222"/>
      <c r="R129" s="223">
        <f>SUM(R130:R133)</f>
        <v>0.513</v>
      </c>
      <c r="S129" s="222"/>
      <c r="T129" s="224">
        <f>SUM(T130:T133)</f>
        <v>729.6</v>
      </c>
      <c r="AR129" s="225" t="s">
        <v>81</v>
      </c>
      <c r="AT129" s="226" t="s">
        <v>73</v>
      </c>
      <c r="AU129" s="226" t="s">
        <v>81</v>
      </c>
      <c r="AY129" s="225" t="s">
        <v>130</v>
      </c>
      <c r="BK129" s="227">
        <f>SUM(BK130:BK133)</f>
        <v>0</v>
      </c>
    </row>
    <row r="130" spans="2:65" s="1" customFormat="1" ht="24" customHeight="1">
      <c r="B130" s="37"/>
      <c r="C130" s="230" t="s">
        <v>81</v>
      </c>
      <c r="D130" s="230" t="s">
        <v>132</v>
      </c>
      <c r="E130" s="231" t="s">
        <v>133</v>
      </c>
      <c r="F130" s="232" t="s">
        <v>134</v>
      </c>
      <c r="G130" s="233" t="s">
        <v>135</v>
      </c>
      <c r="H130" s="234">
        <v>5700</v>
      </c>
      <c r="I130" s="235"/>
      <c r="J130" s="236">
        <f>ROUND(I130*H130,2)</f>
        <v>0</v>
      </c>
      <c r="K130" s="232" t="s">
        <v>136</v>
      </c>
      <c r="L130" s="42"/>
      <c r="M130" s="237" t="s">
        <v>1</v>
      </c>
      <c r="N130" s="238" t="s">
        <v>39</v>
      </c>
      <c r="O130" s="85"/>
      <c r="P130" s="239">
        <f>O130*H130</f>
        <v>0</v>
      </c>
      <c r="Q130" s="239">
        <v>9E-05</v>
      </c>
      <c r="R130" s="239">
        <f>Q130*H130</f>
        <v>0.513</v>
      </c>
      <c r="S130" s="239">
        <v>0.128</v>
      </c>
      <c r="T130" s="240">
        <f>S130*H130</f>
        <v>729.6</v>
      </c>
      <c r="AR130" s="241" t="s">
        <v>137</v>
      </c>
      <c r="AT130" s="241" t="s">
        <v>132</v>
      </c>
      <c r="AU130" s="241" t="s">
        <v>83</v>
      </c>
      <c r="AY130" s="16" t="s">
        <v>130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6" t="s">
        <v>81</v>
      </c>
      <c r="BK130" s="242">
        <f>ROUND(I130*H130,2)</f>
        <v>0</v>
      </c>
      <c r="BL130" s="16" t="s">
        <v>137</v>
      </c>
      <c r="BM130" s="241" t="s">
        <v>138</v>
      </c>
    </row>
    <row r="131" spans="2:51" s="12" customFormat="1" ht="12">
      <c r="B131" s="243"/>
      <c r="C131" s="244"/>
      <c r="D131" s="245" t="s">
        <v>139</v>
      </c>
      <c r="E131" s="246" t="s">
        <v>1</v>
      </c>
      <c r="F131" s="247" t="s">
        <v>140</v>
      </c>
      <c r="G131" s="244"/>
      <c r="H131" s="246" t="s">
        <v>1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139</v>
      </c>
      <c r="AU131" s="253" t="s">
        <v>83</v>
      </c>
      <c r="AV131" s="12" t="s">
        <v>81</v>
      </c>
      <c r="AW131" s="12" t="s">
        <v>31</v>
      </c>
      <c r="AX131" s="12" t="s">
        <v>74</v>
      </c>
      <c r="AY131" s="253" t="s">
        <v>130</v>
      </c>
    </row>
    <row r="132" spans="2:51" s="13" customFormat="1" ht="12">
      <c r="B132" s="254"/>
      <c r="C132" s="255"/>
      <c r="D132" s="245" t="s">
        <v>139</v>
      </c>
      <c r="E132" s="256" t="s">
        <v>1</v>
      </c>
      <c r="F132" s="257" t="s">
        <v>141</v>
      </c>
      <c r="G132" s="255"/>
      <c r="H132" s="258">
        <v>5700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AT132" s="264" t="s">
        <v>139</v>
      </c>
      <c r="AU132" s="264" t="s">
        <v>83</v>
      </c>
      <c r="AV132" s="13" t="s">
        <v>83</v>
      </c>
      <c r="AW132" s="13" t="s">
        <v>31</v>
      </c>
      <c r="AX132" s="13" t="s">
        <v>74</v>
      </c>
      <c r="AY132" s="264" t="s">
        <v>130</v>
      </c>
    </row>
    <row r="133" spans="2:51" s="14" customFormat="1" ht="12">
      <c r="B133" s="265"/>
      <c r="C133" s="266"/>
      <c r="D133" s="245" t="s">
        <v>139</v>
      </c>
      <c r="E133" s="267" t="s">
        <v>1</v>
      </c>
      <c r="F133" s="268" t="s">
        <v>142</v>
      </c>
      <c r="G133" s="266"/>
      <c r="H133" s="269">
        <v>5700</v>
      </c>
      <c r="I133" s="270"/>
      <c r="J133" s="266"/>
      <c r="K133" s="266"/>
      <c r="L133" s="271"/>
      <c r="M133" s="272"/>
      <c r="N133" s="273"/>
      <c r="O133" s="273"/>
      <c r="P133" s="273"/>
      <c r="Q133" s="273"/>
      <c r="R133" s="273"/>
      <c r="S133" s="273"/>
      <c r="T133" s="274"/>
      <c r="AT133" s="275" t="s">
        <v>139</v>
      </c>
      <c r="AU133" s="275" t="s">
        <v>83</v>
      </c>
      <c r="AV133" s="14" t="s">
        <v>137</v>
      </c>
      <c r="AW133" s="14" t="s">
        <v>31</v>
      </c>
      <c r="AX133" s="14" t="s">
        <v>81</v>
      </c>
      <c r="AY133" s="275" t="s">
        <v>130</v>
      </c>
    </row>
    <row r="134" spans="2:63" s="11" customFormat="1" ht="22.8" customHeight="1">
      <c r="B134" s="214"/>
      <c r="C134" s="215"/>
      <c r="D134" s="216" t="s">
        <v>73</v>
      </c>
      <c r="E134" s="228" t="s">
        <v>143</v>
      </c>
      <c r="F134" s="228" t="s">
        <v>79</v>
      </c>
      <c r="G134" s="215"/>
      <c r="H134" s="215"/>
      <c r="I134" s="218"/>
      <c r="J134" s="229">
        <f>BK134</f>
        <v>0</v>
      </c>
      <c r="K134" s="215"/>
      <c r="L134" s="220"/>
      <c r="M134" s="221"/>
      <c r="N134" s="222"/>
      <c r="O134" s="222"/>
      <c r="P134" s="223">
        <f>SUM(P135:P151)</f>
        <v>0</v>
      </c>
      <c r="Q134" s="222"/>
      <c r="R134" s="223">
        <f>SUM(R135:R151)</f>
        <v>6.0606</v>
      </c>
      <c r="S134" s="222"/>
      <c r="T134" s="224">
        <f>SUM(T135:T151)</f>
        <v>0</v>
      </c>
      <c r="AR134" s="225" t="s">
        <v>81</v>
      </c>
      <c r="AT134" s="226" t="s">
        <v>73</v>
      </c>
      <c r="AU134" s="226" t="s">
        <v>81</v>
      </c>
      <c r="AY134" s="225" t="s">
        <v>130</v>
      </c>
      <c r="BK134" s="227">
        <f>SUM(BK135:BK151)</f>
        <v>0</v>
      </c>
    </row>
    <row r="135" spans="2:65" s="1" customFormat="1" ht="24" customHeight="1">
      <c r="B135" s="37"/>
      <c r="C135" s="230" t="s">
        <v>83</v>
      </c>
      <c r="D135" s="230" t="s">
        <v>132</v>
      </c>
      <c r="E135" s="231" t="s">
        <v>144</v>
      </c>
      <c r="F135" s="232" t="s">
        <v>145</v>
      </c>
      <c r="G135" s="233" t="s">
        <v>135</v>
      </c>
      <c r="H135" s="234">
        <v>5700</v>
      </c>
      <c r="I135" s="235"/>
      <c r="J135" s="236">
        <f>ROUND(I135*H135,2)</f>
        <v>0</v>
      </c>
      <c r="K135" s="232" t="s">
        <v>146</v>
      </c>
      <c r="L135" s="42"/>
      <c r="M135" s="237" t="s">
        <v>1</v>
      </c>
      <c r="N135" s="238" t="s">
        <v>39</v>
      </c>
      <c r="O135" s="85"/>
      <c r="P135" s="239">
        <f>O135*H135</f>
        <v>0</v>
      </c>
      <c r="Q135" s="239">
        <v>0.00051</v>
      </c>
      <c r="R135" s="239">
        <f>Q135*H135</f>
        <v>2.907</v>
      </c>
      <c r="S135" s="239">
        <v>0</v>
      </c>
      <c r="T135" s="240">
        <f>S135*H135</f>
        <v>0</v>
      </c>
      <c r="AR135" s="241" t="s">
        <v>137</v>
      </c>
      <c r="AT135" s="241" t="s">
        <v>132</v>
      </c>
      <c r="AU135" s="241" t="s">
        <v>83</v>
      </c>
      <c r="AY135" s="16" t="s">
        <v>130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6" t="s">
        <v>81</v>
      </c>
      <c r="BK135" s="242">
        <f>ROUND(I135*H135,2)</f>
        <v>0</v>
      </c>
      <c r="BL135" s="16" t="s">
        <v>137</v>
      </c>
      <c r="BM135" s="241" t="s">
        <v>147</v>
      </c>
    </row>
    <row r="136" spans="2:51" s="12" customFormat="1" ht="12">
      <c r="B136" s="243"/>
      <c r="C136" s="244"/>
      <c r="D136" s="245" t="s">
        <v>139</v>
      </c>
      <c r="E136" s="246" t="s">
        <v>1</v>
      </c>
      <c r="F136" s="247" t="s">
        <v>148</v>
      </c>
      <c r="G136" s="244"/>
      <c r="H136" s="246" t="s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AT136" s="253" t="s">
        <v>139</v>
      </c>
      <c r="AU136" s="253" t="s">
        <v>83</v>
      </c>
      <c r="AV136" s="12" t="s">
        <v>81</v>
      </c>
      <c r="AW136" s="12" t="s">
        <v>31</v>
      </c>
      <c r="AX136" s="12" t="s">
        <v>74</v>
      </c>
      <c r="AY136" s="253" t="s">
        <v>130</v>
      </c>
    </row>
    <row r="137" spans="2:51" s="13" customFormat="1" ht="12">
      <c r="B137" s="254"/>
      <c r="C137" s="255"/>
      <c r="D137" s="245" t="s">
        <v>139</v>
      </c>
      <c r="E137" s="256" t="s">
        <v>1</v>
      </c>
      <c r="F137" s="257" t="s">
        <v>141</v>
      </c>
      <c r="G137" s="255"/>
      <c r="H137" s="258">
        <v>5700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AT137" s="264" t="s">
        <v>139</v>
      </c>
      <c r="AU137" s="264" t="s">
        <v>83</v>
      </c>
      <c r="AV137" s="13" t="s">
        <v>83</v>
      </c>
      <c r="AW137" s="13" t="s">
        <v>31</v>
      </c>
      <c r="AX137" s="13" t="s">
        <v>74</v>
      </c>
      <c r="AY137" s="264" t="s">
        <v>130</v>
      </c>
    </row>
    <row r="138" spans="2:51" s="14" customFormat="1" ht="12">
      <c r="B138" s="265"/>
      <c r="C138" s="266"/>
      <c r="D138" s="245" t="s">
        <v>139</v>
      </c>
      <c r="E138" s="267" t="s">
        <v>1</v>
      </c>
      <c r="F138" s="268" t="s">
        <v>142</v>
      </c>
      <c r="G138" s="266"/>
      <c r="H138" s="269">
        <v>5700</v>
      </c>
      <c r="I138" s="270"/>
      <c r="J138" s="266"/>
      <c r="K138" s="266"/>
      <c r="L138" s="271"/>
      <c r="M138" s="272"/>
      <c r="N138" s="273"/>
      <c r="O138" s="273"/>
      <c r="P138" s="273"/>
      <c r="Q138" s="273"/>
      <c r="R138" s="273"/>
      <c r="S138" s="273"/>
      <c r="T138" s="274"/>
      <c r="AT138" s="275" t="s">
        <v>139</v>
      </c>
      <c r="AU138" s="275" t="s">
        <v>83</v>
      </c>
      <c r="AV138" s="14" t="s">
        <v>137</v>
      </c>
      <c r="AW138" s="14" t="s">
        <v>31</v>
      </c>
      <c r="AX138" s="14" t="s">
        <v>81</v>
      </c>
      <c r="AY138" s="275" t="s">
        <v>130</v>
      </c>
    </row>
    <row r="139" spans="2:65" s="1" customFormat="1" ht="24" customHeight="1">
      <c r="B139" s="37"/>
      <c r="C139" s="230" t="s">
        <v>149</v>
      </c>
      <c r="D139" s="230" t="s">
        <v>132</v>
      </c>
      <c r="E139" s="231" t="s">
        <v>150</v>
      </c>
      <c r="F139" s="232" t="s">
        <v>151</v>
      </c>
      <c r="G139" s="233" t="s">
        <v>135</v>
      </c>
      <c r="H139" s="234">
        <v>6270</v>
      </c>
      <c r="I139" s="235"/>
      <c r="J139" s="236">
        <f>ROUND(I139*H139,2)</f>
        <v>0</v>
      </c>
      <c r="K139" s="232" t="s">
        <v>136</v>
      </c>
      <c r="L139" s="42"/>
      <c r="M139" s="237" t="s">
        <v>1</v>
      </c>
      <c r="N139" s="238" t="s">
        <v>39</v>
      </c>
      <c r="O139" s="85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AR139" s="241" t="s">
        <v>137</v>
      </c>
      <c r="AT139" s="241" t="s">
        <v>132</v>
      </c>
      <c r="AU139" s="241" t="s">
        <v>83</v>
      </c>
      <c r="AY139" s="16" t="s">
        <v>130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6" t="s">
        <v>81</v>
      </c>
      <c r="BK139" s="242">
        <f>ROUND(I139*H139,2)</f>
        <v>0</v>
      </c>
      <c r="BL139" s="16" t="s">
        <v>137</v>
      </c>
      <c r="BM139" s="241" t="s">
        <v>152</v>
      </c>
    </row>
    <row r="140" spans="2:51" s="12" customFormat="1" ht="12">
      <c r="B140" s="243"/>
      <c r="C140" s="244"/>
      <c r="D140" s="245" t="s">
        <v>139</v>
      </c>
      <c r="E140" s="246" t="s">
        <v>1</v>
      </c>
      <c r="F140" s="247" t="s">
        <v>148</v>
      </c>
      <c r="G140" s="244"/>
      <c r="H140" s="246" t="s">
        <v>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139</v>
      </c>
      <c r="AU140" s="253" t="s">
        <v>83</v>
      </c>
      <c r="AV140" s="12" t="s">
        <v>81</v>
      </c>
      <c r="AW140" s="12" t="s">
        <v>31</v>
      </c>
      <c r="AX140" s="12" t="s">
        <v>74</v>
      </c>
      <c r="AY140" s="253" t="s">
        <v>130</v>
      </c>
    </row>
    <row r="141" spans="2:51" s="13" customFormat="1" ht="12">
      <c r="B141" s="254"/>
      <c r="C141" s="255"/>
      <c r="D141" s="245" t="s">
        <v>139</v>
      </c>
      <c r="E141" s="256" t="s">
        <v>1</v>
      </c>
      <c r="F141" s="257" t="s">
        <v>141</v>
      </c>
      <c r="G141" s="255"/>
      <c r="H141" s="258">
        <v>5700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AT141" s="264" t="s">
        <v>139</v>
      </c>
      <c r="AU141" s="264" t="s">
        <v>83</v>
      </c>
      <c r="AV141" s="13" t="s">
        <v>83</v>
      </c>
      <c r="AW141" s="13" t="s">
        <v>31</v>
      </c>
      <c r="AX141" s="13" t="s">
        <v>74</v>
      </c>
      <c r="AY141" s="264" t="s">
        <v>130</v>
      </c>
    </row>
    <row r="142" spans="2:51" s="12" customFormat="1" ht="12">
      <c r="B142" s="243"/>
      <c r="C142" s="244"/>
      <c r="D142" s="245" t="s">
        <v>139</v>
      </c>
      <c r="E142" s="246" t="s">
        <v>1</v>
      </c>
      <c r="F142" s="247" t="s">
        <v>153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139</v>
      </c>
      <c r="AU142" s="253" t="s">
        <v>83</v>
      </c>
      <c r="AV142" s="12" t="s">
        <v>81</v>
      </c>
      <c r="AW142" s="12" t="s">
        <v>31</v>
      </c>
      <c r="AX142" s="12" t="s">
        <v>74</v>
      </c>
      <c r="AY142" s="253" t="s">
        <v>130</v>
      </c>
    </row>
    <row r="143" spans="2:51" s="13" customFormat="1" ht="12">
      <c r="B143" s="254"/>
      <c r="C143" s="255"/>
      <c r="D143" s="245" t="s">
        <v>139</v>
      </c>
      <c r="E143" s="256" t="s">
        <v>1</v>
      </c>
      <c r="F143" s="257" t="s">
        <v>154</v>
      </c>
      <c r="G143" s="255"/>
      <c r="H143" s="258">
        <v>570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139</v>
      </c>
      <c r="AU143" s="264" t="s">
        <v>83</v>
      </c>
      <c r="AV143" s="13" t="s">
        <v>83</v>
      </c>
      <c r="AW143" s="13" t="s">
        <v>31</v>
      </c>
      <c r="AX143" s="13" t="s">
        <v>74</v>
      </c>
      <c r="AY143" s="264" t="s">
        <v>130</v>
      </c>
    </row>
    <row r="144" spans="2:51" s="14" customFormat="1" ht="12">
      <c r="B144" s="265"/>
      <c r="C144" s="266"/>
      <c r="D144" s="245" t="s">
        <v>139</v>
      </c>
      <c r="E144" s="267" t="s">
        <v>1</v>
      </c>
      <c r="F144" s="268" t="s">
        <v>142</v>
      </c>
      <c r="G144" s="266"/>
      <c r="H144" s="269">
        <v>6270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139</v>
      </c>
      <c r="AU144" s="275" t="s">
        <v>83</v>
      </c>
      <c r="AV144" s="14" t="s">
        <v>137</v>
      </c>
      <c r="AW144" s="14" t="s">
        <v>31</v>
      </c>
      <c r="AX144" s="14" t="s">
        <v>81</v>
      </c>
      <c r="AY144" s="275" t="s">
        <v>130</v>
      </c>
    </row>
    <row r="145" spans="2:65" s="1" customFormat="1" ht="24" customHeight="1">
      <c r="B145" s="37"/>
      <c r="C145" s="230" t="s">
        <v>137</v>
      </c>
      <c r="D145" s="230" t="s">
        <v>132</v>
      </c>
      <c r="E145" s="231" t="s">
        <v>155</v>
      </c>
      <c r="F145" s="232" t="s">
        <v>156</v>
      </c>
      <c r="G145" s="233" t="s">
        <v>157</v>
      </c>
      <c r="H145" s="234">
        <v>876</v>
      </c>
      <c r="I145" s="235"/>
      <c r="J145" s="236">
        <f>ROUND(I145*H145,2)</f>
        <v>0</v>
      </c>
      <c r="K145" s="232" t="s">
        <v>1</v>
      </c>
      <c r="L145" s="42"/>
      <c r="M145" s="237" t="s">
        <v>1</v>
      </c>
      <c r="N145" s="238" t="s">
        <v>39</v>
      </c>
      <c r="O145" s="85"/>
      <c r="P145" s="239">
        <f>O145*H145</f>
        <v>0</v>
      </c>
      <c r="Q145" s="239">
        <v>0.0036</v>
      </c>
      <c r="R145" s="239">
        <f>Q145*H145</f>
        <v>3.1536</v>
      </c>
      <c r="S145" s="239">
        <v>0</v>
      </c>
      <c r="T145" s="240">
        <f>S145*H145</f>
        <v>0</v>
      </c>
      <c r="AR145" s="241" t="s">
        <v>137</v>
      </c>
      <c r="AT145" s="241" t="s">
        <v>132</v>
      </c>
      <c r="AU145" s="241" t="s">
        <v>83</v>
      </c>
      <c r="AY145" s="16" t="s">
        <v>130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137</v>
      </c>
      <c r="BM145" s="241" t="s">
        <v>158</v>
      </c>
    </row>
    <row r="146" spans="2:51" s="12" customFormat="1" ht="12">
      <c r="B146" s="243"/>
      <c r="C146" s="244"/>
      <c r="D146" s="245" t="s">
        <v>139</v>
      </c>
      <c r="E146" s="246" t="s">
        <v>1</v>
      </c>
      <c r="F146" s="247" t="s">
        <v>159</v>
      </c>
      <c r="G146" s="244"/>
      <c r="H146" s="246" t="s">
        <v>1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139</v>
      </c>
      <c r="AU146" s="253" t="s">
        <v>83</v>
      </c>
      <c r="AV146" s="12" t="s">
        <v>81</v>
      </c>
      <c r="AW146" s="12" t="s">
        <v>31</v>
      </c>
      <c r="AX146" s="12" t="s">
        <v>74</v>
      </c>
      <c r="AY146" s="253" t="s">
        <v>130</v>
      </c>
    </row>
    <row r="147" spans="2:51" s="12" customFormat="1" ht="12">
      <c r="B147" s="243"/>
      <c r="C147" s="244"/>
      <c r="D147" s="245" t="s">
        <v>139</v>
      </c>
      <c r="E147" s="246" t="s">
        <v>1</v>
      </c>
      <c r="F147" s="247" t="s">
        <v>160</v>
      </c>
      <c r="G147" s="244"/>
      <c r="H147" s="246" t="s">
        <v>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139</v>
      </c>
      <c r="AU147" s="253" t="s">
        <v>83</v>
      </c>
      <c r="AV147" s="12" t="s">
        <v>81</v>
      </c>
      <c r="AW147" s="12" t="s">
        <v>31</v>
      </c>
      <c r="AX147" s="12" t="s">
        <v>74</v>
      </c>
      <c r="AY147" s="253" t="s">
        <v>130</v>
      </c>
    </row>
    <row r="148" spans="2:51" s="13" customFormat="1" ht="12">
      <c r="B148" s="254"/>
      <c r="C148" s="255"/>
      <c r="D148" s="245" t="s">
        <v>139</v>
      </c>
      <c r="E148" s="256" t="s">
        <v>1</v>
      </c>
      <c r="F148" s="257" t="s">
        <v>161</v>
      </c>
      <c r="G148" s="255"/>
      <c r="H148" s="258">
        <v>720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AT148" s="264" t="s">
        <v>139</v>
      </c>
      <c r="AU148" s="264" t="s">
        <v>83</v>
      </c>
      <c r="AV148" s="13" t="s">
        <v>83</v>
      </c>
      <c r="AW148" s="13" t="s">
        <v>31</v>
      </c>
      <c r="AX148" s="13" t="s">
        <v>74</v>
      </c>
      <c r="AY148" s="264" t="s">
        <v>130</v>
      </c>
    </row>
    <row r="149" spans="2:51" s="12" customFormat="1" ht="12">
      <c r="B149" s="243"/>
      <c r="C149" s="244"/>
      <c r="D149" s="245" t="s">
        <v>139</v>
      </c>
      <c r="E149" s="246" t="s">
        <v>1</v>
      </c>
      <c r="F149" s="247" t="s">
        <v>162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139</v>
      </c>
      <c r="AU149" s="253" t="s">
        <v>83</v>
      </c>
      <c r="AV149" s="12" t="s">
        <v>81</v>
      </c>
      <c r="AW149" s="12" t="s">
        <v>31</v>
      </c>
      <c r="AX149" s="12" t="s">
        <v>74</v>
      </c>
      <c r="AY149" s="253" t="s">
        <v>130</v>
      </c>
    </row>
    <row r="150" spans="2:51" s="13" customFormat="1" ht="12">
      <c r="B150" s="254"/>
      <c r="C150" s="255"/>
      <c r="D150" s="245" t="s">
        <v>139</v>
      </c>
      <c r="E150" s="256" t="s">
        <v>1</v>
      </c>
      <c r="F150" s="257" t="s">
        <v>163</v>
      </c>
      <c r="G150" s="255"/>
      <c r="H150" s="258">
        <v>156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139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130</v>
      </c>
    </row>
    <row r="151" spans="2:51" s="14" customFormat="1" ht="12">
      <c r="B151" s="265"/>
      <c r="C151" s="266"/>
      <c r="D151" s="245" t="s">
        <v>139</v>
      </c>
      <c r="E151" s="267" t="s">
        <v>1</v>
      </c>
      <c r="F151" s="268" t="s">
        <v>142</v>
      </c>
      <c r="G151" s="266"/>
      <c r="H151" s="269">
        <v>876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139</v>
      </c>
      <c r="AU151" s="275" t="s">
        <v>83</v>
      </c>
      <c r="AV151" s="14" t="s">
        <v>137</v>
      </c>
      <c r="AW151" s="14" t="s">
        <v>31</v>
      </c>
      <c r="AX151" s="14" t="s">
        <v>81</v>
      </c>
      <c r="AY151" s="275" t="s">
        <v>130</v>
      </c>
    </row>
    <row r="152" spans="2:63" s="11" customFormat="1" ht="22.8" customHeight="1">
      <c r="B152" s="214"/>
      <c r="C152" s="215"/>
      <c r="D152" s="216" t="s">
        <v>73</v>
      </c>
      <c r="E152" s="228" t="s">
        <v>164</v>
      </c>
      <c r="F152" s="228" t="s">
        <v>165</v>
      </c>
      <c r="G152" s="215"/>
      <c r="H152" s="215"/>
      <c r="I152" s="218"/>
      <c r="J152" s="229">
        <f>BK152</f>
        <v>0</v>
      </c>
      <c r="K152" s="215"/>
      <c r="L152" s="220"/>
      <c r="M152" s="221"/>
      <c r="N152" s="222"/>
      <c r="O152" s="222"/>
      <c r="P152" s="223">
        <f>SUM(P153:P162)</f>
        <v>0</v>
      </c>
      <c r="Q152" s="222"/>
      <c r="R152" s="223">
        <f>SUM(R153:R162)</f>
        <v>18.14748</v>
      </c>
      <c r="S152" s="222"/>
      <c r="T152" s="224">
        <f>SUM(T153:T162)</f>
        <v>0</v>
      </c>
      <c r="AR152" s="225" t="s">
        <v>81</v>
      </c>
      <c r="AT152" s="226" t="s">
        <v>73</v>
      </c>
      <c r="AU152" s="226" t="s">
        <v>81</v>
      </c>
      <c r="AY152" s="225" t="s">
        <v>130</v>
      </c>
      <c r="BK152" s="227">
        <f>SUM(BK153:BK162)</f>
        <v>0</v>
      </c>
    </row>
    <row r="153" spans="2:65" s="1" customFormat="1" ht="24" customHeight="1">
      <c r="B153" s="37"/>
      <c r="C153" s="230" t="s">
        <v>143</v>
      </c>
      <c r="D153" s="230" t="s">
        <v>132</v>
      </c>
      <c r="E153" s="231" t="s">
        <v>166</v>
      </c>
      <c r="F153" s="232" t="s">
        <v>167</v>
      </c>
      <c r="G153" s="233" t="s">
        <v>168</v>
      </c>
      <c r="H153" s="234">
        <v>18</v>
      </c>
      <c r="I153" s="235"/>
      <c r="J153" s="236">
        <f>ROUND(I153*H153,2)</f>
        <v>0</v>
      </c>
      <c r="K153" s="232" t="s">
        <v>136</v>
      </c>
      <c r="L153" s="42"/>
      <c r="M153" s="237" t="s">
        <v>1</v>
      </c>
      <c r="N153" s="238" t="s">
        <v>39</v>
      </c>
      <c r="O153" s="85"/>
      <c r="P153" s="239">
        <f>O153*H153</f>
        <v>0</v>
      </c>
      <c r="Q153" s="239">
        <v>0.42368</v>
      </c>
      <c r="R153" s="239">
        <f>Q153*H153</f>
        <v>7.62624</v>
      </c>
      <c r="S153" s="239">
        <v>0</v>
      </c>
      <c r="T153" s="240">
        <f>S153*H153</f>
        <v>0</v>
      </c>
      <c r="AR153" s="241" t="s">
        <v>137</v>
      </c>
      <c r="AT153" s="241" t="s">
        <v>132</v>
      </c>
      <c r="AU153" s="241" t="s">
        <v>83</v>
      </c>
      <c r="AY153" s="16" t="s">
        <v>130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6" t="s">
        <v>81</v>
      </c>
      <c r="BK153" s="242">
        <f>ROUND(I153*H153,2)</f>
        <v>0</v>
      </c>
      <c r="BL153" s="16" t="s">
        <v>137</v>
      </c>
      <c r="BM153" s="241" t="s">
        <v>169</v>
      </c>
    </row>
    <row r="154" spans="2:51" s="13" customFormat="1" ht="12">
      <c r="B154" s="254"/>
      <c r="C154" s="255"/>
      <c r="D154" s="245" t="s">
        <v>139</v>
      </c>
      <c r="E154" s="256" t="s">
        <v>1</v>
      </c>
      <c r="F154" s="257" t="s">
        <v>170</v>
      </c>
      <c r="G154" s="255"/>
      <c r="H154" s="258">
        <v>18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139</v>
      </c>
      <c r="AU154" s="264" t="s">
        <v>83</v>
      </c>
      <c r="AV154" s="13" t="s">
        <v>83</v>
      </c>
      <c r="AW154" s="13" t="s">
        <v>31</v>
      </c>
      <c r="AX154" s="13" t="s">
        <v>74</v>
      </c>
      <c r="AY154" s="264" t="s">
        <v>130</v>
      </c>
    </row>
    <row r="155" spans="2:51" s="14" customFormat="1" ht="12">
      <c r="B155" s="265"/>
      <c r="C155" s="266"/>
      <c r="D155" s="245" t="s">
        <v>139</v>
      </c>
      <c r="E155" s="267" t="s">
        <v>1</v>
      </c>
      <c r="F155" s="268" t="s">
        <v>142</v>
      </c>
      <c r="G155" s="266"/>
      <c r="H155" s="269">
        <v>18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AT155" s="275" t="s">
        <v>139</v>
      </c>
      <c r="AU155" s="275" t="s">
        <v>83</v>
      </c>
      <c r="AV155" s="14" t="s">
        <v>137</v>
      </c>
      <c r="AW155" s="14" t="s">
        <v>31</v>
      </c>
      <c r="AX155" s="14" t="s">
        <v>81</v>
      </c>
      <c r="AY155" s="275" t="s">
        <v>130</v>
      </c>
    </row>
    <row r="156" spans="2:65" s="1" customFormat="1" ht="24" customHeight="1">
      <c r="B156" s="37"/>
      <c r="C156" s="230" t="s">
        <v>171</v>
      </c>
      <c r="D156" s="230" t="s">
        <v>132</v>
      </c>
      <c r="E156" s="231" t="s">
        <v>172</v>
      </c>
      <c r="F156" s="232" t="s">
        <v>173</v>
      </c>
      <c r="G156" s="233" t="s">
        <v>168</v>
      </c>
      <c r="H156" s="234">
        <v>8</v>
      </c>
      <c r="I156" s="235"/>
      <c r="J156" s="236">
        <f>ROUND(I156*H156,2)</f>
        <v>0</v>
      </c>
      <c r="K156" s="232" t="s">
        <v>136</v>
      </c>
      <c r="L156" s="42"/>
      <c r="M156" s="237" t="s">
        <v>1</v>
      </c>
      <c r="N156" s="238" t="s">
        <v>39</v>
      </c>
      <c r="O156" s="85"/>
      <c r="P156" s="239">
        <f>O156*H156</f>
        <v>0</v>
      </c>
      <c r="Q156" s="239">
        <v>0.4208</v>
      </c>
      <c r="R156" s="239">
        <f>Q156*H156</f>
        <v>3.3664</v>
      </c>
      <c r="S156" s="239">
        <v>0</v>
      </c>
      <c r="T156" s="240">
        <f>S156*H156</f>
        <v>0</v>
      </c>
      <c r="AR156" s="241" t="s">
        <v>137</v>
      </c>
      <c r="AT156" s="241" t="s">
        <v>132</v>
      </c>
      <c r="AU156" s="241" t="s">
        <v>83</v>
      </c>
      <c r="AY156" s="16" t="s">
        <v>130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81</v>
      </c>
      <c r="BK156" s="242">
        <f>ROUND(I156*H156,2)</f>
        <v>0</v>
      </c>
      <c r="BL156" s="16" t="s">
        <v>137</v>
      </c>
      <c r="BM156" s="241" t="s">
        <v>174</v>
      </c>
    </row>
    <row r="157" spans="2:51" s="13" customFormat="1" ht="12">
      <c r="B157" s="254"/>
      <c r="C157" s="255"/>
      <c r="D157" s="245" t="s">
        <v>139</v>
      </c>
      <c r="E157" s="256" t="s">
        <v>1</v>
      </c>
      <c r="F157" s="257" t="s">
        <v>164</v>
      </c>
      <c r="G157" s="255"/>
      <c r="H157" s="258">
        <v>8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139</v>
      </c>
      <c r="AU157" s="264" t="s">
        <v>83</v>
      </c>
      <c r="AV157" s="13" t="s">
        <v>83</v>
      </c>
      <c r="AW157" s="13" t="s">
        <v>31</v>
      </c>
      <c r="AX157" s="13" t="s">
        <v>74</v>
      </c>
      <c r="AY157" s="264" t="s">
        <v>130</v>
      </c>
    </row>
    <row r="158" spans="2:51" s="14" customFormat="1" ht="12">
      <c r="B158" s="265"/>
      <c r="C158" s="266"/>
      <c r="D158" s="245" t="s">
        <v>139</v>
      </c>
      <c r="E158" s="267" t="s">
        <v>1</v>
      </c>
      <c r="F158" s="268" t="s">
        <v>142</v>
      </c>
      <c r="G158" s="266"/>
      <c r="H158" s="269">
        <v>8</v>
      </c>
      <c r="I158" s="270"/>
      <c r="J158" s="266"/>
      <c r="K158" s="266"/>
      <c r="L158" s="271"/>
      <c r="M158" s="272"/>
      <c r="N158" s="273"/>
      <c r="O158" s="273"/>
      <c r="P158" s="273"/>
      <c r="Q158" s="273"/>
      <c r="R158" s="273"/>
      <c r="S158" s="273"/>
      <c r="T158" s="274"/>
      <c r="AT158" s="275" t="s">
        <v>139</v>
      </c>
      <c r="AU158" s="275" t="s">
        <v>83</v>
      </c>
      <c r="AV158" s="14" t="s">
        <v>137</v>
      </c>
      <c r="AW158" s="14" t="s">
        <v>31</v>
      </c>
      <c r="AX158" s="14" t="s">
        <v>81</v>
      </c>
      <c r="AY158" s="275" t="s">
        <v>130</v>
      </c>
    </row>
    <row r="159" spans="2:65" s="1" customFormat="1" ht="24" customHeight="1">
      <c r="B159" s="37"/>
      <c r="C159" s="230" t="s">
        <v>175</v>
      </c>
      <c r="D159" s="230" t="s">
        <v>132</v>
      </c>
      <c r="E159" s="231" t="s">
        <v>176</v>
      </c>
      <c r="F159" s="232" t="s">
        <v>177</v>
      </c>
      <c r="G159" s="233" t="s">
        <v>168</v>
      </c>
      <c r="H159" s="234">
        <v>23</v>
      </c>
      <c r="I159" s="235"/>
      <c r="J159" s="236">
        <f>ROUND(I159*H159,2)</f>
        <v>0</v>
      </c>
      <c r="K159" s="232" t="s">
        <v>178</v>
      </c>
      <c r="L159" s="42"/>
      <c r="M159" s="237" t="s">
        <v>1</v>
      </c>
      <c r="N159" s="238" t="s">
        <v>39</v>
      </c>
      <c r="O159" s="85"/>
      <c r="P159" s="239">
        <f>O159*H159</f>
        <v>0</v>
      </c>
      <c r="Q159" s="239">
        <v>0.31108</v>
      </c>
      <c r="R159" s="239">
        <f>Q159*H159</f>
        <v>7.15484</v>
      </c>
      <c r="S159" s="239">
        <v>0</v>
      </c>
      <c r="T159" s="240">
        <f>S159*H159</f>
        <v>0</v>
      </c>
      <c r="AR159" s="241" t="s">
        <v>137</v>
      </c>
      <c r="AT159" s="241" t="s">
        <v>132</v>
      </c>
      <c r="AU159" s="241" t="s">
        <v>83</v>
      </c>
      <c r="AY159" s="16" t="s">
        <v>130</v>
      </c>
      <c r="BE159" s="242">
        <f>IF(N159="základní",J159,0)</f>
        <v>0</v>
      </c>
      <c r="BF159" s="242">
        <f>IF(N159="snížená",J159,0)</f>
        <v>0</v>
      </c>
      <c r="BG159" s="242">
        <f>IF(N159="zákl. přenesená",J159,0)</f>
        <v>0</v>
      </c>
      <c r="BH159" s="242">
        <f>IF(N159="sníž. přenesená",J159,0)</f>
        <v>0</v>
      </c>
      <c r="BI159" s="242">
        <f>IF(N159="nulová",J159,0)</f>
        <v>0</v>
      </c>
      <c r="BJ159" s="16" t="s">
        <v>81</v>
      </c>
      <c r="BK159" s="242">
        <f>ROUND(I159*H159,2)</f>
        <v>0</v>
      </c>
      <c r="BL159" s="16" t="s">
        <v>137</v>
      </c>
      <c r="BM159" s="241" t="s">
        <v>179</v>
      </c>
    </row>
    <row r="160" spans="2:51" s="12" customFormat="1" ht="12">
      <c r="B160" s="243"/>
      <c r="C160" s="244"/>
      <c r="D160" s="245" t="s">
        <v>139</v>
      </c>
      <c r="E160" s="246" t="s">
        <v>1</v>
      </c>
      <c r="F160" s="247" t="s">
        <v>180</v>
      </c>
      <c r="G160" s="244"/>
      <c r="H160" s="246" t="s">
        <v>1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139</v>
      </c>
      <c r="AU160" s="253" t="s">
        <v>83</v>
      </c>
      <c r="AV160" s="12" t="s">
        <v>81</v>
      </c>
      <c r="AW160" s="12" t="s">
        <v>31</v>
      </c>
      <c r="AX160" s="12" t="s">
        <v>74</v>
      </c>
      <c r="AY160" s="253" t="s">
        <v>130</v>
      </c>
    </row>
    <row r="161" spans="2:51" s="13" customFormat="1" ht="12">
      <c r="B161" s="254"/>
      <c r="C161" s="255"/>
      <c r="D161" s="245" t="s">
        <v>139</v>
      </c>
      <c r="E161" s="256" t="s">
        <v>1</v>
      </c>
      <c r="F161" s="257" t="s">
        <v>181</v>
      </c>
      <c r="G161" s="255"/>
      <c r="H161" s="258">
        <v>23</v>
      </c>
      <c r="I161" s="259"/>
      <c r="J161" s="255"/>
      <c r="K161" s="255"/>
      <c r="L161" s="260"/>
      <c r="M161" s="261"/>
      <c r="N161" s="262"/>
      <c r="O161" s="262"/>
      <c r="P161" s="262"/>
      <c r="Q161" s="262"/>
      <c r="R161" s="262"/>
      <c r="S161" s="262"/>
      <c r="T161" s="263"/>
      <c r="AT161" s="264" t="s">
        <v>139</v>
      </c>
      <c r="AU161" s="264" t="s">
        <v>83</v>
      </c>
      <c r="AV161" s="13" t="s">
        <v>83</v>
      </c>
      <c r="AW161" s="13" t="s">
        <v>31</v>
      </c>
      <c r="AX161" s="13" t="s">
        <v>74</v>
      </c>
      <c r="AY161" s="264" t="s">
        <v>130</v>
      </c>
    </row>
    <row r="162" spans="2:51" s="14" customFormat="1" ht="12">
      <c r="B162" s="265"/>
      <c r="C162" s="266"/>
      <c r="D162" s="245" t="s">
        <v>139</v>
      </c>
      <c r="E162" s="267" t="s">
        <v>1</v>
      </c>
      <c r="F162" s="268" t="s">
        <v>142</v>
      </c>
      <c r="G162" s="266"/>
      <c r="H162" s="269">
        <v>23</v>
      </c>
      <c r="I162" s="270"/>
      <c r="J162" s="266"/>
      <c r="K162" s="266"/>
      <c r="L162" s="271"/>
      <c r="M162" s="272"/>
      <c r="N162" s="273"/>
      <c r="O162" s="273"/>
      <c r="P162" s="273"/>
      <c r="Q162" s="273"/>
      <c r="R162" s="273"/>
      <c r="S162" s="273"/>
      <c r="T162" s="274"/>
      <c r="AT162" s="275" t="s">
        <v>139</v>
      </c>
      <c r="AU162" s="275" t="s">
        <v>83</v>
      </c>
      <c r="AV162" s="14" t="s">
        <v>137</v>
      </c>
      <c r="AW162" s="14" t="s">
        <v>31</v>
      </c>
      <c r="AX162" s="14" t="s">
        <v>81</v>
      </c>
      <c r="AY162" s="275" t="s">
        <v>130</v>
      </c>
    </row>
    <row r="163" spans="2:63" s="11" customFormat="1" ht="22.8" customHeight="1">
      <c r="B163" s="214"/>
      <c r="C163" s="215"/>
      <c r="D163" s="216" t="s">
        <v>73</v>
      </c>
      <c r="E163" s="228" t="s">
        <v>182</v>
      </c>
      <c r="F163" s="228" t="s">
        <v>183</v>
      </c>
      <c r="G163" s="215"/>
      <c r="H163" s="215"/>
      <c r="I163" s="218"/>
      <c r="J163" s="229">
        <f>BK163</f>
        <v>0</v>
      </c>
      <c r="K163" s="215"/>
      <c r="L163" s="220"/>
      <c r="M163" s="221"/>
      <c r="N163" s="222"/>
      <c r="O163" s="222"/>
      <c r="P163" s="223">
        <f>SUM(P164:P176)</f>
        <v>0</v>
      </c>
      <c r="Q163" s="222"/>
      <c r="R163" s="223">
        <f>SUM(R164:R176)</f>
        <v>0.02925024</v>
      </c>
      <c r="S163" s="222"/>
      <c r="T163" s="224">
        <f>SUM(T164:T176)</f>
        <v>0</v>
      </c>
      <c r="AR163" s="225" t="s">
        <v>81</v>
      </c>
      <c r="AT163" s="226" t="s">
        <v>73</v>
      </c>
      <c r="AU163" s="226" t="s">
        <v>81</v>
      </c>
      <c r="AY163" s="225" t="s">
        <v>130</v>
      </c>
      <c r="BK163" s="227">
        <f>SUM(BK164:BK176)</f>
        <v>0</v>
      </c>
    </row>
    <row r="164" spans="2:65" s="1" customFormat="1" ht="24" customHeight="1">
      <c r="B164" s="37"/>
      <c r="C164" s="230" t="s">
        <v>164</v>
      </c>
      <c r="D164" s="230" t="s">
        <v>132</v>
      </c>
      <c r="E164" s="231" t="s">
        <v>184</v>
      </c>
      <c r="F164" s="232" t="s">
        <v>185</v>
      </c>
      <c r="G164" s="233" t="s">
        <v>135</v>
      </c>
      <c r="H164" s="234">
        <v>48</v>
      </c>
      <c r="I164" s="235"/>
      <c r="J164" s="236">
        <f>ROUND(I164*H164,2)</f>
        <v>0</v>
      </c>
      <c r="K164" s="232" t="s">
        <v>146</v>
      </c>
      <c r="L164" s="42"/>
      <c r="M164" s="237" t="s">
        <v>1</v>
      </c>
      <c r="N164" s="238" t="s">
        <v>39</v>
      </c>
      <c r="O164" s="85"/>
      <c r="P164" s="239">
        <f>O164*H164</f>
        <v>0</v>
      </c>
      <c r="Q164" s="239">
        <v>0.0006</v>
      </c>
      <c r="R164" s="239">
        <f>Q164*H164</f>
        <v>0.0288</v>
      </c>
      <c r="S164" s="239">
        <v>0</v>
      </c>
      <c r="T164" s="240">
        <f>S164*H164</f>
        <v>0</v>
      </c>
      <c r="AR164" s="241" t="s">
        <v>137</v>
      </c>
      <c r="AT164" s="241" t="s">
        <v>132</v>
      </c>
      <c r="AU164" s="241" t="s">
        <v>83</v>
      </c>
      <c r="AY164" s="16" t="s">
        <v>130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6" t="s">
        <v>81</v>
      </c>
      <c r="BK164" s="242">
        <f>ROUND(I164*H164,2)</f>
        <v>0</v>
      </c>
      <c r="BL164" s="16" t="s">
        <v>137</v>
      </c>
      <c r="BM164" s="241" t="s">
        <v>186</v>
      </c>
    </row>
    <row r="165" spans="2:51" s="12" customFormat="1" ht="12">
      <c r="B165" s="243"/>
      <c r="C165" s="244"/>
      <c r="D165" s="245" t="s">
        <v>139</v>
      </c>
      <c r="E165" s="246" t="s">
        <v>1</v>
      </c>
      <c r="F165" s="247" t="s">
        <v>187</v>
      </c>
      <c r="G165" s="244"/>
      <c r="H165" s="246" t="s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139</v>
      </c>
      <c r="AU165" s="253" t="s">
        <v>83</v>
      </c>
      <c r="AV165" s="12" t="s">
        <v>81</v>
      </c>
      <c r="AW165" s="12" t="s">
        <v>31</v>
      </c>
      <c r="AX165" s="12" t="s">
        <v>74</v>
      </c>
      <c r="AY165" s="253" t="s">
        <v>130</v>
      </c>
    </row>
    <row r="166" spans="2:51" s="13" customFormat="1" ht="12">
      <c r="B166" s="254"/>
      <c r="C166" s="255"/>
      <c r="D166" s="245" t="s">
        <v>139</v>
      </c>
      <c r="E166" s="256" t="s">
        <v>1</v>
      </c>
      <c r="F166" s="257" t="s">
        <v>188</v>
      </c>
      <c r="G166" s="255"/>
      <c r="H166" s="258">
        <v>48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139</v>
      </c>
      <c r="AU166" s="264" t="s">
        <v>83</v>
      </c>
      <c r="AV166" s="13" t="s">
        <v>83</v>
      </c>
      <c r="AW166" s="13" t="s">
        <v>31</v>
      </c>
      <c r="AX166" s="13" t="s">
        <v>74</v>
      </c>
      <c r="AY166" s="264" t="s">
        <v>130</v>
      </c>
    </row>
    <row r="167" spans="2:51" s="14" customFormat="1" ht="12">
      <c r="B167" s="265"/>
      <c r="C167" s="266"/>
      <c r="D167" s="245" t="s">
        <v>139</v>
      </c>
      <c r="E167" s="267" t="s">
        <v>1</v>
      </c>
      <c r="F167" s="268" t="s">
        <v>142</v>
      </c>
      <c r="G167" s="266"/>
      <c r="H167" s="269">
        <v>48</v>
      </c>
      <c r="I167" s="270"/>
      <c r="J167" s="266"/>
      <c r="K167" s="266"/>
      <c r="L167" s="271"/>
      <c r="M167" s="272"/>
      <c r="N167" s="273"/>
      <c r="O167" s="273"/>
      <c r="P167" s="273"/>
      <c r="Q167" s="273"/>
      <c r="R167" s="273"/>
      <c r="S167" s="273"/>
      <c r="T167" s="274"/>
      <c r="AT167" s="275" t="s">
        <v>139</v>
      </c>
      <c r="AU167" s="275" t="s">
        <v>83</v>
      </c>
      <c r="AV167" s="14" t="s">
        <v>137</v>
      </c>
      <c r="AW167" s="14" t="s">
        <v>31</v>
      </c>
      <c r="AX167" s="14" t="s">
        <v>81</v>
      </c>
      <c r="AY167" s="275" t="s">
        <v>130</v>
      </c>
    </row>
    <row r="168" spans="2:65" s="1" customFormat="1" ht="16.5" customHeight="1">
      <c r="B168" s="37"/>
      <c r="C168" s="230" t="s">
        <v>182</v>
      </c>
      <c r="D168" s="230" t="s">
        <v>132</v>
      </c>
      <c r="E168" s="231" t="s">
        <v>189</v>
      </c>
      <c r="F168" s="232" t="s">
        <v>190</v>
      </c>
      <c r="G168" s="233" t="s">
        <v>135</v>
      </c>
      <c r="H168" s="234">
        <v>48</v>
      </c>
      <c r="I168" s="235"/>
      <c r="J168" s="236">
        <f>ROUND(I168*H168,2)</f>
        <v>0</v>
      </c>
      <c r="K168" s="232" t="s">
        <v>146</v>
      </c>
      <c r="L168" s="42"/>
      <c r="M168" s="237" t="s">
        <v>1</v>
      </c>
      <c r="N168" s="238" t="s">
        <v>39</v>
      </c>
      <c r="O168" s="85"/>
      <c r="P168" s="239">
        <f>O168*H168</f>
        <v>0</v>
      </c>
      <c r="Q168" s="239">
        <v>9.38E-06</v>
      </c>
      <c r="R168" s="239">
        <f>Q168*H168</f>
        <v>0.00045023999999999997</v>
      </c>
      <c r="S168" s="239">
        <v>0</v>
      </c>
      <c r="T168" s="240">
        <f>S168*H168</f>
        <v>0</v>
      </c>
      <c r="AR168" s="241" t="s">
        <v>137</v>
      </c>
      <c r="AT168" s="241" t="s">
        <v>132</v>
      </c>
      <c r="AU168" s="241" t="s">
        <v>83</v>
      </c>
      <c r="AY168" s="16" t="s">
        <v>130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6" t="s">
        <v>81</v>
      </c>
      <c r="BK168" s="242">
        <f>ROUND(I168*H168,2)</f>
        <v>0</v>
      </c>
      <c r="BL168" s="16" t="s">
        <v>137</v>
      </c>
      <c r="BM168" s="241" t="s">
        <v>191</v>
      </c>
    </row>
    <row r="169" spans="2:51" s="12" customFormat="1" ht="12">
      <c r="B169" s="243"/>
      <c r="C169" s="244"/>
      <c r="D169" s="245" t="s">
        <v>139</v>
      </c>
      <c r="E169" s="246" t="s">
        <v>1</v>
      </c>
      <c r="F169" s="247" t="s">
        <v>187</v>
      </c>
      <c r="G169" s="244"/>
      <c r="H169" s="246" t="s">
        <v>1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AT169" s="253" t="s">
        <v>139</v>
      </c>
      <c r="AU169" s="253" t="s">
        <v>83</v>
      </c>
      <c r="AV169" s="12" t="s">
        <v>81</v>
      </c>
      <c r="AW169" s="12" t="s">
        <v>31</v>
      </c>
      <c r="AX169" s="12" t="s">
        <v>74</v>
      </c>
      <c r="AY169" s="253" t="s">
        <v>130</v>
      </c>
    </row>
    <row r="170" spans="2:51" s="13" customFormat="1" ht="12">
      <c r="B170" s="254"/>
      <c r="C170" s="255"/>
      <c r="D170" s="245" t="s">
        <v>139</v>
      </c>
      <c r="E170" s="256" t="s">
        <v>1</v>
      </c>
      <c r="F170" s="257" t="s">
        <v>188</v>
      </c>
      <c r="G170" s="255"/>
      <c r="H170" s="258">
        <v>48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AT170" s="264" t="s">
        <v>139</v>
      </c>
      <c r="AU170" s="264" t="s">
        <v>83</v>
      </c>
      <c r="AV170" s="13" t="s">
        <v>83</v>
      </c>
      <c r="AW170" s="13" t="s">
        <v>31</v>
      </c>
      <c r="AX170" s="13" t="s">
        <v>74</v>
      </c>
      <c r="AY170" s="264" t="s">
        <v>130</v>
      </c>
    </row>
    <row r="171" spans="2:51" s="14" customFormat="1" ht="12">
      <c r="B171" s="265"/>
      <c r="C171" s="266"/>
      <c r="D171" s="245" t="s">
        <v>139</v>
      </c>
      <c r="E171" s="267" t="s">
        <v>1</v>
      </c>
      <c r="F171" s="268" t="s">
        <v>142</v>
      </c>
      <c r="G171" s="266"/>
      <c r="H171" s="269">
        <v>48</v>
      </c>
      <c r="I171" s="270"/>
      <c r="J171" s="266"/>
      <c r="K171" s="266"/>
      <c r="L171" s="271"/>
      <c r="M171" s="272"/>
      <c r="N171" s="273"/>
      <c r="O171" s="273"/>
      <c r="P171" s="273"/>
      <c r="Q171" s="273"/>
      <c r="R171" s="273"/>
      <c r="S171" s="273"/>
      <c r="T171" s="274"/>
      <c r="AT171" s="275" t="s">
        <v>139</v>
      </c>
      <c r="AU171" s="275" t="s">
        <v>83</v>
      </c>
      <c r="AV171" s="14" t="s">
        <v>137</v>
      </c>
      <c r="AW171" s="14" t="s">
        <v>31</v>
      </c>
      <c r="AX171" s="14" t="s">
        <v>81</v>
      </c>
      <c r="AY171" s="275" t="s">
        <v>130</v>
      </c>
    </row>
    <row r="172" spans="2:65" s="1" customFormat="1" ht="16.5" customHeight="1">
      <c r="B172" s="37"/>
      <c r="C172" s="230" t="s">
        <v>192</v>
      </c>
      <c r="D172" s="230" t="s">
        <v>132</v>
      </c>
      <c r="E172" s="231" t="s">
        <v>193</v>
      </c>
      <c r="F172" s="232" t="s">
        <v>194</v>
      </c>
      <c r="G172" s="233" t="s">
        <v>157</v>
      </c>
      <c r="H172" s="234">
        <v>720</v>
      </c>
      <c r="I172" s="235"/>
      <c r="J172" s="236">
        <f>ROUND(I172*H172,2)</f>
        <v>0</v>
      </c>
      <c r="K172" s="232" t="s">
        <v>136</v>
      </c>
      <c r="L172" s="42"/>
      <c r="M172" s="237" t="s">
        <v>1</v>
      </c>
      <c r="N172" s="238" t="s">
        <v>39</v>
      </c>
      <c r="O172" s="85"/>
      <c r="P172" s="239">
        <f>O172*H172</f>
        <v>0</v>
      </c>
      <c r="Q172" s="239">
        <v>0</v>
      </c>
      <c r="R172" s="239">
        <f>Q172*H172</f>
        <v>0</v>
      </c>
      <c r="S172" s="239">
        <v>0</v>
      </c>
      <c r="T172" s="240">
        <f>S172*H172</f>
        <v>0</v>
      </c>
      <c r="AR172" s="241" t="s">
        <v>137</v>
      </c>
      <c r="AT172" s="241" t="s">
        <v>132</v>
      </c>
      <c r="AU172" s="241" t="s">
        <v>83</v>
      </c>
      <c r="AY172" s="16" t="s">
        <v>130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6" t="s">
        <v>81</v>
      </c>
      <c r="BK172" s="242">
        <f>ROUND(I172*H172,2)</f>
        <v>0</v>
      </c>
      <c r="BL172" s="16" t="s">
        <v>137</v>
      </c>
      <c r="BM172" s="241" t="s">
        <v>195</v>
      </c>
    </row>
    <row r="173" spans="2:51" s="12" customFormat="1" ht="12">
      <c r="B173" s="243"/>
      <c r="C173" s="244"/>
      <c r="D173" s="245" t="s">
        <v>139</v>
      </c>
      <c r="E173" s="246" t="s">
        <v>1</v>
      </c>
      <c r="F173" s="247" t="s">
        <v>159</v>
      </c>
      <c r="G173" s="244"/>
      <c r="H173" s="246" t="s">
        <v>1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139</v>
      </c>
      <c r="AU173" s="253" t="s">
        <v>83</v>
      </c>
      <c r="AV173" s="12" t="s">
        <v>81</v>
      </c>
      <c r="AW173" s="12" t="s">
        <v>31</v>
      </c>
      <c r="AX173" s="12" t="s">
        <v>74</v>
      </c>
      <c r="AY173" s="253" t="s">
        <v>130</v>
      </c>
    </row>
    <row r="174" spans="2:51" s="12" customFormat="1" ht="12">
      <c r="B174" s="243"/>
      <c r="C174" s="244"/>
      <c r="D174" s="245" t="s">
        <v>139</v>
      </c>
      <c r="E174" s="246" t="s">
        <v>1</v>
      </c>
      <c r="F174" s="247" t="s">
        <v>160</v>
      </c>
      <c r="G174" s="244"/>
      <c r="H174" s="246" t="s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139</v>
      </c>
      <c r="AU174" s="253" t="s">
        <v>83</v>
      </c>
      <c r="AV174" s="12" t="s">
        <v>81</v>
      </c>
      <c r="AW174" s="12" t="s">
        <v>31</v>
      </c>
      <c r="AX174" s="12" t="s">
        <v>74</v>
      </c>
      <c r="AY174" s="253" t="s">
        <v>130</v>
      </c>
    </row>
    <row r="175" spans="2:51" s="13" customFormat="1" ht="12">
      <c r="B175" s="254"/>
      <c r="C175" s="255"/>
      <c r="D175" s="245" t="s">
        <v>139</v>
      </c>
      <c r="E175" s="256" t="s">
        <v>1</v>
      </c>
      <c r="F175" s="257" t="s">
        <v>161</v>
      </c>
      <c r="G175" s="255"/>
      <c r="H175" s="258">
        <v>720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139</v>
      </c>
      <c r="AU175" s="264" t="s">
        <v>83</v>
      </c>
      <c r="AV175" s="13" t="s">
        <v>83</v>
      </c>
      <c r="AW175" s="13" t="s">
        <v>31</v>
      </c>
      <c r="AX175" s="13" t="s">
        <v>74</v>
      </c>
      <c r="AY175" s="264" t="s">
        <v>130</v>
      </c>
    </row>
    <row r="176" spans="2:51" s="14" customFormat="1" ht="12">
      <c r="B176" s="265"/>
      <c r="C176" s="266"/>
      <c r="D176" s="245" t="s">
        <v>139</v>
      </c>
      <c r="E176" s="267" t="s">
        <v>1</v>
      </c>
      <c r="F176" s="268" t="s">
        <v>142</v>
      </c>
      <c r="G176" s="266"/>
      <c r="H176" s="269">
        <v>720</v>
      </c>
      <c r="I176" s="270"/>
      <c r="J176" s="266"/>
      <c r="K176" s="266"/>
      <c r="L176" s="271"/>
      <c r="M176" s="272"/>
      <c r="N176" s="273"/>
      <c r="O176" s="273"/>
      <c r="P176" s="273"/>
      <c r="Q176" s="273"/>
      <c r="R176" s="273"/>
      <c r="S176" s="273"/>
      <c r="T176" s="274"/>
      <c r="AT176" s="275" t="s">
        <v>139</v>
      </c>
      <c r="AU176" s="275" t="s">
        <v>83</v>
      </c>
      <c r="AV176" s="14" t="s">
        <v>137</v>
      </c>
      <c r="AW176" s="14" t="s">
        <v>31</v>
      </c>
      <c r="AX176" s="14" t="s">
        <v>81</v>
      </c>
      <c r="AY176" s="275" t="s">
        <v>130</v>
      </c>
    </row>
    <row r="177" spans="2:63" s="11" customFormat="1" ht="22.8" customHeight="1">
      <c r="B177" s="214"/>
      <c r="C177" s="215"/>
      <c r="D177" s="216" t="s">
        <v>73</v>
      </c>
      <c r="E177" s="228" t="s">
        <v>196</v>
      </c>
      <c r="F177" s="228" t="s">
        <v>197</v>
      </c>
      <c r="G177" s="215"/>
      <c r="H177" s="215"/>
      <c r="I177" s="218"/>
      <c r="J177" s="229">
        <f>BK177</f>
        <v>0</v>
      </c>
      <c r="K177" s="215"/>
      <c r="L177" s="220"/>
      <c r="M177" s="221"/>
      <c r="N177" s="222"/>
      <c r="O177" s="222"/>
      <c r="P177" s="223">
        <f>SUM(P178:P185)</f>
        <v>0</v>
      </c>
      <c r="Q177" s="222"/>
      <c r="R177" s="223">
        <f>SUM(R178:R185)</f>
        <v>0</v>
      </c>
      <c r="S177" s="222"/>
      <c r="T177" s="224">
        <f>SUM(T178:T185)</f>
        <v>0</v>
      </c>
      <c r="AR177" s="225" t="s">
        <v>81</v>
      </c>
      <c r="AT177" s="226" t="s">
        <v>73</v>
      </c>
      <c r="AU177" s="226" t="s">
        <v>81</v>
      </c>
      <c r="AY177" s="225" t="s">
        <v>130</v>
      </c>
      <c r="BK177" s="227">
        <f>SUM(BK178:BK185)</f>
        <v>0</v>
      </c>
    </row>
    <row r="178" spans="2:65" s="1" customFormat="1" ht="16.5" customHeight="1">
      <c r="B178" s="37"/>
      <c r="C178" s="230" t="s">
        <v>198</v>
      </c>
      <c r="D178" s="230" t="s">
        <v>132</v>
      </c>
      <c r="E178" s="231" t="s">
        <v>199</v>
      </c>
      <c r="F178" s="232" t="s">
        <v>200</v>
      </c>
      <c r="G178" s="233" t="s">
        <v>201</v>
      </c>
      <c r="H178" s="234">
        <v>729.6</v>
      </c>
      <c r="I178" s="235"/>
      <c r="J178" s="236">
        <f>ROUND(I178*H178,2)</f>
        <v>0</v>
      </c>
      <c r="K178" s="232" t="s">
        <v>178</v>
      </c>
      <c r="L178" s="42"/>
      <c r="M178" s="237" t="s">
        <v>1</v>
      </c>
      <c r="N178" s="238" t="s">
        <v>39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137</v>
      </c>
      <c r="AT178" s="241" t="s">
        <v>132</v>
      </c>
      <c r="AU178" s="241" t="s">
        <v>83</v>
      </c>
      <c r="AY178" s="16" t="s">
        <v>130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81</v>
      </c>
      <c r="BK178" s="242">
        <f>ROUND(I178*H178,2)</f>
        <v>0</v>
      </c>
      <c r="BL178" s="16" t="s">
        <v>137</v>
      </c>
      <c r="BM178" s="241" t="s">
        <v>202</v>
      </c>
    </row>
    <row r="179" spans="2:51" s="12" customFormat="1" ht="12">
      <c r="B179" s="243"/>
      <c r="C179" s="244"/>
      <c r="D179" s="245" t="s">
        <v>139</v>
      </c>
      <c r="E179" s="246" t="s">
        <v>1</v>
      </c>
      <c r="F179" s="247" t="s">
        <v>203</v>
      </c>
      <c r="G179" s="244"/>
      <c r="H179" s="246" t="s">
        <v>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139</v>
      </c>
      <c r="AU179" s="253" t="s">
        <v>83</v>
      </c>
      <c r="AV179" s="12" t="s">
        <v>81</v>
      </c>
      <c r="AW179" s="12" t="s">
        <v>31</v>
      </c>
      <c r="AX179" s="12" t="s">
        <v>74</v>
      </c>
      <c r="AY179" s="253" t="s">
        <v>130</v>
      </c>
    </row>
    <row r="180" spans="2:51" s="13" customFormat="1" ht="12">
      <c r="B180" s="254"/>
      <c r="C180" s="255"/>
      <c r="D180" s="245" t="s">
        <v>139</v>
      </c>
      <c r="E180" s="256" t="s">
        <v>1</v>
      </c>
      <c r="F180" s="257" t="s">
        <v>204</v>
      </c>
      <c r="G180" s="255"/>
      <c r="H180" s="258">
        <v>729.6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139</v>
      </c>
      <c r="AU180" s="264" t="s">
        <v>83</v>
      </c>
      <c r="AV180" s="13" t="s">
        <v>83</v>
      </c>
      <c r="AW180" s="13" t="s">
        <v>31</v>
      </c>
      <c r="AX180" s="13" t="s">
        <v>74</v>
      </c>
      <c r="AY180" s="264" t="s">
        <v>130</v>
      </c>
    </row>
    <row r="181" spans="2:51" s="14" customFormat="1" ht="12">
      <c r="B181" s="265"/>
      <c r="C181" s="266"/>
      <c r="D181" s="245" t="s">
        <v>139</v>
      </c>
      <c r="E181" s="267" t="s">
        <v>1</v>
      </c>
      <c r="F181" s="268" t="s">
        <v>142</v>
      </c>
      <c r="G181" s="266"/>
      <c r="H181" s="269">
        <v>729.6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AT181" s="275" t="s">
        <v>139</v>
      </c>
      <c r="AU181" s="275" t="s">
        <v>83</v>
      </c>
      <c r="AV181" s="14" t="s">
        <v>137</v>
      </c>
      <c r="AW181" s="14" t="s">
        <v>31</v>
      </c>
      <c r="AX181" s="14" t="s">
        <v>81</v>
      </c>
      <c r="AY181" s="275" t="s">
        <v>130</v>
      </c>
    </row>
    <row r="182" spans="2:65" s="1" customFormat="1" ht="24" customHeight="1">
      <c r="B182" s="37"/>
      <c r="C182" s="230" t="s">
        <v>205</v>
      </c>
      <c r="D182" s="230" t="s">
        <v>132</v>
      </c>
      <c r="E182" s="231" t="s">
        <v>206</v>
      </c>
      <c r="F182" s="232" t="s">
        <v>207</v>
      </c>
      <c r="G182" s="233" t="s">
        <v>201</v>
      </c>
      <c r="H182" s="234">
        <v>3283.2</v>
      </c>
      <c r="I182" s="235"/>
      <c r="J182" s="236">
        <f>ROUND(I182*H182,2)</f>
        <v>0</v>
      </c>
      <c r="K182" s="232" t="s">
        <v>178</v>
      </c>
      <c r="L182" s="42"/>
      <c r="M182" s="237" t="s">
        <v>1</v>
      </c>
      <c r="N182" s="238" t="s">
        <v>39</v>
      </c>
      <c r="O182" s="85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AR182" s="241" t="s">
        <v>137</v>
      </c>
      <c r="AT182" s="241" t="s">
        <v>132</v>
      </c>
      <c r="AU182" s="241" t="s">
        <v>83</v>
      </c>
      <c r="AY182" s="16" t="s">
        <v>130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81</v>
      </c>
      <c r="BK182" s="242">
        <f>ROUND(I182*H182,2)</f>
        <v>0</v>
      </c>
      <c r="BL182" s="16" t="s">
        <v>137</v>
      </c>
      <c r="BM182" s="241" t="s">
        <v>208</v>
      </c>
    </row>
    <row r="183" spans="2:51" s="12" customFormat="1" ht="12">
      <c r="B183" s="243"/>
      <c r="C183" s="244"/>
      <c r="D183" s="245" t="s">
        <v>139</v>
      </c>
      <c r="E183" s="246" t="s">
        <v>1</v>
      </c>
      <c r="F183" s="247" t="s">
        <v>203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139</v>
      </c>
      <c r="AU183" s="253" t="s">
        <v>83</v>
      </c>
      <c r="AV183" s="12" t="s">
        <v>81</v>
      </c>
      <c r="AW183" s="12" t="s">
        <v>31</v>
      </c>
      <c r="AX183" s="12" t="s">
        <v>74</v>
      </c>
      <c r="AY183" s="253" t="s">
        <v>130</v>
      </c>
    </row>
    <row r="184" spans="2:51" s="13" customFormat="1" ht="12">
      <c r="B184" s="254"/>
      <c r="C184" s="255"/>
      <c r="D184" s="245" t="s">
        <v>139</v>
      </c>
      <c r="E184" s="256" t="s">
        <v>1</v>
      </c>
      <c r="F184" s="257" t="s">
        <v>209</v>
      </c>
      <c r="G184" s="255"/>
      <c r="H184" s="258">
        <v>3283.2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139</v>
      </c>
      <c r="AU184" s="264" t="s">
        <v>83</v>
      </c>
      <c r="AV184" s="13" t="s">
        <v>83</v>
      </c>
      <c r="AW184" s="13" t="s">
        <v>31</v>
      </c>
      <c r="AX184" s="13" t="s">
        <v>74</v>
      </c>
      <c r="AY184" s="264" t="s">
        <v>130</v>
      </c>
    </row>
    <row r="185" spans="2:51" s="14" customFormat="1" ht="12">
      <c r="B185" s="265"/>
      <c r="C185" s="266"/>
      <c r="D185" s="245" t="s">
        <v>139</v>
      </c>
      <c r="E185" s="267" t="s">
        <v>1</v>
      </c>
      <c r="F185" s="268" t="s">
        <v>142</v>
      </c>
      <c r="G185" s="266"/>
      <c r="H185" s="269">
        <v>3283.2</v>
      </c>
      <c r="I185" s="270"/>
      <c r="J185" s="266"/>
      <c r="K185" s="266"/>
      <c r="L185" s="271"/>
      <c r="M185" s="272"/>
      <c r="N185" s="273"/>
      <c r="O185" s="273"/>
      <c r="P185" s="273"/>
      <c r="Q185" s="273"/>
      <c r="R185" s="273"/>
      <c r="S185" s="273"/>
      <c r="T185" s="274"/>
      <c r="AT185" s="275" t="s">
        <v>139</v>
      </c>
      <c r="AU185" s="275" t="s">
        <v>83</v>
      </c>
      <c r="AV185" s="14" t="s">
        <v>137</v>
      </c>
      <c r="AW185" s="14" t="s">
        <v>31</v>
      </c>
      <c r="AX185" s="14" t="s">
        <v>81</v>
      </c>
      <c r="AY185" s="275" t="s">
        <v>130</v>
      </c>
    </row>
    <row r="186" spans="2:63" s="11" customFormat="1" ht="22.8" customHeight="1">
      <c r="B186" s="214"/>
      <c r="C186" s="215"/>
      <c r="D186" s="216" t="s">
        <v>73</v>
      </c>
      <c r="E186" s="228" t="s">
        <v>210</v>
      </c>
      <c r="F186" s="228" t="s">
        <v>211</v>
      </c>
      <c r="G186" s="215"/>
      <c r="H186" s="215"/>
      <c r="I186" s="218"/>
      <c r="J186" s="229">
        <f>BK186</f>
        <v>0</v>
      </c>
      <c r="K186" s="215"/>
      <c r="L186" s="220"/>
      <c r="M186" s="221"/>
      <c r="N186" s="222"/>
      <c r="O186" s="222"/>
      <c r="P186" s="223">
        <f>P187</f>
        <v>0</v>
      </c>
      <c r="Q186" s="222"/>
      <c r="R186" s="223">
        <f>R187</f>
        <v>0</v>
      </c>
      <c r="S186" s="222"/>
      <c r="T186" s="224">
        <f>T187</f>
        <v>0</v>
      </c>
      <c r="AR186" s="225" t="s">
        <v>81</v>
      </c>
      <c r="AT186" s="226" t="s">
        <v>73</v>
      </c>
      <c r="AU186" s="226" t="s">
        <v>81</v>
      </c>
      <c r="AY186" s="225" t="s">
        <v>130</v>
      </c>
      <c r="BK186" s="227">
        <f>BK187</f>
        <v>0</v>
      </c>
    </row>
    <row r="187" spans="2:65" s="1" customFormat="1" ht="24" customHeight="1">
      <c r="B187" s="37"/>
      <c r="C187" s="230" t="s">
        <v>212</v>
      </c>
      <c r="D187" s="230" t="s">
        <v>132</v>
      </c>
      <c r="E187" s="231" t="s">
        <v>213</v>
      </c>
      <c r="F187" s="232" t="s">
        <v>214</v>
      </c>
      <c r="G187" s="233" t="s">
        <v>201</v>
      </c>
      <c r="H187" s="234">
        <v>24.75</v>
      </c>
      <c r="I187" s="235"/>
      <c r="J187" s="236">
        <f>ROUND(I187*H187,2)</f>
        <v>0</v>
      </c>
      <c r="K187" s="232" t="s">
        <v>146</v>
      </c>
      <c r="L187" s="42"/>
      <c r="M187" s="276" t="s">
        <v>1</v>
      </c>
      <c r="N187" s="277" t="s">
        <v>39</v>
      </c>
      <c r="O187" s="278"/>
      <c r="P187" s="279">
        <f>O187*H187</f>
        <v>0</v>
      </c>
      <c r="Q187" s="279">
        <v>0</v>
      </c>
      <c r="R187" s="279">
        <f>Q187*H187</f>
        <v>0</v>
      </c>
      <c r="S187" s="279">
        <v>0</v>
      </c>
      <c r="T187" s="280">
        <f>S187*H187</f>
        <v>0</v>
      </c>
      <c r="AR187" s="241" t="s">
        <v>137</v>
      </c>
      <c r="AT187" s="241" t="s">
        <v>132</v>
      </c>
      <c r="AU187" s="241" t="s">
        <v>83</v>
      </c>
      <c r="AY187" s="16" t="s">
        <v>130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6" t="s">
        <v>81</v>
      </c>
      <c r="BK187" s="242">
        <f>ROUND(I187*H187,2)</f>
        <v>0</v>
      </c>
      <c r="BL187" s="16" t="s">
        <v>137</v>
      </c>
      <c r="BM187" s="241" t="s">
        <v>215</v>
      </c>
    </row>
    <row r="188" spans="2:12" s="1" customFormat="1" ht="6.95" customHeight="1">
      <c r="B188" s="60"/>
      <c r="C188" s="61"/>
      <c r="D188" s="61"/>
      <c r="E188" s="61"/>
      <c r="F188" s="61"/>
      <c r="G188" s="61"/>
      <c r="H188" s="61"/>
      <c r="I188" s="181"/>
      <c r="J188" s="61"/>
      <c r="K188" s="61"/>
      <c r="L188" s="42"/>
    </row>
  </sheetData>
  <sheetProtection password="CC35" sheet="1" objects="1" scenarios="1" formatColumns="0" formatRows="0" autoFilter="0"/>
  <autoFilter ref="C126:K18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ht="12" customHeight="1">
      <c r="B8" s="19"/>
      <c r="D8" s="146" t="s">
        <v>99</v>
      </c>
      <c r="L8" s="19"/>
    </row>
    <row r="9" spans="2:12" s="1" customFormat="1" ht="16.5" customHeight="1">
      <c r="B9" s="42"/>
      <c r="E9" s="147" t="s">
        <v>100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101</v>
      </c>
      <c r="I10" s="148"/>
      <c r="L10" s="42"/>
    </row>
    <row r="11" spans="2:12" s="1" customFormat="1" ht="36.95" customHeight="1">
      <c r="B11" s="42"/>
      <c r="E11" s="149" t="s">
        <v>216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19. 4. 2019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ROUND(J126,2)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ROUND((SUM(BE126:BE230)),2)</f>
        <v>0</v>
      </c>
      <c r="I35" s="162">
        <v>0.21</v>
      </c>
      <c r="J35" s="161">
        <f>ROUND(((SUM(BE126:BE230))*I35),2)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ROUND((SUM(BF126:BF230)),2)</f>
        <v>0</v>
      </c>
      <c r="I36" s="162">
        <v>0.15</v>
      </c>
      <c r="J36" s="161">
        <f>ROUND(((SUM(BF126:BF230))*I36),2)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ROUND((SUM(BG126:BG230)),2)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ROUND((SUM(BH126:BH230)),2)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ROUND((SUM(BI126:BI230)),2)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99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102 - Parkoviště na ul. Uničovská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19. 4. 2019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104</v>
      </c>
      <c r="D96" s="187"/>
      <c r="E96" s="187"/>
      <c r="F96" s="187"/>
      <c r="G96" s="187"/>
      <c r="H96" s="187"/>
      <c r="I96" s="188"/>
      <c r="J96" s="189" t="s">
        <v>105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106</v>
      </c>
      <c r="D98" s="38"/>
      <c r="E98" s="38"/>
      <c r="F98" s="38"/>
      <c r="G98" s="38"/>
      <c r="H98" s="38"/>
      <c r="I98" s="148"/>
      <c r="J98" s="104">
        <f>J126</f>
        <v>0</v>
      </c>
      <c r="K98" s="38"/>
      <c r="L98" s="42"/>
      <c r="AU98" s="16" t="s">
        <v>107</v>
      </c>
    </row>
    <row r="99" spans="2:12" s="8" customFormat="1" ht="24.95" customHeight="1">
      <c r="B99" s="191"/>
      <c r="C99" s="192"/>
      <c r="D99" s="193" t="s">
        <v>108</v>
      </c>
      <c r="E99" s="194"/>
      <c r="F99" s="194"/>
      <c r="G99" s="194"/>
      <c r="H99" s="194"/>
      <c r="I99" s="195"/>
      <c r="J99" s="196">
        <f>J127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109</v>
      </c>
      <c r="E100" s="200"/>
      <c r="F100" s="200"/>
      <c r="G100" s="200"/>
      <c r="H100" s="200"/>
      <c r="I100" s="201"/>
      <c r="J100" s="202">
        <f>J128</f>
        <v>0</v>
      </c>
      <c r="K100" s="127"/>
      <c r="L100" s="203"/>
    </row>
    <row r="101" spans="2:12" s="9" customFormat="1" ht="19.9" customHeight="1">
      <c r="B101" s="198"/>
      <c r="C101" s="127"/>
      <c r="D101" s="199" t="s">
        <v>217</v>
      </c>
      <c r="E101" s="200"/>
      <c r="F101" s="200"/>
      <c r="G101" s="200"/>
      <c r="H101" s="200"/>
      <c r="I101" s="201"/>
      <c r="J101" s="202">
        <f>J160</f>
        <v>0</v>
      </c>
      <c r="K101" s="127"/>
      <c r="L101" s="203"/>
    </row>
    <row r="102" spans="2:12" s="9" customFormat="1" ht="19.9" customHeight="1">
      <c r="B102" s="198"/>
      <c r="C102" s="127"/>
      <c r="D102" s="199" t="s">
        <v>110</v>
      </c>
      <c r="E102" s="200"/>
      <c r="F102" s="200"/>
      <c r="G102" s="200"/>
      <c r="H102" s="200"/>
      <c r="I102" s="201"/>
      <c r="J102" s="202">
        <f>J165</f>
        <v>0</v>
      </c>
      <c r="K102" s="127"/>
      <c r="L102" s="203"/>
    </row>
    <row r="103" spans="2:12" s="9" customFormat="1" ht="19.9" customHeight="1">
      <c r="B103" s="198"/>
      <c r="C103" s="127"/>
      <c r="D103" s="199" t="s">
        <v>112</v>
      </c>
      <c r="E103" s="200"/>
      <c r="F103" s="200"/>
      <c r="G103" s="200"/>
      <c r="H103" s="200"/>
      <c r="I103" s="201"/>
      <c r="J103" s="202">
        <f>J186</f>
        <v>0</v>
      </c>
      <c r="K103" s="127"/>
      <c r="L103" s="203"/>
    </row>
    <row r="104" spans="2:12" s="9" customFormat="1" ht="19.9" customHeight="1">
      <c r="B104" s="198"/>
      <c r="C104" s="127"/>
      <c r="D104" s="199" t="s">
        <v>113</v>
      </c>
      <c r="E104" s="200"/>
      <c r="F104" s="200"/>
      <c r="G104" s="200"/>
      <c r="H104" s="200"/>
      <c r="I104" s="201"/>
      <c r="J104" s="202">
        <f>J200</f>
        <v>0</v>
      </c>
      <c r="K104" s="127"/>
      <c r="L104" s="203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81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84"/>
      <c r="J110" s="63"/>
      <c r="K110" s="63"/>
      <c r="L110" s="42"/>
    </row>
    <row r="111" spans="2:12" s="1" customFormat="1" ht="24.95" customHeight="1">
      <c r="B111" s="37"/>
      <c r="C111" s="22" t="s">
        <v>115</v>
      </c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85" t="str">
        <f>E7</f>
        <v>Oprava povrchu místní komunikace na ul. Uničovská v Šumperku</v>
      </c>
      <c r="F114" s="31"/>
      <c r="G114" s="31"/>
      <c r="H114" s="31"/>
      <c r="I114" s="148"/>
      <c r="J114" s="38"/>
      <c r="K114" s="38"/>
      <c r="L114" s="42"/>
    </row>
    <row r="115" spans="2:12" ht="12" customHeight="1">
      <c r="B115" s="20"/>
      <c r="C115" s="31" t="s">
        <v>99</v>
      </c>
      <c r="D115" s="21"/>
      <c r="E115" s="21"/>
      <c r="F115" s="21"/>
      <c r="G115" s="21"/>
      <c r="H115" s="21"/>
      <c r="I115" s="140"/>
      <c r="J115" s="21"/>
      <c r="K115" s="21"/>
      <c r="L115" s="19"/>
    </row>
    <row r="116" spans="2:12" s="1" customFormat="1" ht="16.5" customHeight="1">
      <c r="B116" s="37"/>
      <c r="C116" s="38"/>
      <c r="D116" s="38"/>
      <c r="E116" s="185" t="s">
        <v>100</v>
      </c>
      <c r="F116" s="38"/>
      <c r="G116" s="38"/>
      <c r="H116" s="38"/>
      <c r="I116" s="148"/>
      <c r="J116" s="38"/>
      <c r="K116" s="38"/>
      <c r="L116" s="42"/>
    </row>
    <row r="117" spans="2:12" s="1" customFormat="1" ht="12" customHeight="1">
      <c r="B117" s="37"/>
      <c r="C117" s="31" t="s">
        <v>101</v>
      </c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6.5" customHeight="1">
      <c r="B118" s="37"/>
      <c r="C118" s="38"/>
      <c r="D118" s="38"/>
      <c r="E118" s="70" t="str">
        <f>E11</f>
        <v>SO 102 - Parkoviště na ul. Uničovská</v>
      </c>
      <c r="F118" s="38"/>
      <c r="G118" s="38"/>
      <c r="H118" s="38"/>
      <c r="I118" s="14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48"/>
      <c r="J119" s="38"/>
      <c r="K119" s="38"/>
      <c r="L119" s="42"/>
    </row>
    <row r="120" spans="2:12" s="1" customFormat="1" ht="12" customHeight="1">
      <c r="B120" s="37"/>
      <c r="C120" s="31" t="s">
        <v>20</v>
      </c>
      <c r="D120" s="38"/>
      <c r="E120" s="38"/>
      <c r="F120" s="26" t="str">
        <f>F14</f>
        <v>Šumperk</v>
      </c>
      <c r="G120" s="38"/>
      <c r="H120" s="38"/>
      <c r="I120" s="150" t="s">
        <v>22</v>
      </c>
      <c r="J120" s="73" t="str">
        <f>IF(J14="","",J14)</f>
        <v>19. 4. 2019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48"/>
      <c r="J121" s="38"/>
      <c r="K121" s="38"/>
      <c r="L121" s="42"/>
    </row>
    <row r="122" spans="2:12" s="1" customFormat="1" ht="15.15" customHeight="1">
      <c r="B122" s="37"/>
      <c r="C122" s="31" t="s">
        <v>24</v>
      </c>
      <c r="D122" s="38"/>
      <c r="E122" s="38"/>
      <c r="F122" s="26" t="str">
        <f>E17</f>
        <v xml:space="preserve"> </v>
      </c>
      <c r="G122" s="38"/>
      <c r="H122" s="38"/>
      <c r="I122" s="150" t="s">
        <v>30</v>
      </c>
      <c r="J122" s="35" t="str">
        <f>E23</f>
        <v xml:space="preserve"> </v>
      </c>
      <c r="K122" s="38"/>
      <c r="L122" s="42"/>
    </row>
    <row r="123" spans="2:12" s="1" customFormat="1" ht="15.15" customHeight="1">
      <c r="B123" s="37"/>
      <c r="C123" s="31" t="s">
        <v>28</v>
      </c>
      <c r="D123" s="38"/>
      <c r="E123" s="38"/>
      <c r="F123" s="26" t="str">
        <f>IF(E20="","",E20)</f>
        <v>Vyplň údaj</v>
      </c>
      <c r="G123" s="38"/>
      <c r="H123" s="38"/>
      <c r="I123" s="150" t="s">
        <v>32</v>
      </c>
      <c r="J123" s="35" t="str">
        <f>E26</f>
        <v xml:space="preserve"> 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48"/>
      <c r="J124" s="38"/>
      <c r="K124" s="38"/>
      <c r="L124" s="42"/>
    </row>
    <row r="125" spans="2:20" s="10" customFormat="1" ht="29.25" customHeight="1">
      <c r="B125" s="204"/>
      <c r="C125" s="205" t="s">
        <v>116</v>
      </c>
      <c r="D125" s="206" t="s">
        <v>59</v>
      </c>
      <c r="E125" s="206" t="s">
        <v>55</v>
      </c>
      <c r="F125" s="206" t="s">
        <v>56</v>
      </c>
      <c r="G125" s="206" t="s">
        <v>117</v>
      </c>
      <c r="H125" s="206" t="s">
        <v>118</v>
      </c>
      <c r="I125" s="207" t="s">
        <v>119</v>
      </c>
      <c r="J125" s="206" t="s">
        <v>105</v>
      </c>
      <c r="K125" s="208" t="s">
        <v>120</v>
      </c>
      <c r="L125" s="209"/>
      <c r="M125" s="94" t="s">
        <v>1</v>
      </c>
      <c r="N125" s="95" t="s">
        <v>38</v>
      </c>
      <c r="O125" s="95" t="s">
        <v>121</v>
      </c>
      <c r="P125" s="95" t="s">
        <v>122</v>
      </c>
      <c r="Q125" s="95" t="s">
        <v>123</v>
      </c>
      <c r="R125" s="95" t="s">
        <v>124</v>
      </c>
      <c r="S125" s="95" t="s">
        <v>125</v>
      </c>
      <c r="T125" s="96" t="s">
        <v>126</v>
      </c>
    </row>
    <row r="126" spans="2:63" s="1" customFormat="1" ht="22.8" customHeight="1">
      <c r="B126" s="37"/>
      <c r="C126" s="101" t="s">
        <v>127</v>
      </c>
      <c r="D126" s="38"/>
      <c r="E126" s="38"/>
      <c r="F126" s="38"/>
      <c r="G126" s="38"/>
      <c r="H126" s="38"/>
      <c r="I126" s="148"/>
      <c r="J126" s="210">
        <f>BK126</f>
        <v>0</v>
      </c>
      <c r="K126" s="38"/>
      <c r="L126" s="42"/>
      <c r="M126" s="97"/>
      <c r="N126" s="98"/>
      <c r="O126" s="98"/>
      <c r="P126" s="211">
        <f>P127</f>
        <v>0</v>
      </c>
      <c r="Q126" s="98"/>
      <c r="R126" s="211">
        <f>R127</f>
        <v>14.60066</v>
      </c>
      <c r="S126" s="98"/>
      <c r="T126" s="212">
        <f>T127</f>
        <v>66.7164</v>
      </c>
      <c r="AT126" s="16" t="s">
        <v>73</v>
      </c>
      <c r="AU126" s="16" t="s">
        <v>107</v>
      </c>
      <c r="BK126" s="213">
        <f>BK127</f>
        <v>0</v>
      </c>
    </row>
    <row r="127" spans="2:63" s="11" customFormat="1" ht="25.9" customHeight="1">
      <c r="B127" s="214"/>
      <c r="C127" s="215"/>
      <c r="D127" s="216" t="s">
        <v>73</v>
      </c>
      <c r="E127" s="217" t="s">
        <v>128</v>
      </c>
      <c r="F127" s="217" t="s">
        <v>129</v>
      </c>
      <c r="G127" s="215"/>
      <c r="H127" s="215"/>
      <c r="I127" s="218"/>
      <c r="J127" s="219">
        <f>BK127</f>
        <v>0</v>
      </c>
      <c r="K127" s="215"/>
      <c r="L127" s="220"/>
      <c r="M127" s="221"/>
      <c r="N127" s="222"/>
      <c r="O127" s="222"/>
      <c r="P127" s="223">
        <f>P128+P160+P165+P186+P200</f>
        <v>0</v>
      </c>
      <c r="Q127" s="222"/>
      <c r="R127" s="223">
        <f>R128+R160+R165+R186+R200</f>
        <v>14.60066</v>
      </c>
      <c r="S127" s="222"/>
      <c r="T127" s="224">
        <f>T128+T160+T165+T186+T200</f>
        <v>66.7164</v>
      </c>
      <c r="AR127" s="225" t="s">
        <v>81</v>
      </c>
      <c r="AT127" s="226" t="s">
        <v>73</v>
      </c>
      <c r="AU127" s="226" t="s">
        <v>74</v>
      </c>
      <c r="AY127" s="225" t="s">
        <v>130</v>
      </c>
      <c r="BK127" s="227">
        <f>BK128+BK160+BK165+BK186+BK200</f>
        <v>0</v>
      </c>
    </row>
    <row r="128" spans="2:63" s="11" customFormat="1" ht="22.8" customHeight="1">
      <c r="B128" s="214"/>
      <c r="C128" s="215"/>
      <c r="D128" s="216" t="s">
        <v>73</v>
      </c>
      <c r="E128" s="228" t="s">
        <v>81</v>
      </c>
      <c r="F128" s="228" t="s">
        <v>131</v>
      </c>
      <c r="G128" s="215"/>
      <c r="H128" s="215"/>
      <c r="I128" s="218"/>
      <c r="J128" s="229">
        <f>BK128</f>
        <v>0</v>
      </c>
      <c r="K128" s="215"/>
      <c r="L128" s="220"/>
      <c r="M128" s="221"/>
      <c r="N128" s="222"/>
      <c r="O128" s="222"/>
      <c r="P128" s="223">
        <f>SUM(P129:P159)</f>
        <v>0</v>
      </c>
      <c r="Q128" s="222"/>
      <c r="R128" s="223">
        <f>SUM(R129:R159)</f>
        <v>0</v>
      </c>
      <c r="S128" s="222"/>
      <c r="T128" s="224">
        <f>SUM(T129:T159)</f>
        <v>66.7164</v>
      </c>
      <c r="AR128" s="225" t="s">
        <v>81</v>
      </c>
      <c r="AT128" s="226" t="s">
        <v>73</v>
      </c>
      <c r="AU128" s="226" t="s">
        <v>81</v>
      </c>
      <c r="AY128" s="225" t="s">
        <v>130</v>
      </c>
      <c r="BK128" s="227">
        <f>SUM(BK129:BK159)</f>
        <v>0</v>
      </c>
    </row>
    <row r="129" spans="2:65" s="1" customFormat="1" ht="24" customHeight="1">
      <c r="B129" s="37"/>
      <c r="C129" s="230" t="s">
        <v>81</v>
      </c>
      <c r="D129" s="230" t="s">
        <v>132</v>
      </c>
      <c r="E129" s="231" t="s">
        <v>218</v>
      </c>
      <c r="F129" s="232" t="s">
        <v>219</v>
      </c>
      <c r="G129" s="233" t="s">
        <v>135</v>
      </c>
      <c r="H129" s="234">
        <v>130</v>
      </c>
      <c r="I129" s="235"/>
      <c r="J129" s="236">
        <f>ROUND(I129*H129,2)</f>
        <v>0</v>
      </c>
      <c r="K129" s="232" t="s">
        <v>136</v>
      </c>
      <c r="L129" s="42"/>
      <c r="M129" s="237" t="s">
        <v>1</v>
      </c>
      <c r="N129" s="238" t="s">
        <v>39</v>
      </c>
      <c r="O129" s="85"/>
      <c r="P129" s="239">
        <f>O129*H129</f>
        <v>0</v>
      </c>
      <c r="Q129" s="239">
        <v>0</v>
      </c>
      <c r="R129" s="239">
        <f>Q129*H129</f>
        <v>0</v>
      </c>
      <c r="S129" s="239">
        <v>0.255</v>
      </c>
      <c r="T129" s="240">
        <f>S129*H129</f>
        <v>33.15</v>
      </c>
      <c r="AR129" s="241" t="s">
        <v>137</v>
      </c>
      <c r="AT129" s="241" t="s">
        <v>132</v>
      </c>
      <c r="AU129" s="241" t="s">
        <v>83</v>
      </c>
      <c r="AY129" s="16" t="s">
        <v>130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6" t="s">
        <v>81</v>
      </c>
      <c r="BK129" s="242">
        <f>ROUND(I129*H129,2)</f>
        <v>0</v>
      </c>
      <c r="BL129" s="16" t="s">
        <v>137</v>
      </c>
      <c r="BM129" s="241" t="s">
        <v>220</v>
      </c>
    </row>
    <row r="130" spans="2:51" s="12" customFormat="1" ht="12">
      <c r="B130" s="243"/>
      <c r="C130" s="244"/>
      <c r="D130" s="245" t="s">
        <v>139</v>
      </c>
      <c r="E130" s="246" t="s">
        <v>1</v>
      </c>
      <c r="F130" s="247" t="s">
        <v>221</v>
      </c>
      <c r="G130" s="244"/>
      <c r="H130" s="246" t="s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AT130" s="253" t="s">
        <v>139</v>
      </c>
      <c r="AU130" s="253" t="s">
        <v>83</v>
      </c>
      <c r="AV130" s="12" t="s">
        <v>81</v>
      </c>
      <c r="AW130" s="12" t="s">
        <v>31</v>
      </c>
      <c r="AX130" s="12" t="s">
        <v>74</v>
      </c>
      <c r="AY130" s="253" t="s">
        <v>130</v>
      </c>
    </row>
    <row r="131" spans="2:51" s="13" customFormat="1" ht="12">
      <c r="B131" s="254"/>
      <c r="C131" s="255"/>
      <c r="D131" s="245" t="s">
        <v>139</v>
      </c>
      <c r="E131" s="256" t="s">
        <v>1</v>
      </c>
      <c r="F131" s="257" t="s">
        <v>222</v>
      </c>
      <c r="G131" s="255"/>
      <c r="H131" s="258">
        <v>130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AT131" s="264" t="s">
        <v>139</v>
      </c>
      <c r="AU131" s="264" t="s">
        <v>83</v>
      </c>
      <c r="AV131" s="13" t="s">
        <v>83</v>
      </c>
      <c r="AW131" s="13" t="s">
        <v>31</v>
      </c>
      <c r="AX131" s="13" t="s">
        <v>74</v>
      </c>
      <c r="AY131" s="264" t="s">
        <v>130</v>
      </c>
    </row>
    <row r="132" spans="2:51" s="14" customFormat="1" ht="12">
      <c r="B132" s="265"/>
      <c r="C132" s="266"/>
      <c r="D132" s="245" t="s">
        <v>139</v>
      </c>
      <c r="E132" s="267" t="s">
        <v>1</v>
      </c>
      <c r="F132" s="268" t="s">
        <v>142</v>
      </c>
      <c r="G132" s="266"/>
      <c r="H132" s="269">
        <v>130</v>
      </c>
      <c r="I132" s="270"/>
      <c r="J132" s="266"/>
      <c r="K132" s="266"/>
      <c r="L132" s="271"/>
      <c r="M132" s="272"/>
      <c r="N132" s="273"/>
      <c r="O132" s="273"/>
      <c r="P132" s="273"/>
      <c r="Q132" s="273"/>
      <c r="R132" s="273"/>
      <c r="S132" s="273"/>
      <c r="T132" s="274"/>
      <c r="AT132" s="275" t="s">
        <v>139</v>
      </c>
      <c r="AU132" s="275" t="s">
        <v>83</v>
      </c>
      <c r="AV132" s="14" t="s">
        <v>137</v>
      </c>
      <c r="AW132" s="14" t="s">
        <v>31</v>
      </c>
      <c r="AX132" s="14" t="s">
        <v>81</v>
      </c>
      <c r="AY132" s="275" t="s">
        <v>130</v>
      </c>
    </row>
    <row r="133" spans="2:65" s="1" customFormat="1" ht="24" customHeight="1">
      <c r="B133" s="37"/>
      <c r="C133" s="230" t="s">
        <v>83</v>
      </c>
      <c r="D133" s="230" t="s">
        <v>132</v>
      </c>
      <c r="E133" s="231" t="s">
        <v>223</v>
      </c>
      <c r="F133" s="232" t="s">
        <v>224</v>
      </c>
      <c r="G133" s="233" t="s">
        <v>135</v>
      </c>
      <c r="H133" s="234">
        <v>12.8</v>
      </c>
      <c r="I133" s="235"/>
      <c r="J133" s="236">
        <f>ROUND(I133*H133,2)</f>
        <v>0</v>
      </c>
      <c r="K133" s="232" t="s">
        <v>178</v>
      </c>
      <c r="L133" s="42"/>
      <c r="M133" s="237" t="s">
        <v>1</v>
      </c>
      <c r="N133" s="238" t="s">
        <v>39</v>
      </c>
      <c r="O133" s="85"/>
      <c r="P133" s="239">
        <f>O133*H133</f>
        <v>0</v>
      </c>
      <c r="Q133" s="239">
        <v>0</v>
      </c>
      <c r="R133" s="239">
        <f>Q133*H133</f>
        <v>0</v>
      </c>
      <c r="S133" s="239">
        <v>0.388</v>
      </c>
      <c r="T133" s="240">
        <f>S133*H133</f>
        <v>4.9664</v>
      </c>
      <c r="AR133" s="241" t="s">
        <v>137</v>
      </c>
      <c r="AT133" s="241" t="s">
        <v>132</v>
      </c>
      <c r="AU133" s="241" t="s">
        <v>83</v>
      </c>
      <c r="AY133" s="16" t="s">
        <v>130</v>
      </c>
      <c r="BE133" s="242">
        <f>IF(N133="základní",J133,0)</f>
        <v>0</v>
      </c>
      <c r="BF133" s="242">
        <f>IF(N133="snížená",J133,0)</f>
        <v>0</v>
      </c>
      <c r="BG133" s="242">
        <f>IF(N133="zákl. přenesená",J133,0)</f>
        <v>0</v>
      </c>
      <c r="BH133" s="242">
        <f>IF(N133="sníž. přenesená",J133,0)</f>
        <v>0</v>
      </c>
      <c r="BI133" s="242">
        <f>IF(N133="nulová",J133,0)</f>
        <v>0</v>
      </c>
      <c r="BJ133" s="16" t="s">
        <v>81</v>
      </c>
      <c r="BK133" s="242">
        <f>ROUND(I133*H133,2)</f>
        <v>0</v>
      </c>
      <c r="BL133" s="16" t="s">
        <v>137</v>
      </c>
      <c r="BM133" s="241" t="s">
        <v>225</v>
      </c>
    </row>
    <row r="134" spans="2:51" s="12" customFormat="1" ht="12">
      <c r="B134" s="243"/>
      <c r="C134" s="244"/>
      <c r="D134" s="245" t="s">
        <v>139</v>
      </c>
      <c r="E134" s="246" t="s">
        <v>1</v>
      </c>
      <c r="F134" s="247" t="s">
        <v>226</v>
      </c>
      <c r="G134" s="244"/>
      <c r="H134" s="246" t="s">
        <v>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139</v>
      </c>
      <c r="AU134" s="253" t="s">
        <v>83</v>
      </c>
      <c r="AV134" s="12" t="s">
        <v>81</v>
      </c>
      <c r="AW134" s="12" t="s">
        <v>31</v>
      </c>
      <c r="AX134" s="12" t="s">
        <v>74</v>
      </c>
      <c r="AY134" s="253" t="s">
        <v>130</v>
      </c>
    </row>
    <row r="135" spans="2:51" s="13" customFormat="1" ht="12">
      <c r="B135" s="254"/>
      <c r="C135" s="255"/>
      <c r="D135" s="245" t="s">
        <v>139</v>
      </c>
      <c r="E135" s="256" t="s">
        <v>1</v>
      </c>
      <c r="F135" s="257" t="s">
        <v>227</v>
      </c>
      <c r="G135" s="255"/>
      <c r="H135" s="258">
        <v>12.8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139</v>
      </c>
      <c r="AU135" s="264" t="s">
        <v>83</v>
      </c>
      <c r="AV135" s="13" t="s">
        <v>83</v>
      </c>
      <c r="AW135" s="13" t="s">
        <v>31</v>
      </c>
      <c r="AX135" s="13" t="s">
        <v>74</v>
      </c>
      <c r="AY135" s="264" t="s">
        <v>130</v>
      </c>
    </row>
    <row r="136" spans="2:51" s="14" customFormat="1" ht="12">
      <c r="B136" s="265"/>
      <c r="C136" s="266"/>
      <c r="D136" s="245" t="s">
        <v>139</v>
      </c>
      <c r="E136" s="267" t="s">
        <v>1</v>
      </c>
      <c r="F136" s="268" t="s">
        <v>142</v>
      </c>
      <c r="G136" s="266"/>
      <c r="H136" s="269">
        <v>12.8</v>
      </c>
      <c r="I136" s="270"/>
      <c r="J136" s="266"/>
      <c r="K136" s="266"/>
      <c r="L136" s="271"/>
      <c r="M136" s="272"/>
      <c r="N136" s="273"/>
      <c r="O136" s="273"/>
      <c r="P136" s="273"/>
      <c r="Q136" s="273"/>
      <c r="R136" s="273"/>
      <c r="S136" s="273"/>
      <c r="T136" s="274"/>
      <c r="AT136" s="275" t="s">
        <v>139</v>
      </c>
      <c r="AU136" s="275" t="s">
        <v>83</v>
      </c>
      <c r="AV136" s="14" t="s">
        <v>137</v>
      </c>
      <c r="AW136" s="14" t="s">
        <v>31</v>
      </c>
      <c r="AX136" s="14" t="s">
        <v>81</v>
      </c>
      <c r="AY136" s="275" t="s">
        <v>130</v>
      </c>
    </row>
    <row r="137" spans="2:65" s="1" customFormat="1" ht="24" customHeight="1">
      <c r="B137" s="37"/>
      <c r="C137" s="230" t="s">
        <v>149</v>
      </c>
      <c r="D137" s="230" t="s">
        <v>132</v>
      </c>
      <c r="E137" s="231" t="s">
        <v>228</v>
      </c>
      <c r="F137" s="232" t="s">
        <v>229</v>
      </c>
      <c r="G137" s="233" t="s">
        <v>135</v>
      </c>
      <c r="H137" s="234">
        <v>130</v>
      </c>
      <c r="I137" s="235"/>
      <c r="J137" s="236">
        <f>ROUND(I137*H137,2)</f>
        <v>0</v>
      </c>
      <c r="K137" s="232" t="s">
        <v>136</v>
      </c>
      <c r="L137" s="42"/>
      <c r="M137" s="237" t="s">
        <v>1</v>
      </c>
      <c r="N137" s="238" t="s">
        <v>39</v>
      </c>
      <c r="O137" s="85"/>
      <c r="P137" s="239">
        <f>O137*H137</f>
        <v>0</v>
      </c>
      <c r="Q137" s="239">
        <v>0</v>
      </c>
      <c r="R137" s="239">
        <f>Q137*H137</f>
        <v>0</v>
      </c>
      <c r="S137" s="239">
        <v>0.22</v>
      </c>
      <c r="T137" s="240">
        <f>S137*H137</f>
        <v>28.6</v>
      </c>
      <c r="AR137" s="241" t="s">
        <v>137</v>
      </c>
      <c r="AT137" s="241" t="s">
        <v>132</v>
      </c>
      <c r="AU137" s="241" t="s">
        <v>83</v>
      </c>
      <c r="AY137" s="16" t="s">
        <v>130</v>
      </c>
      <c r="BE137" s="242">
        <f>IF(N137="základní",J137,0)</f>
        <v>0</v>
      </c>
      <c r="BF137" s="242">
        <f>IF(N137="snížená",J137,0)</f>
        <v>0</v>
      </c>
      <c r="BG137" s="242">
        <f>IF(N137="zákl. přenesená",J137,0)</f>
        <v>0</v>
      </c>
      <c r="BH137" s="242">
        <f>IF(N137="sníž. přenesená",J137,0)</f>
        <v>0</v>
      </c>
      <c r="BI137" s="242">
        <f>IF(N137="nulová",J137,0)</f>
        <v>0</v>
      </c>
      <c r="BJ137" s="16" t="s">
        <v>81</v>
      </c>
      <c r="BK137" s="242">
        <f>ROUND(I137*H137,2)</f>
        <v>0</v>
      </c>
      <c r="BL137" s="16" t="s">
        <v>137</v>
      </c>
      <c r="BM137" s="241" t="s">
        <v>230</v>
      </c>
    </row>
    <row r="138" spans="2:51" s="12" customFormat="1" ht="12">
      <c r="B138" s="243"/>
      <c r="C138" s="244"/>
      <c r="D138" s="245" t="s">
        <v>139</v>
      </c>
      <c r="E138" s="246" t="s">
        <v>1</v>
      </c>
      <c r="F138" s="247" t="s">
        <v>231</v>
      </c>
      <c r="G138" s="244"/>
      <c r="H138" s="246" t="s">
        <v>1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139</v>
      </c>
      <c r="AU138" s="253" t="s">
        <v>83</v>
      </c>
      <c r="AV138" s="12" t="s">
        <v>81</v>
      </c>
      <c r="AW138" s="12" t="s">
        <v>31</v>
      </c>
      <c r="AX138" s="12" t="s">
        <v>74</v>
      </c>
      <c r="AY138" s="253" t="s">
        <v>130</v>
      </c>
    </row>
    <row r="139" spans="2:51" s="13" customFormat="1" ht="12">
      <c r="B139" s="254"/>
      <c r="C139" s="255"/>
      <c r="D139" s="245" t="s">
        <v>139</v>
      </c>
      <c r="E139" s="256" t="s">
        <v>1</v>
      </c>
      <c r="F139" s="257" t="s">
        <v>222</v>
      </c>
      <c r="G139" s="255"/>
      <c r="H139" s="258">
        <v>130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AT139" s="264" t="s">
        <v>139</v>
      </c>
      <c r="AU139" s="264" t="s">
        <v>83</v>
      </c>
      <c r="AV139" s="13" t="s">
        <v>83</v>
      </c>
      <c r="AW139" s="13" t="s">
        <v>31</v>
      </c>
      <c r="AX139" s="13" t="s">
        <v>74</v>
      </c>
      <c r="AY139" s="264" t="s">
        <v>130</v>
      </c>
    </row>
    <row r="140" spans="2:51" s="14" customFormat="1" ht="12">
      <c r="B140" s="265"/>
      <c r="C140" s="266"/>
      <c r="D140" s="245" t="s">
        <v>139</v>
      </c>
      <c r="E140" s="267" t="s">
        <v>1</v>
      </c>
      <c r="F140" s="268" t="s">
        <v>142</v>
      </c>
      <c r="G140" s="266"/>
      <c r="H140" s="269">
        <v>130</v>
      </c>
      <c r="I140" s="270"/>
      <c r="J140" s="266"/>
      <c r="K140" s="266"/>
      <c r="L140" s="271"/>
      <c r="M140" s="272"/>
      <c r="N140" s="273"/>
      <c r="O140" s="273"/>
      <c r="P140" s="273"/>
      <c r="Q140" s="273"/>
      <c r="R140" s="273"/>
      <c r="S140" s="273"/>
      <c r="T140" s="274"/>
      <c r="AT140" s="275" t="s">
        <v>139</v>
      </c>
      <c r="AU140" s="275" t="s">
        <v>83</v>
      </c>
      <c r="AV140" s="14" t="s">
        <v>137</v>
      </c>
      <c r="AW140" s="14" t="s">
        <v>31</v>
      </c>
      <c r="AX140" s="14" t="s">
        <v>81</v>
      </c>
      <c r="AY140" s="275" t="s">
        <v>130</v>
      </c>
    </row>
    <row r="141" spans="2:65" s="1" customFormat="1" ht="24" customHeight="1">
      <c r="B141" s="37"/>
      <c r="C141" s="230" t="s">
        <v>137</v>
      </c>
      <c r="D141" s="230" t="s">
        <v>132</v>
      </c>
      <c r="E141" s="231" t="s">
        <v>232</v>
      </c>
      <c r="F141" s="232" t="s">
        <v>233</v>
      </c>
      <c r="G141" s="233" t="s">
        <v>234</v>
      </c>
      <c r="H141" s="234">
        <v>44.85</v>
      </c>
      <c r="I141" s="235"/>
      <c r="J141" s="236">
        <f>ROUND(I141*H141,2)</f>
        <v>0</v>
      </c>
      <c r="K141" s="232" t="s">
        <v>136</v>
      </c>
      <c r="L141" s="42"/>
      <c r="M141" s="237" t="s">
        <v>1</v>
      </c>
      <c r="N141" s="238" t="s">
        <v>39</v>
      </c>
      <c r="O141" s="85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AR141" s="241" t="s">
        <v>137</v>
      </c>
      <c r="AT141" s="241" t="s">
        <v>132</v>
      </c>
      <c r="AU141" s="241" t="s">
        <v>83</v>
      </c>
      <c r="AY141" s="16" t="s">
        <v>130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6" t="s">
        <v>81</v>
      </c>
      <c r="BK141" s="242">
        <f>ROUND(I141*H141,2)</f>
        <v>0</v>
      </c>
      <c r="BL141" s="16" t="s">
        <v>137</v>
      </c>
      <c r="BM141" s="241" t="s">
        <v>235</v>
      </c>
    </row>
    <row r="142" spans="2:51" s="12" customFormat="1" ht="12">
      <c r="B142" s="243"/>
      <c r="C142" s="244"/>
      <c r="D142" s="245" t="s">
        <v>139</v>
      </c>
      <c r="E142" s="246" t="s">
        <v>1</v>
      </c>
      <c r="F142" s="247" t="s">
        <v>236</v>
      </c>
      <c r="G142" s="244"/>
      <c r="H142" s="246" t="s">
        <v>1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AT142" s="253" t="s">
        <v>139</v>
      </c>
      <c r="AU142" s="253" t="s">
        <v>83</v>
      </c>
      <c r="AV142" s="12" t="s">
        <v>81</v>
      </c>
      <c r="AW142" s="12" t="s">
        <v>31</v>
      </c>
      <c r="AX142" s="12" t="s">
        <v>74</v>
      </c>
      <c r="AY142" s="253" t="s">
        <v>130</v>
      </c>
    </row>
    <row r="143" spans="2:51" s="13" customFormat="1" ht="12">
      <c r="B143" s="254"/>
      <c r="C143" s="255"/>
      <c r="D143" s="245" t="s">
        <v>139</v>
      </c>
      <c r="E143" s="256" t="s">
        <v>1</v>
      </c>
      <c r="F143" s="257" t="s">
        <v>237</v>
      </c>
      <c r="G143" s="255"/>
      <c r="H143" s="258">
        <v>44.85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AT143" s="264" t="s">
        <v>139</v>
      </c>
      <c r="AU143" s="264" t="s">
        <v>83</v>
      </c>
      <c r="AV143" s="13" t="s">
        <v>83</v>
      </c>
      <c r="AW143" s="13" t="s">
        <v>31</v>
      </c>
      <c r="AX143" s="13" t="s">
        <v>74</v>
      </c>
      <c r="AY143" s="264" t="s">
        <v>130</v>
      </c>
    </row>
    <row r="144" spans="2:51" s="14" customFormat="1" ht="12">
      <c r="B144" s="265"/>
      <c r="C144" s="266"/>
      <c r="D144" s="245" t="s">
        <v>139</v>
      </c>
      <c r="E144" s="267" t="s">
        <v>1</v>
      </c>
      <c r="F144" s="268" t="s">
        <v>142</v>
      </c>
      <c r="G144" s="266"/>
      <c r="H144" s="269">
        <v>44.85</v>
      </c>
      <c r="I144" s="270"/>
      <c r="J144" s="266"/>
      <c r="K144" s="266"/>
      <c r="L144" s="271"/>
      <c r="M144" s="272"/>
      <c r="N144" s="273"/>
      <c r="O144" s="273"/>
      <c r="P144" s="273"/>
      <c r="Q144" s="273"/>
      <c r="R144" s="273"/>
      <c r="S144" s="273"/>
      <c r="T144" s="274"/>
      <c r="AT144" s="275" t="s">
        <v>139</v>
      </c>
      <c r="AU144" s="275" t="s">
        <v>83</v>
      </c>
      <c r="AV144" s="14" t="s">
        <v>137</v>
      </c>
      <c r="AW144" s="14" t="s">
        <v>31</v>
      </c>
      <c r="AX144" s="14" t="s">
        <v>81</v>
      </c>
      <c r="AY144" s="275" t="s">
        <v>130</v>
      </c>
    </row>
    <row r="145" spans="2:65" s="1" customFormat="1" ht="16.5" customHeight="1">
      <c r="B145" s="37"/>
      <c r="C145" s="230" t="s">
        <v>143</v>
      </c>
      <c r="D145" s="230" t="s">
        <v>132</v>
      </c>
      <c r="E145" s="231" t="s">
        <v>238</v>
      </c>
      <c r="F145" s="232" t="s">
        <v>239</v>
      </c>
      <c r="G145" s="233" t="s">
        <v>234</v>
      </c>
      <c r="H145" s="234">
        <v>22.425</v>
      </c>
      <c r="I145" s="235"/>
      <c r="J145" s="236">
        <f>ROUND(I145*H145,2)</f>
        <v>0</v>
      </c>
      <c r="K145" s="232" t="s">
        <v>136</v>
      </c>
      <c r="L145" s="42"/>
      <c r="M145" s="237" t="s">
        <v>1</v>
      </c>
      <c r="N145" s="238" t="s">
        <v>39</v>
      </c>
      <c r="O145" s="85"/>
      <c r="P145" s="239">
        <f>O145*H145</f>
        <v>0</v>
      </c>
      <c r="Q145" s="239">
        <v>0</v>
      </c>
      <c r="R145" s="239">
        <f>Q145*H145</f>
        <v>0</v>
      </c>
      <c r="S145" s="239">
        <v>0</v>
      </c>
      <c r="T145" s="240">
        <f>S145*H145</f>
        <v>0</v>
      </c>
      <c r="AR145" s="241" t="s">
        <v>137</v>
      </c>
      <c r="AT145" s="241" t="s">
        <v>132</v>
      </c>
      <c r="AU145" s="241" t="s">
        <v>83</v>
      </c>
      <c r="AY145" s="16" t="s">
        <v>130</v>
      </c>
      <c r="BE145" s="242">
        <f>IF(N145="základní",J145,0)</f>
        <v>0</v>
      </c>
      <c r="BF145" s="242">
        <f>IF(N145="snížená",J145,0)</f>
        <v>0</v>
      </c>
      <c r="BG145" s="242">
        <f>IF(N145="zákl. přenesená",J145,0)</f>
        <v>0</v>
      </c>
      <c r="BH145" s="242">
        <f>IF(N145="sníž. přenesená",J145,0)</f>
        <v>0</v>
      </c>
      <c r="BI145" s="242">
        <f>IF(N145="nulová",J145,0)</f>
        <v>0</v>
      </c>
      <c r="BJ145" s="16" t="s">
        <v>81</v>
      </c>
      <c r="BK145" s="242">
        <f>ROUND(I145*H145,2)</f>
        <v>0</v>
      </c>
      <c r="BL145" s="16" t="s">
        <v>137</v>
      </c>
      <c r="BM145" s="241" t="s">
        <v>240</v>
      </c>
    </row>
    <row r="146" spans="2:51" s="13" customFormat="1" ht="12">
      <c r="B146" s="254"/>
      <c r="C146" s="255"/>
      <c r="D146" s="245" t="s">
        <v>139</v>
      </c>
      <c r="E146" s="256" t="s">
        <v>1</v>
      </c>
      <c r="F146" s="257" t="s">
        <v>241</v>
      </c>
      <c r="G146" s="255"/>
      <c r="H146" s="258">
        <v>22.425</v>
      </c>
      <c r="I146" s="259"/>
      <c r="J146" s="255"/>
      <c r="K146" s="255"/>
      <c r="L146" s="260"/>
      <c r="M146" s="261"/>
      <c r="N146" s="262"/>
      <c r="O146" s="262"/>
      <c r="P146" s="262"/>
      <c r="Q146" s="262"/>
      <c r="R146" s="262"/>
      <c r="S146" s="262"/>
      <c r="T146" s="263"/>
      <c r="AT146" s="264" t="s">
        <v>139</v>
      </c>
      <c r="AU146" s="264" t="s">
        <v>83</v>
      </c>
      <c r="AV146" s="13" t="s">
        <v>83</v>
      </c>
      <c r="AW146" s="13" t="s">
        <v>31</v>
      </c>
      <c r="AX146" s="13" t="s">
        <v>74</v>
      </c>
      <c r="AY146" s="264" t="s">
        <v>130</v>
      </c>
    </row>
    <row r="147" spans="2:51" s="14" customFormat="1" ht="12">
      <c r="B147" s="265"/>
      <c r="C147" s="266"/>
      <c r="D147" s="245" t="s">
        <v>139</v>
      </c>
      <c r="E147" s="267" t="s">
        <v>1</v>
      </c>
      <c r="F147" s="268" t="s">
        <v>142</v>
      </c>
      <c r="G147" s="266"/>
      <c r="H147" s="269">
        <v>22.425</v>
      </c>
      <c r="I147" s="270"/>
      <c r="J147" s="266"/>
      <c r="K147" s="266"/>
      <c r="L147" s="271"/>
      <c r="M147" s="272"/>
      <c r="N147" s="273"/>
      <c r="O147" s="273"/>
      <c r="P147" s="273"/>
      <c r="Q147" s="273"/>
      <c r="R147" s="273"/>
      <c r="S147" s="273"/>
      <c r="T147" s="274"/>
      <c r="AT147" s="275" t="s">
        <v>139</v>
      </c>
      <c r="AU147" s="275" t="s">
        <v>83</v>
      </c>
      <c r="AV147" s="14" t="s">
        <v>137</v>
      </c>
      <c r="AW147" s="14" t="s">
        <v>31</v>
      </c>
      <c r="AX147" s="14" t="s">
        <v>81</v>
      </c>
      <c r="AY147" s="275" t="s">
        <v>130</v>
      </c>
    </row>
    <row r="148" spans="2:65" s="1" customFormat="1" ht="24" customHeight="1">
      <c r="B148" s="37"/>
      <c r="C148" s="230" t="s">
        <v>171</v>
      </c>
      <c r="D148" s="230" t="s">
        <v>132</v>
      </c>
      <c r="E148" s="231" t="s">
        <v>242</v>
      </c>
      <c r="F148" s="232" t="s">
        <v>243</v>
      </c>
      <c r="G148" s="233" t="s">
        <v>234</v>
      </c>
      <c r="H148" s="234">
        <v>44.85</v>
      </c>
      <c r="I148" s="235"/>
      <c r="J148" s="236">
        <f>ROUND(I148*H148,2)</f>
        <v>0</v>
      </c>
      <c r="K148" s="232" t="s">
        <v>136</v>
      </c>
      <c r="L148" s="42"/>
      <c r="M148" s="237" t="s">
        <v>1</v>
      </c>
      <c r="N148" s="238" t="s">
        <v>39</v>
      </c>
      <c r="O148" s="85"/>
      <c r="P148" s="239">
        <f>O148*H148</f>
        <v>0</v>
      </c>
      <c r="Q148" s="239">
        <v>0</v>
      </c>
      <c r="R148" s="239">
        <f>Q148*H148</f>
        <v>0</v>
      </c>
      <c r="S148" s="239">
        <v>0</v>
      </c>
      <c r="T148" s="240">
        <f>S148*H148</f>
        <v>0</v>
      </c>
      <c r="AR148" s="241" t="s">
        <v>137</v>
      </c>
      <c r="AT148" s="241" t="s">
        <v>132</v>
      </c>
      <c r="AU148" s="241" t="s">
        <v>83</v>
      </c>
      <c r="AY148" s="16" t="s">
        <v>130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6" t="s">
        <v>81</v>
      </c>
      <c r="BK148" s="242">
        <f>ROUND(I148*H148,2)</f>
        <v>0</v>
      </c>
      <c r="BL148" s="16" t="s">
        <v>137</v>
      </c>
      <c r="BM148" s="241" t="s">
        <v>244</v>
      </c>
    </row>
    <row r="149" spans="2:51" s="12" customFormat="1" ht="12">
      <c r="B149" s="243"/>
      <c r="C149" s="244"/>
      <c r="D149" s="245" t="s">
        <v>139</v>
      </c>
      <c r="E149" s="246" t="s">
        <v>1</v>
      </c>
      <c r="F149" s="247" t="s">
        <v>245</v>
      </c>
      <c r="G149" s="244"/>
      <c r="H149" s="246" t="s">
        <v>1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139</v>
      </c>
      <c r="AU149" s="253" t="s">
        <v>83</v>
      </c>
      <c r="AV149" s="12" t="s">
        <v>81</v>
      </c>
      <c r="AW149" s="12" t="s">
        <v>31</v>
      </c>
      <c r="AX149" s="12" t="s">
        <v>74</v>
      </c>
      <c r="AY149" s="253" t="s">
        <v>130</v>
      </c>
    </row>
    <row r="150" spans="2:51" s="13" customFormat="1" ht="12">
      <c r="B150" s="254"/>
      <c r="C150" s="255"/>
      <c r="D150" s="245" t="s">
        <v>139</v>
      </c>
      <c r="E150" s="256" t="s">
        <v>1</v>
      </c>
      <c r="F150" s="257" t="s">
        <v>246</v>
      </c>
      <c r="G150" s="255"/>
      <c r="H150" s="258">
        <v>44.85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139</v>
      </c>
      <c r="AU150" s="264" t="s">
        <v>83</v>
      </c>
      <c r="AV150" s="13" t="s">
        <v>83</v>
      </c>
      <c r="AW150" s="13" t="s">
        <v>31</v>
      </c>
      <c r="AX150" s="13" t="s">
        <v>74</v>
      </c>
      <c r="AY150" s="264" t="s">
        <v>130</v>
      </c>
    </row>
    <row r="151" spans="2:51" s="14" customFormat="1" ht="12">
      <c r="B151" s="265"/>
      <c r="C151" s="266"/>
      <c r="D151" s="245" t="s">
        <v>139</v>
      </c>
      <c r="E151" s="267" t="s">
        <v>1</v>
      </c>
      <c r="F151" s="268" t="s">
        <v>142</v>
      </c>
      <c r="G151" s="266"/>
      <c r="H151" s="269">
        <v>44.85</v>
      </c>
      <c r="I151" s="270"/>
      <c r="J151" s="266"/>
      <c r="K151" s="266"/>
      <c r="L151" s="271"/>
      <c r="M151" s="272"/>
      <c r="N151" s="273"/>
      <c r="O151" s="273"/>
      <c r="P151" s="273"/>
      <c r="Q151" s="273"/>
      <c r="R151" s="273"/>
      <c r="S151" s="273"/>
      <c r="T151" s="274"/>
      <c r="AT151" s="275" t="s">
        <v>139</v>
      </c>
      <c r="AU151" s="275" t="s">
        <v>83</v>
      </c>
      <c r="AV151" s="14" t="s">
        <v>137</v>
      </c>
      <c r="AW151" s="14" t="s">
        <v>31</v>
      </c>
      <c r="AX151" s="14" t="s">
        <v>81</v>
      </c>
      <c r="AY151" s="275" t="s">
        <v>130</v>
      </c>
    </row>
    <row r="152" spans="2:65" s="1" customFormat="1" ht="16.5" customHeight="1">
      <c r="B152" s="37"/>
      <c r="C152" s="230" t="s">
        <v>175</v>
      </c>
      <c r="D152" s="230" t="s">
        <v>132</v>
      </c>
      <c r="E152" s="231" t="s">
        <v>247</v>
      </c>
      <c r="F152" s="232" t="s">
        <v>248</v>
      </c>
      <c r="G152" s="233" t="s">
        <v>234</v>
      </c>
      <c r="H152" s="234">
        <v>44.85</v>
      </c>
      <c r="I152" s="235"/>
      <c r="J152" s="236">
        <f>ROUND(I152*H152,2)</f>
        <v>0</v>
      </c>
      <c r="K152" s="232" t="s">
        <v>136</v>
      </c>
      <c r="L152" s="42"/>
      <c r="M152" s="237" t="s">
        <v>1</v>
      </c>
      <c r="N152" s="238" t="s">
        <v>39</v>
      </c>
      <c r="O152" s="85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AR152" s="241" t="s">
        <v>137</v>
      </c>
      <c r="AT152" s="241" t="s">
        <v>132</v>
      </c>
      <c r="AU152" s="241" t="s">
        <v>83</v>
      </c>
      <c r="AY152" s="16" t="s">
        <v>130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6" t="s">
        <v>81</v>
      </c>
      <c r="BK152" s="242">
        <f>ROUND(I152*H152,2)</f>
        <v>0</v>
      </c>
      <c r="BL152" s="16" t="s">
        <v>137</v>
      </c>
      <c r="BM152" s="241" t="s">
        <v>249</v>
      </c>
    </row>
    <row r="153" spans="2:51" s="12" customFormat="1" ht="12">
      <c r="B153" s="243"/>
      <c r="C153" s="244"/>
      <c r="D153" s="245" t="s">
        <v>139</v>
      </c>
      <c r="E153" s="246" t="s">
        <v>1</v>
      </c>
      <c r="F153" s="247" t="s">
        <v>245</v>
      </c>
      <c r="G153" s="244"/>
      <c r="H153" s="246" t="s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139</v>
      </c>
      <c r="AU153" s="253" t="s">
        <v>83</v>
      </c>
      <c r="AV153" s="12" t="s">
        <v>81</v>
      </c>
      <c r="AW153" s="12" t="s">
        <v>31</v>
      </c>
      <c r="AX153" s="12" t="s">
        <v>74</v>
      </c>
      <c r="AY153" s="253" t="s">
        <v>130</v>
      </c>
    </row>
    <row r="154" spans="2:51" s="13" customFormat="1" ht="12">
      <c r="B154" s="254"/>
      <c r="C154" s="255"/>
      <c r="D154" s="245" t="s">
        <v>139</v>
      </c>
      <c r="E154" s="256" t="s">
        <v>1</v>
      </c>
      <c r="F154" s="257" t="s">
        <v>246</v>
      </c>
      <c r="G154" s="255"/>
      <c r="H154" s="258">
        <v>44.85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AT154" s="264" t="s">
        <v>139</v>
      </c>
      <c r="AU154" s="264" t="s">
        <v>83</v>
      </c>
      <c r="AV154" s="13" t="s">
        <v>83</v>
      </c>
      <c r="AW154" s="13" t="s">
        <v>31</v>
      </c>
      <c r="AX154" s="13" t="s">
        <v>74</v>
      </c>
      <c r="AY154" s="264" t="s">
        <v>130</v>
      </c>
    </row>
    <row r="155" spans="2:51" s="14" customFormat="1" ht="12">
      <c r="B155" s="265"/>
      <c r="C155" s="266"/>
      <c r="D155" s="245" t="s">
        <v>139</v>
      </c>
      <c r="E155" s="267" t="s">
        <v>1</v>
      </c>
      <c r="F155" s="268" t="s">
        <v>142</v>
      </c>
      <c r="G155" s="266"/>
      <c r="H155" s="269">
        <v>44.85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AT155" s="275" t="s">
        <v>139</v>
      </c>
      <c r="AU155" s="275" t="s">
        <v>83</v>
      </c>
      <c r="AV155" s="14" t="s">
        <v>137</v>
      </c>
      <c r="AW155" s="14" t="s">
        <v>31</v>
      </c>
      <c r="AX155" s="14" t="s">
        <v>81</v>
      </c>
      <c r="AY155" s="275" t="s">
        <v>130</v>
      </c>
    </row>
    <row r="156" spans="2:65" s="1" customFormat="1" ht="24" customHeight="1">
      <c r="B156" s="37"/>
      <c r="C156" s="230" t="s">
        <v>164</v>
      </c>
      <c r="D156" s="230" t="s">
        <v>132</v>
      </c>
      <c r="E156" s="231" t="s">
        <v>250</v>
      </c>
      <c r="F156" s="232" t="s">
        <v>251</v>
      </c>
      <c r="G156" s="233" t="s">
        <v>201</v>
      </c>
      <c r="H156" s="234">
        <v>80.73</v>
      </c>
      <c r="I156" s="235"/>
      <c r="J156" s="236">
        <f>ROUND(I156*H156,2)</f>
        <v>0</v>
      </c>
      <c r="K156" s="232" t="s">
        <v>136</v>
      </c>
      <c r="L156" s="42"/>
      <c r="M156" s="237" t="s">
        <v>1</v>
      </c>
      <c r="N156" s="238" t="s">
        <v>39</v>
      </c>
      <c r="O156" s="85"/>
      <c r="P156" s="239">
        <f>O156*H156</f>
        <v>0</v>
      </c>
      <c r="Q156" s="239">
        <v>0</v>
      </c>
      <c r="R156" s="239">
        <f>Q156*H156</f>
        <v>0</v>
      </c>
      <c r="S156" s="239">
        <v>0</v>
      </c>
      <c r="T156" s="240">
        <f>S156*H156</f>
        <v>0</v>
      </c>
      <c r="AR156" s="241" t="s">
        <v>137</v>
      </c>
      <c r="AT156" s="241" t="s">
        <v>132</v>
      </c>
      <c r="AU156" s="241" t="s">
        <v>83</v>
      </c>
      <c r="AY156" s="16" t="s">
        <v>130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6" t="s">
        <v>81</v>
      </c>
      <c r="BK156" s="242">
        <f>ROUND(I156*H156,2)</f>
        <v>0</v>
      </c>
      <c r="BL156" s="16" t="s">
        <v>137</v>
      </c>
      <c r="BM156" s="241" t="s">
        <v>252</v>
      </c>
    </row>
    <row r="157" spans="2:51" s="12" customFormat="1" ht="12">
      <c r="B157" s="243"/>
      <c r="C157" s="244"/>
      <c r="D157" s="245" t="s">
        <v>139</v>
      </c>
      <c r="E157" s="246" t="s">
        <v>1</v>
      </c>
      <c r="F157" s="247" t="s">
        <v>245</v>
      </c>
      <c r="G157" s="244"/>
      <c r="H157" s="246" t="s">
        <v>1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139</v>
      </c>
      <c r="AU157" s="253" t="s">
        <v>83</v>
      </c>
      <c r="AV157" s="12" t="s">
        <v>81</v>
      </c>
      <c r="AW157" s="12" t="s">
        <v>31</v>
      </c>
      <c r="AX157" s="12" t="s">
        <v>74</v>
      </c>
      <c r="AY157" s="253" t="s">
        <v>130</v>
      </c>
    </row>
    <row r="158" spans="2:51" s="13" customFormat="1" ht="12">
      <c r="B158" s="254"/>
      <c r="C158" s="255"/>
      <c r="D158" s="245" t="s">
        <v>139</v>
      </c>
      <c r="E158" s="256" t="s">
        <v>1</v>
      </c>
      <c r="F158" s="257" t="s">
        <v>253</v>
      </c>
      <c r="G158" s="255"/>
      <c r="H158" s="258">
        <v>80.73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139</v>
      </c>
      <c r="AU158" s="264" t="s">
        <v>83</v>
      </c>
      <c r="AV158" s="13" t="s">
        <v>83</v>
      </c>
      <c r="AW158" s="13" t="s">
        <v>31</v>
      </c>
      <c r="AX158" s="13" t="s">
        <v>74</v>
      </c>
      <c r="AY158" s="264" t="s">
        <v>130</v>
      </c>
    </row>
    <row r="159" spans="2:51" s="14" customFormat="1" ht="12">
      <c r="B159" s="265"/>
      <c r="C159" s="266"/>
      <c r="D159" s="245" t="s">
        <v>139</v>
      </c>
      <c r="E159" s="267" t="s">
        <v>1</v>
      </c>
      <c r="F159" s="268" t="s">
        <v>142</v>
      </c>
      <c r="G159" s="266"/>
      <c r="H159" s="269">
        <v>80.73</v>
      </c>
      <c r="I159" s="270"/>
      <c r="J159" s="266"/>
      <c r="K159" s="266"/>
      <c r="L159" s="271"/>
      <c r="M159" s="272"/>
      <c r="N159" s="273"/>
      <c r="O159" s="273"/>
      <c r="P159" s="273"/>
      <c r="Q159" s="273"/>
      <c r="R159" s="273"/>
      <c r="S159" s="273"/>
      <c r="T159" s="274"/>
      <c r="AT159" s="275" t="s">
        <v>139</v>
      </c>
      <c r="AU159" s="275" t="s">
        <v>83</v>
      </c>
      <c r="AV159" s="14" t="s">
        <v>137</v>
      </c>
      <c r="AW159" s="14" t="s">
        <v>31</v>
      </c>
      <c r="AX159" s="14" t="s">
        <v>81</v>
      </c>
      <c r="AY159" s="275" t="s">
        <v>130</v>
      </c>
    </row>
    <row r="160" spans="2:63" s="11" customFormat="1" ht="22.8" customHeight="1">
      <c r="B160" s="214"/>
      <c r="C160" s="215"/>
      <c r="D160" s="216" t="s">
        <v>73</v>
      </c>
      <c r="E160" s="228" t="s">
        <v>83</v>
      </c>
      <c r="F160" s="228" t="s">
        <v>254</v>
      </c>
      <c r="G160" s="215"/>
      <c r="H160" s="215"/>
      <c r="I160" s="218"/>
      <c r="J160" s="229">
        <f>BK160</f>
        <v>0</v>
      </c>
      <c r="K160" s="215"/>
      <c r="L160" s="220"/>
      <c r="M160" s="221"/>
      <c r="N160" s="222"/>
      <c r="O160" s="222"/>
      <c r="P160" s="223">
        <f>SUM(P161:P164)</f>
        <v>0</v>
      </c>
      <c r="Q160" s="222"/>
      <c r="R160" s="223">
        <f>SUM(R161:R164)</f>
        <v>0</v>
      </c>
      <c r="S160" s="222"/>
      <c r="T160" s="224">
        <f>SUM(T161:T164)</f>
        <v>0</v>
      </c>
      <c r="AR160" s="225" t="s">
        <v>81</v>
      </c>
      <c r="AT160" s="226" t="s">
        <v>73</v>
      </c>
      <c r="AU160" s="226" t="s">
        <v>81</v>
      </c>
      <c r="AY160" s="225" t="s">
        <v>130</v>
      </c>
      <c r="BK160" s="227">
        <f>SUM(BK161:BK164)</f>
        <v>0</v>
      </c>
    </row>
    <row r="161" spans="2:65" s="1" customFormat="1" ht="24" customHeight="1">
      <c r="B161" s="37"/>
      <c r="C161" s="230" t="s">
        <v>182</v>
      </c>
      <c r="D161" s="230" t="s">
        <v>132</v>
      </c>
      <c r="E161" s="231" t="s">
        <v>255</v>
      </c>
      <c r="F161" s="232" t="s">
        <v>256</v>
      </c>
      <c r="G161" s="233" t="s">
        <v>135</v>
      </c>
      <c r="H161" s="234">
        <v>149.5</v>
      </c>
      <c r="I161" s="235"/>
      <c r="J161" s="236">
        <f>ROUND(I161*H161,2)</f>
        <v>0</v>
      </c>
      <c r="K161" s="232" t="s">
        <v>136</v>
      </c>
      <c r="L161" s="42"/>
      <c r="M161" s="237" t="s">
        <v>1</v>
      </c>
      <c r="N161" s="238" t="s">
        <v>39</v>
      </c>
      <c r="O161" s="85"/>
      <c r="P161" s="239">
        <f>O161*H161</f>
        <v>0</v>
      </c>
      <c r="Q161" s="239">
        <v>0</v>
      </c>
      <c r="R161" s="239">
        <f>Q161*H161</f>
        <v>0</v>
      </c>
      <c r="S161" s="239">
        <v>0</v>
      </c>
      <c r="T161" s="240">
        <f>S161*H161</f>
        <v>0</v>
      </c>
      <c r="AR161" s="241" t="s">
        <v>137</v>
      </c>
      <c r="AT161" s="241" t="s">
        <v>132</v>
      </c>
      <c r="AU161" s="241" t="s">
        <v>83</v>
      </c>
      <c r="AY161" s="16" t="s">
        <v>130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6" t="s">
        <v>81</v>
      </c>
      <c r="BK161" s="242">
        <f>ROUND(I161*H161,2)</f>
        <v>0</v>
      </c>
      <c r="BL161" s="16" t="s">
        <v>137</v>
      </c>
      <c r="BM161" s="241" t="s">
        <v>257</v>
      </c>
    </row>
    <row r="162" spans="2:51" s="12" customFormat="1" ht="12">
      <c r="B162" s="243"/>
      <c r="C162" s="244"/>
      <c r="D162" s="245" t="s">
        <v>139</v>
      </c>
      <c r="E162" s="246" t="s">
        <v>1</v>
      </c>
      <c r="F162" s="247" t="s">
        <v>258</v>
      </c>
      <c r="G162" s="244"/>
      <c r="H162" s="246" t="s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139</v>
      </c>
      <c r="AU162" s="253" t="s">
        <v>83</v>
      </c>
      <c r="AV162" s="12" t="s">
        <v>81</v>
      </c>
      <c r="AW162" s="12" t="s">
        <v>31</v>
      </c>
      <c r="AX162" s="12" t="s">
        <v>74</v>
      </c>
      <c r="AY162" s="253" t="s">
        <v>130</v>
      </c>
    </row>
    <row r="163" spans="2:51" s="13" customFormat="1" ht="12">
      <c r="B163" s="254"/>
      <c r="C163" s="255"/>
      <c r="D163" s="245" t="s">
        <v>139</v>
      </c>
      <c r="E163" s="256" t="s">
        <v>1</v>
      </c>
      <c r="F163" s="257" t="s">
        <v>259</v>
      </c>
      <c r="G163" s="255"/>
      <c r="H163" s="258">
        <v>149.5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AT163" s="264" t="s">
        <v>139</v>
      </c>
      <c r="AU163" s="264" t="s">
        <v>83</v>
      </c>
      <c r="AV163" s="13" t="s">
        <v>83</v>
      </c>
      <c r="AW163" s="13" t="s">
        <v>31</v>
      </c>
      <c r="AX163" s="13" t="s">
        <v>74</v>
      </c>
      <c r="AY163" s="264" t="s">
        <v>130</v>
      </c>
    </row>
    <row r="164" spans="2:51" s="14" customFormat="1" ht="12">
      <c r="B164" s="265"/>
      <c r="C164" s="266"/>
      <c r="D164" s="245" t="s">
        <v>139</v>
      </c>
      <c r="E164" s="267" t="s">
        <v>1</v>
      </c>
      <c r="F164" s="268" t="s">
        <v>142</v>
      </c>
      <c r="G164" s="266"/>
      <c r="H164" s="269">
        <v>149.5</v>
      </c>
      <c r="I164" s="270"/>
      <c r="J164" s="266"/>
      <c r="K164" s="266"/>
      <c r="L164" s="271"/>
      <c r="M164" s="272"/>
      <c r="N164" s="273"/>
      <c r="O164" s="273"/>
      <c r="P164" s="273"/>
      <c r="Q164" s="273"/>
      <c r="R164" s="273"/>
      <c r="S164" s="273"/>
      <c r="T164" s="274"/>
      <c r="AT164" s="275" t="s">
        <v>139</v>
      </c>
      <c r="AU164" s="275" t="s">
        <v>83</v>
      </c>
      <c r="AV164" s="14" t="s">
        <v>137</v>
      </c>
      <c r="AW164" s="14" t="s">
        <v>31</v>
      </c>
      <c r="AX164" s="14" t="s">
        <v>81</v>
      </c>
      <c r="AY164" s="275" t="s">
        <v>130</v>
      </c>
    </row>
    <row r="165" spans="2:63" s="11" customFormat="1" ht="22.8" customHeight="1">
      <c r="B165" s="214"/>
      <c r="C165" s="215"/>
      <c r="D165" s="216" t="s">
        <v>73</v>
      </c>
      <c r="E165" s="228" t="s">
        <v>143</v>
      </c>
      <c r="F165" s="228" t="s">
        <v>79</v>
      </c>
      <c r="G165" s="215"/>
      <c r="H165" s="215"/>
      <c r="I165" s="218"/>
      <c r="J165" s="229">
        <f>BK165</f>
        <v>0</v>
      </c>
      <c r="K165" s="215"/>
      <c r="L165" s="220"/>
      <c r="M165" s="221"/>
      <c r="N165" s="222"/>
      <c r="O165" s="222"/>
      <c r="P165" s="223">
        <f>SUM(P166:P185)</f>
        <v>0</v>
      </c>
      <c r="Q165" s="222"/>
      <c r="R165" s="223">
        <f>SUM(R166:R185)</f>
        <v>0</v>
      </c>
      <c r="S165" s="222"/>
      <c r="T165" s="224">
        <f>SUM(T166:T185)</f>
        <v>0</v>
      </c>
      <c r="AR165" s="225" t="s">
        <v>81</v>
      </c>
      <c r="AT165" s="226" t="s">
        <v>73</v>
      </c>
      <c r="AU165" s="226" t="s">
        <v>81</v>
      </c>
      <c r="AY165" s="225" t="s">
        <v>130</v>
      </c>
      <c r="BK165" s="227">
        <f>SUM(BK166:BK185)</f>
        <v>0</v>
      </c>
    </row>
    <row r="166" spans="2:65" s="1" customFormat="1" ht="16.5" customHeight="1">
      <c r="B166" s="37"/>
      <c r="C166" s="230" t="s">
        <v>192</v>
      </c>
      <c r="D166" s="230" t="s">
        <v>132</v>
      </c>
      <c r="E166" s="231" t="s">
        <v>260</v>
      </c>
      <c r="F166" s="232" t="s">
        <v>261</v>
      </c>
      <c r="G166" s="233" t="s">
        <v>135</v>
      </c>
      <c r="H166" s="234">
        <v>149.5</v>
      </c>
      <c r="I166" s="235"/>
      <c r="J166" s="236">
        <f>ROUND(I166*H166,2)</f>
        <v>0</v>
      </c>
      <c r="K166" s="232" t="s">
        <v>136</v>
      </c>
      <c r="L166" s="42"/>
      <c r="M166" s="237" t="s">
        <v>1</v>
      </c>
      <c r="N166" s="238" t="s">
        <v>39</v>
      </c>
      <c r="O166" s="85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AR166" s="241" t="s">
        <v>137</v>
      </c>
      <c r="AT166" s="241" t="s">
        <v>132</v>
      </c>
      <c r="AU166" s="241" t="s">
        <v>83</v>
      </c>
      <c r="AY166" s="16" t="s">
        <v>130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6" t="s">
        <v>81</v>
      </c>
      <c r="BK166" s="242">
        <f>ROUND(I166*H166,2)</f>
        <v>0</v>
      </c>
      <c r="BL166" s="16" t="s">
        <v>137</v>
      </c>
      <c r="BM166" s="241" t="s">
        <v>262</v>
      </c>
    </row>
    <row r="167" spans="2:51" s="12" customFormat="1" ht="12">
      <c r="B167" s="243"/>
      <c r="C167" s="244"/>
      <c r="D167" s="245" t="s">
        <v>139</v>
      </c>
      <c r="E167" s="246" t="s">
        <v>1</v>
      </c>
      <c r="F167" s="247" t="s">
        <v>263</v>
      </c>
      <c r="G167" s="244"/>
      <c r="H167" s="246" t="s">
        <v>1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AT167" s="253" t="s">
        <v>139</v>
      </c>
      <c r="AU167" s="253" t="s">
        <v>83</v>
      </c>
      <c r="AV167" s="12" t="s">
        <v>81</v>
      </c>
      <c r="AW167" s="12" t="s">
        <v>31</v>
      </c>
      <c r="AX167" s="12" t="s">
        <v>74</v>
      </c>
      <c r="AY167" s="253" t="s">
        <v>130</v>
      </c>
    </row>
    <row r="168" spans="2:51" s="13" customFormat="1" ht="12">
      <c r="B168" s="254"/>
      <c r="C168" s="255"/>
      <c r="D168" s="245" t="s">
        <v>139</v>
      </c>
      <c r="E168" s="256" t="s">
        <v>1</v>
      </c>
      <c r="F168" s="257" t="s">
        <v>264</v>
      </c>
      <c r="G168" s="255"/>
      <c r="H168" s="258">
        <v>149.5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AT168" s="264" t="s">
        <v>139</v>
      </c>
      <c r="AU168" s="264" t="s">
        <v>83</v>
      </c>
      <c r="AV168" s="13" t="s">
        <v>83</v>
      </c>
      <c r="AW168" s="13" t="s">
        <v>31</v>
      </c>
      <c r="AX168" s="13" t="s">
        <v>74</v>
      </c>
      <c r="AY168" s="264" t="s">
        <v>130</v>
      </c>
    </row>
    <row r="169" spans="2:51" s="14" customFormat="1" ht="12">
      <c r="B169" s="265"/>
      <c r="C169" s="266"/>
      <c r="D169" s="245" t="s">
        <v>139</v>
      </c>
      <c r="E169" s="267" t="s">
        <v>1</v>
      </c>
      <c r="F169" s="268" t="s">
        <v>142</v>
      </c>
      <c r="G169" s="266"/>
      <c r="H169" s="269">
        <v>149.5</v>
      </c>
      <c r="I169" s="270"/>
      <c r="J169" s="266"/>
      <c r="K169" s="266"/>
      <c r="L169" s="271"/>
      <c r="M169" s="272"/>
      <c r="N169" s="273"/>
      <c r="O169" s="273"/>
      <c r="P169" s="273"/>
      <c r="Q169" s="273"/>
      <c r="R169" s="273"/>
      <c r="S169" s="273"/>
      <c r="T169" s="274"/>
      <c r="AT169" s="275" t="s">
        <v>139</v>
      </c>
      <c r="AU169" s="275" t="s">
        <v>83</v>
      </c>
      <c r="AV169" s="14" t="s">
        <v>137</v>
      </c>
      <c r="AW169" s="14" t="s">
        <v>31</v>
      </c>
      <c r="AX169" s="14" t="s">
        <v>81</v>
      </c>
      <c r="AY169" s="275" t="s">
        <v>130</v>
      </c>
    </row>
    <row r="170" spans="2:65" s="1" customFormat="1" ht="24" customHeight="1">
      <c r="B170" s="37"/>
      <c r="C170" s="230" t="s">
        <v>198</v>
      </c>
      <c r="D170" s="230" t="s">
        <v>132</v>
      </c>
      <c r="E170" s="231" t="s">
        <v>265</v>
      </c>
      <c r="F170" s="232" t="s">
        <v>266</v>
      </c>
      <c r="G170" s="233" t="s">
        <v>135</v>
      </c>
      <c r="H170" s="234">
        <v>136.5</v>
      </c>
      <c r="I170" s="235"/>
      <c r="J170" s="236">
        <f>ROUND(I170*H170,2)</f>
        <v>0</v>
      </c>
      <c r="K170" s="232" t="s">
        <v>146</v>
      </c>
      <c r="L170" s="42"/>
      <c r="M170" s="237" t="s">
        <v>1</v>
      </c>
      <c r="N170" s="238" t="s">
        <v>39</v>
      </c>
      <c r="O170" s="85"/>
      <c r="P170" s="239">
        <f>O170*H170</f>
        <v>0</v>
      </c>
      <c r="Q170" s="239">
        <v>0</v>
      </c>
      <c r="R170" s="239">
        <f>Q170*H170</f>
        <v>0</v>
      </c>
      <c r="S170" s="239">
        <v>0</v>
      </c>
      <c r="T170" s="240">
        <f>S170*H170</f>
        <v>0</v>
      </c>
      <c r="AR170" s="241" t="s">
        <v>137</v>
      </c>
      <c r="AT170" s="241" t="s">
        <v>132</v>
      </c>
      <c r="AU170" s="241" t="s">
        <v>83</v>
      </c>
      <c r="AY170" s="16" t="s">
        <v>130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6" t="s">
        <v>81</v>
      </c>
      <c r="BK170" s="242">
        <f>ROUND(I170*H170,2)</f>
        <v>0</v>
      </c>
      <c r="BL170" s="16" t="s">
        <v>137</v>
      </c>
      <c r="BM170" s="241" t="s">
        <v>267</v>
      </c>
    </row>
    <row r="171" spans="2:51" s="12" customFormat="1" ht="12">
      <c r="B171" s="243"/>
      <c r="C171" s="244"/>
      <c r="D171" s="245" t="s">
        <v>139</v>
      </c>
      <c r="E171" s="246" t="s">
        <v>1</v>
      </c>
      <c r="F171" s="247" t="s">
        <v>263</v>
      </c>
      <c r="G171" s="244"/>
      <c r="H171" s="246" t="s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139</v>
      </c>
      <c r="AU171" s="253" t="s">
        <v>83</v>
      </c>
      <c r="AV171" s="12" t="s">
        <v>81</v>
      </c>
      <c r="AW171" s="12" t="s">
        <v>31</v>
      </c>
      <c r="AX171" s="12" t="s">
        <v>74</v>
      </c>
      <c r="AY171" s="253" t="s">
        <v>130</v>
      </c>
    </row>
    <row r="172" spans="2:51" s="13" customFormat="1" ht="12">
      <c r="B172" s="254"/>
      <c r="C172" s="255"/>
      <c r="D172" s="245" t="s">
        <v>139</v>
      </c>
      <c r="E172" s="256" t="s">
        <v>1</v>
      </c>
      <c r="F172" s="257" t="s">
        <v>268</v>
      </c>
      <c r="G172" s="255"/>
      <c r="H172" s="258">
        <v>136.5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AT172" s="264" t="s">
        <v>139</v>
      </c>
      <c r="AU172" s="264" t="s">
        <v>83</v>
      </c>
      <c r="AV172" s="13" t="s">
        <v>83</v>
      </c>
      <c r="AW172" s="13" t="s">
        <v>31</v>
      </c>
      <c r="AX172" s="13" t="s">
        <v>74</v>
      </c>
      <c r="AY172" s="264" t="s">
        <v>130</v>
      </c>
    </row>
    <row r="173" spans="2:51" s="14" customFormat="1" ht="12">
      <c r="B173" s="265"/>
      <c r="C173" s="266"/>
      <c r="D173" s="245" t="s">
        <v>139</v>
      </c>
      <c r="E173" s="267" t="s">
        <v>1</v>
      </c>
      <c r="F173" s="268" t="s">
        <v>142</v>
      </c>
      <c r="G173" s="266"/>
      <c r="H173" s="269">
        <v>136.5</v>
      </c>
      <c r="I173" s="270"/>
      <c r="J173" s="266"/>
      <c r="K173" s="266"/>
      <c r="L173" s="271"/>
      <c r="M173" s="272"/>
      <c r="N173" s="273"/>
      <c r="O173" s="273"/>
      <c r="P173" s="273"/>
      <c r="Q173" s="273"/>
      <c r="R173" s="273"/>
      <c r="S173" s="273"/>
      <c r="T173" s="274"/>
      <c r="AT173" s="275" t="s">
        <v>139</v>
      </c>
      <c r="AU173" s="275" t="s">
        <v>83</v>
      </c>
      <c r="AV173" s="14" t="s">
        <v>137</v>
      </c>
      <c r="AW173" s="14" t="s">
        <v>31</v>
      </c>
      <c r="AX173" s="14" t="s">
        <v>81</v>
      </c>
      <c r="AY173" s="275" t="s">
        <v>130</v>
      </c>
    </row>
    <row r="174" spans="2:65" s="1" customFormat="1" ht="24" customHeight="1">
      <c r="B174" s="37"/>
      <c r="C174" s="230" t="s">
        <v>205</v>
      </c>
      <c r="D174" s="230" t="s">
        <v>132</v>
      </c>
      <c r="E174" s="231" t="s">
        <v>269</v>
      </c>
      <c r="F174" s="232" t="s">
        <v>270</v>
      </c>
      <c r="G174" s="233" t="s">
        <v>135</v>
      </c>
      <c r="H174" s="234">
        <v>143</v>
      </c>
      <c r="I174" s="235"/>
      <c r="J174" s="236">
        <f>ROUND(I174*H174,2)</f>
        <v>0</v>
      </c>
      <c r="K174" s="232" t="s">
        <v>136</v>
      </c>
      <c r="L174" s="42"/>
      <c r="M174" s="237" t="s">
        <v>1</v>
      </c>
      <c r="N174" s="238" t="s">
        <v>39</v>
      </c>
      <c r="O174" s="85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AR174" s="241" t="s">
        <v>137</v>
      </c>
      <c r="AT174" s="241" t="s">
        <v>132</v>
      </c>
      <c r="AU174" s="241" t="s">
        <v>83</v>
      </c>
      <c r="AY174" s="16" t="s">
        <v>130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6" t="s">
        <v>81</v>
      </c>
      <c r="BK174" s="242">
        <f>ROUND(I174*H174,2)</f>
        <v>0</v>
      </c>
      <c r="BL174" s="16" t="s">
        <v>137</v>
      </c>
      <c r="BM174" s="241" t="s">
        <v>271</v>
      </c>
    </row>
    <row r="175" spans="2:51" s="12" customFormat="1" ht="12">
      <c r="B175" s="243"/>
      <c r="C175" s="244"/>
      <c r="D175" s="245" t="s">
        <v>139</v>
      </c>
      <c r="E175" s="246" t="s">
        <v>1</v>
      </c>
      <c r="F175" s="247" t="s">
        <v>263</v>
      </c>
      <c r="G175" s="244"/>
      <c r="H175" s="246" t="s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139</v>
      </c>
      <c r="AU175" s="253" t="s">
        <v>83</v>
      </c>
      <c r="AV175" s="12" t="s">
        <v>81</v>
      </c>
      <c r="AW175" s="12" t="s">
        <v>31</v>
      </c>
      <c r="AX175" s="12" t="s">
        <v>74</v>
      </c>
      <c r="AY175" s="253" t="s">
        <v>130</v>
      </c>
    </row>
    <row r="176" spans="2:51" s="13" customFormat="1" ht="12">
      <c r="B176" s="254"/>
      <c r="C176" s="255"/>
      <c r="D176" s="245" t="s">
        <v>139</v>
      </c>
      <c r="E176" s="256" t="s">
        <v>1</v>
      </c>
      <c r="F176" s="257" t="s">
        <v>272</v>
      </c>
      <c r="G176" s="255"/>
      <c r="H176" s="258">
        <v>143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AT176" s="264" t="s">
        <v>139</v>
      </c>
      <c r="AU176" s="264" t="s">
        <v>83</v>
      </c>
      <c r="AV176" s="13" t="s">
        <v>83</v>
      </c>
      <c r="AW176" s="13" t="s">
        <v>31</v>
      </c>
      <c r="AX176" s="13" t="s">
        <v>74</v>
      </c>
      <c r="AY176" s="264" t="s">
        <v>130</v>
      </c>
    </row>
    <row r="177" spans="2:51" s="14" customFormat="1" ht="12">
      <c r="B177" s="265"/>
      <c r="C177" s="266"/>
      <c r="D177" s="245" t="s">
        <v>139</v>
      </c>
      <c r="E177" s="267" t="s">
        <v>1</v>
      </c>
      <c r="F177" s="268" t="s">
        <v>142</v>
      </c>
      <c r="G177" s="266"/>
      <c r="H177" s="269">
        <v>143</v>
      </c>
      <c r="I177" s="270"/>
      <c r="J177" s="266"/>
      <c r="K177" s="266"/>
      <c r="L177" s="271"/>
      <c r="M177" s="272"/>
      <c r="N177" s="273"/>
      <c r="O177" s="273"/>
      <c r="P177" s="273"/>
      <c r="Q177" s="273"/>
      <c r="R177" s="273"/>
      <c r="S177" s="273"/>
      <c r="T177" s="274"/>
      <c r="AT177" s="275" t="s">
        <v>139</v>
      </c>
      <c r="AU177" s="275" t="s">
        <v>83</v>
      </c>
      <c r="AV177" s="14" t="s">
        <v>137</v>
      </c>
      <c r="AW177" s="14" t="s">
        <v>31</v>
      </c>
      <c r="AX177" s="14" t="s">
        <v>81</v>
      </c>
      <c r="AY177" s="275" t="s">
        <v>130</v>
      </c>
    </row>
    <row r="178" spans="2:65" s="1" customFormat="1" ht="16.5" customHeight="1">
      <c r="B178" s="37"/>
      <c r="C178" s="230" t="s">
        <v>273</v>
      </c>
      <c r="D178" s="230" t="s">
        <v>132</v>
      </c>
      <c r="E178" s="231" t="s">
        <v>274</v>
      </c>
      <c r="F178" s="232" t="s">
        <v>275</v>
      </c>
      <c r="G178" s="233" t="s">
        <v>135</v>
      </c>
      <c r="H178" s="234">
        <v>136.5</v>
      </c>
      <c r="I178" s="235"/>
      <c r="J178" s="236">
        <f>ROUND(I178*H178,2)</f>
        <v>0</v>
      </c>
      <c r="K178" s="232" t="s">
        <v>146</v>
      </c>
      <c r="L178" s="42"/>
      <c r="M178" s="237" t="s">
        <v>1</v>
      </c>
      <c r="N178" s="238" t="s">
        <v>39</v>
      </c>
      <c r="O178" s="85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AR178" s="241" t="s">
        <v>137</v>
      </c>
      <c r="AT178" s="241" t="s">
        <v>132</v>
      </c>
      <c r="AU178" s="241" t="s">
        <v>83</v>
      </c>
      <c r="AY178" s="16" t="s">
        <v>130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6" t="s">
        <v>81</v>
      </c>
      <c r="BK178" s="242">
        <f>ROUND(I178*H178,2)</f>
        <v>0</v>
      </c>
      <c r="BL178" s="16" t="s">
        <v>137</v>
      </c>
      <c r="BM178" s="241" t="s">
        <v>276</v>
      </c>
    </row>
    <row r="179" spans="2:51" s="12" customFormat="1" ht="12">
      <c r="B179" s="243"/>
      <c r="C179" s="244"/>
      <c r="D179" s="245" t="s">
        <v>139</v>
      </c>
      <c r="E179" s="246" t="s">
        <v>1</v>
      </c>
      <c r="F179" s="247" t="s">
        <v>263</v>
      </c>
      <c r="G179" s="244"/>
      <c r="H179" s="246" t="s">
        <v>1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AT179" s="253" t="s">
        <v>139</v>
      </c>
      <c r="AU179" s="253" t="s">
        <v>83</v>
      </c>
      <c r="AV179" s="12" t="s">
        <v>81</v>
      </c>
      <c r="AW179" s="12" t="s">
        <v>31</v>
      </c>
      <c r="AX179" s="12" t="s">
        <v>74</v>
      </c>
      <c r="AY179" s="253" t="s">
        <v>130</v>
      </c>
    </row>
    <row r="180" spans="2:51" s="13" customFormat="1" ht="12">
      <c r="B180" s="254"/>
      <c r="C180" s="255"/>
      <c r="D180" s="245" t="s">
        <v>139</v>
      </c>
      <c r="E180" s="256" t="s">
        <v>1</v>
      </c>
      <c r="F180" s="257" t="s">
        <v>268</v>
      </c>
      <c r="G180" s="255"/>
      <c r="H180" s="258">
        <v>136.5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AT180" s="264" t="s">
        <v>139</v>
      </c>
      <c r="AU180" s="264" t="s">
        <v>83</v>
      </c>
      <c r="AV180" s="13" t="s">
        <v>83</v>
      </c>
      <c r="AW180" s="13" t="s">
        <v>31</v>
      </c>
      <c r="AX180" s="13" t="s">
        <v>74</v>
      </c>
      <c r="AY180" s="264" t="s">
        <v>130</v>
      </c>
    </row>
    <row r="181" spans="2:51" s="14" customFormat="1" ht="12">
      <c r="B181" s="265"/>
      <c r="C181" s="266"/>
      <c r="D181" s="245" t="s">
        <v>139</v>
      </c>
      <c r="E181" s="267" t="s">
        <v>1</v>
      </c>
      <c r="F181" s="268" t="s">
        <v>142</v>
      </c>
      <c r="G181" s="266"/>
      <c r="H181" s="269">
        <v>136.5</v>
      </c>
      <c r="I181" s="270"/>
      <c r="J181" s="266"/>
      <c r="K181" s="266"/>
      <c r="L181" s="271"/>
      <c r="M181" s="272"/>
      <c r="N181" s="273"/>
      <c r="O181" s="273"/>
      <c r="P181" s="273"/>
      <c r="Q181" s="273"/>
      <c r="R181" s="273"/>
      <c r="S181" s="273"/>
      <c r="T181" s="274"/>
      <c r="AT181" s="275" t="s">
        <v>139</v>
      </c>
      <c r="AU181" s="275" t="s">
        <v>83</v>
      </c>
      <c r="AV181" s="14" t="s">
        <v>137</v>
      </c>
      <c r="AW181" s="14" t="s">
        <v>31</v>
      </c>
      <c r="AX181" s="14" t="s">
        <v>81</v>
      </c>
      <c r="AY181" s="275" t="s">
        <v>130</v>
      </c>
    </row>
    <row r="182" spans="2:65" s="1" customFormat="1" ht="24" customHeight="1">
      <c r="B182" s="37"/>
      <c r="C182" s="230" t="s">
        <v>212</v>
      </c>
      <c r="D182" s="230" t="s">
        <v>132</v>
      </c>
      <c r="E182" s="231" t="s">
        <v>150</v>
      </c>
      <c r="F182" s="232" t="s">
        <v>151</v>
      </c>
      <c r="G182" s="233" t="s">
        <v>135</v>
      </c>
      <c r="H182" s="234">
        <v>130</v>
      </c>
      <c r="I182" s="235"/>
      <c r="J182" s="236">
        <f>ROUND(I182*H182,2)</f>
        <v>0</v>
      </c>
      <c r="K182" s="232" t="s">
        <v>136</v>
      </c>
      <c r="L182" s="42"/>
      <c r="M182" s="237" t="s">
        <v>1</v>
      </c>
      <c r="N182" s="238" t="s">
        <v>39</v>
      </c>
      <c r="O182" s="85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AR182" s="241" t="s">
        <v>137</v>
      </c>
      <c r="AT182" s="241" t="s">
        <v>132</v>
      </c>
      <c r="AU182" s="241" t="s">
        <v>83</v>
      </c>
      <c r="AY182" s="16" t="s">
        <v>130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6" t="s">
        <v>81</v>
      </c>
      <c r="BK182" s="242">
        <f>ROUND(I182*H182,2)</f>
        <v>0</v>
      </c>
      <c r="BL182" s="16" t="s">
        <v>137</v>
      </c>
      <c r="BM182" s="241" t="s">
        <v>277</v>
      </c>
    </row>
    <row r="183" spans="2:51" s="12" customFormat="1" ht="12">
      <c r="B183" s="243"/>
      <c r="C183" s="244"/>
      <c r="D183" s="245" t="s">
        <v>139</v>
      </c>
      <c r="E183" s="246" t="s">
        <v>1</v>
      </c>
      <c r="F183" s="247" t="s">
        <v>263</v>
      </c>
      <c r="G183" s="244"/>
      <c r="H183" s="246" t="s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139</v>
      </c>
      <c r="AU183" s="253" t="s">
        <v>83</v>
      </c>
      <c r="AV183" s="12" t="s">
        <v>81</v>
      </c>
      <c r="AW183" s="12" t="s">
        <v>31</v>
      </c>
      <c r="AX183" s="12" t="s">
        <v>74</v>
      </c>
      <c r="AY183" s="253" t="s">
        <v>130</v>
      </c>
    </row>
    <row r="184" spans="2:51" s="13" customFormat="1" ht="12">
      <c r="B184" s="254"/>
      <c r="C184" s="255"/>
      <c r="D184" s="245" t="s">
        <v>139</v>
      </c>
      <c r="E184" s="256" t="s">
        <v>1</v>
      </c>
      <c r="F184" s="257" t="s">
        <v>222</v>
      </c>
      <c r="G184" s="255"/>
      <c r="H184" s="258">
        <v>130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139</v>
      </c>
      <c r="AU184" s="264" t="s">
        <v>83</v>
      </c>
      <c r="AV184" s="13" t="s">
        <v>83</v>
      </c>
      <c r="AW184" s="13" t="s">
        <v>31</v>
      </c>
      <c r="AX184" s="13" t="s">
        <v>74</v>
      </c>
      <c r="AY184" s="264" t="s">
        <v>130</v>
      </c>
    </row>
    <row r="185" spans="2:51" s="14" customFormat="1" ht="12">
      <c r="B185" s="265"/>
      <c r="C185" s="266"/>
      <c r="D185" s="245" t="s">
        <v>139</v>
      </c>
      <c r="E185" s="267" t="s">
        <v>1</v>
      </c>
      <c r="F185" s="268" t="s">
        <v>142</v>
      </c>
      <c r="G185" s="266"/>
      <c r="H185" s="269">
        <v>130</v>
      </c>
      <c r="I185" s="270"/>
      <c r="J185" s="266"/>
      <c r="K185" s="266"/>
      <c r="L185" s="271"/>
      <c r="M185" s="272"/>
      <c r="N185" s="273"/>
      <c r="O185" s="273"/>
      <c r="P185" s="273"/>
      <c r="Q185" s="273"/>
      <c r="R185" s="273"/>
      <c r="S185" s="273"/>
      <c r="T185" s="274"/>
      <c r="AT185" s="275" t="s">
        <v>139</v>
      </c>
      <c r="AU185" s="275" t="s">
        <v>83</v>
      </c>
      <c r="AV185" s="14" t="s">
        <v>137</v>
      </c>
      <c r="AW185" s="14" t="s">
        <v>31</v>
      </c>
      <c r="AX185" s="14" t="s">
        <v>81</v>
      </c>
      <c r="AY185" s="275" t="s">
        <v>130</v>
      </c>
    </row>
    <row r="186" spans="2:63" s="11" customFormat="1" ht="22.8" customHeight="1">
      <c r="B186" s="214"/>
      <c r="C186" s="215"/>
      <c r="D186" s="216" t="s">
        <v>73</v>
      </c>
      <c r="E186" s="228" t="s">
        <v>182</v>
      </c>
      <c r="F186" s="228" t="s">
        <v>183</v>
      </c>
      <c r="G186" s="215"/>
      <c r="H186" s="215"/>
      <c r="I186" s="218"/>
      <c r="J186" s="229">
        <f>BK186</f>
        <v>0</v>
      </c>
      <c r="K186" s="215"/>
      <c r="L186" s="220"/>
      <c r="M186" s="221"/>
      <c r="N186" s="222"/>
      <c r="O186" s="222"/>
      <c r="P186" s="223">
        <f>SUM(P187:P199)</f>
        <v>0</v>
      </c>
      <c r="Q186" s="222"/>
      <c r="R186" s="223">
        <f>SUM(R187:R199)</f>
        <v>14.60066</v>
      </c>
      <c r="S186" s="222"/>
      <c r="T186" s="224">
        <f>SUM(T187:T199)</f>
        <v>0</v>
      </c>
      <c r="AR186" s="225" t="s">
        <v>81</v>
      </c>
      <c r="AT186" s="226" t="s">
        <v>73</v>
      </c>
      <c r="AU186" s="226" t="s">
        <v>81</v>
      </c>
      <c r="AY186" s="225" t="s">
        <v>130</v>
      </c>
      <c r="BK186" s="227">
        <f>SUM(BK187:BK199)</f>
        <v>0</v>
      </c>
    </row>
    <row r="187" spans="2:65" s="1" customFormat="1" ht="24" customHeight="1">
      <c r="B187" s="37"/>
      <c r="C187" s="230" t="s">
        <v>278</v>
      </c>
      <c r="D187" s="230" t="s">
        <v>132</v>
      </c>
      <c r="E187" s="231" t="s">
        <v>279</v>
      </c>
      <c r="F187" s="232" t="s">
        <v>280</v>
      </c>
      <c r="G187" s="233" t="s">
        <v>157</v>
      </c>
      <c r="H187" s="234">
        <v>128</v>
      </c>
      <c r="I187" s="235"/>
      <c r="J187" s="236">
        <f>ROUND(I187*H187,2)</f>
        <v>0</v>
      </c>
      <c r="K187" s="232" t="s">
        <v>281</v>
      </c>
      <c r="L187" s="42"/>
      <c r="M187" s="237" t="s">
        <v>1</v>
      </c>
      <c r="N187" s="238" t="s">
        <v>39</v>
      </c>
      <c r="O187" s="85"/>
      <c r="P187" s="239">
        <f>O187*H187</f>
        <v>0</v>
      </c>
      <c r="Q187" s="239">
        <v>0.08978</v>
      </c>
      <c r="R187" s="239">
        <f>Q187*H187</f>
        <v>11.49184</v>
      </c>
      <c r="S187" s="239">
        <v>0</v>
      </c>
      <c r="T187" s="240">
        <f>S187*H187</f>
        <v>0</v>
      </c>
      <c r="AR187" s="241" t="s">
        <v>137</v>
      </c>
      <c r="AT187" s="241" t="s">
        <v>132</v>
      </c>
      <c r="AU187" s="241" t="s">
        <v>83</v>
      </c>
      <c r="AY187" s="16" t="s">
        <v>130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6" t="s">
        <v>81</v>
      </c>
      <c r="BK187" s="242">
        <f>ROUND(I187*H187,2)</f>
        <v>0</v>
      </c>
      <c r="BL187" s="16" t="s">
        <v>137</v>
      </c>
      <c r="BM187" s="241" t="s">
        <v>282</v>
      </c>
    </row>
    <row r="188" spans="2:51" s="12" customFormat="1" ht="12">
      <c r="B188" s="243"/>
      <c r="C188" s="244"/>
      <c r="D188" s="245" t="s">
        <v>139</v>
      </c>
      <c r="E188" s="246" t="s">
        <v>1</v>
      </c>
      <c r="F188" s="247" t="s">
        <v>283</v>
      </c>
      <c r="G188" s="244"/>
      <c r="H188" s="246" t="s">
        <v>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139</v>
      </c>
      <c r="AU188" s="253" t="s">
        <v>83</v>
      </c>
      <c r="AV188" s="12" t="s">
        <v>81</v>
      </c>
      <c r="AW188" s="12" t="s">
        <v>31</v>
      </c>
      <c r="AX188" s="12" t="s">
        <v>74</v>
      </c>
      <c r="AY188" s="253" t="s">
        <v>130</v>
      </c>
    </row>
    <row r="189" spans="2:51" s="13" customFormat="1" ht="12">
      <c r="B189" s="254"/>
      <c r="C189" s="255"/>
      <c r="D189" s="245" t="s">
        <v>139</v>
      </c>
      <c r="E189" s="256" t="s">
        <v>1</v>
      </c>
      <c r="F189" s="257" t="s">
        <v>284</v>
      </c>
      <c r="G189" s="255"/>
      <c r="H189" s="258">
        <v>128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139</v>
      </c>
      <c r="AU189" s="264" t="s">
        <v>83</v>
      </c>
      <c r="AV189" s="13" t="s">
        <v>83</v>
      </c>
      <c r="AW189" s="13" t="s">
        <v>31</v>
      </c>
      <c r="AX189" s="13" t="s">
        <v>74</v>
      </c>
      <c r="AY189" s="264" t="s">
        <v>130</v>
      </c>
    </row>
    <row r="190" spans="2:51" s="14" customFormat="1" ht="12">
      <c r="B190" s="265"/>
      <c r="C190" s="266"/>
      <c r="D190" s="245" t="s">
        <v>139</v>
      </c>
      <c r="E190" s="267" t="s">
        <v>1</v>
      </c>
      <c r="F190" s="268" t="s">
        <v>142</v>
      </c>
      <c r="G190" s="266"/>
      <c r="H190" s="269">
        <v>128</v>
      </c>
      <c r="I190" s="270"/>
      <c r="J190" s="266"/>
      <c r="K190" s="266"/>
      <c r="L190" s="271"/>
      <c r="M190" s="272"/>
      <c r="N190" s="273"/>
      <c r="O190" s="273"/>
      <c r="P190" s="273"/>
      <c r="Q190" s="273"/>
      <c r="R190" s="273"/>
      <c r="S190" s="273"/>
      <c r="T190" s="274"/>
      <c r="AT190" s="275" t="s">
        <v>139</v>
      </c>
      <c r="AU190" s="275" t="s">
        <v>83</v>
      </c>
      <c r="AV190" s="14" t="s">
        <v>137</v>
      </c>
      <c r="AW190" s="14" t="s">
        <v>31</v>
      </c>
      <c r="AX190" s="14" t="s">
        <v>81</v>
      </c>
      <c r="AY190" s="275" t="s">
        <v>130</v>
      </c>
    </row>
    <row r="191" spans="2:65" s="1" customFormat="1" ht="16.5" customHeight="1">
      <c r="B191" s="37"/>
      <c r="C191" s="230" t="s">
        <v>170</v>
      </c>
      <c r="D191" s="230" t="s">
        <v>132</v>
      </c>
      <c r="E191" s="231" t="s">
        <v>285</v>
      </c>
      <c r="F191" s="232" t="s">
        <v>286</v>
      </c>
      <c r="G191" s="233" t="s">
        <v>287</v>
      </c>
      <c r="H191" s="234">
        <v>1</v>
      </c>
      <c r="I191" s="235"/>
      <c r="J191" s="236">
        <f>ROUND(I191*H191,2)</f>
        <v>0</v>
      </c>
      <c r="K191" s="232" t="s">
        <v>1</v>
      </c>
      <c r="L191" s="42"/>
      <c r="M191" s="237" t="s">
        <v>1</v>
      </c>
      <c r="N191" s="238" t="s">
        <v>39</v>
      </c>
      <c r="O191" s="85"/>
      <c r="P191" s="239">
        <f>O191*H191</f>
        <v>0</v>
      </c>
      <c r="Q191" s="239">
        <v>2.25634</v>
      </c>
      <c r="R191" s="239">
        <f>Q191*H191</f>
        <v>2.25634</v>
      </c>
      <c r="S191" s="239">
        <v>0</v>
      </c>
      <c r="T191" s="240">
        <f>S191*H191</f>
        <v>0</v>
      </c>
      <c r="AR191" s="241" t="s">
        <v>137</v>
      </c>
      <c r="AT191" s="241" t="s">
        <v>132</v>
      </c>
      <c r="AU191" s="241" t="s">
        <v>83</v>
      </c>
      <c r="AY191" s="16" t="s">
        <v>130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6" t="s">
        <v>81</v>
      </c>
      <c r="BK191" s="242">
        <f>ROUND(I191*H191,2)</f>
        <v>0</v>
      </c>
      <c r="BL191" s="16" t="s">
        <v>137</v>
      </c>
      <c r="BM191" s="241" t="s">
        <v>288</v>
      </c>
    </row>
    <row r="192" spans="2:65" s="1" customFormat="1" ht="24" customHeight="1">
      <c r="B192" s="37"/>
      <c r="C192" s="230" t="s">
        <v>289</v>
      </c>
      <c r="D192" s="230" t="s">
        <v>132</v>
      </c>
      <c r="E192" s="231" t="s">
        <v>290</v>
      </c>
      <c r="F192" s="232" t="s">
        <v>291</v>
      </c>
      <c r="G192" s="233" t="s">
        <v>135</v>
      </c>
      <c r="H192" s="234">
        <v>12.8</v>
      </c>
      <c r="I192" s="235"/>
      <c r="J192" s="236">
        <f>ROUND(I192*H192,2)</f>
        <v>0</v>
      </c>
      <c r="K192" s="232" t="s">
        <v>178</v>
      </c>
      <c r="L192" s="42"/>
      <c r="M192" s="237" t="s">
        <v>1</v>
      </c>
      <c r="N192" s="238" t="s">
        <v>39</v>
      </c>
      <c r="O192" s="85"/>
      <c r="P192" s="239">
        <f>O192*H192</f>
        <v>0</v>
      </c>
      <c r="Q192" s="239">
        <v>0</v>
      </c>
      <c r="R192" s="239">
        <f>Q192*H192</f>
        <v>0</v>
      </c>
      <c r="S192" s="239">
        <v>0</v>
      </c>
      <c r="T192" s="240">
        <f>S192*H192</f>
        <v>0</v>
      </c>
      <c r="AR192" s="241" t="s">
        <v>137</v>
      </c>
      <c r="AT192" s="241" t="s">
        <v>132</v>
      </c>
      <c r="AU192" s="241" t="s">
        <v>83</v>
      </c>
      <c r="AY192" s="16" t="s">
        <v>130</v>
      </c>
      <c r="BE192" s="242">
        <f>IF(N192="základní",J192,0)</f>
        <v>0</v>
      </c>
      <c r="BF192" s="242">
        <f>IF(N192="snížená",J192,0)</f>
        <v>0</v>
      </c>
      <c r="BG192" s="242">
        <f>IF(N192="zákl. přenesená",J192,0)</f>
        <v>0</v>
      </c>
      <c r="BH192" s="242">
        <f>IF(N192="sníž. přenesená",J192,0)</f>
        <v>0</v>
      </c>
      <c r="BI192" s="242">
        <f>IF(N192="nulová",J192,0)</f>
        <v>0</v>
      </c>
      <c r="BJ192" s="16" t="s">
        <v>81</v>
      </c>
      <c r="BK192" s="242">
        <f>ROUND(I192*H192,2)</f>
        <v>0</v>
      </c>
      <c r="BL192" s="16" t="s">
        <v>137</v>
      </c>
      <c r="BM192" s="241" t="s">
        <v>292</v>
      </c>
    </row>
    <row r="193" spans="2:51" s="12" customFormat="1" ht="12">
      <c r="B193" s="243"/>
      <c r="C193" s="244"/>
      <c r="D193" s="245" t="s">
        <v>139</v>
      </c>
      <c r="E193" s="246" t="s">
        <v>1</v>
      </c>
      <c r="F193" s="247" t="s">
        <v>226</v>
      </c>
      <c r="G193" s="244"/>
      <c r="H193" s="246" t="s">
        <v>1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139</v>
      </c>
      <c r="AU193" s="253" t="s">
        <v>83</v>
      </c>
      <c r="AV193" s="12" t="s">
        <v>81</v>
      </c>
      <c r="AW193" s="12" t="s">
        <v>31</v>
      </c>
      <c r="AX193" s="12" t="s">
        <v>74</v>
      </c>
      <c r="AY193" s="253" t="s">
        <v>130</v>
      </c>
    </row>
    <row r="194" spans="2:51" s="13" customFormat="1" ht="12">
      <c r="B194" s="254"/>
      <c r="C194" s="255"/>
      <c r="D194" s="245" t="s">
        <v>139</v>
      </c>
      <c r="E194" s="256" t="s">
        <v>1</v>
      </c>
      <c r="F194" s="257" t="s">
        <v>227</v>
      </c>
      <c r="G194" s="255"/>
      <c r="H194" s="258">
        <v>12.8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AT194" s="264" t="s">
        <v>139</v>
      </c>
      <c r="AU194" s="264" t="s">
        <v>83</v>
      </c>
      <c r="AV194" s="13" t="s">
        <v>83</v>
      </c>
      <c r="AW194" s="13" t="s">
        <v>31</v>
      </c>
      <c r="AX194" s="13" t="s">
        <v>74</v>
      </c>
      <c r="AY194" s="264" t="s">
        <v>130</v>
      </c>
    </row>
    <row r="195" spans="2:51" s="14" customFormat="1" ht="12">
      <c r="B195" s="265"/>
      <c r="C195" s="266"/>
      <c r="D195" s="245" t="s">
        <v>139</v>
      </c>
      <c r="E195" s="267" t="s">
        <v>1</v>
      </c>
      <c r="F195" s="268" t="s">
        <v>142</v>
      </c>
      <c r="G195" s="266"/>
      <c r="H195" s="269">
        <v>12.8</v>
      </c>
      <c r="I195" s="270"/>
      <c r="J195" s="266"/>
      <c r="K195" s="266"/>
      <c r="L195" s="271"/>
      <c r="M195" s="272"/>
      <c r="N195" s="273"/>
      <c r="O195" s="273"/>
      <c r="P195" s="273"/>
      <c r="Q195" s="273"/>
      <c r="R195" s="273"/>
      <c r="S195" s="273"/>
      <c r="T195" s="274"/>
      <c r="AT195" s="275" t="s">
        <v>139</v>
      </c>
      <c r="AU195" s="275" t="s">
        <v>83</v>
      </c>
      <c r="AV195" s="14" t="s">
        <v>137</v>
      </c>
      <c r="AW195" s="14" t="s">
        <v>31</v>
      </c>
      <c r="AX195" s="14" t="s">
        <v>81</v>
      </c>
      <c r="AY195" s="275" t="s">
        <v>130</v>
      </c>
    </row>
    <row r="196" spans="2:65" s="1" customFormat="1" ht="16.5" customHeight="1">
      <c r="B196" s="37"/>
      <c r="C196" s="281" t="s">
        <v>293</v>
      </c>
      <c r="D196" s="281" t="s">
        <v>294</v>
      </c>
      <c r="E196" s="282" t="s">
        <v>295</v>
      </c>
      <c r="F196" s="283" t="s">
        <v>296</v>
      </c>
      <c r="G196" s="284" t="s">
        <v>135</v>
      </c>
      <c r="H196" s="285">
        <v>3.84</v>
      </c>
      <c r="I196" s="286"/>
      <c r="J196" s="287">
        <f>ROUND(I196*H196,2)</f>
        <v>0</v>
      </c>
      <c r="K196" s="283" t="s">
        <v>136</v>
      </c>
      <c r="L196" s="288"/>
      <c r="M196" s="289" t="s">
        <v>1</v>
      </c>
      <c r="N196" s="290" t="s">
        <v>39</v>
      </c>
      <c r="O196" s="85"/>
      <c r="P196" s="239">
        <f>O196*H196</f>
        <v>0</v>
      </c>
      <c r="Q196" s="239">
        <v>0.222</v>
      </c>
      <c r="R196" s="239">
        <f>Q196*H196</f>
        <v>0.85248</v>
      </c>
      <c r="S196" s="239">
        <v>0</v>
      </c>
      <c r="T196" s="240">
        <f>S196*H196</f>
        <v>0</v>
      </c>
      <c r="AR196" s="241" t="s">
        <v>164</v>
      </c>
      <c r="AT196" s="241" t="s">
        <v>294</v>
      </c>
      <c r="AU196" s="241" t="s">
        <v>83</v>
      </c>
      <c r="AY196" s="16" t="s">
        <v>130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6" t="s">
        <v>81</v>
      </c>
      <c r="BK196" s="242">
        <f>ROUND(I196*H196,2)</f>
        <v>0</v>
      </c>
      <c r="BL196" s="16" t="s">
        <v>137</v>
      </c>
      <c r="BM196" s="241" t="s">
        <v>297</v>
      </c>
    </row>
    <row r="197" spans="2:51" s="12" customFormat="1" ht="12">
      <c r="B197" s="243"/>
      <c r="C197" s="244"/>
      <c r="D197" s="245" t="s">
        <v>139</v>
      </c>
      <c r="E197" s="246" t="s">
        <v>1</v>
      </c>
      <c r="F197" s="247" t="s">
        <v>298</v>
      </c>
      <c r="G197" s="244"/>
      <c r="H197" s="246" t="s">
        <v>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AT197" s="253" t="s">
        <v>139</v>
      </c>
      <c r="AU197" s="253" t="s">
        <v>83</v>
      </c>
      <c r="AV197" s="12" t="s">
        <v>81</v>
      </c>
      <c r="AW197" s="12" t="s">
        <v>31</v>
      </c>
      <c r="AX197" s="12" t="s">
        <v>74</v>
      </c>
      <c r="AY197" s="253" t="s">
        <v>130</v>
      </c>
    </row>
    <row r="198" spans="2:51" s="13" customFormat="1" ht="12">
      <c r="B198" s="254"/>
      <c r="C198" s="255"/>
      <c r="D198" s="245" t="s">
        <v>139</v>
      </c>
      <c r="E198" s="256" t="s">
        <v>1</v>
      </c>
      <c r="F198" s="257" t="s">
        <v>299</v>
      </c>
      <c r="G198" s="255"/>
      <c r="H198" s="258">
        <v>3.84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AT198" s="264" t="s">
        <v>139</v>
      </c>
      <c r="AU198" s="264" t="s">
        <v>83</v>
      </c>
      <c r="AV198" s="13" t="s">
        <v>83</v>
      </c>
      <c r="AW198" s="13" t="s">
        <v>31</v>
      </c>
      <c r="AX198" s="13" t="s">
        <v>74</v>
      </c>
      <c r="AY198" s="264" t="s">
        <v>130</v>
      </c>
    </row>
    <row r="199" spans="2:51" s="14" customFormat="1" ht="12">
      <c r="B199" s="265"/>
      <c r="C199" s="266"/>
      <c r="D199" s="245" t="s">
        <v>139</v>
      </c>
      <c r="E199" s="267" t="s">
        <v>1</v>
      </c>
      <c r="F199" s="268" t="s">
        <v>142</v>
      </c>
      <c r="G199" s="266"/>
      <c r="H199" s="269">
        <v>3.84</v>
      </c>
      <c r="I199" s="270"/>
      <c r="J199" s="266"/>
      <c r="K199" s="266"/>
      <c r="L199" s="271"/>
      <c r="M199" s="272"/>
      <c r="N199" s="273"/>
      <c r="O199" s="273"/>
      <c r="P199" s="273"/>
      <c r="Q199" s="273"/>
      <c r="R199" s="273"/>
      <c r="S199" s="273"/>
      <c r="T199" s="274"/>
      <c r="AT199" s="275" t="s">
        <v>139</v>
      </c>
      <c r="AU199" s="275" t="s">
        <v>83</v>
      </c>
      <c r="AV199" s="14" t="s">
        <v>137</v>
      </c>
      <c r="AW199" s="14" t="s">
        <v>31</v>
      </c>
      <c r="AX199" s="14" t="s">
        <v>81</v>
      </c>
      <c r="AY199" s="275" t="s">
        <v>130</v>
      </c>
    </row>
    <row r="200" spans="2:63" s="11" customFormat="1" ht="22.8" customHeight="1">
      <c r="B200" s="214"/>
      <c r="C200" s="215"/>
      <c r="D200" s="216" t="s">
        <v>73</v>
      </c>
      <c r="E200" s="228" t="s">
        <v>196</v>
      </c>
      <c r="F200" s="228" t="s">
        <v>197</v>
      </c>
      <c r="G200" s="215"/>
      <c r="H200" s="215"/>
      <c r="I200" s="218"/>
      <c r="J200" s="229">
        <f>BK200</f>
        <v>0</v>
      </c>
      <c r="K200" s="215"/>
      <c r="L200" s="220"/>
      <c r="M200" s="221"/>
      <c r="N200" s="222"/>
      <c r="O200" s="222"/>
      <c r="P200" s="223">
        <f>SUM(P201:P230)</f>
        <v>0</v>
      </c>
      <c r="Q200" s="222"/>
      <c r="R200" s="223">
        <f>SUM(R201:R230)</f>
        <v>0</v>
      </c>
      <c r="S200" s="222"/>
      <c r="T200" s="224">
        <f>SUM(T201:T230)</f>
        <v>0</v>
      </c>
      <c r="AR200" s="225" t="s">
        <v>81</v>
      </c>
      <c r="AT200" s="226" t="s">
        <v>73</v>
      </c>
      <c r="AU200" s="226" t="s">
        <v>81</v>
      </c>
      <c r="AY200" s="225" t="s">
        <v>130</v>
      </c>
      <c r="BK200" s="227">
        <f>SUM(BK201:BK230)</f>
        <v>0</v>
      </c>
    </row>
    <row r="201" spans="2:65" s="1" customFormat="1" ht="16.5" customHeight="1">
      <c r="B201" s="37"/>
      <c r="C201" s="230" t="s">
        <v>7</v>
      </c>
      <c r="D201" s="230" t="s">
        <v>132</v>
      </c>
      <c r="E201" s="231" t="s">
        <v>199</v>
      </c>
      <c r="F201" s="232" t="s">
        <v>200</v>
      </c>
      <c r="G201" s="233" t="s">
        <v>201</v>
      </c>
      <c r="H201" s="234">
        <v>28.6</v>
      </c>
      <c r="I201" s="235"/>
      <c r="J201" s="236">
        <f>ROUND(I201*H201,2)</f>
        <v>0</v>
      </c>
      <c r="K201" s="232" t="s">
        <v>178</v>
      </c>
      <c r="L201" s="42"/>
      <c r="M201" s="237" t="s">
        <v>1</v>
      </c>
      <c r="N201" s="238" t="s">
        <v>39</v>
      </c>
      <c r="O201" s="85"/>
      <c r="P201" s="239">
        <f>O201*H201</f>
        <v>0</v>
      </c>
      <c r="Q201" s="239">
        <v>0</v>
      </c>
      <c r="R201" s="239">
        <f>Q201*H201</f>
        <v>0</v>
      </c>
      <c r="S201" s="239">
        <v>0</v>
      </c>
      <c r="T201" s="240">
        <f>S201*H201</f>
        <v>0</v>
      </c>
      <c r="AR201" s="241" t="s">
        <v>137</v>
      </c>
      <c r="AT201" s="241" t="s">
        <v>132</v>
      </c>
      <c r="AU201" s="241" t="s">
        <v>83</v>
      </c>
      <c r="AY201" s="16" t="s">
        <v>130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6" t="s">
        <v>81</v>
      </c>
      <c r="BK201" s="242">
        <f>ROUND(I201*H201,2)</f>
        <v>0</v>
      </c>
      <c r="BL201" s="16" t="s">
        <v>137</v>
      </c>
      <c r="BM201" s="241" t="s">
        <v>300</v>
      </c>
    </row>
    <row r="202" spans="2:51" s="12" customFormat="1" ht="12">
      <c r="B202" s="243"/>
      <c r="C202" s="244"/>
      <c r="D202" s="245" t="s">
        <v>139</v>
      </c>
      <c r="E202" s="246" t="s">
        <v>1</v>
      </c>
      <c r="F202" s="247" t="s">
        <v>301</v>
      </c>
      <c r="G202" s="244"/>
      <c r="H202" s="246" t="s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139</v>
      </c>
      <c r="AU202" s="253" t="s">
        <v>83</v>
      </c>
      <c r="AV202" s="12" t="s">
        <v>81</v>
      </c>
      <c r="AW202" s="12" t="s">
        <v>31</v>
      </c>
      <c r="AX202" s="12" t="s">
        <v>74</v>
      </c>
      <c r="AY202" s="253" t="s">
        <v>130</v>
      </c>
    </row>
    <row r="203" spans="2:51" s="13" customFormat="1" ht="12">
      <c r="B203" s="254"/>
      <c r="C203" s="255"/>
      <c r="D203" s="245" t="s">
        <v>139</v>
      </c>
      <c r="E203" s="256" t="s">
        <v>1</v>
      </c>
      <c r="F203" s="257" t="s">
        <v>302</v>
      </c>
      <c r="G203" s="255"/>
      <c r="H203" s="258">
        <v>28.6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AT203" s="264" t="s">
        <v>139</v>
      </c>
      <c r="AU203" s="264" t="s">
        <v>83</v>
      </c>
      <c r="AV203" s="13" t="s">
        <v>83</v>
      </c>
      <c r="AW203" s="13" t="s">
        <v>31</v>
      </c>
      <c r="AX203" s="13" t="s">
        <v>74</v>
      </c>
      <c r="AY203" s="264" t="s">
        <v>130</v>
      </c>
    </row>
    <row r="204" spans="2:51" s="14" customFormat="1" ht="12">
      <c r="B204" s="265"/>
      <c r="C204" s="266"/>
      <c r="D204" s="245" t="s">
        <v>139</v>
      </c>
      <c r="E204" s="267" t="s">
        <v>1</v>
      </c>
      <c r="F204" s="268" t="s">
        <v>142</v>
      </c>
      <c r="G204" s="266"/>
      <c r="H204" s="269">
        <v>28.6</v>
      </c>
      <c r="I204" s="270"/>
      <c r="J204" s="266"/>
      <c r="K204" s="266"/>
      <c r="L204" s="271"/>
      <c r="M204" s="272"/>
      <c r="N204" s="273"/>
      <c r="O204" s="273"/>
      <c r="P204" s="273"/>
      <c r="Q204" s="273"/>
      <c r="R204" s="273"/>
      <c r="S204" s="273"/>
      <c r="T204" s="274"/>
      <c r="AT204" s="275" t="s">
        <v>139</v>
      </c>
      <c r="AU204" s="275" t="s">
        <v>83</v>
      </c>
      <c r="AV204" s="14" t="s">
        <v>137</v>
      </c>
      <c r="AW204" s="14" t="s">
        <v>31</v>
      </c>
      <c r="AX204" s="14" t="s">
        <v>81</v>
      </c>
      <c r="AY204" s="275" t="s">
        <v>130</v>
      </c>
    </row>
    <row r="205" spans="2:65" s="1" customFormat="1" ht="24" customHeight="1">
      <c r="B205" s="37"/>
      <c r="C205" s="230" t="s">
        <v>303</v>
      </c>
      <c r="D205" s="230" t="s">
        <v>132</v>
      </c>
      <c r="E205" s="231" t="s">
        <v>206</v>
      </c>
      <c r="F205" s="232" t="s">
        <v>207</v>
      </c>
      <c r="G205" s="233" t="s">
        <v>201</v>
      </c>
      <c r="H205" s="234">
        <v>128.7</v>
      </c>
      <c r="I205" s="235"/>
      <c r="J205" s="236">
        <f>ROUND(I205*H205,2)</f>
        <v>0</v>
      </c>
      <c r="K205" s="232" t="s">
        <v>178</v>
      </c>
      <c r="L205" s="42"/>
      <c r="M205" s="237" t="s">
        <v>1</v>
      </c>
      <c r="N205" s="238" t="s">
        <v>39</v>
      </c>
      <c r="O205" s="85"/>
      <c r="P205" s="239">
        <f>O205*H205</f>
        <v>0</v>
      </c>
      <c r="Q205" s="239">
        <v>0</v>
      </c>
      <c r="R205" s="239">
        <f>Q205*H205</f>
        <v>0</v>
      </c>
      <c r="S205" s="239">
        <v>0</v>
      </c>
      <c r="T205" s="240">
        <f>S205*H205</f>
        <v>0</v>
      </c>
      <c r="AR205" s="241" t="s">
        <v>137</v>
      </c>
      <c r="AT205" s="241" t="s">
        <v>132</v>
      </c>
      <c r="AU205" s="241" t="s">
        <v>83</v>
      </c>
      <c r="AY205" s="16" t="s">
        <v>130</v>
      </c>
      <c r="BE205" s="242">
        <f>IF(N205="základní",J205,0)</f>
        <v>0</v>
      </c>
      <c r="BF205" s="242">
        <f>IF(N205="snížená",J205,0)</f>
        <v>0</v>
      </c>
      <c r="BG205" s="242">
        <f>IF(N205="zákl. přenesená",J205,0)</f>
        <v>0</v>
      </c>
      <c r="BH205" s="242">
        <f>IF(N205="sníž. přenesená",J205,0)</f>
        <v>0</v>
      </c>
      <c r="BI205" s="242">
        <f>IF(N205="nulová",J205,0)</f>
        <v>0</v>
      </c>
      <c r="BJ205" s="16" t="s">
        <v>81</v>
      </c>
      <c r="BK205" s="242">
        <f>ROUND(I205*H205,2)</f>
        <v>0</v>
      </c>
      <c r="BL205" s="16" t="s">
        <v>137</v>
      </c>
      <c r="BM205" s="241" t="s">
        <v>304</v>
      </c>
    </row>
    <row r="206" spans="2:51" s="12" customFormat="1" ht="12">
      <c r="B206" s="243"/>
      <c r="C206" s="244"/>
      <c r="D206" s="245" t="s">
        <v>139</v>
      </c>
      <c r="E206" s="246" t="s">
        <v>1</v>
      </c>
      <c r="F206" s="247" t="s">
        <v>305</v>
      </c>
      <c r="G206" s="244"/>
      <c r="H206" s="246" t="s">
        <v>1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AT206" s="253" t="s">
        <v>139</v>
      </c>
      <c r="AU206" s="253" t="s">
        <v>83</v>
      </c>
      <c r="AV206" s="12" t="s">
        <v>81</v>
      </c>
      <c r="AW206" s="12" t="s">
        <v>31</v>
      </c>
      <c r="AX206" s="12" t="s">
        <v>74</v>
      </c>
      <c r="AY206" s="253" t="s">
        <v>130</v>
      </c>
    </row>
    <row r="207" spans="2:51" s="13" customFormat="1" ht="12">
      <c r="B207" s="254"/>
      <c r="C207" s="255"/>
      <c r="D207" s="245" t="s">
        <v>139</v>
      </c>
      <c r="E207" s="256" t="s">
        <v>1</v>
      </c>
      <c r="F207" s="257" t="s">
        <v>306</v>
      </c>
      <c r="G207" s="255"/>
      <c r="H207" s="258">
        <v>128.7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AT207" s="264" t="s">
        <v>139</v>
      </c>
      <c r="AU207" s="264" t="s">
        <v>83</v>
      </c>
      <c r="AV207" s="13" t="s">
        <v>83</v>
      </c>
      <c r="AW207" s="13" t="s">
        <v>31</v>
      </c>
      <c r="AX207" s="13" t="s">
        <v>74</v>
      </c>
      <c r="AY207" s="264" t="s">
        <v>130</v>
      </c>
    </row>
    <row r="208" spans="2:51" s="14" customFormat="1" ht="12">
      <c r="B208" s="265"/>
      <c r="C208" s="266"/>
      <c r="D208" s="245" t="s">
        <v>139</v>
      </c>
      <c r="E208" s="267" t="s">
        <v>1</v>
      </c>
      <c r="F208" s="268" t="s">
        <v>142</v>
      </c>
      <c r="G208" s="266"/>
      <c r="H208" s="269">
        <v>128.7</v>
      </c>
      <c r="I208" s="270"/>
      <c r="J208" s="266"/>
      <c r="K208" s="266"/>
      <c r="L208" s="271"/>
      <c r="M208" s="272"/>
      <c r="N208" s="273"/>
      <c r="O208" s="273"/>
      <c r="P208" s="273"/>
      <c r="Q208" s="273"/>
      <c r="R208" s="273"/>
      <c r="S208" s="273"/>
      <c r="T208" s="274"/>
      <c r="AT208" s="275" t="s">
        <v>139</v>
      </c>
      <c r="AU208" s="275" t="s">
        <v>83</v>
      </c>
      <c r="AV208" s="14" t="s">
        <v>137</v>
      </c>
      <c r="AW208" s="14" t="s">
        <v>31</v>
      </c>
      <c r="AX208" s="14" t="s">
        <v>81</v>
      </c>
      <c r="AY208" s="275" t="s">
        <v>130</v>
      </c>
    </row>
    <row r="209" spans="2:65" s="1" customFormat="1" ht="16.5" customHeight="1">
      <c r="B209" s="37"/>
      <c r="C209" s="230" t="s">
        <v>181</v>
      </c>
      <c r="D209" s="230" t="s">
        <v>132</v>
      </c>
      <c r="E209" s="231" t="s">
        <v>307</v>
      </c>
      <c r="F209" s="232" t="s">
        <v>308</v>
      </c>
      <c r="G209" s="233" t="s">
        <v>201</v>
      </c>
      <c r="H209" s="234">
        <v>33.15</v>
      </c>
      <c r="I209" s="235"/>
      <c r="J209" s="236">
        <f>ROUND(I209*H209,2)</f>
        <v>0</v>
      </c>
      <c r="K209" s="232" t="s">
        <v>136</v>
      </c>
      <c r="L209" s="42"/>
      <c r="M209" s="237" t="s">
        <v>1</v>
      </c>
      <c r="N209" s="238" t="s">
        <v>39</v>
      </c>
      <c r="O209" s="85"/>
      <c r="P209" s="239">
        <f>O209*H209</f>
        <v>0</v>
      </c>
      <c r="Q209" s="239">
        <v>0</v>
      </c>
      <c r="R209" s="239">
        <f>Q209*H209</f>
        <v>0</v>
      </c>
      <c r="S209" s="239">
        <v>0</v>
      </c>
      <c r="T209" s="240">
        <f>S209*H209</f>
        <v>0</v>
      </c>
      <c r="AR209" s="241" t="s">
        <v>137</v>
      </c>
      <c r="AT209" s="241" t="s">
        <v>132</v>
      </c>
      <c r="AU209" s="241" t="s">
        <v>83</v>
      </c>
      <c r="AY209" s="16" t="s">
        <v>130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6" t="s">
        <v>81</v>
      </c>
      <c r="BK209" s="242">
        <f>ROUND(I209*H209,2)</f>
        <v>0</v>
      </c>
      <c r="BL209" s="16" t="s">
        <v>137</v>
      </c>
      <c r="BM209" s="241" t="s">
        <v>309</v>
      </c>
    </row>
    <row r="210" spans="2:51" s="12" customFormat="1" ht="12">
      <c r="B210" s="243"/>
      <c r="C210" s="244"/>
      <c r="D210" s="245" t="s">
        <v>139</v>
      </c>
      <c r="E210" s="246" t="s">
        <v>1</v>
      </c>
      <c r="F210" s="247" t="s">
        <v>310</v>
      </c>
      <c r="G210" s="244"/>
      <c r="H210" s="246" t="s">
        <v>1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139</v>
      </c>
      <c r="AU210" s="253" t="s">
        <v>83</v>
      </c>
      <c r="AV210" s="12" t="s">
        <v>81</v>
      </c>
      <c r="AW210" s="12" t="s">
        <v>31</v>
      </c>
      <c r="AX210" s="12" t="s">
        <v>74</v>
      </c>
      <c r="AY210" s="253" t="s">
        <v>130</v>
      </c>
    </row>
    <row r="211" spans="2:51" s="13" customFormat="1" ht="12">
      <c r="B211" s="254"/>
      <c r="C211" s="255"/>
      <c r="D211" s="245" t="s">
        <v>139</v>
      </c>
      <c r="E211" s="256" t="s">
        <v>1</v>
      </c>
      <c r="F211" s="257" t="s">
        <v>311</v>
      </c>
      <c r="G211" s="255"/>
      <c r="H211" s="258">
        <v>33.15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AT211" s="264" t="s">
        <v>139</v>
      </c>
      <c r="AU211" s="264" t="s">
        <v>83</v>
      </c>
      <c r="AV211" s="13" t="s">
        <v>83</v>
      </c>
      <c r="AW211" s="13" t="s">
        <v>31</v>
      </c>
      <c r="AX211" s="13" t="s">
        <v>74</v>
      </c>
      <c r="AY211" s="264" t="s">
        <v>130</v>
      </c>
    </row>
    <row r="212" spans="2:51" s="14" customFormat="1" ht="12">
      <c r="B212" s="265"/>
      <c r="C212" s="266"/>
      <c r="D212" s="245" t="s">
        <v>139</v>
      </c>
      <c r="E212" s="267" t="s">
        <v>1</v>
      </c>
      <c r="F212" s="268" t="s">
        <v>142</v>
      </c>
      <c r="G212" s="266"/>
      <c r="H212" s="269">
        <v>33.15</v>
      </c>
      <c r="I212" s="270"/>
      <c r="J212" s="266"/>
      <c r="K212" s="266"/>
      <c r="L212" s="271"/>
      <c r="M212" s="272"/>
      <c r="N212" s="273"/>
      <c r="O212" s="273"/>
      <c r="P212" s="273"/>
      <c r="Q212" s="273"/>
      <c r="R212" s="273"/>
      <c r="S212" s="273"/>
      <c r="T212" s="274"/>
      <c r="AT212" s="275" t="s">
        <v>139</v>
      </c>
      <c r="AU212" s="275" t="s">
        <v>83</v>
      </c>
      <c r="AV212" s="14" t="s">
        <v>137</v>
      </c>
      <c r="AW212" s="14" t="s">
        <v>31</v>
      </c>
      <c r="AX212" s="14" t="s">
        <v>81</v>
      </c>
      <c r="AY212" s="275" t="s">
        <v>130</v>
      </c>
    </row>
    <row r="213" spans="2:65" s="1" customFormat="1" ht="24" customHeight="1">
      <c r="B213" s="37"/>
      <c r="C213" s="230" t="s">
        <v>312</v>
      </c>
      <c r="D213" s="230" t="s">
        <v>132</v>
      </c>
      <c r="E213" s="231" t="s">
        <v>313</v>
      </c>
      <c r="F213" s="232" t="s">
        <v>314</v>
      </c>
      <c r="G213" s="233" t="s">
        <v>201</v>
      </c>
      <c r="H213" s="234">
        <v>149.175</v>
      </c>
      <c r="I213" s="235"/>
      <c r="J213" s="236">
        <f>ROUND(I213*H213,2)</f>
        <v>0</v>
      </c>
      <c r="K213" s="232" t="s">
        <v>136</v>
      </c>
      <c r="L213" s="42"/>
      <c r="M213" s="237" t="s">
        <v>1</v>
      </c>
      <c r="N213" s="238" t="s">
        <v>39</v>
      </c>
      <c r="O213" s="85"/>
      <c r="P213" s="239">
        <f>O213*H213</f>
        <v>0</v>
      </c>
      <c r="Q213" s="239">
        <v>0</v>
      </c>
      <c r="R213" s="239">
        <f>Q213*H213</f>
        <v>0</v>
      </c>
      <c r="S213" s="239">
        <v>0</v>
      </c>
      <c r="T213" s="240">
        <f>S213*H213</f>
        <v>0</v>
      </c>
      <c r="AR213" s="241" t="s">
        <v>137</v>
      </c>
      <c r="AT213" s="241" t="s">
        <v>132</v>
      </c>
      <c r="AU213" s="241" t="s">
        <v>83</v>
      </c>
      <c r="AY213" s="16" t="s">
        <v>130</v>
      </c>
      <c r="BE213" s="242">
        <f>IF(N213="základní",J213,0)</f>
        <v>0</v>
      </c>
      <c r="BF213" s="242">
        <f>IF(N213="snížená",J213,0)</f>
        <v>0</v>
      </c>
      <c r="BG213" s="242">
        <f>IF(N213="zákl. přenesená",J213,0)</f>
        <v>0</v>
      </c>
      <c r="BH213" s="242">
        <f>IF(N213="sníž. přenesená",J213,0)</f>
        <v>0</v>
      </c>
      <c r="BI213" s="242">
        <f>IF(N213="nulová",J213,0)</f>
        <v>0</v>
      </c>
      <c r="BJ213" s="16" t="s">
        <v>81</v>
      </c>
      <c r="BK213" s="242">
        <f>ROUND(I213*H213,2)</f>
        <v>0</v>
      </c>
      <c r="BL213" s="16" t="s">
        <v>137</v>
      </c>
      <c r="BM213" s="241" t="s">
        <v>315</v>
      </c>
    </row>
    <row r="214" spans="2:51" s="12" customFormat="1" ht="12">
      <c r="B214" s="243"/>
      <c r="C214" s="244"/>
      <c r="D214" s="245" t="s">
        <v>139</v>
      </c>
      <c r="E214" s="246" t="s">
        <v>1</v>
      </c>
      <c r="F214" s="247" t="s">
        <v>310</v>
      </c>
      <c r="G214" s="244"/>
      <c r="H214" s="246" t="s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AT214" s="253" t="s">
        <v>139</v>
      </c>
      <c r="AU214" s="253" t="s">
        <v>83</v>
      </c>
      <c r="AV214" s="12" t="s">
        <v>81</v>
      </c>
      <c r="AW214" s="12" t="s">
        <v>31</v>
      </c>
      <c r="AX214" s="12" t="s">
        <v>74</v>
      </c>
      <c r="AY214" s="253" t="s">
        <v>130</v>
      </c>
    </row>
    <row r="215" spans="2:51" s="13" customFormat="1" ht="12">
      <c r="B215" s="254"/>
      <c r="C215" s="255"/>
      <c r="D215" s="245" t="s">
        <v>139</v>
      </c>
      <c r="E215" s="256" t="s">
        <v>1</v>
      </c>
      <c r="F215" s="257" t="s">
        <v>316</v>
      </c>
      <c r="G215" s="255"/>
      <c r="H215" s="258">
        <v>149.175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AT215" s="264" t="s">
        <v>139</v>
      </c>
      <c r="AU215" s="264" t="s">
        <v>83</v>
      </c>
      <c r="AV215" s="13" t="s">
        <v>83</v>
      </c>
      <c r="AW215" s="13" t="s">
        <v>31</v>
      </c>
      <c r="AX215" s="13" t="s">
        <v>74</v>
      </c>
      <c r="AY215" s="264" t="s">
        <v>130</v>
      </c>
    </row>
    <row r="216" spans="2:51" s="14" customFormat="1" ht="12">
      <c r="B216" s="265"/>
      <c r="C216" s="266"/>
      <c r="D216" s="245" t="s">
        <v>139</v>
      </c>
      <c r="E216" s="267" t="s">
        <v>1</v>
      </c>
      <c r="F216" s="268" t="s">
        <v>142</v>
      </c>
      <c r="G216" s="266"/>
      <c r="H216" s="269">
        <v>149.175</v>
      </c>
      <c r="I216" s="270"/>
      <c r="J216" s="266"/>
      <c r="K216" s="266"/>
      <c r="L216" s="271"/>
      <c r="M216" s="272"/>
      <c r="N216" s="273"/>
      <c r="O216" s="273"/>
      <c r="P216" s="273"/>
      <c r="Q216" s="273"/>
      <c r="R216" s="273"/>
      <c r="S216" s="273"/>
      <c r="T216" s="274"/>
      <c r="AT216" s="275" t="s">
        <v>139</v>
      </c>
      <c r="AU216" s="275" t="s">
        <v>83</v>
      </c>
      <c r="AV216" s="14" t="s">
        <v>137</v>
      </c>
      <c r="AW216" s="14" t="s">
        <v>31</v>
      </c>
      <c r="AX216" s="14" t="s">
        <v>81</v>
      </c>
      <c r="AY216" s="275" t="s">
        <v>130</v>
      </c>
    </row>
    <row r="217" spans="2:65" s="1" customFormat="1" ht="24" customHeight="1">
      <c r="B217" s="37"/>
      <c r="C217" s="230" t="s">
        <v>317</v>
      </c>
      <c r="D217" s="230" t="s">
        <v>132</v>
      </c>
      <c r="E217" s="231" t="s">
        <v>318</v>
      </c>
      <c r="F217" s="232" t="s">
        <v>319</v>
      </c>
      <c r="G217" s="233" t="s">
        <v>201</v>
      </c>
      <c r="H217" s="234">
        <v>128.05</v>
      </c>
      <c r="I217" s="235"/>
      <c r="J217" s="236">
        <f>ROUND(I217*H217,2)</f>
        <v>0</v>
      </c>
      <c r="K217" s="232" t="s">
        <v>136</v>
      </c>
      <c r="L217" s="42"/>
      <c r="M217" s="237" t="s">
        <v>1</v>
      </c>
      <c r="N217" s="238" t="s">
        <v>39</v>
      </c>
      <c r="O217" s="85"/>
      <c r="P217" s="239">
        <f>O217*H217</f>
        <v>0</v>
      </c>
      <c r="Q217" s="239">
        <v>0</v>
      </c>
      <c r="R217" s="239">
        <f>Q217*H217</f>
        <v>0</v>
      </c>
      <c r="S217" s="239">
        <v>0</v>
      </c>
      <c r="T217" s="240">
        <f>S217*H217</f>
        <v>0</v>
      </c>
      <c r="AR217" s="241" t="s">
        <v>137</v>
      </c>
      <c r="AT217" s="241" t="s">
        <v>132</v>
      </c>
      <c r="AU217" s="241" t="s">
        <v>83</v>
      </c>
      <c r="AY217" s="16" t="s">
        <v>130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6" t="s">
        <v>81</v>
      </c>
      <c r="BK217" s="242">
        <f>ROUND(I217*H217,2)</f>
        <v>0</v>
      </c>
      <c r="BL217" s="16" t="s">
        <v>137</v>
      </c>
      <c r="BM217" s="241" t="s">
        <v>320</v>
      </c>
    </row>
    <row r="218" spans="2:51" s="12" customFormat="1" ht="12">
      <c r="B218" s="243"/>
      <c r="C218" s="244"/>
      <c r="D218" s="245" t="s">
        <v>139</v>
      </c>
      <c r="E218" s="246" t="s">
        <v>1</v>
      </c>
      <c r="F218" s="247" t="s">
        <v>310</v>
      </c>
      <c r="G218" s="244"/>
      <c r="H218" s="246" t="s">
        <v>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139</v>
      </c>
      <c r="AU218" s="253" t="s">
        <v>83</v>
      </c>
      <c r="AV218" s="12" t="s">
        <v>81</v>
      </c>
      <c r="AW218" s="12" t="s">
        <v>31</v>
      </c>
      <c r="AX218" s="12" t="s">
        <v>74</v>
      </c>
      <c r="AY218" s="253" t="s">
        <v>130</v>
      </c>
    </row>
    <row r="219" spans="2:51" s="13" customFormat="1" ht="12">
      <c r="B219" s="254"/>
      <c r="C219" s="255"/>
      <c r="D219" s="245" t="s">
        <v>139</v>
      </c>
      <c r="E219" s="256" t="s">
        <v>1</v>
      </c>
      <c r="F219" s="257" t="s">
        <v>321</v>
      </c>
      <c r="G219" s="255"/>
      <c r="H219" s="258">
        <v>99.45</v>
      </c>
      <c r="I219" s="259"/>
      <c r="J219" s="255"/>
      <c r="K219" s="255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139</v>
      </c>
      <c r="AU219" s="264" t="s">
        <v>83</v>
      </c>
      <c r="AV219" s="13" t="s">
        <v>83</v>
      </c>
      <c r="AW219" s="13" t="s">
        <v>31</v>
      </c>
      <c r="AX219" s="13" t="s">
        <v>74</v>
      </c>
      <c r="AY219" s="264" t="s">
        <v>130</v>
      </c>
    </row>
    <row r="220" spans="2:51" s="12" customFormat="1" ht="12">
      <c r="B220" s="243"/>
      <c r="C220" s="244"/>
      <c r="D220" s="245" t="s">
        <v>139</v>
      </c>
      <c r="E220" s="246" t="s">
        <v>1</v>
      </c>
      <c r="F220" s="247" t="s">
        <v>301</v>
      </c>
      <c r="G220" s="244"/>
      <c r="H220" s="246" t="s">
        <v>1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139</v>
      </c>
      <c r="AU220" s="253" t="s">
        <v>83</v>
      </c>
      <c r="AV220" s="12" t="s">
        <v>81</v>
      </c>
      <c r="AW220" s="12" t="s">
        <v>31</v>
      </c>
      <c r="AX220" s="12" t="s">
        <v>74</v>
      </c>
      <c r="AY220" s="253" t="s">
        <v>130</v>
      </c>
    </row>
    <row r="221" spans="2:51" s="13" customFormat="1" ht="12">
      <c r="B221" s="254"/>
      <c r="C221" s="255"/>
      <c r="D221" s="245" t="s">
        <v>139</v>
      </c>
      <c r="E221" s="256" t="s">
        <v>1</v>
      </c>
      <c r="F221" s="257" t="s">
        <v>302</v>
      </c>
      <c r="G221" s="255"/>
      <c r="H221" s="258">
        <v>28.6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139</v>
      </c>
      <c r="AU221" s="264" t="s">
        <v>83</v>
      </c>
      <c r="AV221" s="13" t="s">
        <v>83</v>
      </c>
      <c r="AW221" s="13" t="s">
        <v>31</v>
      </c>
      <c r="AX221" s="13" t="s">
        <v>74</v>
      </c>
      <c r="AY221" s="264" t="s">
        <v>130</v>
      </c>
    </row>
    <row r="222" spans="2:51" s="14" customFormat="1" ht="12">
      <c r="B222" s="265"/>
      <c r="C222" s="266"/>
      <c r="D222" s="245" t="s">
        <v>139</v>
      </c>
      <c r="E222" s="267" t="s">
        <v>1</v>
      </c>
      <c r="F222" s="268" t="s">
        <v>142</v>
      </c>
      <c r="G222" s="266"/>
      <c r="H222" s="269">
        <v>128.05</v>
      </c>
      <c r="I222" s="270"/>
      <c r="J222" s="266"/>
      <c r="K222" s="266"/>
      <c r="L222" s="271"/>
      <c r="M222" s="272"/>
      <c r="N222" s="273"/>
      <c r="O222" s="273"/>
      <c r="P222" s="273"/>
      <c r="Q222" s="273"/>
      <c r="R222" s="273"/>
      <c r="S222" s="273"/>
      <c r="T222" s="274"/>
      <c r="AT222" s="275" t="s">
        <v>139</v>
      </c>
      <c r="AU222" s="275" t="s">
        <v>83</v>
      </c>
      <c r="AV222" s="14" t="s">
        <v>137</v>
      </c>
      <c r="AW222" s="14" t="s">
        <v>31</v>
      </c>
      <c r="AX222" s="14" t="s">
        <v>81</v>
      </c>
      <c r="AY222" s="275" t="s">
        <v>130</v>
      </c>
    </row>
    <row r="223" spans="2:65" s="1" customFormat="1" ht="24" customHeight="1">
      <c r="B223" s="37"/>
      <c r="C223" s="230" t="s">
        <v>322</v>
      </c>
      <c r="D223" s="230" t="s">
        <v>132</v>
      </c>
      <c r="E223" s="231" t="s">
        <v>323</v>
      </c>
      <c r="F223" s="232" t="s">
        <v>324</v>
      </c>
      <c r="G223" s="233" t="s">
        <v>201</v>
      </c>
      <c r="H223" s="234">
        <v>33.15</v>
      </c>
      <c r="I223" s="235"/>
      <c r="J223" s="236">
        <f>ROUND(I223*H223,2)</f>
        <v>0</v>
      </c>
      <c r="K223" s="232" t="s">
        <v>136</v>
      </c>
      <c r="L223" s="42"/>
      <c r="M223" s="237" t="s">
        <v>1</v>
      </c>
      <c r="N223" s="238" t="s">
        <v>39</v>
      </c>
      <c r="O223" s="85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AR223" s="241" t="s">
        <v>137</v>
      </c>
      <c r="AT223" s="241" t="s">
        <v>132</v>
      </c>
      <c r="AU223" s="241" t="s">
        <v>83</v>
      </c>
      <c r="AY223" s="16" t="s">
        <v>130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6" t="s">
        <v>81</v>
      </c>
      <c r="BK223" s="242">
        <f>ROUND(I223*H223,2)</f>
        <v>0</v>
      </c>
      <c r="BL223" s="16" t="s">
        <v>137</v>
      </c>
      <c r="BM223" s="241" t="s">
        <v>325</v>
      </c>
    </row>
    <row r="224" spans="2:51" s="12" customFormat="1" ht="12">
      <c r="B224" s="243"/>
      <c r="C224" s="244"/>
      <c r="D224" s="245" t="s">
        <v>139</v>
      </c>
      <c r="E224" s="246" t="s">
        <v>1</v>
      </c>
      <c r="F224" s="247" t="s">
        <v>310</v>
      </c>
      <c r="G224" s="244"/>
      <c r="H224" s="246" t="s">
        <v>1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AT224" s="253" t="s">
        <v>139</v>
      </c>
      <c r="AU224" s="253" t="s">
        <v>83</v>
      </c>
      <c r="AV224" s="12" t="s">
        <v>81</v>
      </c>
      <c r="AW224" s="12" t="s">
        <v>31</v>
      </c>
      <c r="AX224" s="12" t="s">
        <v>74</v>
      </c>
      <c r="AY224" s="253" t="s">
        <v>130</v>
      </c>
    </row>
    <row r="225" spans="2:51" s="13" customFormat="1" ht="12">
      <c r="B225" s="254"/>
      <c r="C225" s="255"/>
      <c r="D225" s="245" t="s">
        <v>139</v>
      </c>
      <c r="E225" s="256" t="s">
        <v>1</v>
      </c>
      <c r="F225" s="257" t="s">
        <v>311</v>
      </c>
      <c r="G225" s="255"/>
      <c r="H225" s="258">
        <v>33.15</v>
      </c>
      <c r="I225" s="259"/>
      <c r="J225" s="255"/>
      <c r="K225" s="255"/>
      <c r="L225" s="260"/>
      <c r="M225" s="261"/>
      <c r="N225" s="262"/>
      <c r="O225" s="262"/>
      <c r="P225" s="262"/>
      <c r="Q225" s="262"/>
      <c r="R225" s="262"/>
      <c r="S225" s="262"/>
      <c r="T225" s="263"/>
      <c r="AT225" s="264" t="s">
        <v>139</v>
      </c>
      <c r="AU225" s="264" t="s">
        <v>83</v>
      </c>
      <c r="AV225" s="13" t="s">
        <v>83</v>
      </c>
      <c r="AW225" s="13" t="s">
        <v>31</v>
      </c>
      <c r="AX225" s="13" t="s">
        <v>74</v>
      </c>
      <c r="AY225" s="264" t="s">
        <v>130</v>
      </c>
    </row>
    <row r="226" spans="2:51" s="14" customFormat="1" ht="12">
      <c r="B226" s="265"/>
      <c r="C226" s="266"/>
      <c r="D226" s="245" t="s">
        <v>139</v>
      </c>
      <c r="E226" s="267" t="s">
        <v>1</v>
      </c>
      <c r="F226" s="268" t="s">
        <v>142</v>
      </c>
      <c r="G226" s="266"/>
      <c r="H226" s="269">
        <v>33.15</v>
      </c>
      <c r="I226" s="270"/>
      <c r="J226" s="266"/>
      <c r="K226" s="266"/>
      <c r="L226" s="271"/>
      <c r="M226" s="272"/>
      <c r="N226" s="273"/>
      <c r="O226" s="273"/>
      <c r="P226" s="273"/>
      <c r="Q226" s="273"/>
      <c r="R226" s="273"/>
      <c r="S226" s="273"/>
      <c r="T226" s="274"/>
      <c r="AT226" s="275" t="s">
        <v>139</v>
      </c>
      <c r="AU226" s="275" t="s">
        <v>83</v>
      </c>
      <c r="AV226" s="14" t="s">
        <v>137</v>
      </c>
      <c r="AW226" s="14" t="s">
        <v>31</v>
      </c>
      <c r="AX226" s="14" t="s">
        <v>81</v>
      </c>
      <c r="AY226" s="275" t="s">
        <v>130</v>
      </c>
    </row>
    <row r="227" spans="2:65" s="1" customFormat="1" ht="24" customHeight="1">
      <c r="B227" s="37"/>
      <c r="C227" s="230" t="s">
        <v>326</v>
      </c>
      <c r="D227" s="230" t="s">
        <v>132</v>
      </c>
      <c r="E227" s="231" t="s">
        <v>327</v>
      </c>
      <c r="F227" s="232" t="s">
        <v>328</v>
      </c>
      <c r="G227" s="233" t="s">
        <v>201</v>
      </c>
      <c r="H227" s="234">
        <v>28.6</v>
      </c>
      <c r="I227" s="235"/>
      <c r="J227" s="236">
        <f>ROUND(I227*H227,2)</f>
        <v>0</v>
      </c>
      <c r="K227" s="232" t="s">
        <v>146</v>
      </c>
      <c r="L227" s="42"/>
      <c r="M227" s="237" t="s">
        <v>1</v>
      </c>
      <c r="N227" s="238" t="s">
        <v>39</v>
      </c>
      <c r="O227" s="85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AR227" s="241" t="s">
        <v>137</v>
      </c>
      <c r="AT227" s="241" t="s">
        <v>132</v>
      </c>
      <c r="AU227" s="241" t="s">
        <v>83</v>
      </c>
      <c r="AY227" s="16" t="s">
        <v>130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6" t="s">
        <v>81</v>
      </c>
      <c r="BK227" s="242">
        <f>ROUND(I227*H227,2)</f>
        <v>0</v>
      </c>
      <c r="BL227" s="16" t="s">
        <v>137</v>
      </c>
      <c r="BM227" s="241" t="s">
        <v>329</v>
      </c>
    </row>
    <row r="228" spans="2:51" s="12" customFormat="1" ht="12">
      <c r="B228" s="243"/>
      <c r="C228" s="244"/>
      <c r="D228" s="245" t="s">
        <v>139</v>
      </c>
      <c r="E228" s="246" t="s">
        <v>1</v>
      </c>
      <c r="F228" s="247" t="s">
        <v>301</v>
      </c>
      <c r="G228" s="244"/>
      <c r="H228" s="246" t="s">
        <v>1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139</v>
      </c>
      <c r="AU228" s="253" t="s">
        <v>83</v>
      </c>
      <c r="AV228" s="12" t="s">
        <v>81</v>
      </c>
      <c r="AW228" s="12" t="s">
        <v>31</v>
      </c>
      <c r="AX228" s="12" t="s">
        <v>74</v>
      </c>
      <c r="AY228" s="253" t="s">
        <v>130</v>
      </c>
    </row>
    <row r="229" spans="2:51" s="13" customFormat="1" ht="12">
      <c r="B229" s="254"/>
      <c r="C229" s="255"/>
      <c r="D229" s="245" t="s">
        <v>139</v>
      </c>
      <c r="E229" s="256" t="s">
        <v>1</v>
      </c>
      <c r="F229" s="257" t="s">
        <v>302</v>
      </c>
      <c r="G229" s="255"/>
      <c r="H229" s="258">
        <v>28.6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139</v>
      </c>
      <c r="AU229" s="264" t="s">
        <v>83</v>
      </c>
      <c r="AV229" s="13" t="s">
        <v>83</v>
      </c>
      <c r="AW229" s="13" t="s">
        <v>31</v>
      </c>
      <c r="AX229" s="13" t="s">
        <v>74</v>
      </c>
      <c r="AY229" s="264" t="s">
        <v>130</v>
      </c>
    </row>
    <row r="230" spans="2:51" s="14" customFormat="1" ht="12">
      <c r="B230" s="265"/>
      <c r="C230" s="266"/>
      <c r="D230" s="245" t="s">
        <v>139</v>
      </c>
      <c r="E230" s="267" t="s">
        <v>1</v>
      </c>
      <c r="F230" s="268" t="s">
        <v>142</v>
      </c>
      <c r="G230" s="266"/>
      <c r="H230" s="269">
        <v>28.6</v>
      </c>
      <c r="I230" s="270"/>
      <c r="J230" s="266"/>
      <c r="K230" s="266"/>
      <c r="L230" s="271"/>
      <c r="M230" s="291"/>
      <c r="N230" s="292"/>
      <c r="O230" s="292"/>
      <c r="P230" s="292"/>
      <c r="Q230" s="292"/>
      <c r="R230" s="292"/>
      <c r="S230" s="292"/>
      <c r="T230" s="293"/>
      <c r="AT230" s="275" t="s">
        <v>139</v>
      </c>
      <c r="AU230" s="275" t="s">
        <v>83</v>
      </c>
      <c r="AV230" s="14" t="s">
        <v>137</v>
      </c>
      <c r="AW230" s="14" t="s">
        <v>31</v>
      </c>
      <c r="AX230" s="14" t="s">
        <v>81</v>
      </c>
      <c r="AY230" s="275" t="s">
        <v>130</v>
      </c>
    </row>
    <row r="231" spans="2:12" s="1" customFormat="1" ht="6.95" customHeight="1">
      <c r="B231" s="60"/>
      <c r="C231" s="61"/>
      <c r="D231" s="61"/>
      <c r="E231" s="61"/>
      <c r="F231" s="61"/>
      <c r="G231" s="61"/>
      <c r="H231" s="61"/>
      <c r="I231" s="181"/>
      <c r="J231" s="61"/>
      <c r="K231" s="61"/>
      <c r="L231" s="42"/>
    </row>
  </sheetData>
  <sheetProtection password="CC35" sheet="1" objects="1" scenarios="1" formatColumns="0" formatRows="0" autoFilter="0"/>
  <autoFilter ref="C125:K2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94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ht="12" customHeight="1">
      <c r="B8" s="19"/>
      <c r="D8" s="146" t="s">
        <v>99</v>
      </c>
      <c r="L8" s="19"/>
    </row>
    <row r="9" spans="2:12" s="1" customFormat="1" ht="16.5" customHeight="1">
      <c r="B9" s="42"/>
      <c r="E9" s="147" t="s">
        <v>100</v>
      </c>
      <c r="F9" s="1"/>
      <c r="G9" s="1"/>
      <c r="H9" s="1"/>
      <c r="I9" s="148"/>
      <c r="L9" s="42"/>
    </row>
    <row r="10" spans="2:12" s="1" customFormat="1" ht="12" customHeight="1">
      <c r="B10" s="42"/>
      <c r="D10" s="146" t="s">
        <v>101</v>
      </c>
      <c r="I10" s="148"/>
      <c r="L10" s="42"/>
    </row>
    <row r="11" spans="2:12" s="1" customFormat="1" ht="36.95" customHeight="1">
      <c r="B11" s="42"/>
      <c r="E11" s="149" t="s">
        <v>330</v>
      </c>
      <c r="F11" s="1"/>
      <c r="G11" s="1"/>
      <c r="H11" s="1"/>
      <c r="I11" s="148"/>
      <c r="L11" s="42"/>
    </row>
    <row r="12" spans="2:12" s="1" customFormat="1" ht="12">
      <c r="B12" s="42"/>
      <c r="I12" s="148"/>
      <c r="L12" s="42"/>
    </row>
    <row r="13" spans="2:12" s="1" customFormat="1" ht="12" customHeight="1">
      <c r="B13" s="42"/>
      <c r="D13" s="146" t="s">
        <v>18</v>
      </c>
      <c r="F13" s="135" t="s">
        <v>1</v>
      </c>
      <c r="I13" s="150" t="s">
        <v>19</v>
      </c>
      <c r="J13" s="135" t="s">
        <v>1</v>
      </c>
      <c r="L13" s="42"/>
    </row>
    <row r="14" spans="2:12" s="1" customFormat="1" ht="12" customHeight="1">
      <c r="B14" s="42"/>
      <c r="D14" s="146" t="s">
        <v>20</v>
      </c>
      <c r="F14" s="135" t="s">
        <v>21</v>
      </c>
      <c r="I14" s="150" t="s">
        <v>22</v>
      </c>
      <c r="J14" s="151" t="str">
        <f>'Rekapitulace stavby'!AN8</f>
        <v>19. 4. 2019</v>
      </c>
      <c r="L14" s="42"/>
    </row>
    <row r="15" spans="2:12" s="1" customFormat="1" ht="10.8" customHeight="1">
      <c r="B15" s="42"/>
      <c r="I15" s="148"/>
      <c r="L15" s="42"/>
    </row>
    <row r="16" spans="2:12" s="1" customFormat="1" ht="12" customHeight="1">
      <c r="B16" s="42"/>
      <c r="D16" s="146" t="s">
        <v>24</v>
      </c>
      <c r="I16" s="150" t="s">
        <v>25</v>
      </c>
      <c r="J16" s="135" t="str">
        <f>IF('Rekapitulace stavby'!AN10="","",'Rekapitulace stavby'!AN10)</f>
        <v/>
      </c>
      <c r="L16" s="42"/>
    </row>
    <row r="17" spans="2:12" s="1" customFormat="1" ht="18" customHeight="1">
      <c r="B17" s="42"/>
      <c r="E17" s="135" t="str">
        <f>IF('Rekapitulace stavby'!E11="","",'Rekapitulace stavby'!E11)</f>
        <v xml:space="preserve"> </v>
      </c>
      <c r="I17" s="150" t="s">
        <v>27</v>
      </c>
      <c r="J17" s="135" t="str">
        <f>IF('Rekapitulace stavby'!AN11="","",'Rekapitulace stavby'!AN11)</f>
        <v/>
      </c>
      <c r="L17" s="42"/>
    </row>
    <row r="18" spans="2:12" s="1" customFormat="1" ht="6.95" customHeight="1">
      <c r="B18" s="42"/>
      <c r="I18" s="148"/>
      <c r="L18" s="42"/>
    </row>
    <row r="19" spans="2:12" s="1" customFormat="1" ht="12" customHeight="1">
      <c r="B19" s="42"/>
      <c r="D19" s="146" t="s">
        <v>28</v>
      </c>
      <c r="I19" s="150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35"/>
      <c r="G20" s="135"/>
      <c r="H20" s="135"/>
      <c r="I20" s="150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8"/>
      <c r="L21" s="42"/>
    </row>
    <row r="22" spans="2:12" s="1" customFormat="1" ht="12" customHeight="1">
      <c r="B22" s="42"/>
      <c r="D22" s="146" t="s">
        <v>30</v>
      </c>
      <c r="I22" s="150" t="s">
        <v>25</v>
      </c>
      <c r="J22" s="135" t="str">
        <f>IF('Rekapitulace stavby'!AN16="","",'Rekapitulace stavby'!AN16)</f>
        <v/>
      </c>
      <c r="L22" s="42"/>
    </row>
    <row r="23" spans="2:12" s="1" customFormat="1" ht="18" customHeight="1">
      <c r="B23" s="42"/>
      <c r="E23" s="135" t="str">
        <f>IF('Rekapitulace stavby'!E17="","",'Rekapitulace stavby'!E17)</f>
        <v xml:space="preserve"> </v>
      </c>
      <c r="I23" s="150" t="s">
        <v>27</v>
      </c>
      <c r="J23" s="135" t="str">
        <f>IF('Rekapitulace stavby'!AN17="","",'Rekapitulace stavby'!AN17)</f>
        <v/>
      </c>
      <c r="L23" s="42"/>
    </row>
    <row r="24" spans="2:12" s="1" customFormat="1" ht="6.95" customHeight="1">
      <c r="B24" s="42"/>
      <c r="I24" s="148"/>
      <c r="L24" s="42"/>
    </row>
    <row r="25" spans="2:12" s="1" customFormat="1" ht="12" customHeight="1">
      <c r="B25" s="42"/>
      <c r="D25" s="146" t="s">
        <v>32</v>
      </c>
      <c r="I25" s="150" t="s">
        <v>25</v>
      </c>
      <c r="J25" s="135" t="str">
        <f>IF('Rekapitulace stavby'!AN19="","",'Rekapitulace stavby'!AN19)</f>
        <v/>
      </c>
      <c r="L25" s="42"/>
    </row>
    <row r="26" spans="2:12" s="1" customFormat="1" ht="18" customHeight="1">
      <c r="B26" s="42"/>
      <c r="E26" s="135" t="str">
        <f>IF('Rekapitulace stavby'!E20="","",'Rekapitulace stavby'!E20)</f>
        <v xml:space="preserve"> </v>
      </c>
      <c r="I26" s="150" t="s">
        <v>27</v>
      </c>
      <c r="J26" s="135" t="str">
        <f>IF('Rekapitulace stavby'!AN20="","",'Rekapitulace stavby'!AN20)</f>
        <v/>
      </c>
      <c r="L26" s="42"/>
    </row>
    <row r="27" spans="2:12" s="1" customFormat="1" ht="6.95" customHeight="1">
      <c r="B27" s="42"/>
      <c r="I27" s="148"/>
      <c r="L27" s="42"/>
    </row>
    <row r="28" spans="2:12" s="1" customFormat="1" ht="12" customHeight="1">
      <c r="B28" s="42"/>
      <c r="D28" s="146" t="s">
        <v>33</v>
      </c>
      <c r="I28" s="148"/>
      <c r="L28" s="42"/>
    </row>
    <row r="29" spans="2:12" s="7" customFormat="1" ht="16.5" customHeight="1">
      <c r="B29" s="152"/>
      <c r="E29" s="153" t="s">
        <v>1</v>
      </c>
      <c r="F29" s="153"/>
      <c r="G29" s="153"/>
      <c r="H29" s="153"/>
      <c r="I29" s="154"/>
      <c r="L29" s="152"/>
    </row>
    <row r="30" spans="2:12" s="1" customFormat="1" ht="6.95" customHeight="1">
      <c r="B30" s="42"/>
      <c r="I30" s="148"/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25.4" customHeight="1">
      <c r="B32" s="42"/>
      <c r="D32" s="156" t="s">
        <v>34</v>
      </c>
      <c r="I32" s="148"/>
      <c r="J32" s="157">
        <f>ROUND(J122,2)</f>
        <v>0</v>
      </c>
      <c r="L32" s="42"/>
    </row>
    <row r="33" spans="2:12" s="1" customFormat="1" ht="6.95" customHeight="1">
      <c r="B33" s="42"/>
      <c r="D33" s="77"/>
      <c r="E33" s="77"/>
      <c r="F33" s="77"/>
      <c r="G33" s="77"/>
      <c r="H33" s="77"/>
      <c r="I33" s="155"/>
      <c r="J33" s="77"/>
      <c r="K33" s="77"/>
      <c r="L33" s="42"/>
    </row>
    <row r="34" spans="2:12" s="1" customFormat="1" ht="14.4" customHeight="1">
      <c r="B34" s="42"/>
      <c r="F34" s="158" t="s">
        <v>36</v>
      </c>
      <c r="I34" s="159" t="s">
        <v>35</v>
      </c>
      <c r="J34" s="158" t="s">
        <v>37</v>
      </c>
      <c r="L34" s="42"/>
    </row>
    <row r="35" spans="2:12" s="1" customFormat="1" ht="14.4" customHeight="1">
      <c r="B35" s="42"/>
      <c r="D35" s="160" t="s">
        <v>38</v>
      </c>
      <c r="E35" s="146" t="s">
        <v>39</v>
      </c>
      <c r="F35" s="161">
        <f>ROUND((SUM(BE122:BE126)),2)</f>
        <v>0</v>
      </c>
      <c r="I35" s="162">
        <v>0.21</v>
      </c>
      <c r="J35" s="161">
        <f>ROUND(((SUM(BE122:BE126))*I35),2)</f>
        <v>0</v>
      </c>
      <c r="L35" s="42"/>
    </row>
    <row r="36" spans="2:12" s="1" customFormat="1" ht="14.4" customHeight="1">
      <c r="B36" s="42"/>
      <c r="E36" s="146" t="s">
        <v>40</v>
      </c>
      <c r="F36" s="161">
        <f>ROUND((SUM(BF122:BF126)),2)</f>
        <v>0</v>
      </c>
      <c r="I36" s="162">
        <v>0.15</v>
      </c>
      <c r="J36" s="161">
        <f>ROUND(((SUM(BF122:BF126))*I36),2)</f>
        <v>0</v>
      </c>
      <c r="L36" s="42"/>
    </row>
    <row r="37" spans="2:12" s="1" customFormat="1" ht="14.4" customHeight="1" hidden="1">
      <c r="B37" s="42"/>
      <c r="E37" s="146" t="s">
        <v>41</v>
      </c>
      <c r="F37" s="161">
        <f>ROUND((SUM(BG122:BG126)),2)</f>
        <v>0</v>
      </c>
      <c r="I37" s="162">
        <v>0.21</v>
      </c>
      <c r="J37" s="161">
        <f>0</f>
        <v>0</v>
      </c>
      <c r="L37" s="42"/>
    </row>
    <row r="38" spans="2:12" s="1" customFormat="1" ht="14.4" customHeight="1" hidden="1">
      <c r="B38" s="42"/>
      <c r="E38" s="146" t="s">
        <v>42</v>
      </c>
      <c r="F38" s="161">
        <f>ROUND((SUM(BH122:BH126)),2)</f>
        <v>0</v>
      </c>
      <c r="I38" s="162">
        <v>0.15</v>
      </c>
      <c r="J38" s="161">
        <f>0</f>
        <v>0</v>
      </c>
      <c r="L38" s="42"/>
    </row>
    <row r="39" spans="2:12" s="1" customFormat="1" ht="14.4" customHeight="1" hidden="1">
      <c r="B39" s="42"/>
      <c r="E39" s="146" t="s">
        <v>43</v>
      </c>
      <c r="F39" s="161">
        <f>ROUND((SUM(BI122:BI126)),2)</f>
        <v>0</v>
      </c>
      <c r="I39" s="162">
        <v>0</v>
      </c>
      <c r="J39" s="161">
        <f>0</f>
        <v>0</v>
      </c>
      <c r="L39" s="42"/>
    </row>
    <row r="40" spans="2:12" s="1" customFormat="1" ht="6.95" customHeight="1">
      <c r="B40" s="42"/>
      <c r="I40" s="148"/>
      <c r="L40" s="42"/>
    </row>
    <row r="41" spans="2:12" s="1" customFormat="1" ht="25.4" customHeight="1">
      <c r="B41" s="42"/>
      <c r="C41" s="163"/>
      <c r="D41" s="164" t="s">
        <v>44</v>
      </c>
      <c r="E41" s="165"/>
      <c r="F41" s="165"/>
      <c r="G41" s="166" t="s">
        <v>45</v>
      </c>
      <c r="H41" s="167" t="s">
        <v>46</v>
      </c>
      <c r="I41" s="168"/>
      <c r="J41" s="169">
        <f>SUM(J32:J39)</f>
        <v>0</v>
      </c>
      <c r="K41" s="170"/>
      <c r="L41" s="42"/>
    </row>
    <row r="42" spans="2:12" s="1" customFormat="1" ht="14.4" customHeight="1">
      <c r="B42" s="42"/>
      <c r="I42" s="148"/>
      <c r="L42" s="42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ht="12" customHeight="1">
      <c r="B86" s="20"/>
      <c r="C86" s="31" t="s">
        <v>99</v>
      </c>
      <c r="D86" s="21"/>
      <c r="E86" s="21"/>
      <c r="F86" s="21"/>
      <c r="G86" s="21"/>
      <c r="H86" s="21"/>
      <c r="I86" s="140"/>
      <c r="J86" s="21"/>
      <c r="K86" s="21"/>
      <c r="L86" s="19"/>
    </row>
    <row r="87" spans="2:12" s="1" customFormat="1" ht="16.5" customHeight="1">
      <c r="B87" s="37"/>
      <c r="C87" s="38"/>
      <c r="D87" s="38"/>
      <c r="E87" s="185" t="s">
        <v>100</v>
      </c>
      <c r="F87" s="38"/>
      <c r="G87" s="38"/>
      <c r="H87" s="38"/>
      <c r="I87" s="148"/>
      <c r="J87" s="38"/>
      <c r="K87" s="38"/>
      <c r="L87" s="42"/>
    </row>
    <row r="88" spans="2:12" s="1" customFormat="1" ht="12" customHeight="1">
      <c r="B88" s="37"/>
      <c r="C88" s="31" t="s">
        <v>101</v>
      </c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6.5" customHeight="1">
      <c r="B89" s="37"/>
      <c r="C89" s="38"/>
      <c r="D89" s="38"/>
      <c r="E89" s="70" t="str">
        <f>E11</f>
        <v>SO 192 - Dopravní značení provizorní - DIO</v>
      </c>
      <c r="F89" s="38"/>
      <c r="G89" s="38"/>
      <c r="H89" s="38"/>
      <c r="I89" s="148"/>
      <c r="J89" s="38"/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2" customHeight="1">
      <c r="B91" s="37"/>
      <c r="C91" s="31" t="s">
        <v>20</v>
      </c>
      <c r="D91" s="38"/>
      <c r="E91" s="38"/>
      <c r="F91" s="26" t="str">
        <f>F14</f>
        <v>Šumperk</v>
      </c>
      <c r="G91" s="38"/>
      <c r="H91" s="38"/>
      <c r="I91" s="150" t="s">
        <v>22</v>
      </c>
      <c r="J91" s="73" t="str">
        <f>IF(J14="","",J14)</f>
        <v>19. 4. 2019</v>
      </c>
      <c r="K91" s="38"/>
      <c r="L91" s="42"/>
    </row>
    <row r="92" spans="2:12" s="1" customFormat="1" ht="6.95" customHeight="1">
      <c r="B92" s="37"/>
      <c r="C92" s="38"/>
      <c r="D92" s="38"/>
      <c r="E92" s="38"/>
      <c r="F92" s="38"/>
      <c r="G92" s="38"/>
      <c r="H92" s="38"/>
      <c r="I92" s="148"/>
      <c r="J92" s="38"/>
      <c r="K92" s="38"/>
      <c r="L92" s="42"/>
    </row>
    <row r="93" spans="2:12" s="1" customFormat="1" ht="15.15" customHeight="1">
      <c r="B93" s="37"/>
      <c r="C93" s="31" t="s">
        <v>24</v>
      </c>
      <c r="D93" s="38"/>
      <c r="E93" s="38"/>
      <c r="F93" s="26" t="str">
        <f>E17</f>
        <v xml:space="preserve"> </v>
      </c>
      <c r="G93" s="38"/>
      <c r="H93" s="38"/>
      <c r="I93" s="150" t="s">
        <v>30</v>
      </c>
      <c r="J93" s="35" t="str">
        <f>E23</f>
        <v xml:space="preserve"> </v>
      </c>
      <c r="K93" s="38"/>
      <c r="L93" s="42"/>
    </row>
    <row r="94" spans="2:12" s="1" customFormat="1" ht="15.15" customHeight="1">
      <c r="B94" s="37"/>
      <c r="C94" s="31" t="s">
        <v>28</v>
      </c>
      <c r="D94" s="38"/>
      <c r="E94" s="38"/>
      <c r="F94" s="26" t="str">
        <f>IF(E20="","",E20)</f>
        <v>Vyplň údaj</v>
      </c>
      <c r="G94" s="38"/>
      <c r="H94" s="38"/>
      <c r="I94" s="150" t="s">
        <v>32</v>
      </c>
      <c r="J94" s="35" t="str">
        <f>E26</f>
        <v xml:space="preserve"> </v>
      </c>
      <c r="K94" s="3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12" s="1" customFormat="1" ht="29.25" customHeight="1">
      <c r="B96" s="37"/>
      <c r="C96" s="186" t="s">
        <v>104</v>
      </c>
      <c r="D96" s="187"/>
      <c r="E96" s="187"/>
      <c r="F96" s="187"/>
      <c r="G96" s="187"/>
      <c r="H96" s="187"/>
      <c r="I96" s="188"/>
      <c r="J96" s="189" t="s">
        <v>105</v>
      </c>
      <c r="K96" s="187"/>
      <c r="L96" s="42"/>
    </row>
    <row r="97" spans="2:12" s="1" customFormat="1" ht="10.3" customHeight="1">
      <c r="B97" s="37"/>
      <c r="C97" s="38"/>
      <c r="D97" s="38"/>
      <c r="E97" s="38"/>
      <c r="F97" s="38"/>
      <c r="G97" s="38"/>
      <c r="H97" s="38"/>
      <c r="I97" s="148"/>
      <c r="J97" s="38"/>
      <c r="K97" s="38"/>
      <c r="L97" s="42"/>
    </row>
    <row r="98" spans="2:47" s="1" customFormat="1" ht="22.8" customHeight="1">
      <c r="B98" s="37"/>
      <c r="C98" s="190" t="s">
        <v>106</v>
      </c>
      <c r="D98" s="38"/>
      <c r="E98" s="38"/>
      <c r="F98" s="38"/>
      <c r="G98" s="38"/>
      <c r="H98" s="38"/>
      <c r="I98" s="148"/>
      <c r="J98" s="104">
        <f>J122</f>
        <v>0</v>
      </c>
      <c r="K98" s="38"/>
      <c r="L98" s="42"/>
      <c r="AU98" s="16" t="s">
        <v>107</v>
      </c>
    </row>
    <row r="99" spans="2:12" s="8" customFormat="1" ht="24.95" customHeight="1">
      <c r="B99" s="191"/>
      <c r="C99" s="192"/>
      <c r="D99" s="193" t="s">
        <v>108</v>
      </c>
      <c r="E99" s="194"/>
      <c r="F99" s="194"/>
      <c r="G99" s="194"/>
      <c r="H99" s="194"/>
      <c r="I99" s="195"/>
      <c r="J99" s="196">
        <f>J123</f>
        <v>0</v>
      </c>
      <c r="K99" s="192"/>
      <c r="L99" s="197"/>
    </row>
    <row r="100" spans="2:12" s="9" customFormat="1" ht="19.9" customHeight="1">
      <c r="B100" s="198"/>
      <c r="C100" s="127"/>
      <c r="D100" s="199" t="s">
        <v>112</v>
      </c>
      <c r="E100" s="200"/>
      <c r="F100" s="200"/>
      <c r="G100" s="200"/>
      <c r="H100" s="200"/>
      <c r="I100" s="201"/>
      <c r="J100" s="202">
        <f>J124</f>
        <v>0</v>
      </c>
      <c r="K100" s="127"/>
      <c r="L100" s="203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48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81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84"/>
      <c r="J106" s="63"/>
      <c r="K106" s="63"/>
      <c r="L106" s="42"/>
    </row>
    <row r="107" spans="2:12" s="1" customFormat="1" ht="24.95" customHeight="1">
      <c r="B107" s="37"/>
      <c r="C107" s="22" t="s">
        <v>115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48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85" t="str">
        <f>E7</f>
        <v>Oprava povrchu místní komunikace na ul. Uničovská v Šumperku</v>
      </c>
      <c r="F110" s="31"/>
      <c r="G110" s="31"/>
      <c r="H110" s="31"/>
      <c r="I110" s="148"/>
      <c r="J110" s="38"/>
      <c r="K110" s="38"/>
      <c r="L110" s="42"/>
    </row>
    <row r="111" spans="2:12" ht="12" customHeight="1">
      <c r="B111" s="20"/>
      <c r="C111" s="31" t="s">
        <v>99</v>
      </c>
      <c r="D111" s="21"/>
      <c r="E111" s="21"/>
      <c r="F111" s="21"/>
      <c r="G111" s="21"/>
      <c r="H111" s="21"/>
      <c r="I111" s="140"/>
      <c r="J111" s="21"/>
      <c r="K111" s="21"/>
      <c r="L111" s="19"/>
    </row>
    <row r="112" spans="2:12" s="1" customFormat="1" ht="16.5" customHeight="1">
      <c r="B112" s="37"/>
      <c r="C112" s="38"/>
      <c r="D112" s="38"/>
      <c r="E112" s="185" t="s">
        <v>100</v>
      </c>
      <c r="F112" s="38"/>
      <c r="G112" s="38"/>
      <c r="H112" s="38"/>
      <c r="I112" s="148"/>
      <c r="J112" s="38"/>
      <c r="K112" s="38"/>
      <c r="L112" s="42"/>
    </row>
    <row r="113" spans="2:12" s="1" customFormat="1" ht="12" customHeight="1">
      <c r="B113" s="37"/>
      <c r="C113" s="31" t="s">
        <v>101</v>
      </c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E11</f>
        <v>SO 192 - Dopravní značení provizorní - DIO</v>
      </c>
      <c r="F114" s="38"/>
      <c r="G114" s="38"/>
      <c r="H114" s="38"/>
      <c r="I114" s="14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48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F14</f>
        <v>Šumperk</v>
      </c>
      <c r="G116" s="38"/>
      <c r="H116" s="38"/>
      <c r="I116" s="150" t="s">
        <v>22</v>
      </c>
      <c r="J116" s="73" t="str">
        <f>IF(J14="","",J14)</f>
        <v>19. 4. 2019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48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E17</f>
        <v xml:space="preserve"> </v>
      </c>
      <c r="G118" s="38"/>
      <c r="H118" s="38"/>
      <c r="I118" s="150" t="s">
        <v>30</v>
      </c>
      <c r="J118" s="35" t="str">
        <f>E23</f>
        <v xml:space="preserve"> 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IF(E20="","",E20)</f>
        <v>Vyplň údaj</v>
      </c>
      <c r="G119" s="38"/>
      <c r="H119" s="38"/>
      <c r="I119" s="150" t="s">
        <v>32</v>
      </c>
      <c r="J119" s="35" t="str">
        <f>E26</f>
        <v xml:space="preserve"> 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48"/>
      <c r="J120" s="38"/>
      <c r="K120" s="38"/>
      <c r="L120" s="42"/>
    </row>
    <row r="121" spans="2:20" s="10" customFormat="1" ht="29.25" customHeight="1">
      <c r="B121" s="204"/>
      <c r="C121" s="205" t="s">
        <v>116</v>
      </c>
      <c r="D121" s="206" t="s">
        <v>59</v>
      </c>
      <c r="E121" s="206" t="s">
        <v>55</v>
      </c>
      <c r="F121" s="206" t="s">
        <v>56</v>
      </c>
      <c r="G121" s="206" t="s">
        <v>117</v>
      </c>
      <c r="H121" s="206" t="s">
        <v>118</v>
      </c>
      <c r="I121" s="207" t="s">
        <v>119</v>
      </c>
      <c r="J121" s="206" t="s">
        <v>105</v>
      </c>
      <c r="K121" s="208" t="s">
        <v>120</v>
      </c>
      <c r="L121" s="209"/>
      <c r="M121" s="94" t="s">
        <v>1</v>
      </c>
      <c r="N121" s="95" t="s">
        <v>38</v>
      </c>
      <c r="O121" s="95" t="s">
        <v>121</v>
      </c>
      <c r="P121" s="95" t="s">
        <v>122</v>
      </c>
      <c r="Q121" s="95" t="s">
        <v>123</v>
      </c>
      <c r="R121" s="95" t="s">
        <v>124</v>
      </c>
      <c r="S121" s="95" t="s">
        <v>125</v>
      </c>
      <c r="T121" s="96" t="s">
        <v>126</v>
      </c>
    </row>
    <row r="122" spans="2:63" s="1" customFormat="1" ht="22.8" customHeight="1">
      <c r="B122" s="37"/>
      <c r="C122" s="101" t="s">
        <v>127</v>
      </c>
      <c r="D122" s="38"/>
      <c r="E122" s="38"/>
      <c r="F122" s="38"/>
      <c r="G122" s="38"/>
      <c r="H122" s="38"/>
      <c r="I122" s="148"/>
      <c r="J122" s="210">
        <f>BK122</f>
        <v>0</v>
      </c>
      <c r="K122" s="38"/>
      <c r="L122" s="42"/>
      <c r="M122" s="97"/>
      <c r="N122" s="98"/>
      <c r="O122" s="98"/>
      <c r="P122" s="211">
        <f>P123</f>
        <v>0</v>
      </c>
      <c r="Q122" s="98"/>
      <c r="R122" s="211">
        <f>R123</f>
        <v>0</v>
      </c>
      <c r="S122" s="98"/>
      <c r="T122" s="212">
        <f>T123</f>
        <v>0</v>
      </c>
      <c r="AT122" s="16" t="s">
        <v>73</v>
      </c>
      <c r="AU122" s="16" t="s">
        <v>107</v>
      </c>
      <c r="BK122" s="213">
        <f>BK123</f>
        <v>0</v>
      </c>
    </row>
    <row r="123" spans="2:63" s="11" customFormat="1" ht="25.9" customHeight="1">
      <c r="B123" s="214"/>
      <c r="C123" s="215"/>
      <c r="D123" s="216" t="s">
        <v>73</v>
      </c>
      <c r="E123" s="217" t="s">
        <v>128</v>
      </c>
      <c r="F123" s="217" t="s">
        <v>129</v>
      </c>
      <c r="G123" s="215"/>
      <c r="H123" s="215"/>
      <c r="I123" s="218"/>
      <c r="J123" s="219">
        <f>BK123</f>
        <v>0</v>
      </c>
      <c r="K123" s="215"/>
      <c r="L123" s="220"/>
      <c r="M123" s="221"/>
      <c r="N123" s="222"/>
      <c r="O123" s="222"/>
      <c r="P123" s="223">
        <f>P124</f>
        <v>0</v>
      </c>
      <c r="Q123" s="222"/>
      <c r="R123" s="223">
        <f>R124</f>
        <v>0</v>
      </c>
      <c r="S123" s="222"/>
      <c r="T123" s="224">
        <f>T124</f>
        <v>0</v>
      </c>
      <c r="AR123" s="225" t="s">
        <v>81</v>
      </c>
      <c r="AT123" s="226" t="s">
        <v>73</v>
      </c>
      <c r="AU123" s="226" t="s">
        <v>74</v>
      </c>
      <c r="AY123" s="225" t="s">
        <v>130</v>
      </c>
      <c r="BK123" s="227">
        <f>BK124</f>
        <v>0</v>
      </c>
    </row>
    <row r="124" spans="2:63" s="11" customFormat="1" ht="22.8" customHeight="1">
      <c r="B124" s="214"/>
      <c r="C124" s="215"/>
      <c r="D124" s="216" t="s">
        <v>73</v>
      </c>
      <c r="E124" s="228" t="s">
        <v>182</v>
      </c>
      <c r="F124" s="228" t="s">
        <v>183</v>
      </c>
      <c r="G124" s="215"/>
      <c r="H124" s="215"/>
      <c r="I124" s="218"/>
      <c r="J124" s="229">
        <f>BK124</f>
        <v>0</v>
      </c>
      <c r="K124" s="215"/>
      <c r="L124" s="220"/>
      <c r="M124" s="221"/>
      <c r="N124" s="222"/>
      <c r="O124" s="222"/>
      <c r="P124" s="223">
        <f>SUM(P125:P126)</f>
        <v>0</v>
      </c>
      <c r="Q124" s="222"/>
      <c r="R124" s="223">
        <f>SUM(R125:R126)</f>
        <v>0</v>
      </c>
      <c r="S124" s="222"/>
      <c r="T124" s="224">
        <f>SUM(T125:T126)</f>
        <v>0</v>
      </c>
      <c r="AR124" s="225" t="s">
        <v>81</v>
      </c>
      <c r="AT124" s="226" t="s">
        <v>73</v>
      </c>
      <c r="AU124" s="226" t="s">
        <v>81</v>
      </c>
      <c r="AY124" s="225" t="s">
        <v>130</v>
      </c>
      <c r="BK124" s="227">
        <f>SUM(BK125:BK126)</f>
        <v>0</v>
      </c>
    </row>
    <row r="125" spans="2:65" s="1" customFormat="1" ht="16.5" customHeight="1">
      <c r="B125" s="37"/>
      <c r="C125" s="230" t="s">
        <v>81</v>
      </c>
      <c r="D125" s="230" t="s">
        <v>132</v>
      </c>
      <c r="E125" s="231" t="s">
        <v>331</v>
      </c>
      <c r="F125" s="232" t="s">
        <v>332</v>
      </c>
      <c r="G125" s="233" t="s">
        <v>287</v>
      </c>
      <c r="H125" s="234">
        <v>1</v>
      </c>
      <c r="I125" s="235"/>
      <c r="J125" s="236">
        <f>ROUND(I125*H125,2)</f>
        <v>0</v>
      </c>
      <c r="K125" s="232" t="s">
        <v>1</v>
      </c>
      <c r="L125" s="42"/>
      <c r="M125" s="237" t="s">
        <v>1</v>
      </c>
      <c r="N125" s="238" t="s">
        <v>39</v>
      </c>
      <c r="O125" s="85"/>
      <c r="P125" s="239">
        <f>O125*H125</f>
        <v>0</v>
      </c>
      <c r="Q125" s="239">
        <v>0</v>
      </c>
      <c r="R125" s="239">
        <f>Q125*H125</f>
        <v>0</v>
      </c>
      <c r="S125" s="239">
        <v>0</v>
      </c>
      <c r="T125" s="240">
        <f>S125*H125</f>
        <v>0</v>
      </c>
      <c r="AR125" s="241" t="s">
        <v>137</v>
      </c>
      <c r="AT125" s="241" t="s">
        <v>132</v>
      </c>
      <c r="AU125" s="241" t="s">
        <v>83</v>
      </c>
      <c r="AY125" s="16" t="s">
        <v>130</v>
      </c>
      <c r="BE125" s="242">
        <f>IF(N125="základní",J125,0)</f>
        <v>0</v>
      </c>
      <c r="BF125" s="242">
        <f>IF(N125="snížená",J125,0)</f>
        <v>0</v>
      </c>
      <c r="BG125" s="242">
        <f>IF(N125="zákl. přenesená",J125,0)</f>
        <v>0</v>
      </c>
      <c r="BH125" s="242">
        <f>IF(N125="sníž. přenesená",J125,0)</f>
        <v>0</v>
      </c>
      <c r="BI125" s="242">
        <f>IF(N125="nulová",J125,0)</f>
        <v>0</v>
      </c>
      <c r="BJ125" s="16" t="s">
        <v>81</v>
      </c>
      <c r="BK125" s="242">
        <f>ROUND(I125*H125,2)</f>
        <v>0</v>
      </c>
      <c r="BL125" s="16" t="s">
        <v>137</v>
      </c>
      <c r="BM125" s="241" t="s">
        <v>333</v>
      </c>
    </row>
    <row r="126" spans="2:65" s="1" customFormat="1" ht="24" customHeight="1">
      <c r="B126" s="37"/>
      <c r="C126" s="230" t="s">
        <v>83</v>
      </c>
      <c r="D126" s="230" t="s">
        <v>132</v>
      </c>
      <c r="E126" s="231" t="s">
        <v>334</v>
      </c>
      <c r="F126" s="232" t="s">
        <v>335</v>
      </c>
      <c r="G126" s="233" t="s">
        <v>287</v>
      </c>
      <c r="H126" s="234">
        <v>1</v>
      </c>
      <c r="I126" s="235"/>
      <c r="J126" s="236">
        <f>ROUND(I126*H126,2)</f>
        <v>0</v>
      </c>
      <c r="K126" s="232" t="s">
        <v>1</v>
      </c>
      <c r="L126" s="42"/>
      <c r="M126" s="276" t="s">
        <v>1</v>
      </c>
      <c r="N126" s="277" t="s">
        <v>39</v>
      </c>
      <c r="O126" s="278"/>
      <c r="P126" s="279">
        <f>O126*H126</f>
        <v>0</v>
      </c>
      <c r="Q126" s="279">
        <v>0</v>
      </c>
      <c r="R126" s="279">
        <f>Q126*H126</f>
        <v>0</v>
      </c>
      <c r="S126" s="279">
        <v>0</v>
      </c>
      <c r="T126" s="280">
        <f>S126*H126</f>
        <v>0</v>
      </c>
      <c r="AR126" s="241" t="s">
        <v>137</v>
      </c>
      <c r="AT126" s="241" t="s">
        <v>132</v>
      </c>
      <c r="AU126" s="241" t="s">
        <v>83</v>
      </c>
      <c r="AY126" s="16" t="s">
        <v>130</v>
      </c>
      <c r="BE126" s="242">
        <f>IF(N126="základní",J126,0)</f>
        <v>0</v>
      </c>
      <c r="BF126" s="242">
        <f>IF(N126="snížená",J126,0)</f>
        <v>0</v>
      </c>
      <c r="BG126" s="242">
        <f>IF(N126="zákl. přenesená",J126,0)</f>
        <v>0</v>
      </c>
      <c r="BH126" s="242">
        <f>IF(N126="sníž. přenesená",J126,0)</f>
        <v>0</v>
      </c>
      <c r="BI126" s="242">
        <f>IF(N126="nulová",J126,0)</f>
        <v>0</v>
      </c>
      <c r="BJ126" s="16" t="s">
        <v>81</v>
      </c>
      <c r="BK126" s="242">
        <f>ROUND(I126*H126,2)</f>
        <v>0</v>
      </c>
      <c r="BL126" s="16" t="s">
        <v>137</v>
      </c>
      <c r="BM126" s="241" t="s">
        <v>336</v>
      </c>
    </row>
    <row r="127" spans="2:12" s="1" customFormat="1" ht="6.95" customHeight="1">
      <c r="B127" s="60"/>
      <c r="C127" s="61"/>
      <c r="D127" s="61"/>
      <c r="E127" s="61"/>
      <c r="F127" s="61"/>
      <c r="G127" s="61"/>
      <c r="H127" s="61"/>
      <c r="I127" s="181"/>
      <c r="J127" s="61"/>
      <c r="K127" s="61"/>
      <c r="L127" s="42"/>
    </row>
  </sheetData>
  <sheetProtection password="CC35" sheet="1" objects="1" scenarios="1" formatColumns="0" formatRows="0" autoFilter="0"/>
  <autoFilter ref="C121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4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97</v>
      </c>
    </row>
    <row r="3" spans="2:46" ht="6.95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9"/>
      <c r="AT3" s="16" t="s">
        <v>83</v>
      </c>
    </row>
    <row r="4" spans="2:46" ht="24.95" customHeight="1">
      <c r="B4" s="19"/>
      <c r="D4" s="144" t="s">
        <v>98</v>
      </c>
      <c r="L4" s="19"/>
      <c r="M4" s="14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6" t="s">
        <v>16</v>
      </c>
      <c r="L6" s="19"/>
    </row>
    <row r="7" spans="2:12" ht="16.5" customHeight="1">
      <c r="B7" s="19"/>
      <c r="E7" s="147" t="str">
        <f>'Rekapitulace stavby'!K6</f>
        <v>Oprava povrchu místní komunikace na ul. Uničovská v Šumperku</v>
      </c>
      <c r="F7" s="146"/>
      <c r="G7" s="146"/>
      <c r="H7" s="146"/>
      <c r="L7" s="19"/>
    </row>
    <row r="8" spans="2:12" s="1" customFormat="1" ht="12" customHeight="1">
      <c r="B8" s="42"/>
      <c r="D8" s="146" t="s">
        <v>99</v>
      </c>
      <c r="I8" s="148"/>
      <c r="L8" s="42"/>
    </row>
    <row r="9" spans="2:12" s="1" customFormat="1" ht="36.95" customHeight="1">
      <c r="B9" s="42"/>
      <c r="E9" s="149" t="s">
        <v>337</v>
      </c>
      <c r="F9" s="1"/>
      <c r="G9" s="1"/>
      <c r="H9" s="1"/>
      <c r="I9" s="148"/>
      <c r="L9" s="42"/>
    </row>
    <row r="10" spans="2:12" s="1" customFormat="1" ht="12">
      <c r="B10" s="42"/>
      <c r="I10" s="148"/>
      <c r="L10" s="42"/>
    </row>
    <row r="11" spans="2:12" s="1" customFormat="1" ht="12" customHeight="1">
      <c r="B11" s="42"/>
      <c r="D11" s="146" t="s">
        <v>18</v>
      </c>
      <c r="F11" s="135" t="s">
        <v>1</v>
      </c>
      <c r="I11" s="150" t="s">
        <v>19</v>
      </c>
      <c r="J11" s="135" t="s">
        <v>1</v>
      </c>
      <c r="L11" s="42"/>
    </row>
    <row r="12" spans="2:12" s="1" customFormat="1" ht="12" customHeight="1">
      <c r="B12" s="42"/>
      <c r="D12" s="146" t="s">
        <v>20</v>
      </c>
      <c r="F12" s="135" t="s">
        <v>21</v>
      </c>
      <c r="I12" s="150" t="s">
        <v>22</v>
      </c>
      <c r="J12" s="151" t="str">
        <f>'Rekapitulace stavby'!AN8</f>
        <v>19. 4. 2019</v>
      </c>
      <c r="L12" s="42"/>
    </row>
    <row r="13" spans="2:12" s="1" customFormat="1" ht="10.8" customHeight="1">
      <c r="B13" s="42"/>
      <c r="I13" s="148"/>
      <c r="L13" s="42"/>
    </row>
    <row r="14" spans="2:12" s="1" customFormat="1" ht="12" customHeight="1">
      <c r="B14" s="42"/>
      <c r="D14" s="146" t="s">
        <v>24</v>
      </c>
      <c r="I14" s="150" t="s">
        <v>25</v>
      </c>
      <c r="J14" s="135" t="str">
        <f>IF('Rekapitulace stavby'!AN10="","",'Rekapitulace stavby'!AN10)</f>
        <v/>
      </c>
      <c r="L14" s="42"/>
    </row>
    <row r="15" spans="2:12" s="1" customFormat="1" ht="18" customHeight="1">
      <c r="B15" s="42"/>
      <c r="E15" s="135" t="str">
        <f>IF('Rekapitulace stavby'!E11="","",'Rekapitulace stavby'!E11)</f>
        <v xml:space="preserve"> </v>
      </c>
      <c r="I15" s="150" t="s">
        <v>27</v>
      </c>
      <c r="J15" s="135" t="str">
        <f>IF('Rekapitulace stavby'!AN11="","",'Rekapitulace stavby'!AN11)</f>
        <v/>
      </c>
      <c r="L15" s="42"/>
    </row>
    <row r="16" spans="2:12" s="1" customFormat="1" ht="6.95" customHeight="1">
      <c r="B16" s="42"/>
      <c r="I16" s="148"/>
      <c r="L16" s="42"/>
    </row>
    <row r="17" spans="2:12" s="1" customFormat="1" ht="12" customHeight="1">
      <c r="B17" s="42"/>
      <c r="D17" s="146" t="s">
        <v>28</v>
      </c>
      <c r="I17" s="150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35"/>
      <c r="G18" s="135"/>
      <c r="H18" s="135"/>
      <c r="I18" s="150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8"/>
      <c r="L19" s="42"/>
    </row>
    <row r="20" spans="2:12" s="1" customFormat="1" ht="12" customHeight="1">
      <c r="B20" s="42"/>
      <c r="D20" s="146" t="s">
        <v>30</v>
      </c>
      <c r="I20" s="150" t="s">
        <v>25</v>
      </c>
      <c r="J20" s="135" t="str">
        <f>IF('Rekapitulace stavby'!AN16="","",'Rekapitulace stavby'!AN16)</f>
        <v/>
      </c>
      <c r="L20" s="42"/>
    </row>
    <row r="21" spans="2:12" s="1" customFormat="1" ht="18" customHeight="1">
      <c r="B21" s="42"/>
      <c r="E21" s="135" t="str">
        <f>IF('Rekapitulace stavby'!E17="","",'Rekapitulace stavby'!E17)</f>
        <v xml:space="preserve"> </v>
      </c>
      <c r="I21" s="150" t="s">
        <v>27</v>
      </c>
      <c r="J21" s="135" t="str">
        <f>IF('Rekapitulace stavby'!AN17="","",'Rekapitulace stavby'!AN17)</f>
        <v/>
      </c>
      <c r="L21" s="42"/>
    </row>
    <row r="22" spans="2:12" s="1" customFormat="1" ht="6.95" customHeight="1">
      <c r="B22" s="42"/>
      <c r="I22" s="148"/>
      <c r="L22" s="42"/>
    </row>
    <row r="23" spans="2:12" s="1" customFormat="1" ht="12" customHeight="1">
      <c r="B23" s="42"/>
      <c r="D23" s="146" t="s">
        <v>32</v>
      </c>
      <c r="I23" s="150" t="s">
        <v>25</v>
      </c>
      <c r="J23" s="135" t="str">
        <f>IF('Rekapitulace stavby'!AN19="","",'Rekapitulace stavby'!AN19)</f>
        <v/>
      </c>
      <c r="L23" s="42"/>
    </row>
    <row r="24" spans="2:12" s="1" customFormat="1" ht="18" customHeight="1">
      <c r="B24" s="42"/>
      <c r="E24" s="135" t="str">
        <f>IF('Rekapitulace stavby'!E20="","",'Rekapitulace stavby'!E20)</f>
        <v xml:space="preserve"> </v>
      </c>
      <c r="I24" s="150" t="s">
        <v>27</v>
      </c>
      <c r="J24" s="135" t="str">
        <f>IF('Rekapitulace stavby'!AN20="","",'Rekapitulace stavby'!AN20)</f>
        <v/>
      </c>
      <c r="L24" s="42"/>
    </row>
    <row r="25" spans="2:12" s="1" customFormat="1" ht="6.95" customHeight="1">
      <c r="B25" s="42"/>
      <c r="I25" s="148"/>
      <c r="L25" s="42"/>
    </row>
    <row r="26" spans="2:12" s="1" customFormat="1" ht="12" customHeight="1">
      <c r="B26" s="42"/>
      <c r="D26" s="146" t="s">
        <v>33</v>
      </c>
      <c r="I26" s="148"/>
      <c r="L26" s="42"/>
    </row>
    <row r="27" spans="2:12" s="7" customFormat="1" ht="16.5" customHeight="1">
      <c r="B27" s="152"/>
      <c r="E27" s="153" t="s">
        <v>1</v>
      </c>
      <c r="F27" s="153"/>
      <c r="G27" s="153"/>
      <c r="H27" s="153"/>
      <c r="I27" s="154"/>
      <c r="L27" s="152"/>
    </row>
    <row r="28" spans="2:12" s="1" customFormat="1" ht="6.95" customHeight="1">
      <c r="B28" s="42"/>
      <c r="I28" s="14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55"/>
      <c r="J29" s="77"/>
      <c r="K29" s="77"/>
      <c r="L29" s="42"/>
    </row>
    <row r="30" spans="2:12" s="1" customFormat="1" ht="25.4" customHeight="1">
      <c r="B30" s="42"/>
      <c r="D30" s="156" t="s">
        <v>34</v>
      </c>
      <c r="I30" s="148"/>
      <c r="J30" s="157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55"/>
      <c r="J31" s="77"/>
      <c r="K31" s="77"/>
      <c r="L31" s="42"/>
    </row>
    <row r="32" spans="2:12" s="1" customFormat="1" ht="14.4" customHeight="1">
      <c r="B32" s="42"/>
      <c r="F32" s="158" t="s">
        <v>36</v>
      </c>
      <c r="I32" s="159" t="s">
        <v>35</v>
      </c>
      <c r="J32" s="158" t="s">
        <v>37</v>
      </c>
      <c r="L32" s="42"/>
    </row>
    <row r="33" spans="2:12" s="1" customFormat="1" ht="14.4" customHeight="1">
      <c r="B33" s="42"/>
      <c r="D33" s="160" t="s">
        <v>38</v>
      </c>
      <c r="E33" s="146" t="s">
        <v>39</v>
      </c>
      <c r="F33" s="161">
        <f>ROUND((SUM(BE118:BE122)),2)</f>
        <v>0</v>
      </c>
      <c r="I33" s="162">
        <v>0.21</v>
      </c>
      <c r="J33" s="161">
        <f>ROUND(((SUM(BE118:BE122))*I33),2)</f>
        <v>0</v>
      </c>
      <c r="L33" s="42"/>
    </row>
    <row r="34" spans="2:12" s="1" customFormat="1" ht="14.4" customHeight="1">
      <c r="B34" s="42"/>
      <c r="E34" s="146" t="s">
        <v>40</v>
      </c>
      <c r="F34" s="161">
        <f>ROUND((SUM(BF118:BF122)),2)</f>
        <v>0</v>
      </c>
      <c r="I34" s="162">
        <v>0.15</v>
      </c>
      <c r="J34" s="161">
        <f>ROUND(((SUM(BF118:BF122))*I34),2)</f>
        <v>0</v>
      </c>
      <c r="L34" s="42"/>
    </row>
    <row r="35" spans="2:12" s="1" customFormat="1" ht="14.4" customHeight="1" hidden="1">
      <c r="B35" s="42"/>
      <c r="E35" s="146" t="s">
        <v>41</v>
      </c>
      <c r="F35" s="161">
        <f>ROUND((SUM(BG118:BG122)),2)</f>
        <v>0</v>
      </c>
      <c r="I35" s="162">
        <v>0.21</v>
      </c>
      <c r="J35" s="161">
        <f>0</f>
        <v>0</v>
      </c>
      <c r="L35" s="42"/>
    </row>
    <row r="36" spans="2:12" s="1" customFormat="1" ht="14.4" customHeight="1" hidden="1">
      <c r="B36" s="42"/>
      <c r="E36" s="146" t="s">
        <v>42</v>
      </c>
      <c r="F36" s="161">
        <f>ROUND((SUM(BH118:BH122)),2)</f>
        <v>0</v>
      </c>
      <c r="I36" s="162">
        <v>0.15</v>
      </c>
      <c r="J36" s="161">
        <f>0</f>
        <v>0</v>
      </c>
      <c r="L36" s="42"/>
    </row>
    <row r="37" spans="2:12" s="1" customFormat="1" ht="14.4" customHeight="1" hidden="1">
      <c r="B37" s="42"/>
      <c r="E37" s="146" t="s">
        <v>43</v>
      </c>
      <c r="F37" s="161">
        <f>ROUND((SUM(BI118:BI122)),2)</f>
        <v>0</v>
      </c>
      <c r="I37" s="162">
        <v>0</v>
      </c>
      <c r="J37" s="161">
        <f>0</f>
        <v>0</v>
      </c>
      <c r="L37" s="42"/>
    </row>
    <row r="38" spans="2:12" s="1" customFormat="1" ht="6.95" customHeight="1">
      <c r="B38" s="42"/>
      <c r="I38" s="148"/>
      <c r="L38" s="42"/>
    </row>
    <row r="39" spans="2:12" s="1" customFormat="1" ht="25.4" customHeight="1">
      <c r="B39" s="42"/>
      <c r="C39" s="163"/>
      <c r="D39" s="164" t="s">
        <v>44</v>
      </c>
      <c r="E39" s="165"/>
      <c r="F39" s="165"/>
      <c r="G39" s="166" t="s">
        <v>45</v>
      </c>
      <c r="H39" s="167" t="s">
        <v>46</v>
      </c>
      <c r="I39" s="168"/>
      <c r="J39" s="169">
        <f>SUM(J30:J37)</f>
        <v>0</v>
      </c>
      <c r="K39" s="170"/>
      <c r="L39" s="42"/>
    </row>
    <row r="40" spans="2:12" s="1" customFormat="1" ht="14.4" customHeight="1">
      <c r="B40" s="42"/>
      <c r="I40" s="14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71" t="s">
        <v>47</v>
      </c>
      <c r="E50" s="172"/>
      <c r="F50" s="172"/>
      <c r="G50" s="171" t="s">
        <v>48</v>
      </c>
      <c r="H50" s="172"/>
      <c r="I50" s="173"/>
      <c r="J50" s="172"/>
      <c r="K50" s="172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74" t="s">
        <v>49</v>
      </c>
      <c r="E61" s="175"/>
      <c r="F61" s="176" t="s">
        <v>50</v>
      </c>
      <c r="G61" s="174" t="s">
        <v>49</v>
      </c>
      <c r="H61" s="175"/>
      <c r="I61" s="177"/>
      <c r="J61" s="178" t="s">
        <v>50</v>
      </c>
      <c r="K61" s="175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71" t="s">
        <v>51</v>
      </c>
      <c r="E65" s="172"/>
      <c r="F65" s="172"/>
      <c r="G65" s="171" t="s">
        <v>52</v>
      </c>
      <c r="H65" s="172"/>
      <c r="I65" s="173"/>
      <c r="J65" s="172"/>
      <c r="K65" s="172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74" t="s">
        <v>49</v>
      </c>
      <c r="E76" s="175"/>
      <c r="F76" s="176" t="s">
        <v>50</v>
      </c>
      <c r="G76" s="174" t="s">
        <v>49</v>
      </c>
      <c r="H76" s="175"/>
      <c r="I76" s="177"/>
      <c r="J76" s="178" t="s">
        <v>50</v>
      </c>
      <c r="K76" s="175"/>
      <c r="L76" s="42"/>
    </row>
    <row r="77" spans="2:12" s="1" customFormat="1" ht="14.4" customHeight="1"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42"/>
    </row>
    <row r="81" spans="2:12" s="1" customFormat="1" ht="6.95" customHeight="1"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42"/>
    </row>
    <row r="82" spans="2:12" s="1" customFormat="1" ht="24.95" customHeight="1">
      <c r="B82" s="37"/>
      <c r="C82" s="22" t="s">
        <v>103</v>
      </c>
      <c r="D82" s="38"/>
      <c r="E82" s="38"/>
      <c r="F82" s="38"/>
      <c r="G82" s="38"/>
      <c r="H82" s="38"/>
      <c r="I82" s="14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48"/>
      <c r="J84" s="38"/>
      <c r="K84" s="38"/>
      <c r="L84" s="42"/>
    </row>
    <row r="85" spans="2:12" s="1" customFormat="1" ht="16.5" customHeight="1">
      <c r="B85" s="37"/>
      <c r="C85" s="38"/>
      <c r="D85" s="38"/>
      <c r="E85" s="185" t="str">
        <f>E7</f>
        <v>Oprava povrchu místní komunikace na ul. Uničovská v Šumperku</v>
      </c>
      <c r="F85" s="31"/>
      <c r="G85" s="31"/>
      <c r="H85" s="31"/>
      <c r="I85" s="148"/>
      <c r="J85" s="38"/>
      <c r="K85" s="38"/>
      <c r="L85" s="42"/>
    </row>
    <row r="86" spans="2:12" s="1" customFormat="1" ht="12" customHeight="1">
      <c r="B86" s="37"/>
      <c r="C86" s="31" t="s">
        <v>99</v>
      </c>
      <c r="D86" s="38"/>
      <c r="E86" s="38"/>
      <c r="F86" s="38"/>
      <c r="G86" s="38"/>
      <c r="H86" s="38"/>
      <c r="I86" s="14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1020 - VRN</v>
      </c>
      <c r="F87" s="38"/>
      <c r="G87" s="38"/>
      <c r="H87" s="38"/>
      <c r="I87" s="14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4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Šumperk</v>
      </c>
      <c r="G89" s="38"/>
      <c r="H89" s="38"/>
      <c r="I89" s="150" t="s">
        <v>22</v>
      </c>
      <c r="J89" s="73" t="str">
        <f>IF(J12="","",J12)</f>
        <v>19. 4. 2019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4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 xml:space="preserve"> </v>
      </c>
      <c r="G91" s="38"/>
      <c r="H91" s="38"/>
      <c r="I91" s="150" t="s">
        <v>30</v>
      </c>
      <c r="J91" s="35" t="str">
        <f>E21</f>
        <v xml:space="preserve"> 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50" t="s">
        <v>32</v>
      </c>
      <c r="J92" s="35" t="str">
        <f>E24</f>
        <v xml:space="preserve"> 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48"/>
      <c r="J93" s="38"/>
      <c r="K93" s="38"/>
      <c r="L93" s="42"/>
    </row>
    <row r="94" spans="2:12" s="1" customFormat="1" ht="29.25" customHeight="1">
      <c r="B94" s="37"/>
      <c r="C94" s="186" t="s">
        <v>104</v>
      </c>
      <c r="D94" s="187"/>
      <c r="E94" s="187"/>
      <c r="F94" s="187"/>
      <c r="G94" s="187"/>
      <c r="H94" s="187"/>
      <c r="I94" s="188"/>
      <c r="J94" s="189" t="s">
        <v>105</v>
      </c>
      <c r="K94" s="187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48"/>
      <c r="J95" s="38"/>
      <c r="K95" s="38"/>
      <c r="L95" s="42"/>
    </row>
    <row r="96" spans="2:47" s="1" customFormat="1" ht="22.8" customHeight="1">
      <c r="B96" s="37"/>
      <c r="C96" s="190" t="s">
        <v>106</v>
      </c>
      <c r="D96" s="38"/>
      <c r="E96" s="38"/>
      <c r="F96" s="38"/>
      <c r="G96" s="38"/>
      <c r="H96" s="38"/>
      <c r="I96" s="148"/>
      <c r="J96" s="104">
        <f>J118</f>
        <v>0</v>
      </c>
      <c r="K96" s="38"/>
      <c r="L96" s="42"/>
      <c r="AU96" s="16" t="s">
        <v>107</v>
      </c>
    </row>
    <row r="97" spans="2:12" s="8" customFormat="1" ht="24.95" customHeight="1">
      <c r="B97" s="191"/>
      <c r="C97" s="192"/>
      <c r="D97" s="193" t="s">
        <v>338</v>
      </c>
      <c r="E97" s="194"/>
      <c r="F97" s="194"/>
      <c r="G97" s="194"/>
      <c r="H97" s="194"/>
      <c r="I97" s="195"/>
      <c r="J97" s="196">
        <f>J119</f>
        <v>0</v>
      </c>
      <c r="K97" s="192"/>
      <c r="L97" s="197"/>
    </row>
    <row r="98" spans="2:12" s="9" customFormat="1" ht="19.9" customHeight="1">
      <c r="B98" s="198"/>
      <c r="C98" s="127"/>
      <c r="D98" s="199" t="s">
        <v>339</v>
      </c>
      <c r="E98" s="200"/>
      <c r="F98" s="200"/>
      <c r="G98" s="200"/>
      <c r="H98" s="200"/>
      <c r="I98" s="201"/>
      <c r="J98" s="202">
        <f>J120</f>
        <v>0</v>
      </c>
      <c r="K98" s="127"/>
      <c r="L98" s="203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48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81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84"/>
      <c r="J104" s="63"/>
      <c r="K104" s="63"/>
      <c r="L104" s="42"/>
    </row>
    <row r="105" spans="2:12" s="1" customFormat="1" ht="24.95" customHeight="1">
      <c r="B105" s="37"/>
      <c r="C105" s="22" t="s">
        <v>115</v>
      </c>
      <c r="D105" s="38"/>
      <c r="E105" s="38"/>
      <c r="F105" s="38"/>
      <c r="G105" s="38"/>
      <c r="H105" s="38"/>
      <c r="I105" s="148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48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48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85" t="str">
        <f>E7</f>
        <v>Oprava povrchu místní komunikace na ul. Uničovská v Šumperku</v>
      </c>
      <c r="F108" s="31"/>
      <c r="G108" s="31"/>
      <c r="H108" s="31"/>
      <c r="I108" s="148"/>
      <c r="J108" s="38"/>
      <c r="K108" s="38"/>
      <c r="L108" s="42"/>
    </row>
    <row r="109" spans="2:12" s="1" customFormat="1" ht="12" customHeight="1">
      <c r="B109" s="37"/>
      <c r="C109" s="31" t="s">
        <v>99</v>
      </c>
      <c r="D109" s="38"/>
      <c r="E109" s="38"/>
      <c r="F109" s="38"/>
      <c r="G109" s="38"/>
      <c r="H109" s="38"/>
      <c r="I109" s="148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1020 - VRN</v>
      </c>
      <c r="F110" s="38"/>
      <c r="G110" s="38"/>
      <c r="H110" s="38"/>
      <c r="I110" s="14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48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Šumperk</v>
      </c>
      <c r="G112" s="38"/>
      <c r="H112" s="38"/>
      <c r="I112" s="150" t="s">
        <v>22</v>
      </c>
      <c r="J112" s="73" t="str">
        <f>IF(J12="","",J12)</f>
        <v>19. 4. 2019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48"/>
      <c r="J113" s="38"/>
      <c r="K113" s="38"/>
      <c r="L113" s="42"/>
    </row>
    <row r="114" spans="2:12" s="1" customFormat="1" ht="15.15" customHeight="1">
      <c r="B114" s="37"/>
      <c r="C114" s="31" t="s">
        <v>24</v>
      </c>
      <c r="D114" s="38"/>
      <c r="E114" s="38"/>
      <c r="F114" s="26" t="str">
        <f>E15</f>
        <v xml:space="preserve"> </v>
      </c>
      <c r="G114" s="38"/>
      <c r="H114" s="38"/>
      <c r="I114" s="150" t="s">
        <v>30</v>
      </c>
      <c r="J114" s="35" t="str">
        <f>E21</f>
        <v xml:space="preserve"> 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50" t="s">
        <v>32</v>
      </c>
      <c r="J115" s="35" t="str">
        <f>E24</f>
        <v xml:space="preserve"> 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48"/>
      <c r="J116" s="38"/>
      <c r="K116" s="38"/>
      <c r="L116" s="42"/>
    </row>
    <row r="117" spans="2:20" s="10" customFormat="1" ht="29.25" customHeight="1">
      <c r="B117" s="204"/>
      <c r="C117" s="205" t="s">
        <v>116</v>
      </c>
      <c r="D117" s="206" t="s">
        <v>59</v>
      </c>
      <c r="E117" s="206" t="s">
        <v>55</v>
      </c>
      <c r="F117" s="206" t="s">
        <v>56</v>
      </c>
      <c r="G117" s="206" t="s">
        <v>117</v>
      </c>
      <c r="H117" s="206" t="s">
        <v>118</v>
      </c>
      <c r="I117" s="207" t="s">
        <v>119</v>
      </c>
      <c r="J117" s="206" t="s">
        <v>105</v>
      </c>
      <c r="K117" s="208" t="s">
        <v>120</v>
      </c>
      <c r="L117" s="209"/>
      <c r="M117" s="94" t="s">
        <v>1</v>
      </c>
      <c r="N117" s="95" t="s">
        <v>38</v>
      </c>
      <c r="O117" s="95" t="s">
        <v>121</v>
      </c>
      <c r="P117" s="95" t="s">
        <v>122</v>
      </c>
      <c r="Q117" s="95" t="s">
        <v>123</v>
      </c>
      <c r="R117" s="95" t="s">
        <v>124</v>
      </c>
      <c r="S117" s="95" t="s">
        <v>125</v>
      </c>
      <c r="T117" s="96" t="s">
        <v>126</v>
      </c>
    </row>
    <row r="118" spans="2:63" s="1" customFormat="1" ht="22.8" customHeight="1">
      <c r="B118" s="37"/>
      <c r="C118" s="101" t="s">
        <v>127</v>
      </c>
      <c r="D118" s="38"/>
      <c r="E118" s="38"/>
      <c r="F118" s="38"/>
      <c r="G118" s="38"/>
      <c r="H118" s="38"/>
      <c r="I118" s="148"/>
      <c r="J118" s="210">
        <f>BK118</f>
        <v>0</v>
      </c>
      <c r="K118" s="38"/>
      <c r="L118" s="42"/>
      <c r="M118" s="97"/>
      <c r="N118" s="98"/>
      <c r="O118" s="98"/>
      <c r="P118" s="211">
        <f>P119</f>
        <v>0</v>
      </c>
      <c r="Q118" s="98"/>
      <c r="R118" s="211">
        <f>R119</f>
        <v>0</v>
      </c>
      <c r="S118" s="98"/>
      <c r="T118" s="212">
        <f>T119</f>
        <v>0</v>
      </c>
      <c r="AT118" s="16" t="s">
        <v>73</v>
      </c>
      <c r="AU118" s="16" t="s">
        <v>107</v>
      </c>
      <c r="BK118" s="213">
        <f>BK119</f>
        <v>0</v>
      </c>
    </row>
    <row r="119" spans="2:63" s="11" customFormat="1" ht="25.9" customHeight="1">
      <c r="B119" s="214"/>
      <c r="C119" s="215"/>
      <c r="D119" s="216" t="s">
        <v>73</v>
      </c>
      <c r="E119" s="217" t="s">
        <v>96</v>
      </c>
      <c r="F119" s="217" t="s">
        <v>340</v>
      </c>
      <c r="G119" s="215"/>
      <c r="H119" s="215"/>
      <c r="I119" s="218"/>
      <c r="J119" s="219">
        <f>BK119</f>
        <v>0</v>
      </c>
      <c r="K119" s="215"/>
      <c r="L119" s="220"/>
      <c r="M119" s="221"/>
      <c r="N119" s="222"/>
      <c r="O119" s="222"/>
      <c r="P119" s="223">
        <f>P120</f>
        <v>0</v>
      </c>
      <c r="Q119" s="222"/>
      <c r="R119" s="223">
        <f>R120</f>
        <v>0</v>
      </c>
      <c r="S119" s="222"/>
      <c r="T119" s="224">
        <f>T120</f>
        <v>0</v>
      </c>
      <c r="AR119" s="225" t="s">
        <v>143</v>
      </c>
      <c r="AT119" s="226" t="s">
        <v>73</v>
      </c>
      <c r="AU119" s="226" t="s">
        <v>74</v>
      </c>
      <c r="AY119" s="225" t="s">
        <v>130</v>
      </c>
      <c r="BK119" s="227">
        <f>BK120</f>
        <v>0</v>
      </c>
    </row>
    <row r="120" spans="2:63" s="11" customFormat="1" ht="22.8" customHeight="1">
      <c r="B120" s="214"/>
      <c r="C120" s="215"/>
      <c r="D120" s="216" t="s">
        <v>73</v>
      </c>
      <c r="E120" s="228" t="s">
        <v>74</v>
      </c>
      <c r="F120" s="228" t="s">
        <v>340</v>
      </c>
      <c r="G120" s="215"/>
      <c r="H120" s="215"/>
      <c r="I120" s="218"/>
      <c r="J120" s="229">
        <f>BK120</f>
        <v>0</v>
      </c>
      <c r="K120" s="215"/>
      <c r="L120" s="220"/>
      <c r="M120" s="221"/>
      <c r="N120" s="222"/>
      <c r="O120" s="222"/>
      <c r="P120" s="223">
        <f>SUM(P121:P122)</f>
        <v>0</v>
      </c>
      <c r="Q120" s="222"/>
      <c r="R120" s="223">
        <f>SUM(R121:R122)</f>
        <v>0</v>
      </c>
      <c r="S120" s="222"/>
      <c r="T120" s="224">
        <f>SUM(T121:T122)</f>
        <v>0</v>
      </c>
      <c r="AR120" s="225" t="s">
        <v>143</v>
      </c>
      <c r="AT120" s="226" t="s">
        <v>73</v>
      </c>
      <c r="AU120" s="226" t="s">
        <v>81</v>
      </c>
      <c r="AY120" s="225" t="s">
        <v>130</v>
      </c>
      <c r="BK120" s="227">
        <f>SUM(BK121:BK122)</f>
        <v>0</v>
      </c>
    </row>
    <row r="121" spans="2:65" s="1" customFormat="1" ht="16.5" customHeight="1">
      <c r="B121" s="37"/>
      <c r="C121" s="230" t="s">
        <v>81</v>
      </c>
      <c r="D121" s="230" t="s">
        <v>132</v>
      </c>
      <c r="E121" s="231" t="s">
        <v>341</v>
      </c>
      <c r="F121" s="232" t="s">
        <v>342</v>
      </c>
      <c r="G121" s="233" t="s">
        <v>343</v>
      </c>
      <c r="H121" s="234">
        <v>2</v>
      </c>
      <c r="I121" s="235"/>
      <c r="J121" s="236">
        <f>ROUND(I121*H121,2)</f>
        <v>0</v>
      </c>
      <c r="K121" s="232" t="s">
        <v>281</v>
      </c>
      <c r="L121" s="42"/>
      <c r="M121" s="237" t="s">
        <v>1</v>
      </c>
      <c r="N121" s="238" t="s">
        <v>39</v>
      </c>
      <c r="O121" s="85"/>
      <c r="P121" s="239">
        <f>O121*H121</f>
        <v>0</v>
      </c>
      <c r="Q121" s="239">
        <v>0</v>
      </c>
      <c r="R121" s="239">
        <f>Q121*H121</f>
        <v>0</v>
      </c>
      <c r="S121" s="239">
        <v>0</v>
      </c>
      <c r="T121" s="240">
        <f>S121*H121</f>
        <v>0</v>
      </c>
      <c r="AR121" s="241" t="s">
        <v>344</v>
      </c>
      <c r="AT121" s="241" t="s">
        <v>132</v>
      </c>
      <c r="AU121" s="241" t="s">
        <v>83</v>
      </c>
      <c r="AY121" s="16" t="s">
        <v>130</v>
      </c>
      <c r="BE121" s="242">
        <f>IF(N121="základní",J121,0)</f>
        <v>0</v>
      </c>
      <c r="BF121" s="242">
        <f>IF(N121="snížená",J121,0)</f>
        <v>0</v>
      </c>
      <c r="BG121" s="242">
        <f>IF(N121="zákl. přenesená",J121,0)</f>
        <v>0</v>
      </c>
      <c r="BH121" s="242">
        <f>IF(N121="sníž. přenesená",J121,0)</f>
        <v>0</v>
      </c>
      <c r="BI121" s="242">
        <f>IF(N121="nulová",J121,0)</f>
        <v>0</v>
      </c>
      <c r="BJ121" s="16" t="s">
        <v>81</v>
      </c>
      <c r="BK121" s="242">
        <f>ROUND(I121*H121,2)</f>
        <v>0</v>
      </c>
      <c r="BL121" s="16" t="s">
        <v>344</v>
      </c>
      <c r="BM121" s="241" t="s">
        <v>345</v>
      </c>
    </row>
    <row r="122" spans="2:65" s="1" customFormat="1" ht="16.5" customHeight="1">
      <c r="B122" s="37"/>
      <c r="C122" s="230" t="s">
        <v>83</v>
      </c>
      <c r="D122" s="230" t="s">
        <v>132</v>
      </c>
      <c r="E122" s="231" t="s">
        <v>346</v>
      </c>
      <c r="F122" s="232" t="s">
        <v>347</v>
      </c>
      <c r="G122" s="233" t="s">
        <v>343</v>
      </c>
      <c r="H122" s="234">
        <v>1</v>
      </c>
      <c r="I122" s="235"/>
      <c r="J122" s="236">
        <f>ROUND(I122*H122,2)</f>
        <v>0</v>
      </c>
      <c r="K122" s="232" t="s">
        <v>281</v>
      </c>
      <c r="L122" s="42"/>
      <c r="M122" s="276" t="s">
        <v>1</v>
      </c>
      <c r="N122" s="277" t="s">
        <v>39</v>
      </c>
      <c r="O122" s="278"/>
      <c r="P122" s="279">
        <f>O122*H122</f>
        <v>0</v>
      </c>
      <c r="Q122" s="279">
        <v>0</v>
      </c>
      <c r="R122" s="279">
        <f>Q122*H122</f>
        <v>0</v>
      </c>
      <c r="S122" s="279">
        <v>0</v>
      </c>
      <c r="T122" s="280">
        <f>S122*H122</f>
        <v>0</v>
      </c>
      <c r="AR122" s="241" t="s">
        <v>344</v>
      </c>
      <c r="AT122" s="241" t="s">
        <v>132</v>
      </c>
      <c r="AU122" s="241" t="s">
        <v>83</v>
      </c>
      <c r="AY122" s="16" t="s">
        <v>130</v>
      </c>
      <c r="BE122" s="242">
        <f>IF(N122="základní",J122,0)</f>
        <v>0</v>
      </c>
      <c r="BF122" s="242">
        <f>IF(N122="snížená",J122,0)</f>
        <v>0</v>
      </c>
      <c r="BG122" s="242">
        <f>IF(N122="zákl. přenesená",J122,0)</f>
        <v>0</v>
      </c>
      <c r="BH122" s="242">
        <f>IF(N122="sníž. přenesená",J122,0)</f>
        <v>0</v>
      </c>
      <c r="BI122" s="242">
        <f>IF(N122="nulová",J122,0)</f>
        <v>0</v>
      </c>
      <c r="BJ122" s="16" t="s">
        <v>81</v>
      </c>
      <c r="BK122" s="242">
        <f>ROUND(I122*H122,2)</f>
        <v>0</v>
      </c>
      <c r="BL122" s="16" t="s">
        <v>344</v>
      </c>
      <c r="BM122" s="241" t="s">
        <v>348</v>
      </c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81"/>
      <c r="J123" s="61"/>
      <c r="K123" s="61"/>
      <c r="L123" s="42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2019-05-17T14:57:41Z</dcterms:created>
  <dcterms:modified xsi:type="dcterms:W3CDTF">2019-05-17T14:57:44Z</dcterms:modified>
  <cp:category/>
  <cp:version/>
  <cp:contentType/>
  <cp:contentStatus/>
</cp:coreProperties>
</file>