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K12-001-2020 - Oprava hla..." sheetId="2" r:id="rId2"/>
  </sheets>
  <definedNames/>
  <calcPr fullCalcOnLoad="1"/>
</workbook>
</file>

<file path=xl/sharedStrings.xml><?xml version="1.0" encoding="utf-8"?>
<sst xmlns="http://schemas.openxmlformats.org/spreadsheetml/2006/main" count="3005" uniqueCount="884">
  <si>
    <t>Export VZ</t>
  </si>
  <si>
    <t>List obsahuje:</t>
  </si>
  <si>
    <t>3.0</t>
  </si>
  <si>
    <t>ZAMOK</t>
  </si>
  <si>
    <t>False</t>
  </si>
  <si>
    <t>{f9c5000b-2910-4e2c-a349-9c4613199a0e}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</si>
  <si>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</si>
  <si>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</si>
  <si>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</si>
  <si>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</si>
  <si>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</si>
  <si>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</si>
  <si>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</si>
  <si>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</si>
  <si>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K12/001/2020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</si>
  <si>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</si>
  <si>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</si>
  <si>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tepla (ÚT) a teplé vody (TV) při tepelném zdroji K12 - ČSA - topná větev vnitroblok Lidická, Špk</t>
  </si>
  <si>
    <t>0,1</t>
  </si>
  <si>
    <t>KSO:</t>
  </si>
  <si>
    <t>CC-CZ:</t>
  </si>
  <si>
    <t>1</t>
  </si>
  <si>
    <t>Místo:</t>
  </si>
  <si>
    <t>vnitroblok Lidická, Šumperk</t>
  </si>
  <si>
    <t>Datum:</t>
  </si>
  <si>
    <t>27.12.2019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</si>
  <si>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</si>
  <si>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</si>
  <si>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</si>
  <si>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</si>
  <si>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</si>
  <si>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</si>
  <si>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</si>
  <si>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</si>
  <si>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</si>
  <si>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</si>
  <si>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</si>
  <si>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</si>
  <si>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</si>
  <si>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</si>
  <si>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</si>
  <si>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</si>
  <si>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</si>
  <si>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</si>
  <si>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</si>
  <si>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</si>
  <si>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</si>
  <si>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</si>
  <si>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</si>
  <si>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</si>
  <si>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</si>
  <si>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</si>
  <si>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</si>
  <si>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</si>
  <si>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</si>
  <si>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</si>
  <si>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</si>
  <si>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</si>
  <si>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</si>
  <si>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</si>
  <si>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</si>
  <si>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</si>
  <si>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</si>
  <si>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</si>
  <si>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</si>
  <si>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</si>
  <si>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</si>
  <si>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</si>
  <si>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</si>
  <si>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</si>
  <si>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</si>
  <si>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</si>
  <si>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</si>
  <si>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</si>
  <si>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</si>
  <si>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</si>
  <si>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</si>
  <si>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</si>
  <si>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</si>
  <si>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</si>
  <si>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</si>
  <si>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</si>
  <si>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</si>
  <si>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</si>
  <si>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</si>
  <si>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</si>
  <si>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</si>
  <si>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</si>
  <si>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</si>
  <si>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</si>
  <si>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</si>
  <si>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</si>
  <si>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</si>
  <si>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</si>
  <si>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</si>
  <si>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</si>
  <si>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</si>
  <si>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</si>
  <si>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</si>
  <si>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</si>
  <si>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734 - Ústřední vytápění - armatury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</si>
  <si>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</si>
  <si>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</si>
  <si>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</si>
  <si>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</si>
  <si>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</si>
  <si>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</si>
  <si>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</si>
  <si>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</si>
  <si>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</si>
  <si>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</si>
  <si>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</si>
  <si>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</si>
  <si>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</si>
  <si>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</si>
  <si>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</si>
  <si>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</si>
  <si>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</si>
  <si>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</si>
  <si>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</si>
  <si>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</si>
  <si>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</si>
  <si>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</si>
  <si>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</si>
  <si>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</si>
  <si>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</si>
  <si>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</si>
  <si>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</si>
  <si>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</si>
  <si>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</si>
  <si>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2138302109</t>
  </si>
  <si>
    <t>VV</t>
  </si>
  <si>
    <t>2*1,5*2+3,3*2"chodníky</t>
  </si>
  <si>
    <t>113106123</t>
  </si>
  <si>
    <t>Rozebrání dlažeb komunikací pro pěší ze zámkových dlaždic</t>
  </si>
  <si>
    <t>1810009194</t>
  </si>
  <si>
    <t>79*2+(2,3+2+2,1+2,3)*2</t>
  </si>
  <si>
    <t>3</t>
  </si>
  <si>
    <t>113106152</t>
  </si>
  <si>
    <t>Rozebrání přidlažby</t>
  </si>
  <si>
    <t>7139335</t>
  </si>
  <si>
    <t>2*2*0,3</t>
  </si>
  <si>
    <t>113107122</t>
  </si>
  <si>
    <t>Odstranění podkladu pl do 50 m2 z kameniva drceného tl 200 mm</t>
  </si>
  <si>
    <t>449595643</t>
  </si>
  <si>
    <t>12,6+175,4/2+93,6"chodníky</t>
  </si>
  <si>
    <t>5</t>
  </si>
  <si>
    <t>113107124</t>
  </si>
  <si>
    <t>Odstranění podkladu pl do 50 m2 z kameniva drceného tl 400 mm</t>
  </si>
  <si>
    <t>436108980</t>
  </si>
  <si>
    <t>9*2"asf. plocha</t>
  </si>
  <si>
    <t>6</t>
  </si>
  <si>
    <t>113107142</t>
  </si>
  <si>
    <t>Odstranění podkladu pl do 50 m2 živičných tl 100 mm</t>
  </si>
  <si>
    <t>-2105824619</t>
  </si>
  <si>
    <t>46*1,8+2*1,8*3"asf. chodníky</t>
  </si>
  <si>
    <t>Součet</t>
  </si>
  <si>
    <t>7</t>
  </si>
  <si>
    <t>113202111</t>
  </si>
  <si>
    <t>Vytrhání obrub krajníků obrubníků stojatých</t>
  </si>
  <si>
    <t>m</t>
  </si>
  <si>
    <t>-30932617</t>
  </si>
  <si>
    <t>2*2+79+12*2-(2,3+3,3+1,5+2,1+2+2,3)</t>
  </si>
  <si>
    <t>8</t>
  </si>
  <si>
    <t>119002121</t>
  </si>
  <si>
    <t>Pomocné konstrukce při zabezpečení výkopů přechodovou lávkou l do 2 m včetně zábradlí zřízení</t>
  </si>
  <si>
    <t>kus</t>
  </si>
  <si>
    <t>267178089</t>
  </si>
  <si>
    <t>9</t>
  </si>
  <si>
    <t>119002122</t>
  </si>
  <si>
    <t>Pomocné konstrukce při zabezpečení výkopů přechodovou lávkou l do 2 m včetně zábradlí odstranění</t>
  </si>
  <si>
    <t>1711851231</t>
  </si>
  <si>
    <t>121101101</t>
  </si>
  <si>
    <t>Sejmutí ornice s přemístěním na vzdálenost do 50 m</t>
  </si>
  <si>
    <t>m3</t>
  </si>
  <si>
    <t>-1699388497</t>
  </si>
  <si>
    <t>P</t>
  </si>
  <si>
    <t>Poznámka k položce:
ornice bude ponechána na závěrečné terénní úpravy</t>
  </si>
  <si>
    <t>(9+8+8+16+17+16+9)*2*0,15+(46,5+79-2,3-2-1,5-2,1-3,3-2,3)*1*0,15</t>
  </si>
  <si>
    <t>11</t>
  </si>
  <si>
    <t>122201101.1</t>
  </si>
  <si>
    <t>Úprava rýhy pro osazení obrub</t>
  </si>
  <si>
    <t>1540241024</t>
  </si>
  <si>
    <t>(93,5+46)*0,3*0,3</t>
  </si>
  <si>
    <t>12</t>
  </si>
  <si>
    <t>122201102</t>
  </si>
  <si>
    <t>Odkopávky a prokopávky nezapažené v hornině tř. 3 objem do 1000 m3</t>
  </si>
  <si>
    <t>-314072616</t>
  </si>
  <si>
    <t>Poznámka k položce:
přesná hloubka výkoupu není známa</t>
  </si>
  <si>
    <t>217*2*1</t>
  </si>
  <si>
    <t>13</t>
  </si>
  <si>
    <t>122201109</t>
  </si>
  <si>
    <t>Příplatek za lepivost u odkopávek v hornině tř. 1 až 3</t>
  </si>
  <si>
    <t>-322361322</t>
  </si>
  <si>
    <t>14</t>
  </si>
  <si>
    <t>130001101</t>
  </si>
  <si>
    <t>Příplatek za ztížení vykopávky v blízkosti podzemního vedení</t>
  </si>
  <si>
    <t>922109375</t>
  </si>
  <si>
    <t>7*2*1*1</t>
  </si>
  <si>
    <t>162701105</t>
  </si>
  <si>
    <t>Vodorovné přemístění do 10000 m výkopku/sypaniny z horniny tř. 1 až 4</t>
  </si>
  <si>
    <t>139087012</t>
  </si>
  <si>
    <t>520,8-434</t>
  </si>
  <si>
    <t>16</t>
  </si>
  <si>
    <t>167101101</t>
  </si>
  <si>
    <t>Nakládání výkopku z hornin tř. 1 až 4 do 100 m3</t>
  </si>
  <si>
    <t>-189545593</t>
  </si>
  <si>
    <t>17</t>
  </si>
  <si>
    <t>174101101</t>
  </si>
  <si>
    <t>Zásyp jam, šachet rýh nebo kolem objektů sypaninou se zhutněním</t>
  </si>
  <si>
    <t>-961984801</t>
  </si>
  <si>
    <t>217*2*1,2</t>
  </si>
  <si>
    <t>18</t>
  </si>
  <si>
    <t>175151101</t>
  </si>
  <si>
    <t>Obsypání potrubí strojně sypaninou bez prohození, uloženou do 3 m</t>
  </si>
  <si>
    <t>-593032524</t>
  </si>
  <si>
    <t>217*1,5*0,45-(10,652+2,663)*2</t>
  </si>
  <si>
    <t>19</t>
  </si>
  <si>
    <t>M</t>
  </si>
  <si>
    <t>583312000</t>
  </si>
  <si>
    <t>štěrkopísek zásypový materiál</t>
  </si>
  <si>
    <t>t</t>
  </si>
  <si>
    <t>-48069531</t>
  </si>
  <si>
    <t>119,845*2 'Přepočtené koeficientem množství</t>
  </si>
  <si>
    <t>20</t>
  </si>
  <si>
    <t>181301102</t>
  </si>
  <si>
    <t>Rozprostření ornice tl vrstvy do 150 mm pl do 500 m2 v rovině nebo ve svahu do 1:5</t>
  </si>
  <si>
    <t>-665101830</t>
  </si>
  <si>
    <t>(9+8+8+16+17+16+9)*2*0,15+(46,5+79-2,3-2-1,5-2,1-3,3-2,3)*1</t>
  </si>
  <si>
    <t>181411131</t>
  </si>
  <si>
    <t>Založení parkového trávníku výsevem plochy do 1000 m2 v rovině a ve svahu do 1:5</t>
  </si>
  <si>
    <t>-1274116356</t>
  </si>
  <si>
    <t>22</t>
  </si>
  <si>
    <t>005724100</t>
  </si>
  <si>
    <t>osivo směs travní parková</t>
  </si>
  <si>
    <t>kg</t>
  </si>
  <si>
    <t>-1587683874</t>
  </si>
  <si>
    <t>136,9*0,025</t>
  </si>
  <si>
    <t>Svislé a kompletní konstrukce</t>
  </si>
  <si>
    <t>23</t>
  </si>
  <si>
    <t>310239211.1</t>
  </si>
  <si>
    <t>Zapravení prostupu potrubí do objektu, zednické práce včetně vyspravení hydroizolace</t>
  </si>
  <si>
    <t>ks</t>
  </si>
  <si>
    <t>659519980</t>
  </si>
  <si>
    <t>24</t>
  </si>
  <si>
    <t>388129720</t>
  </si>
  <si>
    <t>Montáž ŽB krycích desek prefabrikovaných kanálů pro IS hmotnosti do 1 t</t>
  </si>
  <si>
    <t>360446181</t>
  </si>
  <si>
    <t>9,9/0,3"pod asf. plochou</t>
  </si>
  <si>
    <t>Vodorovné konstrukce</t>
  </si>
  <si>
    <t>25</t>
  </si>
  <si>
    <t>451573111</t>
  </si>
  <si>
    <t>Lože pod potrubí otevřený výkop ze štěrkopísku</t>
  </si>
  <si>
    <t>-595947198</t>
  </si>
  <si>
    <t>217*1,5*0,15</t>
  </si>
  <si>
    <t>Komunikace pozemní</t>
  </si>
  <si>
    <t>26</t>
  </si>
  <si>
    <t>564661111</t>
  </si>
  <si>
    <t>Podklad z kameniva hrubého drceného vel. 63-125 mm tl 200 mm</t>
  </si>
  <si>
    <t>1965451169</t>
  </si>
  <si>
    <t>27</t>
  </si>
  <si>
    <t>564761111</t>
  </si>
  <si>
    <t>Podklad z kameniva hrubého drceného vel. 32-63 mm tl 200 mm</t>
  </si>
  <si>
    <t>-1553680369</t>
  </si>
  <si>
    <t>28</t>
  </si>
  <si>
    <t>564851111</t>
  </si>
  <si>
    <t>Podklad ze štěrkodrtě ŠD tl. 150mm</t>
  </si>
  <si>
    <t>-937790163</t>
  </si>
  <si>
    <t>29</t>
  </si>
  <si>
    <t>572341112.1</t>
  </si>
  <si>
    <t>Vyspravení krytu komunikací po překopech plochy přes 15 m2 asfalt betonem ACO (AB) tl 100 mm</t>
  </si>
  <si>
    <t>98406024</t>
  </si>
  <si>
    <t>9*2</t>
  </si>
  <si>
    <t>30</t>
  </si>
  <si>
    <t>573211111</t>
  </si>
  <si>
    <t>Postřik živičný spojovací z asfaltu v množství do 0,70 kg/m2</t>
  </si>
  <si>
    <t>1107494090</t>
  </si>
  <si>
    <t>31</t>
  </si>
  <si>
    <t>596211111</t>
  </si>
  <si>
    <t>Kladení zámkové dlažby komunikací pro pěší tl 60 mm skupiny A pl do 100 m2</t>
  </si>
  <si>
    <t>563065401</t>
  </si>
  <si>
    <t>32</t>
  </si>
  <si>
    <t>596811120</t>
  </si>
  <si>
    <t>Kladení betonové dlažby komunikací pro pěší do lože z kameniva vel do 0,09 m2 plochy do 50 m2</t>
  </si>
  <si>
    <t>1018141347</t>
  </si>
  <si>
    <t>Úpravy povrchů, podlahy a osazování výplní</t>
  </si>
  <si>
    <t>33</t>
  </si>
  <si>
    <t>637311122</t>
  </si>
  <si>
    <t>Okapový chodník z betonových chodníkových obrubníků stojatých lože beton</t>
  </si>
  <si>
    <t>-527096147</t>
  </si>
  <si>
    <t>4*2</t>
  </si>
  <si>
    <t>Trubní vedení</t>
  </si>
  <si>
    <t>34</t>
  </si>
  <si>
    <t>866161001.1</t>
  </si>
  <si>
    <t>Montáž potrubí předizolovaného DN32</t>
  </si>
  <si>
    <t>1229513772</t>
  </si>
  <si>
    <t>35</t>
  </si>
  <si>
    <t>286165570.1</t>
  </si>
  <si>
    <t>potrubí PEX  S 32/75 v roli</t>
  </si>
  <si>
    <t>-1011021445</t>
  </si>
  <si>
    <t>36</t>
  </si>
  <si>
    <t>286167070.1</t>
  </si>
  <si>
    <t>přechod šroub. PEX-ocel, S 32x4,4-1"  vněj. záv.</t>
  </si>
  <si>
    <t>-238248720</t>
  </si>
  <si>
    <t>37</t>
  </si>
  <si>
    <t>286167070.2</t>
  </si>
  <si>
    <t>spojka PEX 90st.šroub. 32x4,4 S mosaz</t>
  </si>
  <si>
    <t>1185971095</t>
  </si>
  <si>
    <t>38</t>
  </si>
  <si>
    <t>286167070.3</t>
  </si>
  <si>
    <t>obj. ohybu PEX 90°32/75</t>
  </si>
  <si>
    <t>1545845858</t>
  </si>
  <si>
    <t>39</t>
  </si>
  <si>
    <t>286167070.4</t>
  </si>
  <si>
    <t>smršt. víko PEX DHEC 32/75</t>
  </si>
  <si>
    <t>-1922882239</t>
  </si>
  <si>
    <t>40</t>
  </si>
  <si>
    <t>286167070.5</t>
  </si>
  <si>
    <t>těsnící kruh PEX pr.75</t>
  </si>
  <si>
    <t>-529100416</t>
  </si>
  <si>
    <t>41</t>
  </si>
  <si>
    <t>866171002.1</t>
  </si>
  <si>
    <t>Montáž potrubí předizolovaného DN40</t>
  </si>
  <si>
    <t>12593247</t>
  </si>
  <si>
    <t>42</t>
  </si>
  <si>
    <t>286165590.1</t>
  </si>
  <si>
    <t>potrubí PEX S 40/90 v roli</t>
  </si>
  <si>
    <t>-733630421</t>
  </si>
  <si>
    <t>Poznámka k položce:
Tepelná ztráta potrubí qmax=5,829 W/m při TM=50K</t>
  </si>
  <si>
    <t>43</t>
  </si>
  <si>
    <t>286167080.2</t>
  </si>
  <si>
    <t>přechod šroub. PEX-oce, S 40x5,5-1,1/4" vněj. záv.</t>
  </si>
  <si>
    <t>-954858899</t>
  </si>
  <si>
    <t>44</t>
  </si>
  <si>
    <t>286167590.2</t>
  </si>
  <si>
    <t>spojka PEX 90st.šroub. 40x5,5 S mosaz</t>
  </si>
  <si>
    <t>-397179886</t>
  </si>
  <si>
    <t>45</t>
  </si>
  <si>
    <t>286166040.1</t>
  </si>
  <si>
    <t>obj. ohybu PEX 90°40/90</t>
  </si>
  <si>
    <t>-724120068</t>
  </si>
  <si>
    <t>46</t>
  </si>
  <si>
    <t>286165590.1a</t>
  </si>
  <si>
    <t>smršt. víko PEX DHEC 40/90</t>
  </si>
  <si>
    <t>-1841582340</t>
  </si>
  <si>
    <t>47</t>
  </si>
  <si>
    <t>286165590.1b</t>
  </si>
  <si>
    <t>těsnící kruh PEX pr.90</t>
  </si>
  <si>
    <t>1268278154</t>
  </si>
  <si>
    <t>48</t>
  </si>
  <si>
    <t>866181003.1</t>
  </si>
  <si>
    <t>Montáž potrubí předizolovaného DN50</t>
  </si>
  <si>
    <t>1745206091</t>
  </si>
  <si>
    <t>49</t>
  </si>
  <si>
    <t>286165620.1</t>
  </si>
  <si>
    <t>potrubí PEX S 50/110 v roli</t>
  </si>
  <si>
    <t>1511030170</t>
  </si>
  <si>
    <t>Poznámka k položce:
Tepelná ztráta potrubí qmax=6,011 W/m při TM=50K</t>
  </si>
  <si>
    <t>50</t>
  </si>
  <si>
    <t>286167080.3</t>
  </si>
  <si>
    <t>přechod šroub. PEX-ocel, S 50x6,9-1,1/2" vněj. záv.</t>
  </si>
  <si>
    <t>1945820627</t>
  </si>
  <si>
    <t>51</t>
  </si>
  <si>
    <t>286167590.1</t>
  </si>
  <si>
    <t>spojka PEX 90st.šroub. 50*6,9 S mosaz</t>
  </si>
  <si>
    <t>-2075550435</t>
  </si>
  <si>
    <t>52</t>
  </si>
  <si>
    <t>286166050.1</t>
  </si>
  <si>
    <t>obj. ohybu PEX 90°50/110</t>
  </si>
  <si>
    <t>1881113807</t>
  </si>
  <si>
    <t>53</t>
  </si>
  <si>
    <t>286165620.1a</t>
  </si>
  <si>
    <t>smrst. víko PEX DHEC 50/110</t>
  </si>
  <si>
    <t>243535362</t>
  </si>
  <si>
    <t>54</t>
  </si>
  <si>
    <t>286165620.1b</t>
  </si>
  <si>
    <t>těsnící kruh PEX pr.110</t>
  </si>
  <si>
    <t>1944679776</t>
  </si>
  <si>
    <t>55</t>
  </si>
  <si>
    <t>866211003.1</t>
  </si>
  <si>
    <t>Montáž potrubí předizolovaného DN65</t>
  </si>
  <si>
    <t>-1307176263</t>
  </si>
  <si>
    <t>56</t>
  </si>
  <si>
    <t>286165650.1</t>
  </si>
  <si>
    <t>trubka PEX S 63/125 v roli</t>
  </si>
  <si>
    <t>950647891</t>
  </si>
  <si>
    <t>Poznámka k položce:
Tepelná ztráta potrubí qmax=6,791 W/m při TM=50K</t>
  </si>
  <si>
    <t>57</t>
  </si>
  <si>
    <t>286167590.3</t>
  </si>
  <si>
    <t>spojka PEX 90st.šroub. 63x8,7 S mosaz</t>
  </si>
  <si>
    <t>-395570484</t>
  </si>
  <si>
    <t>58</t>
  </si>
  <si>
    <t>286167790.3</t>
  </si>
  <si>
    <t>T kus šroub. PEX S 63/32/40 mosaz</t>
  </si>
  <si>
    <t>2061058922</t>
  </si>
  <si>
    <t>59</t>
  </si>
  <si>
    <t>286167790.5</t>
  </si>
  <si>
    <t>T kus šroub. PEX S 63/50/50 mosaz</t>
  </si>
  <si>
    <t>171948689</t>
  </si>
  <si>
    <t>60</t>
  </si>
  <si>
    <t>286167790.6</t>
  </si>
  <si>
    <t>T obj. děl. PEX 110-125/90-75/90-75</t>
  </si>
  <si>
    <t>-548094615</t>
  </si>
  <si>
    <t>61</t>
  </si>
  <si>
    <t>286167790.7</t>
  </si>
  <si>
    <t>T obj. děl. PEX 110-125/110-125/110-125</t>
  </si>
  <si>
    <t>1911245765</t>
  </si>
  <si>
    <t>62</t>
  </si>
  <si>
    <t>286167080.4</t>
  </si>
  <si>
    <t>přechod šroub. PEX-ocel, S 63x8,7-2" vnější záv. mosaz</t>
  </si>
  <si>
    <t>-4594643</t>
  </si>
  <si>
    <t>63</t>
  </si>
  <si>
    <t>286166060.1</t>
  </si>
  <si>
    <t>obj. ohybu PEX 90° 63/125</t>
  </si>
  <si>
    <t>-1440435092</t>
  </si>
  <si>
    <t>64</t>
  </si>
  <si>
    <t>286165650.1a</t>
  </si>
  <si>
    <t>smršt. víko PEX DHEC 63/125</t>
  </si>
  <si>
    <t>1281885262</t>
  </si>
  <si>
    <t>65</t>
  </si>
  <si>
    <t>286165650.1b</t>
  </si>
  <si>
    <t>těsnící kruh PEX pr.125</t>
  </si>
  <si>
    <t>587888061</t>
  </si>
  <si>
    <t>66</t>
  </si>
  <si>
    <t>866241005.1</t>
  </si>
  <si>
    <t>Montáž potrubí předizolovaného DN80</t>
  </si>
  <si>
    <t>-1262909051</t>
  </si>
  <si>
    <t>67</t>
  </si>
  <si>
    <t>286165650.11</t>
  </si>
  <si>
    <t>trubka PEX S 90/160 v roli</t>
  </si>
  <si>
    <t>-1770551397</t>
  </si>
  <si>
    <t>68</t>
  </si>
  <si>
    <t>286167590.33</t>
  </si>
  <si>
    <t>spojka PEX 90st.šroub. 90x? S mosaz</t>
  </si>
  <si>
    <t>1619693387</t>
  </si>
  <si>
    <t>69</t>
  </si>
  <si>
    <t>286167790.55</t>
  </si>
  <si>
    <t>T kus šroub. PEX S 90/65/90 mosaz</t>
  </si>
  <si>
    <t>-957978111</t>
  </si>
  <si>
    <t>70</t>
  </si>
  <si>
    <t>286167790.551</t>
  </si>
  <si>
    <t>T kus šroub. PEX S 90/40/65 mosaz</t>
  </si>
  <si>
    <t>-1806757160</t>
  </si>
  <si>
    <t>71</t>
  </si>
  <si>
    <t>286167790.552</t>
  </si>
  <si>
    <t>T kus šroub. PEX S 90/50/65 mosaz</t>
  </si>
  <si>
    <t>-1223763152</t>
  </si>
  <si>
    <t>72</t>
  </si>
  <si>
    <t>286166060.11</t>
  </si>
  <si>
    <t>obj. ohybu PEX 90° 90/160</t>
  </si>
  <si>
    <t>-377177383</t>
  </si>
  <si>
    <t>73</t>
  </si>
  <si>
    <t>286167790.77</t>
  </si>
  <si>
    <t>T obj. děl. PEX 160/125/160</t>
  </si>
  <si>
    <t>-1716019564</t>
  </si>
  <si>
    <t>74</t>
  </si>
  <si>
    <t>286167790.771</t>
  </si>
  <si>
    <t>T obj. děl. PEX 160/90/125</t>
  </si>
  <si>
    <t>547298640</t>
  </si>
  <si>
    <t>75</t>
  </si>
  <si>
    <t>286167790.772</t>
  </si>
  <si>
    <t>T obj. děl. PEX 160/110/125</t>
  </si>
  <si>
    <t>-1311993727</t>
  </si>
  <si>
    <t>76</t>
  </si>
  <si>
    <t>286165650.11a</t>
  </si>
  <si>
    <t>smršt. víko PEX DHEC 75/140</t>
  </si>
  <si>
    <t>-967233977</t>
  </si>
  <si>
    <t>77</t>
  </si>
  <si>
    <t>286165650.11b</t>
  </si>
  <si>
    <t>těsnící kruh PEX pr.140</t>
  </si>
  <si>
    <t>-146731423</t>
  </si>
  <si>
    <t>78</t>
  </si>
  <si>
    <t>892241111</t>
  </si>
  <si>
    <t>Tlaková zkouška vodou potrubí do DN80</t>
  </si>
  <si>
    <t>-1432144005</t>
  </si>
  <si>
    <t>217*2</t>
  </si>
  <si>
    <t>79</t>
  </si>
  <si>
    <t>899722111</t>
  </si>
  <si>
    <t>Krytí potrubí z plastů výstražnou fólií z PVC 25 cm-zelená</t>
  </si>
  <si>
    <t>1790760276</t>
  </si>
  <si>
    <t>Ostatní konstrukce a práce, bourání</t>
  </si>
  <si>
    <t>80</t>
  </si>
  <si>
    <t>916131213</t>
  </si>
  <si>
    <t>Osazení silničního obrubníku betonového stojatého s boční opěrou do lože z betonu prostého</t>
  </si>
  <si>
    <t>513444907</t>
  </si>
  <si>
    <t>81</t>
  </si>
  <si>
    <t>592174960</t>
  </si>
  <si>
    <t>obrubník betonový silniční 100x15x25 cm šedá</t>
  </si>
  <si>
    <t>-520889624</t>
  </si>
  <si>
    <t>82</t>
  </si>
  <si>
    <t>916231213</t>
  </si>
  <si>
    <t>Osazení chodníkového obrubníku betonového stojatého s boční opěrou do lože z betonu prostého</t>
  </si>
  <si>
    <t>1248679716</t>
  </si>
  <si>
    <t>93,5+46</t>
  </si>
  <si>
    <t>83</t>
  </si>
  <si>
    <t>592174170</t>
  </si>
  <si>
    <t>obrubník betonový chodníkový Standard 100x10x25 cm</t>
  </si>
  <si>
    <t>272967221</t>
  </si>
  <si>
    <t>84</t>
  </si>
  <si>
    <t>919735113</t>
  </si>
  <si>
    <t>Řezání stávajícího živičného krytu hl do 150 mm</t>
  </si>
  <si>
    <t>-414851159</t>
  </si>
  <si>
    <t>2*9</t>
  </si>
  <si>
    <t>85</t>
  </si>
  <si>
    <t>963015111</t>
  </si>
  <si>
    <t>Demontáž prefabrikovaných krycích desek kanálů, šachet nebo žump do hmotnosti 0,06 t</t>
  </si>
  <si>
    <t>944424625</t>
  </si>
  <si>
    <t>217,5/0,3</t>
  </si>
  <si>
    <t>86</t>
  </si>
  <si>
    <t>965042141.1</t>
  </si>
  <si>
    <t xml:space="preserve">Bourání mazanin betonových tl do 100 mm </t>
  </si>
  <si>
    <t>1822204567</t>
  </si>
  <si>
    <t>217*1,5*0,1</t>
  </si>
  <si>
    <t>87</t>
  </si>
  <si>
    <t>979024443</t>
  </si>
  <si>
    <t>Očištění vybouraných obrubníků a krajníků silničních</t>
  </si>
  <si>
    <t>-1033203046</t>
  </si>
  <si>
    <t>88</t>
  </si>
  <si>
    <t>979054441</t>
  </si>
  <si>
    <t>Očištění vybouraných z desek nebo dlaždic s původním spárováním z kameniva těženého</t>
  </si>
  <si>
    <t>1112876472</t>
  </si>
  <si>
    <t>89</t>
  </si>
  <si>
    <t>979054451</t>
  </si>
  <si>
    <t>Očištění vybouraných zámkových dlaždic s původním spárováním z kameniva těženého</t>
  </si>
  <si>
    <t>851744555</t>
  </si>
  <si>
    <t>90</t>
  </si>
  <si>
    <t>979071112</t>
  </si>
  <si>
    <t>Očištění dlažebních kostek velkých s původním spárováním živičnou směsí nebo MC-přídlažba</t>
  </si>
  <si>
    <t>-274273690</t>
  </si>
  <si>
    <t>997</t>
  </si>
  <si>
    <t>Přesun sutě</t>
  </si>
  <si>
    <t>91</t>
  </si>
  <si>
    <t>997013501.1</t>
  </si>
  <si>
    <t>Odvoz demontovaného potrubí do sběrného dvora do 1 km snaložením a složením složením</t>
  </si>
  <si>
    <t>915027429</t>
  </si>
  <si>
    <t>Poznámka k položce:
doložit vážní lístky, viz smlouva o dílo</t>
  </si>
  <si>
    <t>81*0,0033+60*0,0038+81*0,0051+88*0,0065+286*0,0084+120*0,015+56*0,0188+96*0,0284</t>
  </si>
  <si>
    <t>92</t>
  </si>
  <si>
    <t>997221571</t>
  </si>
  <si>
    <t>Vodorovná doprava vybouraných hmot do 1 km</t>
  </si>
  <si>
    <t>638450927</t>
  </si>
  <si>
    <t>86,61+6,232+20,2+55,647</t>
  </si>
  <si>
    <t>93</t>
  </si>
  <si>
    <t>997221579</t>
  </si>
  <si>
    <t>Příplatek ZKD 1 km u vodorovné dopravy vybouraných hmot</t>
  </si>
  <si>
    <t>814148451</t>
  </si>
  <si>
    <t>Poznámka k položce:
na veřejnou skládku na vzdálenost 7km za posledních 6km</t>
  </si>
  <si>
    <t>168,689*6 'Přepočtené koeficientem množství</t>
  </si>
  <si>
    <t>94</t>
  </si>
  <si>
    <t>997013801</t>
  </si>
  <si>
    <t>Poplatek za uložení stavebního betonového odpadu na skládce (skládkovné)</t>
  </si>
  <si>
    <t>-615008195</t>
  </si>
  <si>
    <t>71,61+15</t>
  </si>
  <si>
    <t>95</t>
  </si>
  <si>
    <t>997013814</t>
  </si>
  <si>
    <t>Poplatek za uložení stavebního odpadu z izolačních hmot na skládce (skládkovné)</t>
  </si>
  <si>
    <t>-333851831</t>
  </si>
  <si>
    <t>96</t>
  </si>
  <si>
    <t>997221845</t>
  </si>
  <si>
    <t>Poplatek za uložení odpadu z asfaltových povrchů na skládce (skládkovné)</t>
  </si>
  <si>
    <t>-956328227</t>
  </si>
  <si>
    <t>97</t>
  </si>
  <si>
    <t>997221855</t>
  </si>
  <si>
    <t>Poplatek za uložení odpadu z kameniva na skládce (skládkovné)</t>
  </si>
  <si>
    <t>-1148778272</t>
  </si>
  <si>
    <t>45,567+10,08</t>
  </si>
  <si>
    <t>998</t>
  </si>
  <si>
    <t>Přesun hmot</t>
  </si>
  <si>
    <t>98</t>
  </si>
  <si>
    <t>998272201</t>
  </si>
  <si>
    <t>Přesun hmot pro trubní vedení z ocelových trub svařovaných otevřený výkop</t>
  </si>
  <si>
    <t>869594650</t>
  </si>
  <si>
    <t>99</t>
  </si>
  <si>
    <t>998276129.1</t>
  </si>
  <si>
    <t>Doprava potrubí PEX TV na staveniště</t>
  </si>
  <si>
    <t>kpl</t>
  </si>
  <si>
    <t>-1764676045</t>
  </si>
  <si>
    <t>998276129.2</t>
  </si>
  <si>
    <t>Doprava předizolovaného potrubí ÚT na staveniště</t>
  </si>
  <si>
    <t>-1812497464</t>
  </si>
  <si>
    <t>PSV</t>
  </si>
  <si>
    <t>Práce a dodávky PSV</t>
  </si>
  <si>
    <t>713</t>
  </si>
  <si>
    <t>Izolace tepelné</t>
  </si>
  <si>
    <t>101</t>
  </si>
  <si>
    <t>713410833</t>
  </si>
  <si>
    <t>Odstanění izolace tepelné potrubí pásy nebo rohožemi s AL fólií staženými drátem tl přes 50 mm</t>
  </si>
  <si>
    <t>1777710853</t>
  </si>
  <si>
    <t>217*4</t>
  </si>
  <si>
    <t>102</t>
  </si>
  <si>
    <t>998713201</t>
  </si>
  <si>
    <t>Přesun hmot procentní pro izolace tepelné v objektech v do 6 m 1,77%</t>
  </si>
  <si>
    <t>%</t>
  </si>
  <si>
    <t>-1593965394</t>
  </si>
  <si>
    <t>722</t>
  </si>
  <si>
    <t>Zdravotechnika - vnitřní vodovod</t>
  </si>
  <si>
    <t>103</t>
  </si>
  <si>
    <t>722220864</t>
  </si>
  <si>
    <t>Demontáž armatur závitových se dvěma závity G 2</t>
  </si>
  <si>
    <t>295653546</t>
  </si>
  <si>
    <t>104</t>
  </si>
  <si>
    <t>722231054</t>
  </si>
  <si>
    <t>Šoupátko mosazné G 5/4 PN 10 do 80°C s 2x vnitřním závitem</t>
  </si>
  <si>
    <t>-1918853942</t>
  </si>
  <si>
    <t>105</t>
  </si>
  <si>
    <t>722231055</t>
  </si>
  <si>
    <t>Šoupátko mosazné G 6/4 PN 10 do 80°C s 2x vnitřním závitem</t>
  </si>
  <si>
    <t>1307034862</t>
  </si>
  <si>
    <t>106</t>
  </si>
  <si>
    <t>722231056</t>
  </si>
  <si>
    <t>Šoupátko mosazné G 2 PN 10 do 80°C s 2x vnitřním závitem</t>
  </si>
  <si>
    <t>1079243041</t>
  </si>
  <si>
    <t>107</t>
  </si>
  <si>
    <t>722231057</t>
  </si>
  <si>
    <t>Šoupátko mosazné G 2 1/2 PN 10 do 80°C s 2x vnitřním závitem</t>
  </si>
  <si>
    <t>843181575</t>
  </si>
  <si>
    <t>108</t>
  </si>
  <si>
    <t>722231058</t>
  </si>
  <si>
    <t>Šoupátko mosazné G 3 PN 10 do 80°C s 2x vnitřním závitem-kotelna</t>
  </si>
  <si>
    <t>-541794547</t>
  </si>
  <si>
    <t>109</t>
  </si>
  <si>
    <t>998722201</t>
  </si>
  <si>
    <t>Přesun hmot procentní pro vnitřní vodovod v objektech v do 6 m 1,02%</t>
  </si>
  <si>
    <t>226734015</t>
  </si>
  <si>
    <t>734</t>
  </si>
  <si>
    <t>Ústřední vytápění - armatury</t>
  </si>
  <si>
    <t>110</t>
  </si>
  <si>
    <t>734100813</t>
  </si>
  <si>
    <t>Demontáž armatury přírubové se dvěma přírubami do DN 150</t>
  </si>
  <si>
    <t>319337290</t>
  </si>
  <si>
    <t>111</t>
  </si>
  <si>
    <t>734151217</t>
  </si>
  <si>
    <t>Šoupátko přírubové třmenové DN 80 PN 6 do 200°C těsnící sedlo mosaz/mosaz</t>
  </si>
  <si>
    <t>soubor</t>
  </si>
  <si>
    <t>1539731947</t>
  </si>
  <si>
    <t>112</t>
  </si>
  <si>
    <t>734151218</t>
  </si>
  <si>
    <t>Šoupátko přírubové třmenové DN 100 PN 6 do 200°C těsnící sedlo mosaz/mosaz</t>
  </si>
  <si>
    <t>-844995382</t>
  </si>
  <si>
    <t>113</t>
  </si>
  <si>
    <t>734151222</t>
  </si>
  <si>
    <t>Šoupátko přírubové třmenové DN 150 PN 6 do 200°C těsnící sedlo mosaz/mosaz</t>
  </si>
  <si>
    <t>-1132967298</t>
  </si>
  <si>
    <t>114</t>
  </si>
  <si>
    <t>998734201</t>
  </si>
  <si>
    <t>Přesun hmot procentní pro armatury v objektech v do 6 m 0,27%</t>
  </si>
  <si>
    <t>1276953731</t>
  </si>
  <si>
    <t>Práce a dodávky M</t>
  </si>
  <si>
    <t>23-M</t>
  </si>
  <si>
    <t>Montáže potrubí</t>
  </si>
  <si>
    <t>115</t>
  </si>
  <si>
    <t>230011057.1</t>
  </si>
  <si>
    <t>Montáž potrubí ÚT DN80</t>
  </si>
  <si>
    <t>-1234145780</t>
  </si>
  <si>
    <t>116</t>
  </si>
  <si>
    <t>552711190.1</t>
  </si>
  <si>
    <t>trubka 12m 88,9*3,2/180 IPS</t>
  </si>
  <si>
    <t>-45368025</t>
  </si>
  <si>
    <t>Poznámka k položce:
Tepelná ztráta potrubí qmax=15,480 W/m při TM=70K</t>
  </si>
  <si>
    <t>10*12</t>
  </si>
  <si>
    <t>117</t>
  </si>
  <si>
    <t>552711190.11</t>
  </si>
  <si>
    <t>trubka 6m 88,9*3,2/180 Disc. IPS</t>
  </si>
  <si>
    <t>-1836613111</t>
  </si>
  <si>
    <t>7*6</t>
  </si>
  <si>
    <t>118</t>
  </si>
  <si>
    <t>552715050.1</t>
  </si>
  <si>
    <t>PE smršt. objímka komplet 88,9/180 L=0,7m</t>
  </si>
  <si>
    <t>817809242</t>
  </si>
  <si>
    <t>119</t>
  </si>
  <si>
    <t>552715050.2</t>
  </si>
  <si>
    <t>CANUSA smršť. víko SimplexCSS-80 95-50/195-130</t>
  </si>
  <si>
    <t>-20267303</t>
  </si>
  <si>
    <t>120</t>
  </si>
  <si>
    <t>552715050.3</t>
  </si>
  <si>
    <t>těsnící kruh pr.180</t>
  </si>
  <si>
    <t>1792247723</t>
  </si>
  <si>
    <t>121</t>
  </si>
  <si>
    <t>230011067.1</t>
  </si>
  <si>
    <t>Montáž potrubí ÚT DN100</t>
  </si>
  <si>
    <t>27724756</t>
  </si>
  <si>
    <t>122</t>
  </si>
  <si>
    <t>552711220.1</t>
  </si>
  <si>
    <t>trubka 12m 114,3*3,6/225 IPS</t>
  </si>
  <si>
    <t>1313881917</t>
  </si>
  <si>
    <t>Poznámka k položce:
Tepelná ztráta potrubí qmax=16,253 W/m při TM=70K</t>
  </si>
  <si>
    <t>123</t>
  </si>
  <si>
    <t>552711220.11</t>
  </si>
  <si>
    <t>trubka 6m 114,3*3,6/225 Disc. IPS</t>
  </si>
  <si>
    <t>-848336101</t>
  </si>
  <si>
    <t>124</t>
  </si>
  <si>
    <t>552715070.1</t>
  </si>
  <si>
    <t>PE smršt. objímka komplet 114,3/225 L=0,7m</t>
  </si>
  <si>
    <t>-653427198</t>
  </si>
  <si>
    <t>125</t>
  </si>
  <si>
    <t>552715070.2</t>
  </si>
  <si>
    <t>CANUSA smršť. víko SimplexCSS-90 145-68/240-145</t>
  </si>
  <si>
    <t>121646418</t>
  </si>
  <si>
    <t>126</t>
  </si>
  <si>
    <t>552715070.3</t>
  </si>
  <si>
    <t>těsnící kruh pr.225</t>
  </si>
  <si>
    <t>842894045</t>
  </si>
  <si>
    <t>127</t>
  </si>
  <si>
    <t>230011077.1</t>
  </si>
  <si>
    <t>Montáž potrubí ÚT DN125</t>
  </si>
  <si>
    <t>-190158200</t>
  </si>
  <si>
    <t>128</t>
  </si>
  <si>
    <t>552711250.1</t>
  </si>
  <si>
    <t>trubka 12m 139,7*3,6/250 IPS</t>
  </si>
  <si>
    <t>571481279</t>
  </si>
  <si>
    <t>4*12</t>
  </si>
  <si>
    <t>129</t>
  </si>
  <si>
    <t>552711250.11</t>
  </si>
  <si>
    <t>trubka 6m 139,7*3,6/250 IPS</t>
  </si>
  <si>
    <t>-1985482662</t>
  </si>
  <si>
    <t>2*6</t>
  </si>
  <si>
    <t>130</t>
  </si>
  <si>
    <t>552715080.1</t>
  </si>
  <si>
    <t>PE smršt. obj. komplet 139,7/250 L=0,7m</t>
  </si>
  <si>
    <t>256255791</t>
  </si>
  <si>
    <t>131</t>
  </si>
  <si>
    <t>230011088.1</t>
  </si>
  <si>
    <t>Montáž potrubí ÚT DN150</t>
  </si>
  <si>
    <t>-20788808</t>
  </si>
  <si>
    <t>132</t>
  </si>
  <si>
    <t>552711280.1</t>
  </si>
  <si>
    <t>trubka 12m 168.3*4,0/280 IPS</t>
  </si>
  <si>
    <t>-496015890</t>
  </si>
  <si>
    <t>8*12</t>
  </si>
  <si>
    <t>133</t>
  </si>
  <si>
    <t>552711280.2</t>
  </si>
  <si>
    <t>trubka 6m 168.3*4,0/280 Disc. IPS</t>
  </si>
  <si>
    <t>1132769632</t>
  </si>
  <si>
    <t>134</t>
  </si>
  <si>
    <t>552715090.1</t>
  </si>
  <si>
    <t>PE smršt. obj. komplet 168,3/280 L=0,7m</t>
  </si>
  <si>
    <t>-1641474294</t>
  </si>
  <si>
    <t>135</t>
  </si>
  <si>
    <t>552715090.2</t>
  </si>
  <si>
    <t>CANUSA smršť. víko SimplexCSS-120 255-120/360-220</t>
  </si>
  <si>
    <t>599107332</t>
  </si>
  <si>
    <t>136</t>
  </si>
  <si>
    <t>552715090.3</t>
  </si>
  <si>
    <t>těsnící kruh pr.280</t>
  </si>
  <si>
    <t>-478230486</t>
  </si>
  <si>
    <t>137</t>
  </si>
  <si>
    <t>230024057.1</t>
  </si>
  <si>
    <t>Montáž trubní díly přivařovací ÚT DN80</t>
  </si>
  <si>
    <t>1633909653</t>
  </si>
  <si>
    <t>138</t>
  </si>
  <si>
    <t>552711190.1a</t>
  </si>
  <si>
    <t>ohyb 90° 88,9*3,2/180-1*1 BA 5 IPS</t>
  </si>
  <si>
    <t>-2061408001</t>
  </si>
  <si>
    <t>139</t>
  </si>
  <si>
    <t>230024067.1</t>
  </si>
  <si>
    <t>Montáž trubní díly přivařovací ÚT DN100</t>
  </si>
  <si>
    <t>823109710</t>
  </si>
  <si>
    <t>140</t>
  </si>
  <si>
    <t>552711220.1a</t>
  </si>
  <si>
    <t>ohyb 90° 114,3*3,6/225-1*1 IPS</t>
  </si>
  <si>
    <t>6431508</t>
  </si>
  <si>
    <t>141</t>
  </si>
  <si>
    <t>552711220.1b</t>
  </si>
  <si>
    <t>redukce 114,3*3,6/225-88,9*3,2/180 IPS</t>
  </si>
  <si>
    <t>10677938</t>
  </si>
  <si>
    <t>142</t>
  </si>
  <si>
    <t>552711220.1c</t>
  </si>
  <si>
    <t>odbočka 45° 114,3*3,6/225-88,9*3,2/180 IPS</t>
  </si>
  <si>
    <t>-2552387</t>
  </si>
  <si>
    <t>143</t>
  </si>
  <si>
    <t>230024077.1</t>
  </si>
  <si>
    <t>Montáž trubní díly přivařovací ÚT DN125</t>
  </si>
  <si>
    <t>554896543</t>
  </si>
  <si>
    <t>144</t>
  </si>
  <si>
    <t>552711250.1a</t>
  </si>
  <si>
    <t>ohyb 90°139,7*3,6/250-1*1 IPS</t>
  </si>
  <si>
    <t>1347919883</t>
  </si>
  <si>
    <t>145</t>
  </si>
  <si>
    <t>552711250.1b</t>
  </si>
  <si>
    <t>redukce 139/7*3,6/250-114,3*3,6/225 IPS</t>
  </si>
  <si>
    <t>-1424894515</t>
  </si>
  <si>
    <t>146</t>
  </si>
  <si>
    <t>552711250.1d</t>
  </si>
  <si>
    <t>odbočka 45° 139,7*3,6/250-88,9*3,2/180 IPS</t>
  </si>
  <si>
    <t>-2026629035</t>
  </si>
  <si>
    <t>147</t>
  </si>
  <si>
    <t>230024088.1</t>
  </si>
  <si>
    <t>Montáž trubní díly přivařovací ÚT DN150</t>
  </si>
  <si>
    <t>38104265</t>
  </si>
  <si>
    <t>148</t>
  </si>
  <si>
    <t>552711280.1a</t>
  </si>
  <si>
    <t>ohyb 90°168,3*4,0/280-1*1 BA 5 IPS</t>
  </si>
  <si>
    <t>1410346353</t>
  </si>
  <si>
    <t>149</t>
  </si>
  <si>
    <t>552711280.1b</t>
  </si>
  <si>
    <t>redukce 168,3*4,0/280-139,7*3,6/250 IPS</t>
  </si>
  <si>
    <t>-835735845</t>
  </si>
  <si>
    <t>150</t>
  </si>
  <si>
    <t>552711280.1c</t>
  </si>
  <si>
    <t>odbočka 45° 168,3*4,0/280-114,3*3,6/180 IPS</t>
  </si>
  <si>
    <t>-979952531</t>
  </si>
  <si>
    <t>151</t>
  </si>
  <si>
    <t>552001</t>
  </si>
  <si>
    <t>dilatační polštáře dle montážních předpisů</t>
  </si>
  <si>
    <t>1539312531</t>
  </si>
  <si>
    <t>152</t>
  </si>
  <si>
    <t>605120030</t>
  </si>
  <si>
    <t>podkladní trámky 100*100*500</t>
  </si>
  <si>
    <t>2130180561</t>
  </si>
  <si>
    <t>153</t>
  </si>
  <si>
    <t>230170014</t>
  </si>
  <si>
    <t>Tlakové zkoušky těsnosti potrubí ÚT - zkouška DN do 200</t>
  </si>
  <si>
    <t>1161700626</t>
  </si>
  <si>
    <t>154</t>
  </si>
  <si>
    <t>892271111.1</t>
  </si>
  <si>
    <t>Rentgenování svarů předizolovaného potrubí v rozsahu 20%</t>
  </si>
  <si>
    <t>1138670988</t>
  </si>
  <si>
    <t>155</t>
  </si>
  <si>
    <t>230083027.1</t>
  </si>
  <si>
    <t>Demontáž potrubí do šrotu DN32</t>
  </si>
  <si>
    <t>1674654768</t>
  </si>
  <si>
    <t>156</t>
  </si>
  <si>
    <t>230083037.1</t>
  </si>
  <si>
    <t>Demontáž potrubí do šrotu DN40</t>
  </si>
  <si>
    <t>1409450494</t>
  </si>
  <si>
    <t>157</t>
  </si>
  <si>
    <t>230083044.1</t>
  </si>
  <si>
    <t>Demontáž potrubí do šrotu DN50</t>
  </si>
  <si>
    <t>-570684534</t>
  </si>
  <si>
    <t>158</t>
  </si>
  <si>
    <t>230083046.1</t>
  </si>
  <si>
    <t>Demontáž potrubí do šrotu DN65</t>
  </si>
  <si>
    <t>-2104360997</t>
  </si>
  <si>
    <t>159</t>
  </si>
  <si>
    <t>230083056.1</t>
  </si>
  <si>
    <t>Demontáž potrubí do šrotu DN80</t>
  </si>
  <si>
    <t>-1301227316</t>
  </si>
  <si>
    <t>160</t>
  </si>
  <si>
    <t>230083066.1</t>
  </si>
  <si>
    <t>Demontáž potrubí do šrotu DN100</t>
  </si>
  <si>
    <t>348572837</t>
  </si>
  <si>
    <t>161</t>
  </si>
  <si>
    <t>230083076.1</t>
  </si>
  <si>
    <t>Demontáž potrubí do šrotu DN125</t>
  </si>
  <si>
    <t>-1078812752</t>
  </si>
  <si>
    <t>162</t>
  </si>
  <si>
    <t>230083087.1</t>
  </si>
  <si>
    <t>Demontáž potrubí do šrotu DN150</t>
  </si>
  <si>
    <t>1545335267</t>
  </si>
  <si>
    <t>VRN</t>
  </si>
  <si>
    <t>Vedlejší rozpočtové náklady</t>
  </si>
  <si>
    <t>VRN1</t>
  </si>
  <si>
    <t>Průzkumné, geodetické a projektové práce</t>
  </si>
  <si>
    <t>163</t>
  </si>
  <si>
    <t>012103000.1</t>
  </si>
  <si>
    <t>Geodetické práce před výstavbou-vytyčení inženýrských sítí</t>
  </si>
  <si>
    <t>1024</t>
  </si>
  <si>
    <t>-960934120</t>
  </si>
  <si>
    <t>164</t>
  </si>
  <si>
    <t>012303000</t>
  </si>
  <si>
    <t>Geodetické práce po výstavbě</t>
  </si>
  <si>
    <t>-918238389</t>
  </si>
  <si>
    <t>165</t>
  </si>
  <si>
    <t>012403000.1</t>
  </si>
  <si>
    <t>Aktualizace map</t>
  </si>
  <si>
    <t>250716633</t>
  </si>
  <si>
    <t>166</t>
  </si>
  <si>
    <t>013254000</t>
  </si>
  <si>
    <t>Dokumentace skutečného provedení stavby</t>
  </si>
  <si>
    <t>-511213319</t>
  </si>
  <si>
    <t>VRN3</t>
  </si>
  <si>
    <t>Zařízení staveniště</t>
  </si>
  <si>
    <t>167</t>
  </si>
  <si>
    <t>031203000.1</t>
  </si>
  <si>
    <t>Zařízení staveniště 3%</t>
  </si>
  <si>
    <t>1825847359</t>
  </si>
  <si>
    <t>168</t>
  </si>
  <si>
    <t>034203000.1</t>
  </si>
  <si>
    <t>Zabezpečení staveniště 1%</t>
  </si>
  <si>
    <t>533261745</t>
  </si>
  <si>
    <t>169</t>
  </si>
  <si>
    <t>039203000.1</t>
  </si>
  <si>
    <t>Úprava terénu po zrušení zařízení staveniště 2%</t>
  </si>
  <si>
    <t>681979723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</si>
</sst>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32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6">
    <xf numFmtId="164" fontId="0" fillId="0" borderId="0" xfId="0" applyAlignment="1">
      <alignment/>
    </xf>
    <xf numFmtId="164" fontId="2" fillId="2" borderId="0" xfId="0" applyFont="1" applyFill="1" applyAlignment="1">
      <alignment horizontal="left" vertical="center"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0" fillId="0" borderId="5" xfId="0" applyBorder="1" applyAlignment="1">
      <alignment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Border="1" applyAlignment="1">
      <alignment horizontal="left" vertical="top"/>
    </xf>
    <xf numFmtId="164" fontId="8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top" wrapText="1"/>
    </xf>
    <xf numFmtId="164" fontId="10" fillId="0" borderId="0" xfId="0" applyFont="1" applyBorder="1" applyAlignment="1">
      <alignment horizontal="left" vertical="top"/>
    </xf>
    <xf numFmtId="164" fontId="10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left" vertical="center"/>
    </xf>
    <xf numFmtId="164" fontId="8" fillId="3" borderId="0" xfId="0" applyFont="1" applyFill="1" applyBorder="1" applyAlignment="1" applyProtection="1">
      <alignment horizontal="left" vertical="center"/>
      <protection locked="0"/>
    </xf>
    <xf numFmtId="165" fontId="8" fillId="3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0" fillId="0" borderId="0" xfId="0" applyFont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11" fillId="0" borderId="7" xfId="0" applyFont="1" applyBorder="1" applyAlignment="1">
      <alignment horizontal="left" vertical="center"/>
    </xf>
    <xf numFmtId="164" fontId="0" fillId="0" borderId="7" xfId="0" applyFont="1" applyBorder="1" applyAlignment="1">
      <alignment vertical="center"/>
    </xf>
    <xf numFmtId="166" fontId="11" fillId="0" borderId="7" xfId="0" applyNumberFormat="1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12" fillId="0" borderId="0" xfId="0" applyFont="1" applyBorder="1" applyAlignment="1">
      <alignment horizontal="right" vertical="center"/>
    </xf>
    <xf numFmtId="164" fontId="12" fillId="0" borderId="0" xfId="0" applyFont="1" applyAlignment="1">
      <alignment vertical="center"/>
    </xf>
    <xf numFmtId="164" fontId="12" fillId="0" borderId="4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vertical="center"/>
    </xf>
    <xf numFmtId="164" fontId="12" fillId="0" borderId="5" xfId="0" applyFont="1" applyBorder="1" applyAlignment="1">
      <alignment vertical="center"/>
    </xf>
    <xf numFmtId="164" fontId="0" fillId="4" borderId="0" xfId="0" applyFont="1" applyFill="1" applyBorder="1" applyAlignment="1">
      <alignment vertical="center"/>
    </xf>
    <xf numFmtId="164" fontId="10" fillId="4" borderId="8" xfId="0" applyFont="1" applyFill="1" applyBorder="1" applyAlignment="1">
      <alignment horizontal="left" vertical="center"/>
    </xf>
    <xf numFmtId="164" fontId="0" fillId="4" borderId="9" xfId="0" applyFont="1" applyFill="1" applyBorder="1" applyAlignment="1">
      <alignment vertical="center"/>
    </xf>
    <xf numFmtId="164" fontId="10" fillId="4" borderId="9" xfId="0" applyFont="1" applyFill="1" applyBorder="1" applyAlignment="1">
      <alignment horizontal="center" vertical="center"/>
    </xf>
    <xf numFmtId="164" fontId="10" fillId="4" borderId="9" xfId="0" applyFont="1" applyFill="1" applyBorder="1" applyAlignment="1">
      <alignment horizontal="left" vertical="center"/>
    </xf>
    <xf numFmtId="166" fontId="10" fillId="4" borderId="10" xfId="0" applyNumberFormat="1" applyFont="1" applyFill="1" applyBorder="1" applyAlignment="1">
      <alignment vertical="center"/>
    </xf>
    <xf numFmtId="164" fontId="0" fillId="4" borderId="5" xfId="0" applyFont="1" applyFill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4" fillId="0" borderId="0" xfId="0" applyFont="1" applyAlignment="1">
      <alignment horizontal="left" vertical="center"/>
    </xf>
    <xf numFmtId="164" fontId="8" fillId="0" borderId="0" xfId="0" applyFont="1" applyAlignment="1">
      <alignment vertical="center"/>
    </xf>
    <xf numFmtId="164" fontId="8" fillId="0" borderId="4" xfId="0" applyFont="1" applyBorder="1" applyAlignment="1">
      <alignment vertical="center"/>
    </xf>
    <xf numFmtId="164" fontId="7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4" xfId="0" applyFont="1" applyBorder="1" applyAlignment="1">
      <alignment vertical="center"/>
    </xf>
    <xf numFmtId="164" fontId="10" fillId="0" borderId="0" xfId="0" applyFont="1" applyAlignment="1">
      <alignment horizontal="left" vertical="center"/>
    </xf>
    <xf numFmtId="164" fontId="10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 vertical="center"/>
    </xf>
    <xf numFmtId="168" fontId="8" fillId="0" borderId="0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14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8" fillId="4" borderId="8" xfId="0" applyFont="1" applyFill="1" applyBorder="1" applyAlignment="1">
      <alignment horizontal="center" vertical="center"/>
    </xf>
    <xf numFmtId="164" fontId="8" fillId="4" borderId="9" xfId="0" applyFont="1" applyFill="1" applyBorder="1" applyAlignment="1">
      <alignment horizontal="center" vertical="center"/>
    </xf>
    <xf numFmtId="164" fontId="8" fillId="4" borderId="9" xfId="0" applyFont="1" applyFill="1" applyBorder="1" applyAlignment="1">
      <alignment horizontal="right" vertical="center"/>
    </xf>
    <xf numFmtId="164" fontId="8" fillId="4" borderId="10" xfId="0" applyFont="1" applyFill="1" applyBorder="1" applyAlignment="1">
      <alignment horizontal="center" vertical="center"/>
    </xf>
    <xf numFmtId="164" fontId="7" fillId="0" borderId="18" xfId="0" applyFont="1" applyBorder="1" applyAlignment="1">
      <alignment horizontal="center" vertical="center" wrapText="1"/>
    </xf>
    <xf numFmtId="164" fontId="7" fillId="0" borderId="19" xfId="0" applyFont="1" applyBorder="1" applyAlignment="1">
      <alignment horizontal="center" vertical="center" wrapText="1"/>
    </xf>
    <xf numFmtId="164" fontId="7" fillId="0" borderId="20" xfId="0" applyFont="1" applyBorder="1" applyAlignment="1">
      <alignment horizontal="center" vertical="center" wrapText="1"/>
    </xf>
    <xf numFmtId="164" fontId="0" fillId="0" borderId="14" xfId="0" applyFont="1" applyBorder="1" applyAlignment="1">
      <alignment vertical="center"/>
    </xf>
    <xf numFmtId="164" fontId="15" fillId="0" borderId="0" xfId="0" applyFont="1" applyAlignment="1">
      <alignment horizontal="left" vertical="center"/>
    </xf>
    <xf numFmtId="164" fontId="15" fillId="0" borderId="0" xfId="0" applyFont="1" applyAlignment="1">
      <alignment vertical="center"/>
    </xf>
    <xf numFmtId="166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vertical="center"/>
    </xf>
    <xf numFmtId="164" fontId="10" fillId="0" borderId="0" xfId="0" applyFont="1" applyAlignment="1">
      <alignment horizontal="center" vertical="center"/>
    </xf>
    <xf numFmtId="166" fontId="14" fillId="0" borderId="21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169" fontId="14" fillId="0" borderId="0" xfId="0" applyNumberFormat="1" applyFont="1" applyBorder="1" applyAlignment="1">
      <alignment vertical="center"/>
    </xf>
    <xf numFmtId="166" fontId="14" fillId="0" borderId="17" xfId="0" applyNumberFormat="1" applyFont="1" applyBorder="1" applyAlignment="1">
      <alignment vertical="center"/>
    </xf>
    <xf numFmtId="164" fontId="16" fillId="0" borderId="0" xfId="0" applyFont="1" applyAlignment="1">
      <alignment vertical="center"/>
    </xf>
    <xf numFmtId="164" fontId="16" fillId="0" borderId="4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 vertical="center"/>
    </xf>
    <xf numFmtId="166" fontId="18" fillId="0" borderId="0" xfId="0" applyNumberFormat="1" applyFont="1" applyBorder="1" applyAlignment="1">
      <alignment vertical="center"/>
    </xf>
    <xf numFmtId="164" fontId="19" fillId="0" borderId="0" xfId="0" applyFont="1" applyAlignment="1">
      <alignment horizontal="center" vertical="center"/>
    </xf>
    <xf numFmtId="166" fontId="20" fillId="0" borderId="22" xfId="0" applyNumberFormat="1" applyFont="1" applyBorder="1" applyAlignment="1">
      <alignment vertical="center"/>
    </xf>
    <xf numFmtId="166" fontId="20" fillId="0" borderId="23" xfId="0" applyNumberFormat="1" applyFont="1" applyBorder="1" applyAlignment="1">
      <alignment vertical="center"/>
    </xf>
    <xf numFmtId="169" fontId="20" fillId="0" borderId="23" xfId="0" applyNumberFormat="1" applyFont="1" applyBorder="1" applyAlignment="1">
      <alignment vertical="center"/>
    </xf>
    <xf numFmtId="166" fontId="20" fillId="0" borderId="24" xfId="0" applyNumberFormat="1" applyFont="1" applyBorder="1" applyAlignment="1">
      <alignment vertical="center"/>
    </xf>
    <xf numFmtId="164" fontId="16" fillId="0" borderId="0" xfId="0" applyFont="1" applyAlignment="1">
      <alignment horizontal="left" vertical="center"/>
    </xf>
    <xf numFmtId="164" fontId="0" fillId="0" borderId="0" xfId="0" applyAlignment="1" applyProtection="1">
      <alignment/>
      <protection locked="0"/>
    </xf>
    <xf numFmtId="164" fontId="0" fillId="2" borderId="0" xfId="0" applyFill="1" applyBorder="1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7" fillId="0" borderId="0" xfId="0" applyFont="1" applyBorder="1" applyAlignment="1" applyProtection="1">
      <alignment horizontal="left" vertical="center"/>
      <protection locked="0"/>
    </xf>
    <xf numFmtId="164" fontId="0" fillId="0" borderId="0" xfId="0" applyFont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 applyProtection="1">
      <alignment vertical="center" wrapText="1"/>
      <protection locked="0"/>
    </xf>
    <xf numFmtId="164" fontId="0" fillId="0" borderId="5" xfId="0" applyFont="1" applyBorder="1" applyAlignment="1">
      <alignment vertical="center" wrapText="1"/>
    </xf>
    <xf numFmtId="164" fontId="0" fillId="0" borderId="15" xfId="0" applyFont="1" applyBorder="1" applyAlignment="1" applyProtection="1">
      <alignment vertical="center"/>
      <protection locked="0"/>
    </xf>
    <xf numFmtId="164" fontId="0" fillId="0" borderId="25" xfId="0" applyFont="1" applyBorder="1" applyAlignment="1">
      <alignment vertical="center"/>
    </xf>
    <xf numFmtId="164" fontId="11" fillId="0" borderId="0" xfId="0" applyFont="1" applyBorder="1" applyAlignment="1">
      <alignment horizontal="left" vertical="center"/>
    </xf>
    <xf numFmtId="164" fontId="12" fillId="0" borderId="0" xfId="0" applyFont="1" applyBorder="1" applyAlignment="1" applyProtection="1">
      <alignment horizontal="right" vertical="center"/>
      <protection locked="0"/>
    </xf>
    <xf numFmtId="166" fontId="12" fillId="0" borderId="0" xfId="0" applyNumberFormat="1" applyFont="1" applyBorder="1" applyAlignment="1">
      <alignment vertical="center"/>
    </xf>
    <xf numFmtId="167" fontId="12" fillId="0" borderId="0" xfId="0" applyNumberFormat="1" applyFont="1" applyBorder="1" applyAlignment="1" applyProtection="1">
      <alignment horizontal="right" vertical="center"/>
      <protection locked="0"/>
    </xf>
    <xf numFmtId="164" fontId="10" fillId="4" borderId="9" xfId="0" applyFont="1" applyFill="1" applyBorder="1" applyAlignment="1">
      <alignment horizontal="right" vertical="center"/>
    </xf>
    <xf numFmtId="164" fontId="0" fillId="4" borderId="9" xfId="0" applyFont="1" applyFill="1" applyBorder="1" applyAlignment="1" applyProtection="1">
      <alignment vertical="center"/>
      <protection locked="0"/>
    </xf>
    <xf numFmtId="166" fontId="10" fillId="4" borderId="9" xfId="0" applyNumberFormat="1" applyFont="1" applyFill="1" applyBorder="1" applyAlignment="1">
      <alignment vertical="center"/>
    </xf>
    <xf numFmtId="164" fontId="0" fillId="4" borderId="26" xfId="0" applyFont="1" applyFill="1" applyBorder="1" applyAlignment="1">
      <alignment vertical="center"/>
    </xf>
    <xf numFmtId="164" fontId="0" fillId="0" borderId="12" xfId="0" applyFont="1" applyBorder="1" applyAlignment="1" applyProtection="1">
      <alignment vertical="center"/>
      <protection locked="0"/>
    </xf>
    <xf numFmtId="164" fontId="0" fillId="0" borderId="2" xfId="0" applyFont="1" applyBorder="1" applyAlignment="1" applyProtection="1">
      <alignment vertical="center"/>
      <protection locked="0"/>
    </xf>
    <xf numFmtId="164" fontId="0" fillId="0" borderId="3" xfId="0" applyFont="1" applyBorder="1" applyAlignment="1">
      <alignment vertical="center"/>
    </xf>
    <xf numFmtId="164" fontId="8" fillId="4" borderId="0" xfId="0" applyFont="1" applyFill="1" applyBorder="1" applyAlignment="1">
      <alignment horizontal="left" vertical="center"/>
    </xf>
    <xf numFmtId="164" fontId="0" fillId="4" borderId="0" xfId="0" applyFont="1" applyFill="1" applyBorder="1" applyAlignment="1" applyProtection="1">
      <alignment vertical="center"/>
      <protection locked="0"/>
    </xf>
    <xf numFmtId="164" fontId="8" fillId="4" borderId="0" xfId="0" applyFont="1" applyFill="1" applyBorder="1" applyAlignment="1">
      <alignment horizontal="right" vertical="center"/>
    </xf>
    <xf numFmtId="164" fontId="15" fillId="0" borderId="0" xfId="0" applyFont="1" applyBorder="1" applyAlignment="1">
      <alignment horizontal="left" vertical="center"/>
    </xf>
    <xf numFmtId="164" fontId="21" fillId="0" borderId="0" xfId="0" applyFont="1" applyAlignment="1">
      <alignment vertical="center"/>
    </xf>
    <xf numFmtId="164" fontId="21" fillId="0" borderId="4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21" fillId="0" borderId="23" xfId="0" applyFont="1" applyBorder="1" applyAlignment="1">
      <alignment horizontal="left" vertical="center"/>
    </xf>
    <xf numFmtId="164" fontId="21" fillId="0" borderId="23" xfId="0" applyFont="1" applyBorder="1" applyAlignment="1">
      <alignment vertical="center"/>
    </xf>
    <xf numFmtId="164" fontId="21" fillId="0" borderId="23" xfId="0" applyFont="1" applyBorder="1" applyAlignment="1" applyProtection="1">
      <alignment vertical="center"/>
      <protection locked="0"/>
    </xf>
    <xf numFmtId="166" fontId="21" fillId="0" borderId="23" xfId="0" applyNumberFormat="1" applyFont="1" applyBorder="1" applyAlignment="1">
      <alignment vertical="center"/>
    </xf>
    <xf numFmtId="164" fontId="21" fillId="0" borderId="5" xfId="0" applyFont="1" applyBorder="1" applyAlignment="1">
      <alignment vertical="center"/>
    </xf>
    <xf numFmtId="164" fontId="22" fillId="0" borderId="0" xfId="0" applyFont="1" applyAlignment="1">
      <alignment vertical="center"/>
    </xf>
    <xf numFmtId="164" fontId="22" fillId="0" borderId="4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2" fillId="0" borderId="23" xfId="0" applyFont="1" applyBorder="1" applyAlignment="1">
      <alignment horizontal="left" vertical="center"/>
    </xf>
    <xf numFmtId="164" fontId="22" fillId="0" borderId="23" xfId="0" applyFont="1" applyBorder="1" applyAlignment="1">
      <alignment vertical="center"/>
    </xf>
    <xf numFmtId="164" fontId="22" fillId="0" borderId="23" xfId="0" applyFont="1" applyBorder="1" applyAlignment="1" applyProtection="1">
      <alignment vertical="center"/>
      <protection locked="0"/>
    </xf>
    <xf numFmtId="166" fontId="22" fillId="0" borderId="23" xfId="0" applyNumberFormat="1" applyFont="1" applyBorder="1" applyAlignment="1">
      <alignment vertical="center"/>
    </xf>
    <xf numFmtId="164" fontId="22" fillId="0" borderId="5" xfId="0" applyFont="1" applyBorder="1" applyAlignment="1">
      <alignment vertical="center"/>
    </xf>
    <xf numFmtId="164" fontId="0" fillId="0" borderId="0" xfId="0" applyFont="1" applyAlignment="1" applyProtection="1">
      <alignment vertical="center"/>
      <protection locked="0"/>
    </xf>
    <xf numFmtId="164" fontId="8" fillId="0" borderId="0" xfId="0" applyFont="1" applyAlignment="1">
      <alignment horizontal="left" vertical="center"/>
    </xf>
    <xf numFmtId="164" fontId="7" fillId="0" borderId="0" xfId="0" applyFont="1" applyAlignment="1" applyProtection="1">
      <alignment horizontal="left" vertical="center"/>
      <protection locked="0"/>
    </xf>
    <xf numFmtId="168" fontId="8" fillId="0" borderId="0" xfId="0" applyNumberFormat="1" applyFont="1" applyAlignment="1">
      <alignment horizontal="left" vertical="center"/>
    </xf>
    <xf numFmtId="164" fontId="0" fillId="0" borderId="0" xfId="0" applyFont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8" fillId="4" borderId="18" xfId="0" applyFont="1" applyFill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 applyProtection="1">
      <alignment horizontal="center" vertical="center" wrapText="1"/>
      <protection locked="0"/>
    </xf>
    <xf numFmtId="164" fontId="8" fillId="4" borderId="20" xfId="0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/>
    </xf>
    <xf numFmtId="169" fontId="24" fillId="0" borderId="15" xfId="0" applyNumberFormat="1" applyFont="1" applyBorder="1" applyAlignment="1">
      <alignment/>
    </xf>
    <xf numFmtId="169" fontId="24" fillId="0" borderId="16" xfId="0" applyNumberFormat="1" applyFont="1" applyBorder="1" applyAlignment="1">
      <alignment/>
    </xf>
    <xf numFmtId="166" fontId="25" fillId="0" borderId="0" xfId="0" applyNumberFormat="1" applyFont="1" applyAlignment="1">
      <alignment vertical="center"/>
    </xf>
    <xf numFmtId="164" fontId="26" fillId="0" borderId="0" xfId="0" applyFont="1" applyAlignment="1">
      <alignment/>
    </xf>
    <xf numFmtId="164" fontId="26" fillId="0" borderId="4" xfId="0" applyFont="1" applyBorder="1" applyAlignment="1">
      <alignment/>
    </xf>
    <xf numFmtId="164" fontId="26" fillId="0" borderId="0" xfId="0" applyFont="1" applyAlignment="1">
      <alignment horizontal="left"/>
    </xf>
    <xf numFmtId="164" fontId="21" fillId="0" borderId="0" xfId="0" applyFont="1" applyAlignment="1">
      <alignment horizontal="left"/>
    </xf>
    <xf numFmtId="164" fontId="26" fillId="0" borderId="0" xfId="0" applyFont="1" applyAlignment="1" applyProtection="1">
      <alignment/>
      <protection locked="0"/>
    </xf>
    <xf numFmtId="166" fontId="21" fillId="0" borderId="0" xfId="0" applyNumberFormat="1" applyFont="1" applyAlignment="1">
      <alignment/>
    </xf>
    <xf numFmtId="164" fontId="26" fillId="0" borderId="21" xfId="0" applyFont="1" applyBorder="1" applyAlignment="1">
      <alignment/>
    </xf>
    <xf numFmtId="164" fontId="26" fillId="0" borderId="0" xfId="0" applyFont="1" applyBorder="1" applyAlignment="1">
      <alignment/>
    </xf>
    <xf numFmtId="169" fontId="26" fillId="0" borderId="0" xfId="0" applyNumberFormat="1" applyFont="1" applyBorder="1" applyAlignment="1">
      <alignment/>
    </xf>
    <xf numFmtId="169" fontId="26" fillId="0" borderId="17" xfId="0" applyNumberFormat="1" applyFont="1" applyBorder="1" applyAlignment="1">
      <alignment/>
    </xf>
    <xf numFmtId="164" fontId="26" fillId="0" borderId="0" xfId="0" applyFont="1" applyAlignment="1">
      <alignment horizontal="center"/>
    </xf>
    <xf numFmtId="166" fontId="26" fillId="0" borderId="0" xfId="0" applyNumberFormat="1" applyFont="1" applyAlignment="1">
      <alignment vertical="center"/>
    </xf>
    <xf numFmtId="164" fontId="26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6" fontId="22" fillId="0" borderId="0" xfId="0" applyNumberFormat="1" applyFont="1" applyBorder="1" applyAlignment="1">
      <alignment/>
    </xf>
    <xf numFmtId="164" fontId="0" fillId="0" borderId="4" xfId="0" applyFont="1" applyBorder="1" applyAlignment="1" applyProtection="1">
      <alignment vertical="center"/>
      <protection/>
    </xf>
    <xf numFmtId="164" fontId="0" fillId="0" borderId="27" xfId="0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center" vertical="center" wrapText="1"/>
      <protection/>
    </xf>
    <xf numFmtId="170" fontId="0" fillId="0" borderId="27" xfId="0" applyNumberFormat="1" applyFont="1" applyBorder="1" applyAlignment="1" applyProtection="1">
      <alignment vertical="center"/>
      <protection/>
    </xf>
    <xf numFmtId="166" fontId="0" fillId="3" borderId="27" xfId="0" applyNumberFormat="1" applyFont="1" applyFill="1" applyBorder="1" applyAlignment="1" applyProtection="1">
      <alignment vertical="center"/>
      <protection locked="0"/>
    </xf>
    <xf numFmtId="166" fontId="0" fillId="0" borderId="27" xfId="0" applyNumberFormat="1" applyFont="1" applyBorder="1" applyAlignment="1" applyProtection="1">
      <alignment vertical="center"/>
      <protection/>
    </xf>
    <xf numFmtId="164" fontId="12" fillId="3" borderId="27" xfId="0" applyFont="1" applyFill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horizontal="center" vertical="center"/>
    </xf>
    <xf numFmtId="169" fontId="12" fillId="0" borderId="0" xfId="0" applyNumberFormat="1" applyFont="1" applyBorder="1" applyAlignment="1">
      <alignment vertical="center"/>
    </xf>
    <xf numFmtId="169" fontId="12" fillId="0" borderId="17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27" fillId="0" borderId="0" xfId="0" applyFont="1" applyAlignment="1">
      <alignment vertical="center"/>
    </xf>
    <xf numFmtId="164" fontId="27" fillId="0" borderId="4" xfId="0" applyFont="1" applyBorder="1" applyAlignment="1">
      <alignment vertical="center"/>
    </xf>
    <xf numFmtId="164" fontId="28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left" vertical="center" wrapText="1"/>
    </xf>
    <xf numFmtId="170" fontId="27" fillId="0" borderId="0" xfId="0" applyNumberFormat="1" applyFont="1" applyBorder="1" applyAlignment="1">
      <alignment vertical="center"/>
    </xf>
    <xf numFmtId="164" fontId="27" fillId="0" borderId="0" xfId="0" applyFont="1" applyAlignment="1" applyProtection="1">
      <alignment vertical="center"/>
      <protection locked="0"/>
    </xf>
    <xf numFmtId="164" fontId="27" fillId="0" borderId="21" xfId="0" applyFont="1" applyBorder="1" applyAlignment="1">
      <alignment vertical="center"/>
    </xf>
    <xf numFmtId="164" fontId="27" fillId="0" borderId="0" xfId="0" applyFont="1" applyBorder="1" applyAlignment="1">
      <alignment vertical="center"/>
    </xf>
    <xf numFmtId="164" fontId="27" fillId="0" borderId="17" xfId="0" applyFont="1" applyBorder="1" applyAlignment="1">
      <alignment vertical="center"/>
    </xf>
    <xf numFmtId="164" fontId="27" fillId="0" borderId="0" xfId="0" applyFont="1" applyAlignment="1">
      <alignment horizontal="left" vertical="center"/>
    </xf>
    <xf numFmtId="164" fontId="28" fillId="0" borderId="0" xfId="0" applyFont="1" applyAlignment="1">
      <alignment horizontal="left" vertical="center"/>
    </xf>
    <xf numFmtId="164" fontId="27" fillId="0" borderId="0" xfId="0" applyFont="1" applyAlignment="1">
      <alignment horizontal="left" vertical="center" wrapText="1"/>
    </xf>
    <xf numFmtId="170" fontId="27" fillId="0" borderId="0" xfId="0" applyNumberFormat="1" applyFont="1" applyAlignment="1">
      <alignment vertical="center"/>
    </xf>
    <xf numFmtId="164" fontId="29" fillId="0" borderId="0" xfId="0" applyFont="1" applyAlignment="1">
      <alignment vertical="center"/>
    </xf>
    <xf numFmtId="164" fontId="29" fillId="0" borderId="4" xfId="0" applyFont="1" applyBorder="1" applyAlignment="1">
      <alignment vertical="center"/>
    </xf>
    <xf numFmtId="164" fontId="29" fillId="0" borderId="0" xfId="0" applyFont="1" applyBorder="1" applyAlignment="1">
      <alignment horizontal="left" vertical="center"/>
    </xf>
    <xf numFmtId="164" fontId="29" fillId="0" borderId="0" xfId="0" applyFont="1" applyBorder="1" applyAlignment="1">
      <alignment horizontal="left" vertical="center" wrapText="1"/>
    </xf>
    <xf numFmtId="170" fontId="29" fillId="0" borderId="0" xfId="0" applyNumberFormat="1" applyFont="1" applyBorder="1" applyAlignment="1">
      <alignment vertical="center"/>
    </xf>
    <xf numFmtId="164" fontId="29" fillId="0" borderId="0" xfId="0" applyFont="1" applyAlignment="1" applyProtection="1">
      <alignment vertical="center"/>
      <protection locked="0"/>
    </xf>
    <xf numFmtId="164" fontId="29" fillId="0" borderId="21" xfId="0" applyFont="1" applyBorder="1" applyAlignment="1">
      <alignment vertical="center"/>
    </xf>
    <xf numFmtId="164" fontId="29" fillId="0" borderId="0" xfId="0" applyFont="1" applyBorder="1" applyAlignment="1">
      <alignment vertical="center"/>
    </xf>
    <xf numFmtId="164" fontId="29" fillId="0" borderId="17" xfId="0" applyFont="1" applyBorder="1" applyAlignment="1">
      <alignment vertical="center"/>
    </xf>
    <xf numFmtId="164" fontId="29" fillId="0" borderId="0" xfId="0" applyFont="1" applyAlignment="1">
      <alignment horizontal="left" vertical="center"/>
    </xf>
    <xf numFmtId="164" fontId="30" fillId="0" borderId="0" xfId="0" applyFont="1" applyAlignment="1">
      <alignment vertical="center" wrapText="1"/>
    </xf>
    <xf numFmtId="164" fontId="0" fillId="0" borderId="21" xfId="0" applyFont="1" applyBorder="1" applyAlignment="1">
      <alignment vertical="center"/>
    </xf>
    <xf numFmtId="164" fontId="31" fillId="0" borderId="27" xfId="0" applyFont="1" applyBorder="1" applyAlignment="1" applyProtection="1">
      <alignment horizontal="center" vertical="center"/>
      <protection/>
    </xf>
    <xf numFmtId="165" fontId="31" fillId="0" borderId="27" xfId="0" applyNumberFormat="1" applyFont="1" applyBorder="1" applyAlignment="1" applyProtection="1">
      <alignment horizontal="left" vertical="center" wrapText="1"/>
      <protection/>
    </xf>
    <xf numFmtId="164" fontId="31" fillId="0" borderId="27" xfId="0" applyFont="1" applyBorder="1" applyAlignment="1" applyProtection="1">
      <alignment horizontal="left" vertical="center" wrapText="1"/>
      <protection/>
    </xf>
    <xf numFmtId="164" fontId="31" fillId="0" borderId="27" xfId="0" applyFont="1" applyBorder="1" applyAlignment="1" applyProtection="1">
      <alignment horizontal="center" vertical="center" wrapText="1"/>
      <protection/>
    </xf>
    <xf numFmtId="170" fontId="31" fillId="0" borderId="27" xfId="0" applyNumberFormat="1" applyFont="1" applyBorder="1" applyAlignment="1" applyProtection="1">
      <alignment vertical="center"/>
      <protection/>
    </xf>
    <xf numFmtId="166" fontId="31" fillId="3" borderId="27" xfId="0" applyNumberFormat="1" applyFont="1" applyFill="1" applyBorder="1" applyAlignment="1" applyProtection="1">
      <alignment vertical="center"/>
      <protection locked="0"/>
    </xf>
    <xf numFmtId="166" fontId="31" fillId="0" borderId="27" xfId="0" applyNumberFormat="1" applyFont="1" applyBorder="1" applyAlignment="1" applyProtection="1">
      <alignment vertical="center"/>
      <protection/>
    </xf>
    <xf numFmtId="164" fontId="31" fillId="0" borderId="4" xfId="0" applyFont="1" applyBorder="1" applyAlignment="1">
      <alignment vertical="center"/>
    </xf>
    <xf numFmtId="164" fontId="31" fillId="3" borderId="27" xfId="0" applyFont="1" applyFill="1" applyBorder="1" applyAlignment="1" applyProtection="1">
      <alignment horizontal="left" vertical="center"/>
      <protection locked="0"/>
    </xf>
    <xf numFmtId="164" fontId="31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vertical="center" wrapText="1"/>
    </xf>
    <xf numFmtId="170" fontId="0" fillId="3" borderId="27" xfId="0" applyNumberFormat="1" applyFont="1" applyFill="1" applyBorder="1" applyAlignment="1" applyProtection="1">
      <alignment vertical="center"/>
      <protection locked="0"/>
    </xf>
    <xf numFmtId="164" fontId="12" fillId="0" borderId="23" xfId="0" applyFont="1" applyBorder="1" applyAlignment="1">
      <alignment horizontal="center" vertical="center"/>
    </xf>
    <xf numFmtId="164" fontId="0" fillId="0" borderId="23" xfId="0" applyFont="1" applyBorder="1" applyAlignment="1">
      <alignment vertical="center"/>
    </xf>
    <xf numFmtId="169" fontId="12" fillId="0" borderId="23" xfId="0" applyNumberFormat="1" applyFont="1" applyBorder="1" applyAlignment="1">
      <alignment vertical="center"/>
    </xf>
    <xf numFmtId="169" fontId="12" fillId="0" borderId="24" xfId="0" applyNumberFormat="1" applyFont="1" applyBorder="1" applyAlignment="1">
      <alignment vertic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workbookViewId="0" topLeftCell="A1">
      <pane ySplit="1" topLeftCell="A37" activePane="bottomLeft" state="frozen"/>
      <selection pane="topLeft" activeCell="A1" sqref="A1"/>
      <selection pane="bottomLeft" activeCell="A1" sqref="A1"/>
    </sheetView>
  </sheetViews>
  <sheetFormatPr defaultColWidth="12" defaultRowHeight="13.5"/>
  <cols>
    <col min="1" max="1" width="11" style="0" customWidth="1"/>
    <col min="2" max="2" width="2.16015625" style="0" customWidth="1"/>
    <col min="3" max="3" width="5.5" style="0" customWidth="1"/>
    <col min="4" max="33" width="3.5" style="0" customWidth="1"/>
    <col min="34" max="34" width="4.33203125" style="0" customWidth="1"/>
    <col min="35" max="35" width="41.83203125" style="0" customWidth="1"/>
    <col min="36" max="37" width="3.33203125" style="0" customWidth="1"/>
    <col min="38" max="38" width="11" style="0" customWidth="1"/>
    <col min="39" max="39" width="4.33203125" style="0" customWidth="1"/>
    <col min="40" max="40" width="17.66015625" style="0" customWidth="1"/>
    <col min="41" max="41" width="10" style="0" customWidth="1"/>
    <col min="42" max="42" width="5.5" style="0" customWidth="1"/>
    <col min="43" max="43" width="20.66015625" style="0" customWidth="1"/>
    <col min="44" max="44" width="18" style="0" customWidth="1"/>
    <col min="45" max="56" width="0" style="0" hidden="1" customWidth="1"/>
    <col min="57" max="57" width="87.83203125" style="0" customWidth="1"/>
    <col min="71" max="91" width="0" style="0" hidden="1" customWidth="1"/>
  </cols>
  <sheetData>
    <row r="1" spans="1:74" ht="21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2</v>
      </c>
      <c r="BB1" s="1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4" t="s">
        <v>4</v>
      </c>
      <c r="BU1" s="4" t="s">
        <v>4</v>
      </c>
      <c r="BV1" s="4" t="s">
        <v>5</v>
      </c>
    </row>
    <row r="2" spans="44:72" ht="36.75" customHeight="1"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S2" s="6" t="s">
        <v>6</v>
      </c>
      <c r="BT2" s="6" t="s">
        <v>7</v>
      </c>
    </row>
    <row r="3" spans="2:72" ht="6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ht="36.75" customHeight="1">
      <c r="B4" s="10"/>
      <c r="C4" s="5"/>
      <c r="D4" s="11" t="s">
        <v>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2"/>
      <c r="AS4" s="13" t="s">
        <v>10</v>
      </c>
      <c r="BE4" s="14" t="s">
        <v>11</v>
      </c>
      <c r="BS4" s="6" t="s">
        <v>12</v>
      </c>
    </row>
    <row r="5" spans="2:71" ht="14.25" customHeight="1">
      <c r="B5" s="10"/>
      <c r="C5" s="5"/>
      <c r="D5" s="15" t="s">
        <v>13</v>
      </c>
      <c r="E5" s="5"/>
      <c r="F5" s="5"/>
      <c r="G5" s="5"/>
      <c r="H5" s="5"/>
      <c r="I5" s="5"/>
      <c r="J5" s="5"/>
      <c r="K5" s="16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5"/>
      <c r="AQ5" s="12"/>
      <c r="BE5" s="17" t="s">
        <v>15</v>
      </c>
      <c r="BS5" s="6" t="s">
        <v>6</v>
      </c>
    </row>
    <row r="6" spans="2:71" ht="36.75" customHeight="1">
      <c r="B6" s="10"/>
      <c r="C6" s="5"/>
      <c r="D6" s="18" t="s">
        <v>16</v>
      </c>
      <c r="E6" s="5"/>
      <c r="F6" s="5"/>
      <c r="G6" s="5"/>
      <c r="H6" s="5"/>
      <c r="I6" s="5"/>
      <c r="J6" s="5"/>
      <c r="K6" s="19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5"/>
      <c r="AQ6" s="12"/>
      <c r="BE6" s="17"/>
      <c r="BS6" s="6" t="s">
        <v>18</v>
      </c>
    </row>
    <row r="7" spans="2:71" ht="14.25" customHeight="1">
      <c r="B7" s="10"/>
      <c r="C7" s="5"/>
      <c r="D7" s="20" t="s">
        <v>19</v>
      </c>
      <c r="E7" s="5"/>
      <c r="F7" s="5"/>
      <c r="G7" s="5"/>
      <c r="H7" s="5"/>
      <c r="I7" s="5"/>
      <c r="J7" s="5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20" t="s">
        <v>20</v>
      </c>
      <c r="AL7" s="5"/>
      <c r="AM7" s="5"/>
      <c r="AN7" s="16"/>
      <c r="AO7" s="5"/>
      <c r="AP7" s="5"/>
      <c r="AQ7" s="12"/>
      <c r="BE7" s="17"/>
      <c r="BS7" s="6" t="s">
        <v>21</v>
      </c>
    </row>
    <row r="8" spans="2:71" ht="14.25" customHeight="1">
      <c r="B8" s="10"/>
      <c r="C8" s="5"/>
      <c r="D8" s="20" t="s">
        <v>22</v>
      </c>
      <c r="E8" s="5"/>
      <c r="F8" s="5"/>
      <c r="G8" s="5"/>
      <c r="H8" s="5"/>
      <c r="I8" s="5"/>
      <c r="J8" s="5"/>
      <c r="K8" s="16" t="s">
        <v>23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20" t="s">
        <v>24</v>
      </c>
      <c r="AL8" s="5"/>
      <c r="AM8" s="5"/>
      <c r="AN8" s="21" t="s">
        <v>25</v>
      </c>
      <c r="AO8" s="5"/>
      <c r="AP8" s="5"/>
      <c r="AQ8" s="12"/>
      <c r="BE8" s="17"/>
      <c r="BS8" s="6" t="s">
        <v>26</v>
      </c>
    </row>
    <row r="9" spans="2:71" ht="14.25" customHeight="1"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2"/>
      <c r="BE9" s="17"/>
      <c r="BS9" s="6" t="s">
        <v>27</v>
      </c>
    </row>
    <row r="10" spans="2:71" ht="14.25" customHeight="1">
      <c r="B10" s="10"/>
      <c r="C10" s="5"/>
      <c r="D10" s="20" t="s">
        <v>28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0" t="s">
        <v>29</v>
      </c>
      <c r="AL10" s="5"/>
      <c r="AM10" s="5"/>
      <c r="AN10" s="16" t="s">
        <v>30</v>
      </c>
      <c r="AO10" s="5"/>
      <c r="AP10" s="5"/>
      <c r="AQ10" s="12"/>
      <c r="BE10" s="17"/>
      <c r="BS10" s="6" t="s">
        <v>18</v>
      </c>
    </row>
    <row r="11" spans="2:71" ht="18" customHeight="1">
      <c r="B11" s="10"/>
      <c r="C11" s="5"/>
      <c r="D11" s="5"/>
      <c r="E11" s="16" t="s">
        <v>31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20" t="s">
        <v>32</v>
      </c>
      <c r="AL11" s="5"/>
      <c r="AM11" s="5"/>
      <c r="AN11" s="16" t="s">
        <v>33</v>
      </c>
      <c r="AO11" s="5"/>
      <c r="AP11" s="5"/>
      <c r="AQ11" s="12"/>
      <c r="BE11" s="17"/>
      <c r="BS11" s="6" t="s">
        <v>18</v>
      </c>
    </row>
    <row r="12" spans="2:71" ht="6.75" customHeight="1"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12"/>
      <c r="BE12" s="17"/>
      <c r="BS12" s="6" t="s">
        <v>18</v>
      </c>
    </row>
    <row r="13" spans="2:71" ht="14.25" customHeight="1">
      <c r="B13" s="10"/>
      <c r="C13" s="5"/>
      <c r="D13" s="20" t="s">
        <v>34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20" t="s">
        <v>29</v>
      </c>
      <c r="AL13" s="5"/>
      <c r="AM13" s="5"/>
      <c r="AN13" s="22" t="s">
        <v>35</v>
      </c>
      <c r="AO13" s="5"/>
      <c r="AP13" s="5"/>
      <c r="AQ13" s="12"/>
      <c r="BE13" s="17"/>
      <c r="BS13" s="6" t="s">
        <v>18</v>
      </c>
    </row>
    <row r="14" spans="2:71" ht="12.75">
      <c r="B14" s="10"/>
      <c r="C14" s="5"/>
      <c r="D14" s="5"/>
      <c r="E14" s="22" t="s">
        <v>35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0" t="s">
        <v>32</v>
      </c>
      <c r="AL14" s="5"/>
      <c r="AM14" s="5"/>
      <c r="AN14" s="22" t="s">
        <v>35</v>
      </c>
      <c r="AO14" s="5"/>
      <c r="AP14" s="5"/>
      <c r="AQ14" s="12"/>
      <c r="BE14" s="17"/>
      <c r="BS14" s="6" t="s">
        <v>18</v>
      </c>
    </row>
    <row r="15" spans="2:71" ht="6.75" customHeight="1"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12"/>
      <c r="BE15" s="17"/>
      <c r="BS15" s="6" t="s">
        <v>4</v>
      </c>
    </row>
    <row r="16" spans="2:71" ht="14.25" customHeight="1">
      <c r="B16" s="10"/>
      <c r="C16" s="5"/>
      <c r="D16" s="20" t="s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0" t="s">
        <v>29</v>
      </c>
      <c r="AL16" s="5"/>
      <c r="AM16" s="5"/>
      <c r="AN16" s="16"/>
      <c r="AO16" s="5"/>
      <c r="AP16" s="5"/>
      <c r="AQ16" s="12"/>
      <c r="BE16" s="17"/>
      <c r="BS16" s="6" t="s">
        <v>4</v>
      </c>
    </row>
    <row r="17" spans="2:71" ht="18" customHeight="1">
      <c r="B17" s="10"/>
      <c r="C17" s="5"/>
      <c r="D17" s="5"/>
      <c r="E17" s="16" t="s">
        <v>37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20" t="s">
        <v>32</v>
      </c>
      <c r="AL17" s="5"/>
      <c r="AM17" s="5"/>
      <c r="AN17" s="16"/>
      <c r="AO17" s="5"/>
      <c r="AP17" s="5"/>
      <c r="AQ17" s="12"/>
      <c r="BE17" s="17"/>
      <c r="BS17" s="6" t="s">
        <v>38</v>
      </c>
    </row>
    <row r="18" spans="2:71" ht="6.75" customHeight="1"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2"/>
      <c r="BE18" s="17"/>
      <c r="BS18" s="6" t="s">
        <v>6</v>
      </c>
    </row>
    <row r="19" spans="2:71" ht="14.25" customHeight="1">
      <c r="B19" s="10"/>
      <c r="C19" s="5"/>
      <c r="D19" s="20" t="s">
        <v>39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2"/>
      <c r="BE19" s="17"/>
      <c r="BS19" s="6" t="s">
        <v>6</v>
      </c>
    </row>
    <row r="20" spans="2:71" ht="22.5" customHeight="1">
      <c r="B20" s="10"/>
      <c r="C20" s="5"/>
      <c r="D20" s="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5"/>
      <c r="AP20" s="5"/>
      <c r="AQ20" s="12"/>
      <c r="BE20" s="17"/>
      <c r="BS20" s="6" t="s">
        <v>38</v>
      </c>
    </row>
    <row r="21" spans="2:57" ht="6.75" customHeight="1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2"/>
      <c r="BE21" s="17"/>
    </row>
    <row r="22" spans="2:57" ht="6.75" customHeight="1">
      <c r="B22" s="10"/>
      <c r="C22" s="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5"/>
      <c r="AQ22" s="12"/>
      <c r="BE22" s="17"/>
    </row>
    <row r="23" spans="2:57" s="25" customFormat="1" ht="25.5" customHeight="1">
      <c r="B23" s="26"/>
      <c r="C23" s="27"/>
      <c r="D23" s="28" t="s">
        <v>40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>
        <f>ROUND(AG51,2)</f>
        <v>0</v>
      </c>
      <c r="AL23" s="30"/>
      <c r="AM23" s="30"/>
      <c r="AN23" s="30"/>
      <c r="AO23" s="30"/>
      <c r="AP23" s="27"/>
      <c r="AQ23" s="31"/>
      <c r="BE23" s="17"/>
    </row>
    <row r="24" spans="2:57" s="25" customFormat="1" ht="6.7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1"/>
      <c r="BE24" s="17"/>
    </row>
    <row r="25" spans="2:57" s="25" customFormat="1" ht="12.75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32" t="s">
        <v>41</v>
      </c>
      <c r="M25" s="32"/>
      <c r="N25" s="32"/>
      <c r="O25" s="32"/>
      <c r="P25" s="27"/>
      <c r="Q25" s="27"/>
      <c r="R25" s="27"/>
      <c r="S25" s="27"/>
      <c r="T25" s="27"/>
      <c r="U25" s="27"/>
      <c r="V25" s="27"/>
      <c r="W25" s="32" t="s">
        <v>42</v>
      </c>
      <c r="X25" s="32"/>
      <c r="Y25" s="32"/>
      <c r="Z25" s="32"/>
      <c r="AA25" s="32"/>
      <c r="AB25" s="32"/>
      <c r="AC25" s="32"/>
      <c r="AD25" s="32"/>
      <c r="AE25" s="32"/>
      <c r="AF25" s="27"/>
      <c r="AG25" s="27"/>
      <c r="AH25" s="27"/>
      <c r="AI25" s="27"/>
      <c r="AJ25" s="27"/>
      <c r="AK25" s="32" t="s">
        <v>43</v>
      </c>
      <c r="AL25" s="32"/>
      <c r="AM25" s="32"/>
      <c r="AN25" s="32"/>
      <c r="AO25" s="32"/>
      <c r="AP25" s="27"/>
      <c r="AQ25" s="31"/>
      <c r="BE25" s="17"/>
    </row>
    <row r="26" spans="2:57" s="33" customFormat="1" ht="14.25" customHeight="1" hidden="1">
      <c r="B26" s="34"/>
      <c r="C26" s="35"/>
      <c r="D26" s="36" t="s">
        <v>44</v>
      </c>
      <c r="E26" s="35"/>
      <c r="F26" s="36" t="s">
        <v>45</v>
      </c>
      <c r="G26" s="35"/>
      <c r="H26" s="35"/>
      <c r="I26" s="35"/>
      <c r="J26" s="35"/>
      <c r="K26" s="35"/>
      <c r="L26" s="37">
        <v>0.21</v>
      </c>
      <c r="M26" s="37"/>
      <c r="N26" s="37"/>
      <c r="O26" s="37"/>
      <c r="P26" s="35"/>
      <c r="Q26" s="35"/>
      <c r="R26" s="35"/>
      <c r="S26" s="35"/>
      <c r="T26" s="35"/>
      <c r="U26" s="35"/>
      <c r="V26" s="35"/>
      <c r="W26" s="38">
        <f>ROUND(AZ51,2)</f>
        <v>0</v>
      </c>
      <c r="X26" s="38"/>
      <c r="Y26" s="38"/>
      <c r="Z26" s="38"/>
      <c r="AA26" s="38"/>
      <c r="AB26" s="38"/>
      <c r="AC26" s="38"/>
      <c r="AD26" s="38"/>
      <c r="AE26" s="38"/>
      <c r="AF26" s="35"/>
      <c r="AG26" s="35"/>
      <c r="AH26" s="35"/>
      <c r="AI26" s="35"/>
      <c r="AJ26" s="35"/>
      <c r="AK26" s="38">
        <f>ROUND(AV51,2)</f>
        <v>0</v>
      </c>
      <c r="AL26" s="38"/>
      <c r="AM26" s="38"/>
      <c r="AN26" s="38"/>
      <c r="AO26" s="38"/>
      <c r="AP26" s="35"/>
      <c r="AQ26" s="39"/>
      <c r="BE26" s="17"/>
    </row>
    <row r="27" spans="2:57" s="33" customFormat="1" ht="14.25" customHeight="1" hidden="1">
      <c r="B27" s="34"/>
      <c r="C27" s="35"/>
      <c r="D27" s="35"/>
      <c r="E27" s="35"/>
      <c r="F27" s="36" t="s">
        <v>46</v>
      </c>
      <c r="G27" s="35"/>
      <c r="H27" s="35"/>
      <c r="I27" s="35"/>
      <c r="J27" s="35"/>
      <c r="K27" s="35"/>
      <c r="L27" s="37">
        <v>0.15</v>
      </c>
      <c r="M27" s="37"/>
      <c r="N27" s="37"/>
      <c r="O27" s="37"/>
      <c r="P27" s="35"/>
      <c r="Q27" s="35"/>
      <c r="R27" s="35"/>
      <c r="S27" s="35"/>
      <c r="T27" s="35"/>
      <c r="U27" s="35"/>
      <c r="V27" s="35"/>
      <c r="W27" s="38">
        <f>ROUND(BA51,2)</f>
        <v>0</v>
      </c>
      <c r="X27" s="38"/>
      <c r="Y27" s="38"/>
      <c r="Z27" s="38"/>
      <c r="AA27" s="38"/>
      <c r="AB27" s="38"/>
      <c r="AC27" s="38"/>
      <c r="AD27" s="38"/>
      <c r="AE27" s="38"/>
      <c r="AF27" s="35"/>
      <c r="AG27" s="35"/>
      <c r="AH27" s="35"/>
      <c r="AI27" s="35"/>
      <c r="AJ27" s="35"/>
      <c r="AK27" s="38">
        <f>ROUND(AW51,2)</f>
        <v>0</v>
      </c>
      <c r="AL27" s="38"/>
      <c r="AM27" s="38"/>
      <c r="AN27" s="38"/>
      <c r="AO27" s="38"/>
      <c r="AP27" s="35"/>
      <c r="AQ27" s="39"/>
      <c r="BE27" s="17"/>
    </row>
    <row r="28" spans="2:57" s="33" customFormat="1" ht="14.25" customHeight="1">
      <c r="B28" s="34"/>
      <c r="C28" s="35"/>
      <c r="D28" s="36" t="s">
        <v>44</v>
      </c>
      <c r="E28" s="35"/>
      <c r="F28" s="36" t="s">
        <v>47</v>
      </c>
      <c r="G28" s="35"/>
      <c r="H28" s="35"/>
      <c r="I28" s="35"/>
      <c r="J28" s="35"/>
      <c r="K28" s="35"/>
      <c r="L28" s="37">
        <v>0.21</v>
      </c>
      <c r="M28" s="37"/>
      <c r="N28" s="37"/>
      <c r="O28" s="37"/>
      <c r="P28" s="35"/>
      <c r="Q28" s="35"/>
      <c r="R28" s="35"/>
      <c r="S28" s="35"/>
      <c r="T28" s="35"/>
      <c r="U28" s="35"/>
      <c r="V28" s="35"/>
      <c r="W28" s="38">
        <f>ROUND(BB51,2)</f>
        <v>0</v>
      </c>
      <c r="X28" s="38"/>
      <c r="Y28" s="38"/>
      <c r="Z28" s="38"/>
      <c r="AA28" s="38"/>
      <c r="AB28" s="38"/>
      <c r="AC28" s="38"/>
      <c r="AD28" s="38"/>
      <c r="AE28" s="38"/>
      <c r="AF28" s="35"/>
      <c r="AG28" s="35"/>
      <c r="AH28" s="35"/>
      <c r="AI28" s="35"/>
      <c r="AJ28" s="35"/>
      <c r="AK28" s="38">
        <v>0</v>
      </c>
      <c r="AL28" s="38"/>
      <c r="AM28" s="38"/>
      <c r="AN28" s="38"/>
      <c r="AO28" s="38"/>
      <c r="AP28" s="35"/>
      <c r="AQ28" s="39"/>
      <c r="BE28" s="17"/>
    </row>
    <row r="29" spans="2:57" s="33" customFormat="1" ht="14.25" customHeight="1">
      <c r="B29" s="34"/>
      <c r="C29" s="35"/>
      <c r="D29" s="35"/>
      <c r="E29" s="35"/>
      <c r="F29" s="36" t="s">
        <v>48</v>
      </c>
      <c r="G29" s="35"/>
      <c r="H29" s="35"/>
      <c r="I29" s="35"/>
      <c r="J29" s="35"/>
      <c r="K29" s="35"/>
      <c r="L29" s="37">
        <v>0.15</v>
      </c>
      <c r="M29" s="37"/>
      <c r="N29" s="37"/>
      <c r="O29" s="37"/>
      <c r="P29" s="35"/>
      <c r="Q29" s="35"/>
      <c r="R29" s="35"/>
      <c r="S29" s="35"/>
      <c r="T29" s="35"/>
      <c r="U29" s="35"/>
      <c r="V29" s="35"/>
      <c r="W29" s="38">
        <f>ROUND(BC51,2)</f>
        <v>0</v>
      </c>
      <c r="X29" s="38"/>
      <c r="Y29" s="38"/>
      <c r="Z29" s="38"/>
      <c r="AA29" s="38"/>
      <c r="AB29" s="38"/>
      <c r="AC29" s="38"/>
      <c r="AD29" s="38"/>
      <c r="AE29" s="38"/>
      <c r="AF29" s="35"/>
      <c r="AG29" s="35"/>
      <c r="AH29" s="35"/>
      <c r="AI29" s="35"/>
      <c r="AJ29" s="35"/>
      <c r="AK29" s="38">
        <v>0</v>
      </c>
      <c r="AL29" s="38"/>
      <c r="AM29" s="38"/>
      <c r="AN29" s="38"/>
      <c r="AO29" s="38"/>
      <c r="AP29" s="35"/>
      <c r="AQ29" s="39"/>
      <c r="BE29" s="17"/>
    </row>
    <row r="30" spans="2:57" s="33" customFormat="1" ht="14.25" customHeight="1" hidden="1">
      <c r="B30" s="34"/>
      <c r="C30" s="35"/>
      <c r="D30" s="35"/>
      <c r="E30" s="35"/>
      <c r="F30" s="36" t="s">
        <v>49</v>
      </c>
      <c r="G30" s="35"/>
      <c r="H30" s="35"/>
      <c r="I30" s="35"/>
      <c r="J30" s="35"/>
      <c r="K30" s="35"/>
      <c r="L30" s="37">
        <v>0</v>
      </c>
      <c r="M30" s="37"/>
      <c r="N30" s="37"/>
      <c r="O30" s="37"/>
      <c r="P30" s="35"/>
      <c r="Q30" s="35"/>
      <c r="R30" s="35"/>
      <c r="S30" s="35"/>
      <c r="T30" s="35"/>
      <c r="U30" s="35"/>
      <c r="V30" s="35"/>
      <c r="W30" s="38">
        <f>ROUND(BD51,2)</f>
        <v>0</v>
      </c>
      <c r="X30" s="38"/>
      <c r="Y30" s="38"/>
      <c r="Z30" s="38"/>
      <c r="AA30" s="38"/>
      <c r="AB30" s="38"/>
      <c r="AC30" s="38"/>
      <c r="AD30" s="38"/>
      <c r="AE30" s="38"/>
      <c r="AF30" s="35"/>
      <c r="AG30" s="35"/>
      <c r="AH30" s="35"/>
      <c r="AI30" s="35"/>
      <c r="AJ30" s="35"/>
      <c r="AK30" s="38">
        <v>0</v>
      </c>
      <c r="AL30" s="38"/>
      <c r="AM30" s="38"/>
      <c r="AN30" s="38"/>
      <c r="AO30" s="38"/>
      <c r="AP30" s="35"/>
      <c r="AQ30" s="39"/>
      <c r="BE30" s="17"/>
    </row>
    <row r="31" spans="2:57" s="25" customFormat="1" ht="6.75" customHeight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1"/>
      <c r="BE31" s="17"/>
    </row>
    <row r="32" spans="2:57" s="25" customFormat="1" ht="25.5" customHeight="1">
      <c r="B32" s="26"/>
      <c r="C32" s="40"/>
      <c r="D32" s="41" t="s">
        <v>50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51</v>
      </c>
      <c r="U32" s="42"/>
      <c r="V32" s="42"/>
      <c r="W32" s="42"/>
      <c r="X32" s="44" t="s">
        <v>52</v>
      </c>
      <c r="Y32" s="44"/>
      <c r="Z32" s="44"/>
      <c r="AA32" s="44"/>
      <c r="AB32" s="44"/>
      <c r="AC32" s="42"/>
      <c r="AD32" s="42"/>
      <c r="AE32" s="42"/>
      <c r="AF32" s="42"/>
      <c r="AG32" s="42"/>
      <c r="AH32" s="42"/>
      <c r="AI32" s="42"/>
      <c r="AJ32" s="42"/>
      <c r="AK32" s="45">
        <f>SUM(AK23:AK30)</f>
        <v>0</v>
      </c>
      <c r="AL32" s="45"/>
      <c r="AM32" s="45"/>
      <c r="AN32" s="45"/>
      <c r="AO32" s="45"/>
      <c r="AP32" s="40"/>
      <c r="AQ32" s="46"/>
      <c r="BE32" s="17"/>
    </row>
    <row r="33" spans="2:43" s="25" customFormat="1" ht="6.7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1"/>
    </row>
    <row r="34" spans="2:43" s="25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25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26"/>
    </row>
    <row r="39" spans="2:44" s="25" customFormat="1" ht="36.75" customHeight="1">
      <c r="B39" s="26"/>
      <c r="C39" s="52" t="s">
        <v>53</v>
      </c>
      <c r="AR39" s="26"/>
    </row>
    <row r="40" spans="2:44" s="25" customFormat="1" ht="6.75" customHeight="1">
      <c r="B40" s="26"/>
      <c r="AR40" s="26"/>
    </row>
    <row r="41" spans="2:44" s="53" customFormat="1" ht="14.25" customHeight="1">
      <c r="B41" s="54"/>
      <c r="C41" s="55" t="s">
        <v>13</v>
      </c>
      <c r="L41" s="53" t="str">
        <f>K5</f>
        <v>K12/001/2020</v>
      </c>
      <c r="AR41" s="54"/>
    </row>
    <row r="42" spans="2:44" s="56" customFormat="1" ht="36.75" customHeight="1">
      <c r="B42" s="57"/>
      <c r="C42" s="58" t="s">
        <v>16</v>
      </c>
      <c r="L42" s="59" t="str">
        <f>K6</f>
        <v>Oprava hlavního rozvodu tepla (ÚT) a teplé vody (TV) při tepelném zdroji K12 - ČSA - topná větev vnitroblok Lidická, Špk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R42" s="57"/>
    </row>
    <row r="43" spans="2:44" s="25" customFormat="1" ht="6.75" customHeight="1">
      <c r="B43" s="26"/>
      <c r="AR43" s="26"/>
    </row>
    <row r="44" spans="2:44" s="25" customFormat="1" ht="12.75">
      <c r="B44" s="26"/>
      <c r="C44" s="55" t="s">
        <v>22</v>
      </c>
      <c r="L44" s="60" t="str">
        <f>IF(K8="","",K8)</f>
        <v>vnitroblok Lidická, Šumperk</v>
      </c>
      <c r="AI44" s="55" t="s">
        <v>24</v>
      </c>
      <c r="AM44" s="61" t="str">
        <f>IF(AN8="","",AN8)</f>
        <v>27.12.2019</v>
      </c>
      <c r="AN44" s="61"/>
      <c r="AR44" s="26"/>
    </row>
    <row r="45" spans="2:44" s="25" customFormat="1" ht="6.75" customHeight="1">
      <c r="B45" s="26"/>
      <c r="AR45" s="26"/>
    </row>
    <row r="46" spans="2:56" s="25" customFormat="1" ht="12.75">
      <c r="B46" s="26"/>
      <c r="C46" s="55" t="s">
        <v>28</v>
      </c>
      <c r="L46" s="53" t="str">
        <f>IF(E11="","",E11)</f>
        <v>Podniky města Šumperka a.s.</v>
      </c>
      <c r="AI46" s="55" t="s">
        <v>36</v>
      </c>
      <c r="AM46" s="62" t="str">
        <f>IF(E17="","",E17)</f>
        <v> </v>
      </c>
      <c r="AN46" s="62"/>
      <c r="AO46" s="62"/>
      <c r="AP46" s="62"/>
      <c r="AR46" s="26"/>
      <c r="AS46" s="63" t="s">
        <v>54</v>
      </c>
      <c r="AT46" s="63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25" customFormat="1" ht="12.75">
      <c r="B47" s="26"/>
      <c r="C47" s="55" t="s">
        <v>34</v>
      </c>
      <c r="L47" s="53">
        <f>IF(E14="Vyplň údaj","",E14)</f>
      </c>
      <c r="AR47" s="26"/>
      <c r="AS47" s="63"/>
      <c r="AT47" s="63"/>
      <c r="AU47" s="27"/>
      <c r="AV47" s="27"/>
      <c r="AW47" s="27"/>
      <c r="AX47" s="27"/>
      <c r="AY47" s="27"/>
      <c r="AZ47" s="27"/>
      <c r="BA47" s="27"/>
      <c r="BB47" s="27"/>
      <c r="BC47" s="27"/>
      <c r="BD47" s="66"/>
    </row>
    <row r="48" spans="2:56" s="25" customFormat="1" ht="10.5" customHeight="1">
      <c r="B48" s="26"/>
      <c r="AR48" s="26"/>
      <c r="AS48" s="63"/>
      <c r="AT48" s="63"/>
      <c r="AU48" s="27"/>
      <c r="AV48" s="27"/>
      <c r="AW48" s="27"/>
      <c r="AX48" s="27"/>
      <c r="AY48" s="27"/>
      <c r="AZ48" s="27"/>
      <c r="BA48" s="27"/>
      <c r="BB48" s="27"/>
      <c r="BC48" s="27"/>
      <c r="BD48" s="66"/>
    </row>
    <row r="49" spans="2:56" s="25" customFormat="1" ht="29.25" customHeight="1">
      <c r="B49" s="26"/>
      <c r="C49" s="67" t="s">
        <v>55</v>
      </c>
      <c r="D49" s="67"/>
      <c r="E49" s="67"/>
      <c r="F49" s="67"/>
      <c r="G49" s="67"/>
      <c r="H49" s="42"/>
      <c r="I49" s="68" t="s">
        <v>56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9" t="s">
        <v>57</v>
      </c>
      <c r="AH49" s="69"/>
      <c r="AI49" s="69"/>
      <c r="AJ49" s="69"/>
      <c r="AK49" s="69"/>
      <c r="AL49" s="69"/>
      <c r="AM49" s="69"/>
      <c r="AN49" s="68" t="s">
        <v>58</v>
      </c>
      <c r="AO49" s="68"/>
      <c r="AP49" s="68"/>
      <c r="AQ49" s="70" t="s">
        <v>59</v>
      </c>
      <c r="AR49" s="26"/>
      <c r="AS49" s="71" t="s">
        <v>60</v>
      </c>
      <c r="AT49" s="72" t="s">
        <v>61</v>
      </c>
      <c r="AU49" s="72" t="s">
        <v>62</v>
      </c>
      <c r="AV49" s="72" t="s">
        <v>63</v>
      </c>
      <c r="AW49" s="72" t="s">
        <v>64</v>
      </c>
      <c r="AX49" s="72" t="s">
        <v>65</v>
      </c>
      <c r="AY49" s="72" t="s">
        <v>66</v>
      </c>
      <c r="AZ49" s="72" t="s">
        <v>67</v>
      </c>
      <c r="BA49" s="72" t="s">
        <v>68</v>
      </c>
      <c r="BB49" s="72" t="s">
        <v>69</v>
      </c>
      <c r="BC49" s="72" t="s">
        <v>70</v>
      </c>
      <c r="BD49" s="73" t="s">
        <v>71</v>
      </c>
    </row>
    <row r="50" spans="2:56" s="25" customFormat="1" ht="10.5" customHeight="1">
      <c r="B50" s="26"/>
      <c r="AR50" s="26"/>
      <c r="AS50" s="7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56" customFormat="1" ht="32.25" customHeight="1">
      <c r="B51" s="57"/>
      <c r="C51" s="75" t="s">
        <v>72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7">
        <f>ROUND(AG52,2)</f>
        <v>0</v>
      </c>
      <c r="AH51" s="77"/>
      <c r="AI51" s="77"/>
      <c r="AJ51" s="77"/>
      <c r="AK51" s="77"/>
      <c r="AL51" s="77"/>
      <c r="AM51" s="77"/>
      <c r="AN51" s="78">
        <f>SUM(AG51,AT51)</f>
        <v>0</v>
      </c>
      <c r="AO51" s="78"/>
      <c r="AP51" s="78"/>
      <c r="AQ51" s="79"/>
      <c r="AR51" s="57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58" t="s">
        <v>73</v>
      </c>
      <c r="BT51" s="58" t="s">
        <v>74</v>
      </c>
      <c r="BV51" s="58" t="s">
        <v>75</v>
      </c>
      <c r="BW51" s="58" t="s">
        <v>5</v>
      </c>
      <c r="BX51" s="58" t="s">
        <v>76</v>
      </c>
      <c r="CL51" s="58"/>
    </row>
    <row r="52" spans="2:90" s="84" customFormat="1" ht="27" customHeight="1">
      <c r="B52" s="85"/>
      <c r="C52" s="86"/>
      <c r="D52" s="87" t="s">
        <v>14</v>
      </c>
      <c r="E52" s="87"/>
      <c r="F52" s="87"/>
      <c r="G52" s="87"/>
      <c r="H52" s="87"/>
      <c r="I52" s="88"/>
      <c r="J52" s="87" t="s">
        <v>17</v>
      </c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9">
        <f>'K12-001-2020 - Oprava hla...'!J25</f>
        <v>0</v>
      </c>
      <c r="AH52" s="89"/>
      <c r="AI52" s="89"/>
      <c r="AJ52" s="89"/>
      <c r="AK52" s="89"/>
      <c r="AL52" s="89"/>
      <c r="AM52" s="89"/>
      <c r="AN52" s="89">
        <f>SUM(AG52,AT52)</f>
        <v>0</v>
      </c>
      <c r="AO52" s="89"/>
      <c r="AP52" s="89"/>
      <c r="AQ52" s="90" t="s">
        <v>77</v>
      </c>
      <c r="AR52" s="85"/>
      <c r="AS52" s="91">
        <v>0</v>
      </c>
      <c r="AT52" s="92">
        <f>ROUND(SUM(AV52:AW52),2)</f>
        <v>0</v>
      </c>
      <c r="AU52" s="93">
        <f>'K12-001-2020 - Oprava hla...'!P89</f>
        <v>0</v>
      </c>
      <c r="AV52" s="92">
        <f>'K12-001-2020 - Oprava hla...'!J28</f>
        <v>0</v>
      </c>
      <c r="AW52" s="92">
        <f>'K12-001-2020 - Oprava hla...'!J29</f>
        <v>0</v>
      </c>
      <c r="AX52" s="92">
        <f>'K12-001-2020 - Oprava hla...'!J30</f>
        <v>0</v>
      </c>
      <c r="AY52" s="92">
        <f>'K12-001-2020 - Oprava hla...'!J31</f>
        <v>0</v>
      </c>
      <c r="AZ52" s="92">
        <f>'K12-001-2020 - Oprava hla...'!F28</f>
        <v>0</v>
      </c>
      <c r="BA52" s="92">
        <f>'K12-001-2020 - Oprava hla...'!F29</f>
        <v>0</v>
      </c>
      <c r="BB52" s="92">
        <f>'K12-001-2020 - Oprava hla...'!F30</f>
        <v>0</v>
      </c>
      <c r="BC52" s="92">
        <f>'K12-001-2020 - Oprava hla...'!F31</f>
        <v>0</v>
      </c>
      <c r="BD52" s="94">
        <f>'K12-001-2020 - Oprava hla...'!F32</f>
        <v>0</v>
      </c>
      <c r="BT52" s="95" t="s">
        <v>21</v>
      </c>
      <c r="BU52" s="95" t="s">
        <v>78</v>
      </c>
      <c r="BV52" s="95" t="s">
        <v>75</v>
      </c>
      <c r="BW52" s="95" t="s">
        <v>5</v>
      </c>
      <c r="BX52" s="95" t="s">
        <v>76</v>
      </c>
      <c r="CL52" s="95"/>
    </row>
    <row r="53" spans="2:44" s="25" customFormat="1" ht="30" customHeight="1">
      <c r="B53" s="26"/>
      <c r="AR53" s="26"/>
    </row>
    <row r="54" spans="2:44" s="25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26"/>
    </row>
  </sheetData>
  <sheetProtection selectLockedCells="1" selectUnlockedCells="1"/>
  <mergeCells count="4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printOptions/>
  <pageMargins left="0.5833333333333334" right="0.5833333333333334" top="0.5833333333333334" bottom="0.5833333333333334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4"/>
  <sheetViews>
    <sheetView showGridLines="0" tabSelected="1" workbookViewId="0" topLeftCell="A1">
      <pane ySplit="1" topLeftCell="A285" activePane="bottomLeft" state="frozen"/>
      <selection pane="topLeft" activeCell="A1" sqref="A1"/>
      <selection pane="bottomLeft" activeCell="F283" sqref="F283"/>
    </sheetView>
  </sheetViews>
  <sheetFormatPr defaultColWidth="12" defaultRowHeight="13.5"/>
  <cols>
    <col min="1" max="1" width="11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6" width="99.16015625" style="0" customWidth="1"/>
    <col min="7" max="7" width="11.5" style="0" customWidth="1"/>
    <col min="8" max="8" width="14.83203125" style="0" customWidth="1"/>
    <col min="9" max="9" width="16.66015625" style="96" customWidth="1"/>
    <col min="10" max="10" width="31" style="0" customWidth="1"/>
    <col min="11" max="11" width="20.5" style="0" customWidth="1"/>
    <col min="13" max="21" width="0" style="0" hidden="1" customWidth="1"/>
    <col min="22" max="22" width="16.33203125" style="0" customWidth="1"/>
    <col min="23" max="23" width="21.5" style="0" customWidth="1"/>
    <col min="24" max="24" width="16.332031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5" style="0" customWidth="1"/>
    <col min="29" max="29" width="14.5" style="0" customWidth="1"/>
    <col min="30" max="30" width="19.83203125" style="0" customWidth="1"/>
    <col min="31" max="31" width="21.5" style="0" customWidth="1"/>
    <col min="44" max="65" width="0" style="0" hidden="1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97"/>
      <c r="H1" s="97"/>
      <c r="I1" s="98"/>
      <c r="J1" s="2"/>
      <c r="K1" s="3" t="s">
        <v>79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5</v>
      </c>
    </row>
    <row r="3" spans="2:46" ht="6.75" customHeight="1">
      <c r="B3" s="7"/>
      <c r="C3" s="8"/>
      <c r="D3" s="8"/>
      <c r="E3" s="8"/>
      <c r="F3" s="8"/>
      <c r="G3" s="8"/>
      <c r="H3" s="8"/>
      <c r="I3" s="99"/>
      <c r="J3" s="8"/>
      <c r="K3" s="9"/>
      <c r="AT3" s="6" t="s">
        <v>80</v>
      </c>
    </row>
    <row r="4" spans="2:46" ht="36.75" customHeight="1">
      <c r="B4" s="10"/>
      <c r="C4" s="5"/>
      <c r="D4" s="11" t="s">
        <v>81</v>
      </c>
      <c r="E4" s="5"/>
      <c r="F4" s="5"/>
      <c r="G4" s="5"/>
      <c r="H4" s="5"/>
      <c r="I4" s="100"/>
      <c r="J4" s="5"/>
      <c r="K4" s="12"/>
      <c r="M4" s="13" t="s">
        <v>10</v>
      </c>
      <c r="AT4" s="6" t="s">
        <v>38</v>
      </c>
    </row>
    <row r="5" spans="2:11" ht="6.75" customHeight="1">
      <c r="B5" s="10"/>
      <c r="C5" s="5"/>
      <c r="D5" s="5"/>
      <c r="E5" s="5"/>
      <c r="F5" s="5"/>
      <c r="G5" s="5"/>
      <c r="H5" s="5"/>
      <c r="I5" s="100"/>
      <c r="J5" s="5"/>
      <c r="K5" s="12"/>
    </row>
    <row r="6" spans="2:11" s="25" customFormat="1" ht="12.75">
      <c r="B6" s="26"/>
      <c r="C6" s="27"/>
      <c r="D6" s="20" t="s">
        <v>16</v>
      </c>
      <c r="E6" s="27"/>
      <c r="F6" s="27"/>
      <c r="G6" s="27"/>
      <c r="H6" s="27"/>
      <c r="I6" s="101"/>
      <c r="J6" s="27"/>
      <c r="K6" s="31"/>
    </row>
    <row r="7" spans="2:11" s="25" customFormat="1" ht="36.75" customHeight="1">
      <c r="B7" s="26"/>
      <c r="C7" s="27"/>
      <c r="D7" s="27"/>
      <c r="E7" s="59" t="s">
        <v>17</v>
      </c>
      <c r="F7" s="59"/>
      <c r="G7" s="59"/>
      <c r="H7" s="59"/>
      <c r="I7" s="101"/>
      <c r="J7" s="27"/>
      <c r="K7" s="31"/>
    </row>
    <row r="8" spans="2:11" s="25" customFormat="1" ht="12.75">
      <c r="B8" s="26"/>
      <c r="C8" s="27"/>
      <c r="D8" s="27"/>
      <c r="E8" s="27"/>
      <c r="F8" s="27"/>
      <c r="G8" s="27"/>
      <c r="H8" s="27"/>
      <c r="I8" s="101"/>
      <c r="J8" s="27"/>
      <c r="K8" s="31"/>
    </row>
    <row r="9" spans="2:11" s="25" customFormat="1" ht="14.25" customHeight="1">
      <c r="B9" s="26"/>
      <c r="C9" s="27"/>
      <c r="D9" s="20" t="s">
        <v>19</v>
      </c>
      <c r="E9" s="27"/>
      <c r="F9" s="16"/>
      <c r="G9" s="27"/>
      <c r="H9" s="27"/>
      <c r="I9" s="102" t="s">
        <v>20</v>
      </c>
      <c r="J9" s="16"/>
      <c r="K9" s="31"/>
    </row>
    <row r="10" spans="2:11" s="25" customFormat="1" ht="14.25" customHeight="1">
      <c r="B10" s="26"/>
      <c r="C10" s="27"/>
      <c r="D10" s="20" t="s">
        <v>22</v>
      </c>
      <c r="E10" s="27"/>
      <c r="F10" s="16" t="s">
        <v>23</v>
      </c>
      <c r="G10" s="27"/>
      <c r="H10" s="27"/>
      <c r="I10" s="102" t="s">
        <v>24</v>
      </c>
      <c r="J10" s="61" t="str">
        <f>'Rekapitulace stavby'!AN8</f>
        <v>27.12.2019</v>
      </c>
      <c r="K10" s="31"/>
    </row>
    <row r="11" spans="2:11" s="25" customFormat="1" ht="10.5" customHeight="1">
      <c r="B11" s="26"/>
      <c r="C11" s="27"/>
      <c r="D11" s="27"/>
      <c r="E11" s="27"/>
      <c r="F11" s="27"/>
      <c r="G11" s="27"/>
      <c r="H11" s="27"/>
      <c r="I11" s="101"/>
      <c r="J11" s="27"/>
      <c r="K11" s="31"/>
    </row>
    <row r="12" spans="2:11" s="25" customFormat="1" ht="14.25" customHeight="1">
      <c r="B12" s="26"/>
      <c r="C12" s="27"/>
      <c r="D12" s="20" t="s">
        <v>28</v>
      </c>
      <c r="E12" s="27"/>
      <c r="F12" s="27"/>
      <c r="G12" s="27"/>
      <c r="H12" s="27"/>
      <c r="I12" s="102" t="s">
        <v>29</v>
      </c>
      <c r="J12" s="16" t="s">
        <v>30</v>
      </c>
      <c r="K12" s="31"/>
    </row>
    <row r="13" spans="2:11" s="25" customFormat="1" ht="18" customHeight="1">
      <c r="B13" s="26"/>
      <c r="C13" s="27"/>
      <c r="D13" s="27"/>
      <c r="E13" s="16" t="s">
        <v>31</v>
      </c>
      <c r="F13" s="27"/>
      <c r="G13" s="27"/>
      <c r="H13" s="27"/>
      <c r="I13" s="102" t="s">
        <v>32</v>
      </c>
      <c r="J13" s="16" t="s">
        <v>33</v>
      </c>
      <c r="K13" s="31"/>
    </row>
    <row r="14" spans="2:11" s="25" customFormat="1" ht="6.75" customHeight="1">
      <c r="B14" s="26"/>
      <c r="C14" s="27"/>
      <c r="D14" s="27"/>
      <c r="E14" s="27"/>
      <c r="F14" s="27"/>
      <c r="G14" s="27"/>
      <c r="H14" s="27"/>
      <c r="I14" s="101"/>
      <c r="J14" s="27"/>
      <c r="K14" s="31"/>
    </row>
    <row r="15" spans="2:11" s="25" customFormat="1" ht="14.25" customHeight="1">
      <c r="B15" s="26"/>
      <c r="C15" s="27"/>
      <c r="D15" s="20" t="s">
        <v>34</v>
      </c>
      <c r="E15" s="27"/>
      <c r="F15" s="27"/>
      <c r="G15" s="27"/>
      <c r="H15" s="27"/>
      <c r="I15" s="102" t="s">
        <v>29</v>
      </c>
      <c r="J15" s="16">
        <f>IF('Rekapitulace stavby'!AN13="Vyplň údaj","",IF('Rekapitulace stavby'!AN13="","",'Rekapitulace stavby'!AN13))</f>
      </c>
      <c r="K15" s="31"/>
    </row>
    <row r="16" spans="2:11" s="25" customFormat="1" ht="18" customHeight="1">
      <c r="B16" s="26"/>
      <c r="C16" s="27"/>
      <c r="D16" s="27"/>
      <c r="E16" s="16">
        <f>IF('Rekapitulace stavby'!E14="Vyplň údaj","",IF('Rekapitulace stavby'!E14="","",'Rekapitulace stavby'!E14))</f>
      </c>
      <c r="F16" s="27"/>
      <c r="G16" s="27"/>
      <c r="H16" s="27"/>
      <c r="I16" s="102" t="s">
        <v>32</v>
      </c>
      <c r="J16" s="16">
        <f>IF('Rekapitulace stavby'!AN14="Vyplň údaj","",IF('Rekapitulace stavby'!AN14="","",'Rekapitulace stavby'!AN14))</f>
      </c>
      <c r="K16" s="31"/>
    </row>
    <row r="17" spans="2:11" s="25" customFormat="1" ht="6.75" customHeight="1">
      <c r="B17" s="26"/>
      <c r="C17" s="27"/>
      <c r="D17" s="27"/>
      <c r="E17" s="27"/>
      <c r="F17" s="27"/>
      <c r="G17" s="27"/>
      <c r="H17" s="27"/>
      <c r="I17" s="101"/>
      <c r="J17" s="27"/>
      <c r="K17" s="31"/>
    </row>
    <row r="18" spans="2:11" s="25" customFormat="1" ht="14.25" customHeight="1">
      <c r="B18" s="26"/>
      <c r="C18" s="27"/>
      <c r="D18" s="20" t="s">
        <v>36</v>
      </c>
      <c r="E18" s="27"/>
      <c r="F18" s="27"/>
      <c r="G18" s="27"/>
      <c r="H18" s="27"/>
      <c r="I18" s="102" t="s">
        <v>29</v>
      </c>
      <c r="J18" s="16">
        <f>IF('Rekapitulace stavby'!AN16="","",'Rekapitulace stavby'!AN16)</f>
      </c>
      <c r="K18" s="31"/>
    </row>
    <row r="19" spans="2:11" s="25" customFormat="1" ht="18" customHeight="1">
      <c r="B19" s="26"/>
      <c r="C19" s="27"/>
      <c r="D19" s="27"/>
      <c r="E19" s="16" t="str">
        <f>IF('Rekapitulace stavby'!E17="","",'Rekapitulace stavby'!E17)</f>
        <v> </v>
      </c>
      <c r="F19" s="27"/>
      <c r="G19" s="27"/>
      <c r="H19" s="27"/>
      <c r="I19" s="102" t="s">
        <v>32</v>
      </c>
      <c r="J19" s="16">
        <f>IF('Rekapitulace stavby'!AN17="","",'Rekapitulace stavby'!AN17)</f>
      </c>
      <c r="K19" s="31"/>
    </row>
    <row r="20" spans="2:11" s="25" customFormat="1" ht="6.75" customHeight="1">
      <c r="B20" s="26"/>
      <c r="C20" s="27"/>
      <c r="D20" s="27"/>
      <c r="E20" s="27"/>
      <c r="F20" s="27"/>
      <c r="G20" s="27"/>
      <c r="H20" s="27"/>
      <c r="I20" s="101"/>
      <c r="J20" s="27"/>
      <c r="K20" s="31"/>
    </row>
    <row r="21" spans="2:11" s="25" customFormat="1" ht="14.25" customHeight="1">
      <c r="B21" s="26"/>
      <c r="C21" s="27"/>
      <c r="D21" s="20" t="s">
        <v>39</v>
      </c>
      <c r="E21" s="27"/>
      <c r="F21" s="27"/>
      <c r="G21" s="27"/>
      <c r="H21" s="27"/>
      <c r="I21" s="101"/>
      <c r="J21" s="27"/>
      <c r="K21" s="31"/>
    </row>
    <row r="22" spans="2:11" s="103" customFormat="1" ht="22.5" customHeight="1">
      <c r="B22" s="104"/>
      <c r="C22" s="105"/>
      <c r="D22" s="105"/>
      <c r="E22" s="23"/>
      <c r="F22" s="23"/>
      <c r="G22" s="23"/>
      <c r="H22" s="23"/>
      <c r="I22" s="106"/>
      <c r="J22" s="105"/>
      <c r="K22" s="107"/>
    </row>
    <row r="23" spans="2:11" s="25" customFormat="1" ht="6.75" customHeight="1">
      <c r="B23" s="26"/>
      <c r="C23" s="27"/>
      <c r="D23" s="27"/>
      <c r="E23" s="27"/>
      <c r="F23" s="27"/>
      <c r="G23" s="27"/>
      <c r="H23" s="27"/>
      <c r="I23" s="101"/>
      <c r="J23" s="27"/>
      <c r="K23" s="31"/>
    </row>
    <row r="24" spans="2:11" s="25" customFormat="1" ht="6.75" customHeight="1">
      <c r="B24" s="26"/>
      <c r="C24" s="27"/>
      <c r="D24" s="64"/>
      <c r="E24" s="64"/>
      <c r="F24" s="64"/>
      <c r="G24" s="64"/>
      <c r="H24" s="64"/>
      <c r="I24" s="108"/>
      <c r="J24" s="64"/>
      <c r="K24" s="109"/>
    </row>
    <row r="25" spans="2:11" s="25" customFormat="1" ht="24.75" customHeight="1">
      <c r="B25" s="26"/>
      <c r="C25" s="27"/>
      <c r="D25" s="110" t="s">
        <v>40</v>
      </c>
      <c r="E25" s="27"/>
      <c r="F25" s="27"/>
      <c r="G25" s="27"/>
      <c r="H25" s="27"/>
      <c r="I25" s="101"/>
      <c r="J25" s="78">
        <f>ROUND(J89,2)</f>
        <v>0</v>
      </c>
      <c r="K25" s="31"/>
    </row>
    <row r="26" spans="2:11" s="25" customFormat="1" ht="6.75" customHeight="1">
      <c r="B26" s="26"/>
      <c r="C26" s="27"/>
      <c r="D26" s="64"/>
      <c r="E26" s="64"/>
      <c r="F26" s="64"/>
      <c r="G26" s="64"/>
      <c r="H26" s="64"/>
      <c r="I26" s="108"/>
      <c r="J26" s="64"/>
      <c r="K26" s="109"/>
    </row>
    <row r="27" spans="2:11" s="25" customFormat="1" ht="14.25" customHeight="1">
      <c r="B27" s="26"/>
      <c r="C27" s="27"/>
      <c r="D27" s="27"/>
      <c r="E27" s="27"/>
      <c r="F27" s="32" t="s">
        <v>42</v>
      </c>
      <c r="G27" s="27"/>
      <c r="H27" s="27"/>
      <c r="I27" s="111" t="s">
        <v>41</v>
      </c>
      <c r="J27" s="32" t="s">
        <v>43</v>
      </c>
      <c r="K27" s="31"/>
    </row>
    <row r="28" spans="2:11" s="25" customFormat="1" ht="14.25" customHeight="1" hidden="1">
      <c r="B28" s="26"/>
      <c r="C28" s="27"/>
      <c r="D28" s="36" t="s">
        <v>44</v>
      </c>
      <c r="E28" s="36" t="s">
        <v>45</v>
      </c>
      <c r="F28" s="112">
        <f>ROUND(SUM(BE89:BE332),2)</f>
        <v>0</v>
      </c>
      <c r="G28" s="27"/>
      <c r="H28" s="27"/>
      <c r="I28" s="113">
        <v>0.21</v>
      </c>
      <c r="J28" s="112">
        <f>ROUND(ROUND((SUM(BE89:BE332)),2)*I28,2)</f>
        <v>0</v>
      </c>
      <c r="K28" s="31"/>
    </row>
    <row r="29" spans="2:11" s="25" customFormat="1" ht="14.25" customHeight="1" hidden="1">
      <c r="B29" s="26"/>
      <c r="C29" s="27"/>
      <c r="D29" s="27"/>
      <c r="E29" s="36" t="s">
        <v>46</v>
      </c>
      <c r="F29" s="112">
        <f>ROUND(SUM(BF89:BF332),2)</f>
        <v>0</v>
      </c>
      <c r="G29" s="27"/>
      <c r="H29" s="27"/>
      <c r="I29" s="113">
        <v>0.15</v>
      </c>
      <c r="J29" s="112">
        <f>ROUND(ROUND((SUM(BF89:BF332)),2)*I29,2)</f>
        <v>0</v>
      </c>
      <c r="K29" s="31"/>
    </row>
    <row r="30" spans="2:11" s="25" customFormat="1" ht="14.25" customHeight="1">
      <c r="B30" s="26"/>
      <c r="C30" s="27"/>
      <c r="D30" s="36" t="s">
        <v>44</v>
      </c>
      <c r="E30" s="36" t="s">
        <v>47</v>
      </c>
      <c r="F30" s="112">
        <f>ROUND(SUM(BG89:BG332),2)</f>
        <v>0</v>
      </c>
      <c r="G30" s="27"/>
      <c r="H30" s="27"/>
      <c r="I30" s="113">
        <v>0.21</v>
      </c>
      <c r="J30" s="112">
        <v>0</v>
      </c>
      <c r="K30" s="31"/>
    </row>
    <row r="31" spans="2:11" s="25" customFormat="1" ht="14.25" customHeight="1">
      <c r="B31" s="26"/>
      <c r="C31" s="27"/>
      <c r="D31" s="27"/>
      <c r="E31" s="36" t="s">
        <v>48</v>
      </c>
      <c r="F31" s="112">
        <f>ROUND(SUM(BH89:BH332),2)</f>
        <v>0</v>
      </c>
      <c r="G31" s="27"/>
      <c r="H31" s="27"/>
      <c r="I31" s="113">
        <v>0.15</v>
      </c>
      <c r="J31" s="112">
        <v>0</v>
      </c>
      <c r="K31" s="31"/>
    </row>
    <row r="32" spans="2:11" s="25" customFormat="1" ht="14.25" customHeight="1" hidden="1">
      <c r="B32" s="26"/>
      <c r="C32" s="27"/>
      <c r="D32" s="27"/>
      <c r="E32" s="36" t="s">
        <v>49</v>
      </c>
      <c r="F32" s="112">
        <f>ROUND(SUM(BI89:BI332),2)</f>
        <v>0</v>
      </c>
      <c r="G32" s="27"/>
      <c r="H32" s="27"/>
      <c r="I32" s="113">
        <v>0</v>
      </c>
      <c r="J32" s="112">
        <v>0</v>
      </c>
      <c r="K32" s="31"/>
    </row>
    <row r="33" spans="2:11" s="25" customFormat="1" ht="6.75" customHeight="1">
      <c r="B33" s="26"/>
      <c r="C33" s="27"/>
      <c r="D33" s="27"/>
      <c r="E33" s="27"/>
      <c r="F33" s="27"/>
      <c r="G33" s="27"/>
      <c r="H33" s="27"/>
      <c r="I33" s="101"/>
      <c r="J33" s="27"/>
      <c r="K33" s="31"/>
    </row>
    <row r="34" spans="2:11" s="25" customFormat="1" ht="24.75" customHeight="1">
      <c r="B34" s="26"/>
      <c r="C34" s="40"/>
      <c r="D34" s="41" t="s">
        <v>50</v>
      </c>
      <c r="E34" s="42"/>
      <c r="F34" s="42"/>
      <c r="G34" s="114" t="s">
        <v>51</v>
      </c>
      <c r="H34" s="43" t="s">
        <v>52</v>
      </c>
      <c r="I34" s="115"/>
      <c r="J34" s="116">
        <f>SUM(J25:J32)</f>
        <v>0</v>
      </c>
      <c r="K34" s="117"/>
    </row>
    <row r="35" spans="2:11" s="25" customFormat="1" ht="14.25" customHeight="1">
      <c r="B35" s="47"/>
      <c r="C35" s="48"/>
      <c r="D35" s="48"/>
      <c r="E35" s="48"/>
      <c r="F35" s="48"/>
      <c r="G35" s="48"/>
      <c r="H35" s="48"/>
      <c r="I35" s="118"/>
      <c r="J35" s="48"/>
      <c r="K35" s="49"/>
    </row>
    <row r="39" spans="2:11" s="25" customFormat="1" ht="6.75" customHeight="1">
      <c r="B39" s="50"/>
      <c r="C39" s="51"/>
      <c r="D39" s="51"/>
      <c r="E39" s="51"/>
      <c r="F39" s="51"/>
      <c r="G39" s="51"/>
      <c r="H39" s="51"/>
      <c r="I39" s="119"/>
      <c r="J39" s="51"/>
      <c r="K39" s="120"/>
    </row>
    <row r="40" spans="2:11" s="25" customFormat="1" ht="36.75" customHeight="1">
      <c r="B40" s="26"/>
      <c r="C40" s="11" t="s">
        <v>82</v>
      </c>
      <c r="D40" s="27"/>
      <c r="E40" s="27"/>
      <c r="F40" s="27"/>
      <c r="G40" s="27"/>
      <c r="H40" s="27"/>
      <c r="I40" s="101"/>
      <c r="J40" s="27"/>
      <c r="K40" s="31"/>
    </row>
    <row r="41" spans="2:11" s="25" customFormat="1" ht="6.75" customHeight="1">
      <c r="B41" s="26"/>
      <c r="C41" s="27"/>
      <c r="D41" s="27"/>
      <c r="E41" s="27"/>
      <c r="F41" s="27"/>
      <c r="G41" s="27"/>
      <c r="H41" s="27"/>
      <c r="I41" s="101"/>
      <c r="J41" s="27"/>
      <c r="K41" s="31"/>
    </row>
    <row r="42" spans="2:11" s="25" customFormat="1" ht="14.25" customHeight="1">
      <c r="B42" s="26"/>
      <c r="C42" s="20" t="s">
        <v>16</v>
      </c>
      <c r="D42" s="27"/>
      <c r="E42" s="27"/>
      <c r="F42" s="27"/>
      <c r="G42" s="27"/>
      <c r="H42" s="27"/>
      <c r="I42" s="101"/>
      <c r="J42" s="27"/>
      <c r="K42" s="31"/>
    </row>
    <row r="43" spans="2:11" s="25" customFormat="1" ht="23.25" customHeight="1">
      <c r="B43" s="26"/>
      <c r="C43" s="27"/>
      <c r="D43" s="27"/>
      <c r="E43" s="59" t="str">
        <f>E7</f>
        <v>Oprava hlavního rozvodu tepla (ÚT) a teplé vody (TV) při tepelném zdroji K12 - ČSA - topná větev vnitroblok Lidická, Špk</v>
      </c>
      <c r="F43" s="59"/>
      <c r="G43" s="59"/>
      <c r="H43" s="59"/>
      <c r="I43" s="101"/>
      <c r="J43" s="27"/>
      <c r="K43" s="31"/>
    </row>
    <row r="44" spans="2:11" s="25" customFormat="1" ht="6.75" customHeight="1">
      <c r="B44" s="26"/>
      <c r="C44" s="27"/>
      <c r="D44" s="27"/>
      <c r="E44" s="27"/>
      <c r="F44" s="27"/>
      <c r="G44" s="27"/>
      <c r="H44" s="27"/>
      <c r="I44" s="101"/>
      <c r="J44" s="27"/>
      <c r="K44" s="31"/>
    </row>
    <row r="45" spans="2:11" s="25" customFormat="1" ht="18" customHeight="1">
      <c r="B45" s="26"/>
      <c r="C45" s="20" t="s">
        <v>22</v>
      </c>
      <c r="D45" s="27"/>
      <c r="E45" s="27"/>
      <c r="F45" s="16" t="str">
        <f>F10</f>
        <v>vnitroblok Lidická, Šumperk</v>
      </c>
      <c r="G45" s="27"/>
      <c r="H45" s="27"/>
      <c r="I45" s="102" t="s">
        <v>24</v>
      </c>
      <c r="J45" s="61" t="str">
        <f>IF(J10="","",J10)</f>
        <v>27.12.2019</v>
      </c>
      <c r="K45" s="31"/>
    </row>
    <row r="46" spans="2:11" s="25" customFormat="1" ht="6.75" customHeight="1">
      <c r="B46" s="26"/>
      <c r="C46" s="27"/>
      <c r="D46" s="27"/>
      <c r="E46" s="27"/>
      <c r="F46" s="27"/>
      <c r="G46" s="27"/>
      <c r="H46" s="27"/>
      <c r="I46" s="101"/>
      <c r="J46" s="27"/>
      <c r="K46" s="31"/>
    </row>
    <row r="47" spans="2:11" s="25" customFormat="1" ht="12.75">
      <c r="B47" s="26"/>
      <c r="C47" s="20" t="s">
        <v>28</v>
      </c>
      <c r="D47" s="27"/>
      <c r="E47" s="27"/>
      <c r="F47" s="16" t="str">
        <f>E13</f>
        <v>Podniky města Šumperka a.s.</v>
      </c>
      <c r="G47" s="27"/>
      <c r="H47" s="27"/>
      <c r="I47" s="102" t="s">
        <v>36</v>
      </c>
      <c r="J47" s="16" t="str">
        <f>E19</f>
        <v> </v>
      </c>
      <c r="K47" s="31"/>
    </row>
    <row r="48" spans="2:11" s="25" customFormat="1" ht="14.25" customHeight="1">
      <c r="B48" s="26"/>
      <c r="C48" s="20" t="s">
        <v>34</v>
      </c>
      <c r="D48" s="27"/>
      <c r="E48" s="27"/>
      <c r="F48" s="16">
        <f>IF(E16="","",E16)</f>
      </c>
      <c r="G48" s="27"/>
      <c r="H48" s="27"/>
      <c r="I48" s="101"/>
      <c r="J48" s="27"/>
      <c r="K48" s="31"/>
    </row>
    <row r="49" spans="2:11" s="25" customFormat="1" ht="9.75" customHeight="1">
      <c r="B49" s="26"/>
      <c r="C49" s="27"/>
      <c r="D49" s="27"/>
      <c r="E49" s="27"/>
      <c r="F49" s="27"/>
      <c r="G49" s="27"/>
      <c r="H49" s="27"/>
      <c r="I49" s="101"/>
      <c r="J49" s="27"/>
      <c r="K49" s="31"/>
    </row>
    <row r="50" spans="2:11" s="25" customFormat="1" ht="29.25" customHeight="1">
      <c r="B50" s="26"/>
      <c r="C50" s="121" t="s">
        <v>83</v>
      </c>
      <c r="D50" s="40"/>
      <c r="E50" s="40"/>
      <c r="F50" s="40"/>
      <c r="G50" s="40"/>
      <c r="H50" s="40"/>
      <c r="I50" s="122"/>
      <c r="J50" s="123" t="s">
        <v>84</v>
      </c>
      <c r="K50" s="46"/>
    </row>
    <row r="51" spans="2:11" s="25" customFormat="1" ht="9.75" customHeight="1">
      <c r="B51" s="26"/>
      <c r="C51" s="27"/>
      <c r="D51" s="27"/>
      <c r="E51" s="27"/>
      <c r="F51" s="27"/>
      <c r="G51" s="27"/>
      <c r="H51" s="27"/>
      <c r="I51" s="101"/>
      <c r="J51" s="27"/>
      <c r="K51" s="31"/>
    </row>
    <row r="52" spans="2:47" s="25" customFormat="1" ht="29.25" customHeight="1">
      <c r="B52" s="26"/>
      <c r="C52" s="124" t="s">
        <v>85</v>
      </c>
      <c r="D52" s="27"/>
      <c r="E52" s="27"/>
      <c r="F52" s="27"/>
      <c r="G52" s="27"/>
      <c r="H52" s="27"/>
      <c r="I52" s="101"/>
      <c r="J52" s="78">
        <f>J89</f>
        <v>0</v>
      </c>
      <c r="K52" s="31"/>
      <c r="AU52" s="6" t="s">
        <v>86</v>
      </c>
    </row>
    <row r="53" spans="2:11" s="125" customFormat="1" ht="24.75" customHeight="1">
      <c r="B53" s="126"/>
      <c r="C53" s="127"/>
      <c r="D53" s="128" t="s">
        <v>87</v>
      </c>
      <c r="E53" s="129"/>
      <c r="F53" s="129"/>
      <c r="G53" s="129"/>
      <c r="H53" s="129"/>
      <c r="I53" s="130"/>
      <c r="J53" s="131">
        <f>J90</f>
        <v>0</v>
      </c>
      <c r="K53" s="132"/>
    </row>
    <row r="54" spans="2:11" s="133" customFormat="1" ht="19.5" customHeight="1">
      <c r="B54" s="134"/>
      <c r="C54" s="135"/>
      <c r="D54" s="136" t="s">
        <v>88</v>
      </c>
      <c r="E54" s="137"/>
      <c r="F54" s="137"/>
      <c r="G54" s="137"/>
      <c r="H54" s="137"/>
      <c r="I54" s="138"/>
      <c r="J54" s="139">
        <f>J91</f>
        <v>0</v>
      </c>
      <c r="K54" s="140"/>
    </row>
    <row r="55" spans="2:11" s="133" customFormat="1" ht="19.5" customHeight="1">
      <c r="B55" s="134"/>
      <c r="C55" s="135"/>
      <c r="D55" s="136" t="s">
        <v>89</v>
      </c>
      <c r="E55" s="137"/>
      <c r="F55" s="137"/>
      <c r="G55" s="137"/>
      <c r="H55" s="137"/>
      <c r="I55" s="138"/>
      <c r="J55" s="139">
        <f>J135</f>
        <v>0</v>
      </c>
      <c r="K55" s="140"/>
    </row>
    <row r="56" spans="2:11" s="133" customFormat="1" ht="19.5" customHeight="1">
      <c r="B56" s="134"/>
      <c r="C56" s="135"/>
      <c r="D56" s="136" t="s">
        <v>90</v>
      </c>
      <c r="E56" s="137"/>
      <c r="F56" s="137"/>
      <c r="G56" s="137"/>
      <c r="H56" s="137"/>
      <c r="I56" s="138"/>
      <c r="J56" s="139">
        <f>J139</f>
        <v>0</v>
      </c>
      <c r="K56" s="140"/>
    </row>
    <row r="57" spans="2:11" s="133" customFormat="1" ht="19.5" customHeight="1">
      <c r="B57" s="134"/>
      <c r="C57" s="135"/>
      <c r="D57" s="136" t="s">
        <v>91</v>
      </c>
      <c r="E57" s="137"/>
      <c r="F57" s="137"/>
      <c r="G57" s="137"/>
      <c r="H57" s="137"/>
      <c r="I57" s="138"/>
      <c r="J57" s="139">
        <f>J142</f>
        <v>0</v>
      </c>
      <c r="K57" s="140"/>
    </row>
    <row r="58" spans="2:11" s="133" customFormat="1" ht="19.5" customHeight="1">
      <c r="B58" s="134"/>
      <c r="C58" s="135"/>
      <c r="D58" s="136" t="s">
        <v>92</v>
      </c>
      <c r="E58" s="137"/>
      <c r="F58" s="137"/>
      <c r="G58" s="137"/>
      <c r="H58" s="137"/>
      <c r="I58" s="138"/>
      <c r="J58" s="139">
        <f>J153</f>
        <v>0</v>
      </c>
      <c r="K58" s="140"/>
    </row>
    <row r="59" spans="2:11" s="133" customFormat="1" ht="19.5" customHeight="1">
      <c r="B59" s="134"/>
      <c r="C59" s="135"/>
      <c r="D59" s="136" t="s">
        <v>93</v>
      </c>
      <c r="E59" s="137"/>
      <c r="F59" s="137"/>
      <c r="G59" s="137"/>
      <c r="H59" s="137"/>
      <c r="I59" s="138"/>
      <c r="J59" s="139">
        <f>J156</f>
        <v>0</v>
      </c>
      <c r="K59" s="140"/>
    </row>
    <row r="60" spans="2:11" s="133" customFormat="1" ht="19.5" customHeight="1">
      <c r="B60" s="134"/>
      <c r="C60" s="135"/>
      <c r="D60" s="136" t="s">
        <v>94</v>
      </c>
      <c r="E60" s="137"/>
      <c r="F60" s="137"/>
      <c r="G60" s="137"/>
      <c r="H60" s="137"/>
      <c r="I60" s="138"/>
      <c r="J60" s="139">
        <f>J207</f>
        <v>0</v>
      </c>
      <c r="K60" s="140"/>
    </row>
    <row r="61" spans="2:11" s="133" customFormat="1" ht="19.5" customHeight="1">
      <c r="B61" s="134"/>
      <c r="C61" s="135"/>
      <c r="D61" s="136" t="s">
        <v>95</v>
      </c>
      <c r="E61" s="137"/>
      <c r="F61" s="137"/>
      <c r="G61" s="137"/>
      <c r="H61" s="137"/>
      <c r="I61" s="138"/>
      <c r="J61" s="139">
        <f>J223</f>
        <v>0</v>
      </c>
      <c r="K61" s="140"/>
    </row>
    <row r="62" spans="2:11" s="133" customFormat="1" ht="19.5" customHeight="1">
      <c r="B62" s="134"/>
      <c r="C62" s="135"/>
      <c r="D62" s="136" t="s">
        <v>96</v>
      </c>
      <c r="E62" s="137"/>
      <c r="F62" s="137"/>
      <c r="G62" s="137"/>
      <c r="H62" s="137"/>
      <c r="I62" s="138"/>
      <c r="J62" s="139">
        <f>J238</f>
        <v>0</v>
      </c>
      <c r="K62" s="140"/>
    </row>
    <row r="63" spans="2:11" s="125" customFormat="1" ht="24.75" customHeight="1">
      <c r="B63" s="126"/>
      <c r="C63" s="127"/>
      <c r="D63" s="128" t="s">
        <v>97</v>
      </c>
      <c r="E63" s="129"/>
      <c r="F63" s="129"/>
      <c r="G63" s="129"/>
      <c r="H63" s="129"/>
      <c r="I63" s="130"/>
      <c r="J63" s="131">
        <f>J242</f>
        <v>0</v>
      </c>
      <c r="K63" s="132"/>
    </row>
    <row r="64" spans="2:11" s="133" customFormat="1" ht="19.5" customHeight="1">
      <c r="B64" s="134"/>
      <c r="C64" s="135"/>
      <c r="D64" s="136" t="s">
        <v>98</v>
      </c>
      <c r="E64" s="137"/>
      <c r="F64" s="137"/>
      <c r="G64" s="137"/>
      <c r="H64" s="137"/>
      <c r="I64" s="138"/>
      <c r="J64" s="139">
        <f>J243</f>
        <v>0</v>
      </c>
      <c r="K64" s="140"/>
    </row>
    <row r="65" spans="2:11" s="133" customFormat="1" ht="19.5" customHeight="1">
      <c r="B65" s="134"/>
      <c r="C65" s="135"/>
      <c r="D65" s="136" t="s">
        <v>99</v>
      </c>
      <c r="E65" s="137"/>
      <c r="F65" s="137"/>
      <c r="G65" s="137"/>
      <c r="H65" s="137"/>
      <c r="I65" s="138"/>
      <c r="J65" s="139">
        <f>J247</f>
        <v>0</v>
      </c>
      <c r="K65" s="140"/>
    </row>
    <row r="66" spans="2:11" s="133" customFormat="1" ht="19.5" customHeight="1">
      <c r="B66" s="134"/>
      <c r="C66" s="135"/>
      <c r="D66" s="136" t="s">
        <v>100</v>
      </c>
      <c r="E66" s="137"/>
      <c r="F66" s="137"/>
      <c r="G66" s="137"/>
      <c r="H66" s="137"/>
      <c r="I66" s="138"/>
      <c r="J66" s="139">
        <f>J255</f>
        <v>0</v>
      </c>
      <c r="K66" s="140"/>
    </row>
    <row r="67" spans="2:11" s="125" customFormat="1" ht="24.75" customHeight="1">
      <c r="B67" s="126"/>
      <c r="C67" s="127"/>
      <c r="D67" s="128" t="s">
        <v>101</v>
      </c>
      <c r="E67" s="129"/>
      <c r="F67" s="129"/>
      <c r="G67" s="129"/>
      <c r="H67" s="129"/>
      <c r="I67" s="130"/>
      <c r="J67" s="131">
        <f>J261</f>
        <v>0</v>
      </c>
      <c r="K67" s="132"/>
    </row>
    <row r="68" spans="2:11" s="133" customFormat="1" ht="19.5" customHeight="1">
      <c r="B68" s="134"/>
      <c r="C68" s="135"/>
      <c r="D68" s="136" t="s">
        <v>102</v>
      </c>
      <c r="E68" s="137"/>
      <c r="F68" s="137"/>
      <c r="G68" s="137"/>
      <c r="H68" s="137"/>
      <c r="I68" s="138"/>
      <c r="J68" s="139">
        <f>J262</f>
        <v>0</v>
      </c>
      <c r="K68" s="140"/>
    </row>
    <row r="69" spans="2:11" s="125" customFormat="1" ht="24.75" customHeight="1">
      <c r="B69" s="126"/>
      <c r="C69" s="127"/>
      <c r="D69" s="128" t="s">
        <v>103</v>
      </c>
      <c r="E69" s="129"/>
      <c r="F69" s="129"/>
      <c r="G69" s="129"/>
      <c r="H69" s="129"/>
      <c r="I69" s="130"/>
      <c r="J69" s="131">
        <f>J323</f>
        <v>0</v>
      </c>
      <c r="K69" s="132"/>
    </row>
    <row r="70" spans="2:11" s="133" customFormat="1" ht="19.5" customHeight="1">
      <c r="B70" s="134"/>
      <c r="C70" s="135"/>
      <c r="D70" s="136" t="s">
        <v>104</v>
      </c>
      <c r="E70" s="137"/>
      <c r="F70" s="137"/>
      <c r="G70" s="137"/>
      <c r="H70" s="137"/>
      <c r="I70" s="138"/>
      <c r="J70" s="139">
        <f>J324</f>
        <v>0</v>
      </c>
      <c r="K70" s="140"/>
    </row>
    <row r="71" spans="2:11" s="133" customFormat="1" ht="19.5" customHeight="1">
      <c r="B71" s="134"/>
      <c r="C71" s="135"/>
      <c r="D71" s="136" t="s">
        <v>105</v>
      </c>
      <c r="E71" s="137"/>
      <c r="F71" s="137"/>
      <c r="G71" s="137"/>
      <c r="H71" s="137"/>
      <c r="I71" s="138"/>
      <c r="J71" s="139">
        <f>J329</f>
        <v>0</v>
      </c>
      <c r="K71" s="140"/>
    </row>
    <row r="72" spans="2:11" s="25" customFormat="1" ht="21.75" customHeight="1">
      <c r="B72" s="26"/>
      <c r="C72" s="27"/>
      <c r="D72" s="27"/>
      <c r="E72" s="27"/>
      <c r="F72" s="27"/>
      <c r="G72" s="27"/>
      <c r="H72" s="27"/>
      <c r="I72" s="101"/>
      <c r="J72" s="27"/>
      <c r="K72" s="31"/>
    </row>
    <row r="73" spans="2:11" s="25" customFormat="1" ht="6.75" customHeight="1">
      <c r="B73" s="47"/>
      <c r="C73" s="48"/>
      <c r="D73" s="48"/>
      <c r="E73" s="48"/>
      <c r="F73" s="48"/>
      <c r="G73" s="48"/>
      <c r="H73" s="48"/>
      <c r="I73" s="118"/>
      <c r="J73" s="48"/>
      <c r="K73" s="49"/>
    </row>
    <row r="77" spans="2:12" s="25" customFormat="1" ht="6.75" customHeight="1">
      <c r="B77" s="50"/>
      <c r="C77" s="51"/>
      <c r="D77" s="51"/>
      <c r="E77" s="51"/>
      <c r="F77" s="51"/>
      <c r="G77" s="51"/>
      <c r="H77" s="51"/>
      <c r="I77" s="119"/>
      <c r="J77" s="51"/>
      <c r="K77" s="51"/>
      <c r="L77" s="26"/>
    </row>
    <row r="78" spans="2:12" s="25" customFormat="1" ht="36.75" customHeight="1">
      <c r="B78" s="26"/>
      <c r="C78" s="52" t="s">
        <v>106</v>
      </c>
      <c r="I78" s="141"/>
      <c r="L78" s="26"/>
    </row>
    <row r="79" spans="2:12" s="25" customFormat="1" ht="6.75" customHeight="1">
      <c r="B79" s="26"/>
      <c r="I79" s="141"/>
      <c r="L79" s="26"/>
    </row>
    <row r="80" spans="2:12" s="25" customFormat="1" ht="14.25" customHeight="1">
      <c r="B80" s="26"/>
      <c r="C80" s="55" t="s">
        <v>16</v>
      </c>
      <c r="I80" s="141"/>
      <c r="L80" s="26"/>
    </row>
    <row r="81" spans="2:12" s="25" customFormat="1" ht="23.25" customHeight="1">
      <c r="B81" s="26"/>
      <c r="E81" s="59" t="str">
        <f>E7</f>
        <v>Oprava hlavního rozvodu tepla (ÚT) a teplé vody (TV) při tepelném zdroji K12 - ČSA - topná větev vnitroblok Lidická, Špk</v>
      </c>
      <c r="F81" s="59"/>
      <c r="G81" s="59"/>
      <c r="H81" s="59"/>
      <c r="I81" s="141"/>
      <c r="L81" s="26"/>
    </row>
    <row r="82" spans="2:12" s="25" customFormat="1" ht="6.75" customHeight="1">
      <c r="B82" s="26"/>
      <c r="I82" s="141"/>
      <c r="L82" s="26"/>
    </row>
    <row r="83" spans="2:12" s="25" customFormat="1" ht="18" customHeight="1">
      <c r="B83" s="26"/>
      <c r="C83" s="55" t="s">
        <v>22</v>
      </c>
      <c r="F83" s="142" t="str">
        <f>F10</f>
        <v>vnitroblok Lidická, Šumperk</v>
      </c>
      <c r="I83" s="143" t="s">
        <v>24</v>
      </c>
      <c r="J83" s="144" t="str">
        <f>IF(J10="","",J10)</f>
        <v>27.12.2019</v>
      </c>
      <c r="L83" s="26"/>
    </row>
    <row r="84" spans="2:12" s="25" customFormat="1" ht="6.75" customHeight="1">
      <c r="B84" s="26"/>
      <c r="I84" s="141"/>
      <c r="L84" s="26"/>
    </row>
    <row r="85" spans="2:12" s="25" customFormat="1" ht="12.75">
      <c r="B85" s="26"/>
      <c r="C85" s="55" t="s">
        <v>28</v>
      </c>
      <c r="F85" s="142" t="str">
        <f>E13</f>
        <v>Podniky města Šumperka a.s.</v>
      </c>
      <c r="I85" s="143" t="s">
        <v>36</v>
      </c>
      <c r="J85" s="142" t="str">
        <f>E19</f>
        <v> </v>
      </c>
      <c r="L85" s="26"/>
    </row>
    <row r="86" spans="2:12" s="25" customFormat="1" ht="14.25" customHeight="1">
      <c r="B86" s="26"/>
      <c r="C86" s="55" t="s">
        <v>34</v>
      </c>
      <c r="F86" s="142">
        <f>IF(E16="","",E16)</f>
      </c>
      <c r="I86" s="141"/>
      <c r="L86" s="26"/>
    </row>
    <row r="87" spans="2:12" s="25" customFormat="1" ht="9.75" customHeight="1">
      <c r="B87" s="26"/>
      <c r="I87" s="141"/>
      <c r="L87" s="26"/>
    </row>
    <row r="88" spans="2:20" s="145" customFormat="1" ht="29.25" customHeight="1">
      <c r="B88" s="146"/>
      <c r="C88" s="147" t="s">
        <v>107</v>
      </c>
      <c r="D88" s="148" t="s">
        <v>59</v>
      </c>
      <c r="E88" s="148" t="s">
        <v>55</v>
      </c>
      <c r="F88" s="148" t="s">
        <v>108</v>
      </c>
      <c r="G88" s="148" t="s">
        <v>109</v>
      </c>
      <c r="H88" s="148" t="s">
        <v>110</v>
      </c>
      <c r="I88" s="149" t="s">
        <v>111</v>
      </c>
      <c r="J88" s="148" t="s">
        <v>84</v>
      </c>
      <c r="K88" s="150" t="s">
        <v>112</v>
      </c>
      <c r="L88" s="146"/>
      <c r="M88" s="71" t="s">
        <v>113</v>
      </c>
      <c r="N88" s="72" t="s">
        <v>44</v>
      </c>
      <c r="O88" s="72" t="s">
        <v>114</v>
      </c>
      <c r="P88" s="72" t="s">
        <v>115</v>
      </c>
      <c r="Q88" s="72" t="s">
        <v>116</v>
      </c>
      <c r="R88" s="72" t="s">
        <v>117</v>
      </c>
      <c r="S88" s="72" t="s">
        <v>118</v>
      </c>
      <c r="T88" s="73" t="s">
        <v>119</v>
      </c>
    </row>
    <row r="89" spans="2:63" s="25" customFormat="1" ht="29.25" customHeight="1">
      <c r="B89" s="26"/>
      <c r="C89" s="75" t="s">
        <v>85</v>
      </c>
      <c r="I89" s="141"/>
      <c r="J89" s="151">
        <f>BK89</f>
        <v>0</v>
      </c>
      <c r="L89" s="26"/>
      <c r="M89" s="74"/>
      <c r="N89" s="64"/>
      <c r="O89" s="64"/>
      <c r="P89" s="152">
        <f>P90+P242+P261+P323</f>
        <v>0</v>
      </c>
      <c r="Q89" s="64"/>
      <c r="R89" s="152">
        <f>R90+R242+R261+R323</f>
        <v>71.7048</v>
      </c>
      <c r="S89" s="64"/>
      <c r="T89" s="153">
        <f>T90+T242+T261+T323</f>
        <v>221.05934</v>
      </c>
      <c r="AT89" s="6" t="s">
        <v>73</v>
      </c>
      <c r="AU89" s="6" t="s">
        <v>86</v>
      </c>
      <c r="BK89" s="154">
        <f>BK90+BK242+BK261+BK323</f>
        <v>0</v>
      </c>
    </row>
    <row r="90" spans="2:63" s="155" customFormat="1" ht="36.75" customHeight="1">
      <c r="B90" s="156"/>
      <c r="D90" s="157" t="s">
        <v>73</v>
      </c>
      <c r="E90" s="158" t="s">
        <v>120</v>
      </c>
      <c r="F90" s="158" t="s">
        <v>121</v>
      </c>
      <c r="I90" s="159"/>
      <c r="J90" s="160">
        <f>BK90</f>
        <v>0</v>
      </c>
      <c r="L90" s="156"/>
      <c r="M90" s="161"/>
      <c r="N90" s="162"/>
      <c r="O90" s="162"/>
      <c r="P90" s="163">
        <f>P91+P135+P139+P142+P153+P156+P207+P223+P238</f>
        <v>0</v>
      </c>
      <c r="Q90" s="162"/>
      <c r="R90" s="163">
        <f>R91+R135+R139+R142+R153+R156+R207+R223+R238</f>
        <v>19.056540000000002</v>
      </c>
      <c r="S90" s="162"/>
      <c r="T90" s="164">
        <f>T91+T135+T139+T142+T153+T156+T207+T223+T238</f>
        <v>213.9971</v>
      </c>
      <c r="AR90" s="157" t="s">
        <v>21</v>
      </c>
      <c r="AT90" s="165" t="s">
        <v>73</v>
      </c>
      <c r="AU90" s="165" t="s">
        <v>74</v>
      </c>
      <c r="AY90" s="157" t="s">
        <v>122</v>
      </c>
      <c r="BK90" s="166">
        <f>BK91+BK135+BK139+BK142+BK153+BK156+BK207+BK223+BK238</f>
        <v>0</v>
      </c>
    </row>
    <row r="91" spans="2:63" s="155" customFormat="1" ht="19.5" customHeight="1">
      <c r="B91" s="156"/>
      <c r="D91" s="167" t="s">
        <v>73</v>
      </c>
      <c r="E91" s="168" t="s">
        <v>21</v>
      </c>
      <c r="F91" s="168" t="s">
        <v>123</v>
      </c>
      <c r="I91" s="159"/>
      <c r="J91" s="169">
        <f>BK91</f>
        <v>0</v>
      </c>
      <c r="L91" s="156"/>
      <c r="M91" s="161"/>
      <c r="N91" s="162"/>
      <c r="O91" s="162"/>
      <c r="P91" s="163">
        <f>SUM(P92:P134)</f>
        <v>0</v>
      </c>
      <c r="Q91" s="162"/>
      <c r="R91" s="163">
        <f>SUM(R92:R134)</f>
        <v>0.0064</v>
      </c>
      <c r="S91" s="162"/>
      <c r="T91" s="164">
        <f>SUM(T92:T134)</f>
        <v>122.81209999999999</v>
      </c>
      <c r="AR91" s="157" t="s">
        <v>21</v>
      </c>
      <c r="AT91" s="165" t="s">
        <v>73</v>
      </c>
      <c r="AU91" s="165" t="s">
        <v>21</v>
      </c>
      <c r="AY91" s="157" t="s">
        <v>122</v>
      </c>
      <c r="BK91" s="166">
        <f>SUM(BK92:BK134)</f>
        <v>0</v>
      </c>
    </row>
    <row r="92" spans="2:65" s="25" customFormat="1" ht="22.5" customHeight="1">
      <c r="B92" s="170"/>
      <c r="C92" s="171" t="s">
        <v>21</v>
      </c>
      <c r="D92" s="171" t="s">
        <v>124</v>
      </c>
      <c r="E92" s="172" t="s">
        <v>125</v>
      </c>
      <c r="F92" s="173" t="s">
        <v>126</v>
      </c>
      <c r="G92" s="174" t="s">
        <v>127</v>
      </c>
      <c r="H92" s="175">
        <v>12.6</v>
      </c>
      <c r="I92" s="176"/>
      <c r="J92" s="177">
        <f>ROUND(I92*H92,2)</f>
        <v>0</v>
      </c>
      <c r="K92" s="173" t="s">
        <v>128</v>
      </c>
      <c r="L92" s="26"/>
      <c r="M92" s="178"/>
      <c r="N92" s="179" t="s">
        <v>47</v>
      </c>
      <c r="O92" s="27"/>
      <c r="P92" s="180">
        <f>O92*H92</f>
        <v>0</v>
      </c>
      <c r="Q92" s="180">
        <v>0</v>
      </c>
      <c r="R92" s="180">
        <f>Q92*H92</f>
        <v>0</v>
      </c>
      <c r="S92" s="180">
        <v>0.06</v>
      </c>
      <c r="T92" s="181">
        <f>S92*H92</f>
        <v>0.756</v>
      </c>
      <c r="AR92" s="6" t="s">
        <v>129</v>
      </c>
      <c r="AT92" s="6" t="s">
        <v>124</v>
      </c>
      <c r="AU92" s="6" t="s">
        <v>80</v>
      </c>
      <c r="AY92" s="6" t="s">
        <v>122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6" t="s">
        <v>129</v>
      </c>
      <c r="BK92" s="182">
        <f>ROUND(I92*H92,2)</f>
        <v>0</v>
      </c>
      <c r="BL92" s="6" t="s">
        <v>129</v>
      </c>
      <c r="BM92" s="6" t="s">
        <v>130</v>
      </c>
    </row>
    <row r="93" spans="2:51" s="183" customFormat="1" ht="22.5" customHeight="1">
      <c r="B93" s="184"/>
      <c r="D93" s="185" t="s">
        <v>131</v>
      </c>
      <c r="E93" s="186"/>
      <c r="F93" s="187" t="s">
        <v>132</v>
      </c>
      <c r="H93" s="188">
        <v>12.6</v>
      </c>
      <c r="I93" s="189"/>
      <c r="L93" s="184"/>
      <c r="M93" s="190"/>
      <c r="N93" s="191"/>
      <c r="O93" s="191"/>
      <c r="P93" s="191"/>
      <c r="Q93" s="191"/>
      <c r="R93" s="191"/>
      <c r="S93" s="191"/>
      <c r="T93" s="192"/>
      <c r="AT93" s="193" t="s">
        <v>131</v>
      </c>
      <c r="AU93" s="193" t="s">
        <v>80</v>
      </c>
      <c r="AV93" s="183" t="s">
        <v>80</v>
      </c>
      <c r="AW93" s="183" t="s">
        <v>38</v>
      </c>
      <c r="AX93" s="183" t="s">
        <v>21</v>
      </c>
      <c r="AY93" s="193" t="s">
        <v>122</v>
      </c>
    </row>
    <row r="94" spans="2:65" s="25" customFormat="1" ht="22.5" customHeight="1">
      <c r="B94" s="170"/>
      <c r="C94" s="171" t="s">
        <v>80</v>
      </c>
      <c r="D94" s="171" t="s">
        <v>124</v>
      </c>
      <c r="E94" s="172" t="s">
        <v>133</v>
      </c>
      <c r="F94" s="173" t="s">
        <v>134</v>
      </c>
      <c r="G94" s="174" t="s">
        <v>127</v>
      </c>
      <c r="H94" s="175">
        <v>175.4</v>
      </c>
      <c r="I94" s="176"/>
      <c r="J94" s="177">
        <f>ROUND(I94*H94,2)</f>
        <v>0</v>
      </c>
      <c r="K94" s="173" t="s">
        <v>128</v>
      </c>
      <c r="L94" s="26"/>
      <c r="M94" s="178"/>
      <c r="N94" s="179" t="s">
        <v>47</v>
      </c>
      <c r="O94" s="27"/>
      <c r="P94" s="180">
        <f>O94*H94</f>
        <v>0</v>
      </c>
      <c r="Q94" s="180">
        <v>0</v>
      </c>
      <c r="R94" s="180">
        <f>Q94*H94</f>
        <v>0</v>
      </c>
      <c r="S94" s="180">
        <v>0.26</v>
      </c>
      <c r="T94" s="181">
        <f>S94*H94</f>
        <v>45.604000000000006</v>
      </c>
      <c r="AR94" s="6" t="s">
        <v>129</v>
      </c>
      <c r="AT94" s="6" t="s">
        <v>124</v>
      </c>
      <c r="AU94" s="6" t="s">
        <v>80</v>
      </c>
      <c r="AY94" s="6" t="s">
        <v>122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6" t="s">
        <v>129</v>
      </c>
      <c r="BK94" s="182">
        <f>ROUND(I94*H94,2)</f>
        <v>0</v>
      </c>
      <c r="BL94" s="6" t="s">
        <v>129</v>
      </c>
      <c r="BM94" s="6" t="s">
        <v>135</v>
      </c>
    </row>
    <row r="95" spans="2:51" s="183" customFormat="1" ht="22.5" customHeight="1">
      <c r="B95" s="184"/>
      <c r="D95" s="185" t="s">
        <v>131</v>
      </c>
      <c r="E95" s="186"/>
      <c r="F95" s="187" t="s">
        <v>136</v>
      </c>
      <c r="H95" s="188">
        <v>175.4</v>
      </c>
      <c r="I95" s="189"/>
      <c r="L95" s="184"/>
      <c r="M95" s="190"/>
      <c r="N95" s="191"/>
      <c r="O95" s="191"/>
      <c r="P95" s="191"/>
      <c r="Q95" s="191"/>
      <c r="R95" s="191"/>
      <c r="S95" s="191"/>
      <c r="T95" s="192"/>
      <c r="AT95" s="193" t="s">
        <v>131</v>
      </c>
      <c r="AU95" s="193" t="s">
        <v>80</v>
      </c>
      <c r="AV95" s="183" t="s">
        <v>80</v>
      </c>
      <c r="AW95" s="183" t="s">
        <v>38</v>
      </c>
      <c r="AX95" s="183" t="s">
        <v>21</v>
      </c>
      <c r="AY95" s="193" t="s">
        <v>122</v>
      </c>
    </row>
    <row r="96" spans="2:65" s="25" customFormat="1" ht="22.5" customHeight="1">
      <c r="B96" s="170"/>
      <c r="C96" s="171" t="s">
        <v>137</v>
      </c>
      <c r="D96" s="171" t="s">
        <v>124</v>
      </c>
      <c r="E96" s="172" t="s">
        <v>138</v>
      </c>
      <c r="F96" s="173" t="s">
        <v>139</v>
      </c>
      <c r="G96" s="174" t="s">
        <v>127</v>
      </c>
      <c r="H96" s="175">
        <v>1.2</v>
      </c>
      <c r="I96" s="176"/>
      <c r="J96" s="177">
        <f>ROUND(I96*H96,2)</f>
        <v>0</v>
      </c>
      <c r="K96" s="173" t="s">
        <v>128</v>
      </c>
      <c r="L96" s="26"/>
      <c r="M96" s="178"/>
      <c r="N96" s="179" t="s">
        <v>47</v>
      </c>
      <c r="O96" s="27"/>
      <c r="P96" s="180">
        <f>O96*H96</f>
        <v>0</v>
      </c>
      <c r="Q96" s="180">
        <v>0</v>
      </c>
      <c r="R96" s="180">
        <f>Q96*H96</f>
        <v>0</v>
      </c>
      <c r="S96" s="180">
        <v>0.505</v>
      </c>
      <c r="T96" s="181">
        <f>S96*H96</f>
        <v>0.606</v>
      </c>
      <c r="AR96" s="6" t="s">
        <v>129</v>
      </c>
      <c r="AT96" s="6" t="s">
        <v>124</v>
      </c>
      <c r="AU96" s="6" t="s">
        <v>80</v>
      </c>
      <c r="AY96" s="6" t="s">
        <v>122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6" t="s">
        <v>129</v>
      </c>
      <c r="BK96" s="182">
        <f>ROUND(I96*H96,2)</f>
        <v>0</v>
      </c>
      <c r="BL96" s="6" t="s">
        <v>129</v>
      </c>
      <c r="BM96" s="6" t="s">
        <v>140</v>
      </c>
    </row>
    <row r="97" spans="2:51" s="183" customFormat="1" ht="22.5" customHeight="1">
      <c r="B97" s="184"/>
      <c r="D97" s="185" t="s">
        <v>131</v>
      </c>
      <c r="E97" s="186"/>
      <c r="F97" s="187" t="s">
        <v>141</v>
      </c>
      <c r="H97" s="188">
        <v>1.2</v>
      </c>
      <c r="I97" s="189"/>
      <c r="L97" s="184"/>
      <c r="M97" s="190"/>
      <c r="N97" s="191"/>
      <c r="O97" s="191"/>
      <c r="P97" s="191"/>
      <c r="Q97" s="191"/>
      <c r="R97" s="191"/>
      <c r="S97" s="191"/>
      <c r="T97" s="192"/>
      <c r="AT97" s="193" t="s">
        <v>131</v>
      </c>
      <c r="AU97" s="193" t="s">
        <v>80</v>
      </c>
      <c r="AV97" s="183" t="s">
        <v>80</v>
      </c>
      <c r="AW97" s="183" t="s">
        <v>38</v>
      </c>
      <c r="AX97" s="183" t="s">
        <v>21</v>
      </c>
      <c r="AY97" s="193" t="s">
        <v>122</v>
      </c>
    </row>
    <row r="98" spans="2:65" s="25" customFormat="1" ht="22.5" customHeight="1">
      <c r="B98" s="170"/>
      <c r="C98" s="171" t="s">
        <v>129</v>
      </c>
      <c r="D98" s="171" t="s">
        <v>124</v>
      </c>
      <c r="E98" s="172" t="s">
        <v>142</v>
      </c>
      <c r="F98" s="173" t="s">
        <v>143</v>
      </c>
      <c r="G98" s="174" t="s">
        <v>127</v>
      </c>
      <c r="H98" s="175">
        <v>193.9</v>
      </c>
      <c r="I98" s="176"/>
      <c r="J98" s="177">
        <f>ROUND(I98*H98,2)</f>
        <v>0</v>
      </c>
      <c r="K98" s="173" t="s">
        <v>128</v>
      </c>
      <c r="L98" s="26"/>
      <c r="M98" s="178"/>
      <c r="N98" s="179" t="s">
        <v>47</v>
      </c>
      <c r="O98" s="27"/>
      <c r="P98" s="180">
        <f>O98*H98</f>
        <v>0</v>
      </c>
      <c r="Q98" s="180">
        <v>0</v>
      </c>
      <c r="R98" s="180">
        <f>Q98*H98</f>
        <v>0</v>
      </c>
      <c r="S98" s="180">
        <v>0.235</v>
      </c>
      <c r="T98" s="181">
        <f>S98*H98</f>
        <v>45.5665</v>
      </c>
      <c r="AR98" s="6" t="s">
        <v>129</v>
      </c>
      <c r="AT98" s="6" t="s">
        <v>124</v>
      </c>
      <c r="AU98" s="6" t="s">
        <v>80</v>
      </c>
      <c r="AY98" s="6" t="s">
        <v>122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6" t="s">
        <v>129</v>
      </c>
      <c r="BK98" s="182">
        <f>ROUND(I98*H98,2)</f>
        <v>0</v>
      </c>
      <c r="BL98" s="6" t="s">
        <v>129</v>
      </c>
      <c r="BM98" s="6" t="s">
        <v>144</v>
      </c>
    </row>
    <row r="99" spans="2:51" s="183" customFormat="1" ht="22.5" customHeight="1">
      <c r="B99" s="184"/>
      <c r="D99" s="185" t="s">
        <v>131</v>
      </c>
      <c r="E99" s="186"/>
      <c r="F99" s="187" t="s">
        <v>145</v>
      </c>
      <c r="H99" s="188">
        <v>193.9</v>
      </c>
      <c r="I99" s="189"/>
      <c r="L99" s="184"/>
      <c r="M99" s="190"/>
      <c r="N99" s="191"/>
      <c r="O99" s="191"/>
      <c r="P99" s="191"/>
      <c r="Q99" s="191"/>
      <c r="R99" s="191"/>
      <c r="S99" s="191"/>
      <c r="T99" s="192"/>
      <c r="AT99" s="193" t="s">
        <v>131</v>
      </c>
      <c r="AU99" s="193" t="s">
        <v>80</v>
      </c>
      <c r="AV99" s="183" t="s">
        <v>80</v>
      </c>
      <c r="AW99" s="183" t="s">
        <v>38</v>
      </c>
      <c r="AX99" s="183" t="s">
        <v>21</v>
      </c>
      <c r="AY99" s="193" t="s">
        <v>122</v>
      </c>
    </row>
    <row r="100" spans="2:65" s="25" customFormat="1" ht="22.5" customHeight="1">
      <c r="B100" s="170"/>
      <c r="C100" s="171" t="s">
        <v>146</v>
      </c>
      <c r="D100" s="171" t="s">
        <v>124</v>
      </c>
      <c r="E100" s="172" t="s">
        <v>147</v>
      </c>
      <c r="F100" s="173" t="s">
        <v>148</v>
      </c>
      <c r="G100" s="174" t="s">
        <v>127</v>
      </c>
      <c r="H100" s="175">
        <v>18</v>
      </c>
      <c r="I100" s="176"/>
      <c r="J100" s="177">
        <f>ROUND(I100*H100,2)</f>
        <v>0</v>
      </c>
      <c r="K100" s="173" t="s">
        <v>128</v>
      </c>
      <c r="L100" s="26"/>
      <c r="M100" s="178"/>
      <c r="N100" s="179" t="s">
        <v>47</v>
      </c>
      <c r="O100" s="27"/>
      <c r="P100" s="180">
        <f>O100*H100</f>
        <v>0</v>
      </c>
      <c r="Q100" s="180">
        <v>0</v>
      </c>
      <c r="R100" s="180">
        <f>Q100*H100</f>
        <v>0</v>
      </c>
      <c r="S100" s="180">
        <v>0.56</v>
      </c>
      <c r="T100" s="181">
        <f>S100*H100</f>
        <v>10.080000000000002</v>
      </c>
      <c r="AR100" s="6" t="s">
        <v>129</v>
      </c>
      <c r="AT100" s="6" t="s">
        <v>124</v>
      </c>
      <c r="AU100" s="6" t="s">
        <v>80</v>
      </c>
      <c r="AY100" s="6" t="s">
        <v>122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6" t="s">
        <v>129</v>
      </c>
      <c r="BK100" s="182">
        <f>ROUND(I100*H100,2)</f>
        <v>0</v>
      </c>
      <c r="BL100" s="6" t="s">
        <v>129</v>
      </c>
      <c r="BM100" s="6" t="s">
        <v>149</v>
      </c>
    </row>
    <row r="101" spans="2:51" s="183" customFormat="1" ht="22.5" customHeight="1">
      <c r="B101" s="184"/>
      <c r="D101" s="185" t="s">
        <v>131</v>
      </c>
      <c r="E101" s="186"/>
      <c r="F101" s="187" t="s">
        <v>150</v>
      </c>
      <c r="H101" s="188">
        <v>18</v>
      </c>
      <c r="I101" s="189"/>
      <c r="L101" s="184"/>
      <c r="M101" s="190"/>
      <c r="N101" s="191"/>
      <c r="O101" s="191"/>
      <c r="P101" s="191"/>
      <c r="Q101" s="191"/>
      <c r="R101" s="191"/>
      <c r="S101" s="191"/>
      <c r="T101" s="192"/>
      <c r="AT101" s="193" t="s">
        <v>131</v>
      </c>
      <c r="AU101" s="193" t="s">
        <v>80</v>
      </c>
      <c r="AV101" s="183" t="s">
        <v>80</v>
      </c>
      <c r="AW101" s="183" t="s">
        <v>38</v>
      </c>
      <c r="AX101" s="183" t="s">
        <v>21</v>
      </c>
      <c r="AY101" s="193" t="s">
        <v>122</v>
      </c>
    </row>
    <row r="102" spans="2:65" s="25" customFormat="1" ht="22.5" customHeight="1">
      <c r="B102" s="170"/>
      <c r="C102" s="171" t="s">
        <v>151</v>
      </c>
      <c r="D102" s="171" t="s">
        <v>124</v>
      </c>
      <c r="E102" s="172" t="s">
        <v>152</v>
      </c>
      <c r="F102" s="173" t="s">
        <v>153</v>
      </c>
      <c r="G102" s="174" t="s">
        <v>127</v>
      </c>
      <c r="H102" s="175">
        <v>111.6</v>
      </c>
      <c r="I102" s="176"/>
      <c r="J102" s="177">
        <f>ROUND(I102*H102,2)</f>
        <v>0</v>
      </c>
      <c r="K102" s="173" t="s">
        <v>128</v>
      </c>
      <c r="L102" s="26"/>
      <c r="M102" s="178"/>
      <c r="N102" s="179" t="s">
        <v>47</v>
      </c>
      <c r="O102" s="27"/>
      <c r="P102" s="180">
        <f>O102*H102</f>
        <v>0</v>
      </c>
      <c r="Q102" s="180">
        <v>0</v>
      </c>
      <c r="R102" s="180">
        <f>Q102*H102</f>
        <v>0</v>
      </c>
      <c r="S102" s="180">
        <v>0.181</v>
      </c>
      <c r="T102" s="181">
        <f>S102*H102</f>
        <v>20.199599999999997</v>
      </c>
      <c r="AR102" s="6" t="s">
        <v>129</v>
      </c>
      <c r="AT102" s="6" t="s">
        <v>124</v>
      </c>
      <c r="AU102" s="6" t="s">
        <v>80</v>
      </c>
      <c r="AY102" s="6" t="s">
        <v>122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6" t="s">
        <v>129</v>
      </c>
      <c r="BK102" s="182">
        <f>ROUND(I102*H102,2)</f>
        <v>0</v>
      </c>
      <c r="BL102" s="6" t="s">
        <v>129</v>
      </c>
      <c r="BM102" s="6" t="s">
        <v>154</v>
      </c>
    </row>
    <row r="103" spans="2:51" s="183" customFormat="1" ht="22.5" customHeight="1">
      <c r="B103" s="184"/>
      <c r="D103" s="194" t="s">
        <v>131</v>
      </c>
      <c r="E103" s="193"/>
      <c r="F103" s="195" t="s">
        <v>155</v>
      </c>
      <c r="H103" s="196">
        <v>93.6</v>
      </c>
      <c r="I103" s="189"/>
      <c r="L103" s="184"/>
      <c r="M103" s="190"/>
      <c r="N103" s="191"/>
      <c r="O103" s="191"/>
      <c r="P103" s="191"/>
      <c r="Q103" s="191"/>
      <c r="R103" s="191"/>
      <c r="S103" s="191"/>
      <c r="T103" s="192"/>
      <c r="AT103" s="193" t="s">
        <v>131</v>
      </c>
      <c r="AU103" s="193" t="s">
        <v>80</v>
      </c>
      <c r="AV103" s="183" t="s">
        <v>80</v>
      </c>
      <c r="AW103" s="183" t="s">
        <v>38</v>
      </c>
      <c r="AX103" s="183" t="s">
        <v>74</v>
      </c>
      <c r="AY103" s="193" t="s">
        <v>122</v>
      </c>
    </row>
    <row r="104" spans="2:51" s="183" customFormat="1" ht="22.5" customHeight="1">
      <c r="B104" s="184"/>
      <c r="D104" s="194" t="s">
        <v>131</v>
      </c>
      <c r="E104" s="193"/>
      <c r="F104" s="195" t="s">
        <v>150</v>
      </c>
      <c r="H104" s="196">
        <v>18</v>
      </c>
      <c r="I104" s="189"/>
      <c r="L104" s="184"/>
      <c r="M104" s="190"/>
      <c r="N104" s="191"/>
      <c r="O104" s="191"/>
      <c r="P104" s="191"/>
      <c r="Q104" s="191"/>
      <c r="R104" s="191"/>
      <c r="S104" s="191"/>
      <c r="T104" s="192"/>
      <c r="AT104" s="193" t="s">
        <v>131</v>
      </c>
      <c r="AU104" s="193" t="s">
        <v>80</v>
      </c>
      <c r="AV104" s="183" t="s">
        <v>80</v>
      </c>
      <c r="AW104" s="183" t="s">
        <v>38</v>
      </c>
      <c r="AX104" s="183" t="s">
        <v>74</v>
      </c>
      <c r="AY104" s="193" t="s">
        <v>122</v>
      </c>
    </row>
    <row r="105" spans="2:51" s="197" customFormat="1" ht="22.5" customHeight="1">
      <c r="B105" s="198"/>
      <c r="D105" s="185" t="s">
        <v>131</v>
      </c>
      <c r="E105" s="199"/>
      <c r="F105" s="200" t="s">
        <v>156</v>
      </c>
      <c r="H105" s="201">
        <v>111.6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206" t="s">
        <v>131</v>
      </c>
      <c r="AU105" s="206" t="s">
        <v>80</v>
      </c>
      <c r="AV105" s="197" t="s">
        <v>129</v>
      </c>
      <c r="AW105" s="197" t="s">
        <v>38</v>
      </c>
      <c r="AX105" s="197" t="s">
        <v>21</v>
      </c>
      <c r="AY105" s="206" t="s">
        <v>122</v>
      </c>
    </row>
    <row r="106" spans="2:65" s="25" customFormat="1" ht="22.5" customHeight="1">
      <c r="B106" s="170"/>
      <c r="C106" s="171" t="s">
        <v>157</v>
      </c>
      <c r="D106" s="171" t="s">
        <v>124</v>
      </c>
      <c r="E106" s="172" t="s">
        <v>158</v>
      </c>
      <c r="F106" s="173" t="s">
        <v>159</v>
      </c>
      <c r="G106" s="174" t="s">
        <v>160</v>
      </c>
      <c r="H106" s="175">
        <v>93.5</v>
      </c>
      <c r="I106" s="176"/>
      <c r="J106" s="177">
        <f>ROUND(I106*H106,2)</f>
        <v>0</v>
      </c>
      <c r="K106" s="173" t="s">
        <v>128</v>
      </c>
      <c r="L106" s="26"/>
      <c r="M106" s="178"/>
      <c r="N106" s="179" t="s">
        <v>47</v>
      </c>
      <c r="O106" s="27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AR106" s="6" t="s">
        <v>129</v>
      </c>
      <c r="AT106" s="6" t="s">
        <v>124</v>
      </c>
      <c r="AU106" s="6" t="s">
        <v>80</v>
      </c>
      <c r="AY106" s="6" t="s">
        <v>122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6" t="s">
        <v>129</v>
      </c>
      <c r="BK106" s="182">
        <f>ROUND(I106*H106,2)</f>
        <v>0</v>
      </c>
      <c r="BL106" s="6" t="s">
        <v>129</v>
      </c>
      <c r="BM106" s="6" t="s">
        <v>161</v>
      </c>
    </row>
    <row r="107" spans="2:51" s="183" customFormat="1" ht="22.5" customHeight="1">
      <c r="B107" s="184"/>
      <c r="D107" s="185" t="s">
        <v>131</v>
      </c>
      <c r="E107" s="186"/>
      <c r="F107" s="187" t="s">
        <v>162</v>
      </c>
      <c r="H107" s="188">
        <v>93.5</v>
      </c>
      <c r="I107" s="189"/>
      <c r="L107" s="184"/>
      <c r="M107" s="190"/>
      <c r="N107" s="191"/>
      <c r="O107" s="191"/>
      <c r="P107" s="191"/>
      <c r="Q107" s="191"/>
      <c r="R107" s="191"/>
      <c r="S107" s="191"/>
      <c r="T107" s="192"/>
      <c r="AT107" s="193" t="s">
        <v>131</v>
      </c>
      <c r="AU107" s="193" t="s">
        <v>80</v>
      </c>
      <c r="AV107" s="183" t="s">
        <v>80</v>
      </c>
      <c r="AW107" s="183" t="s">
        <v>38</v>
      </c>
      <c r="AX107" s="183" t="s">
        <v>21</v>
      </c>
      <c r="AY107" s="193" t="s">
        <v>122</v>
      </c>
    </row>
    <row r="108" spans="2:65" s="25" customFormat="1" ht="31.5" customHeight="1">
      <c r="B108" s="170"/>
      <c r="C108" s="171" t="s">
        <v>163</v>
      </c>
      <c r="D108" s="171" t="s">
        <v>124</v>
      </c>
      <c r="E108" s="172" t="s">
        <v>164</v>
      </c>
      <c r="F108" s="173" t="s">
        <v>165</v>
      </c>
      <c r="G108" s="174" t="s">
        <v>166</v>
      </c>
      <c r="H108" s="175">
        <v>8</v>
      </c>
      <c r="I108" s="176"/>
      <c r="J108" s="177">
        <f>ROUND(I108*H108,2)</f>
        <v>0</v>
      </c>
      <c r="K108" s="173" t="s">
        <v>128</v>
      </c>
      <c r="L108" s="26"/>
      <c r="M108" s="178"/>
      <c r="N108" s="179" t="s">
        <v>47</v>
      </c>
      <c r="O108" s="27"/>
      <c r="P108" s="180">
        <f>O108*H108</f>
        <v>0</v>
      </c>
      <c r="Q108" s="180">
        <v>0.0008</v>
      </c>
      <c r="R108" s="180">
        <f>Q108*H108</f>
        <v>0.0064</v>
      </c>
      <c r="S108" s="180">
        <v>0</v>
      </c>
      <c r="T108" s="181">
        <f>S108*H108</f>
        <v>0</v>
      </c>
      <c r="AR108" s="6" t="s">
        <v>129</v>
      </c>
      <c r="AT108" s="6" t="s">
        <v>124</v>
      </c>
      <c r="AU108" s="6" t="s">
        <v>80</v>
      </c>
      <c r="AY108" s="6" t="s">
        <v>122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6" t="s">
        <v>129</v>
      </c>
      <c r="BK108" s="182">
        <f>ROUND(I108*H108,2)</f>
        <v>0</v>
      </c>
      <c r="BL108" s="6" t="s">
        <v>129</v>
      </c>
      <c r="BM108" s="6" t="s">
        <v>167</v>
      </c>
    </row>
    <row r="109" spans="2:65" s="25" customFormat="1" ht="31.5" customHeight="1">
      <c r="B109" s="170"/>
      <c r="C109" s="171" t="s">
        <v>168</v>
      </c>
      <c r="D109" s="171" t="s">
        <v>124</v>
      </c>
      <c r="E109" s="172" t="s">
        <v>169</v>
      </c>
      <c r="F109" s="173" t="s">
        <v>170</v>
      </c>
      <c r="G109" s="174" t="s">
        <v>166</v>
      </c>
      <c r="H109" s="175">
        <v>8</v>
      </c>
      <c r="I109" s="176"/>
      <c r="J109" s="177">
        <f>ROUND(I109*H109,2)</f>
        <v>0</v>
      </c>
      <c r="K109" s="173" t="s">
        <v>128</v>
      </c>
      <c r="L109" s="26"/>
      <c r="M109" s="178"/>
      <c r="N109" s="179" t="s">
        <v>47</v>
      </c>
      <c r="O109" s="27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6" t="s">
        <v>129</v>
      </c>
      <c r="AT109" s="6" t="s">
        <v>124</v>
      </c>
      <c r="AU109" s="6" t="s">
        <v>80</v>
      </c>
      <c r="AY109" s="6" t="s">
        <v>122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6" t="s">
        <v>129</v>
      </c>
      <c r="BK109" s="182">
        <f>ROUND(I109*H109,2)</f>
        <v>0</v>
      </c>
      <c r="BL109" s="6" t="s">
        <v>129</v>
      </c>
      <c r="BM109" s="6" t="s">
        <v>171</v>
      </c>
    </row>
    <row r="110" spans="2:65" s="25" customFormat="1" ht="22.5" customHeight="1">
      <c r="B110" s="170"/>
      <c r="C110" s="171" t="s">
        <v>26</v>
      </c>
      <c r="D110" s="171" t="s">
        <v>124</v>
      </c>
      <c r="E110" s="172" t="s">
        <v>172</v>
      </c>
      <c r="F110" s="173" t="s">
        <v>173</v>
      </c>
      <c r="G110" s="174" t="s">
        <v>174</v>
      </c>
      <c r="H110" s="175">
        <v>41.7</v>
      </c>
      <c r="I110" s="176"/>
      <c r="J110" s="177">
        <f>ROUND(I110*H110,2)</f>
        <v>0</v>
      </c>
      <c r="K110" s="173" t="s">
        <v>128</v>
      </c>
      <c r="L110" s="26"/>
      <c r="M110" s="178"/>
      <c r="N110" s="179" t="s">
        <v>47</v>
      </c>
      <c r="O110" s="27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6" t="s">
        <v>129</v>
      </c>
      <c r="AT110" s="6" t="s">
        <v>124</v>
      </c>
      <c r="AU110" s="6" t="s">
        <v>80</v>
      </c>
      <c r="AY110" s="6" t="s">
        <v>122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6" t="s">
        <v>129</v>
      </c>
      <c r="BK110" s="182">
        <f>ROUND(I110*H110,2)</f>
        <v>0</v>
      </c>
      <c r="BL110" s="6" t="s">
        <v>129</v>
      </c>
      <c r="BM110" s="6" t="s">
        <v>175</v>
      </c>
    </row>
    <row r="111" spans="2:47" s="25" customFormat="1" ht="30" customHeight="1">
      <c r="B111" s="26"/>
      <c r="D111" s="194" t="s">
        <v>176</v>
      </c>
      <c r="F111" s="207" t="s">
        <v>177</v>
      </c>
      <c r="I111" s="141"/>
      <c r="L111" s="26"/>
      <c r="M111" s="208"/>
      <c r="N111" s="27"/>
      <c r="O111" s="27"/>
      <c r="P111" s="27"/>
      <c r="Q111" s="27"/>
      <c r="R111" s="27"/>
      <c r="S111" s="27"/>
      <c r="T111" s="66"/>
      <c r="AT111" s="6" t="s">
        <v>176</v>
      </c>
      <c r="AU111" s="6" t="s">
        <v>80</v>
      </c>
    </row>
    <row r="112" spans="2:51" s="183" customFormat="1" ht="22.5" customHeight="1">
      <c r="B112" s="184"/>
      <c r="D112" s="185" t="s">
        <v>131</v>
      </c>
      <c r="E112" s="186"/>
      <c r="F112" s="187" t="s">
        <v>178</v>
      </c>
      <c r="H112" s="188">
        <v>41.7</v>
      </c>
      <c r="I112" s="189"/>
      <c r="L112" s="184"/>
      <c r="M112" s="190"/>
      <c r="N112" s="191"/>
      <c r="O112" s="191"/>
      <c r="P112" s="191"/>
      <c r="Q112" s="191"/>
      <c r="R112" s="191"/>
      <c r="S112" s="191"/>
      <c r="T112" s="192"/>
      <c r="AT112" s="193" t="s">
        <v>131</v>
      </c>
      <c r="AU112" s="193" t="s">
        <v>80</v>
      </c>
      <c r="AV112" s="183" t="s">
        <v>80</v>
      </c>
      <c r="AW112" s="183" t="s">
        <v>38</v>
      </c>
      <c r="AX112" s="183" t="s">
        <v>21</v>
      </c>
      <c r="AY112" s="193" t="s">
        <v>122</v>
      </c>
    </row>
    <row r="113" spans="2:65" s="25" customFormat="1" ht="22.5" customHeight="1">
      <c r="B113" s="170"/>
      <c r="C113" s="171" t="s">
        <v>179</v>
      </c>
      <c r="D113" s="171" t="s">
        <v>124</v>
      </c>
      <c r="E113" s="172" t="s">
        <v>180</v>
      </c>
      <c r="F113" s="173" t="s">
        <v>181</v>
      </c>
      <c r="G113" s="174" t="s">
        <v>174</v>
      </c>
      <c r="H113" s="175">
        <v>12.555</v>
      </c>
      <c r="I113" s="176"/>
      <c r="J113" s="177">
        <f>ROUND(I113*H113,2)</f>
        <v>0</v>
      </c>
      <c r="K113" s="173"/>
      <c r="L113" s="26"/>
      <c r="M113" s="178"/>
      <c r="N113" s="179" t="s">
        <v>47</v>
      </c>
      <c r="O113" s="27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6" t="s">
        <v>129</v>
      </c>
      <c r="AT113" s="6" t="s">
        <v>124</v>
      </c>
      <c r="AU113" s="6" t="s">
        <v>80</v>
      </c>
      <c r="AY113" s="6" t="s">
        <v>122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6" t="s">
        <v>129</v>
      </c>
      <c r="BK113" s="182">
        <f>ROUND(I113*H113,2)</f>
        <v>0</v>
      </c>
      <c r="BL113" s="6" t="s">
        <v>129</v>
      </c>
      <c r="BM113" s="6" t="s">
        <v>182</v>
      </c>
    </row>
    <row r="114" spans="2:51" s="183" customFormat="1" ht="22.5" customHeight="1">
      <c r="B114" s="184"/>
      <c r="D114" s="185" t="s">
        <v>131</v>
      </c>
      <c r="E114" s="186"/>
      <c r="F114" s="187" t="s">
        <v>183</v>
      </c>
      <c r="H114" s="188">
        <v>12.555</v>
      </c>
      <c r="I114" s="189"/>
      <c r="L114" s="184"/>
      <c r="M114" s="190"/>
      <c r="N114" s="191"/>
      <c r="O114" s="191"/>
      <c r="P114" s="191"/>
      <c r="Q114" s="191"/>
      <c r="R114" s="191"/>
      <c r="S114" s="191"/>
      <c r="T114" s="192"/>
      <c r="AT114" s="193" t="s">
        <v>131</v>
      </c>
      <c r="AU114" s="193" t="s">
        <v>80</v>
      </c>
      <c r="AV114" s="183" t="s">
        <v>80</v>
      </c>
      <c r="AW114" s="183" t="s">
        <v>38</v>
      </c>
      <c r="AX114" s="183" t="s">
        <v>21</v>
      </c>
      <c r="AY114" s="193" t="s">
        <v>122</v>
      </c>
    </row>
    <row r="115" spans="2:65" s="25" customFormat="1" ht="22.5" customHeight="1">
      <c r="B115" s="170"/>
      <c r="C115" s="171" t="s">
        <v>184</v>
      </c>
      <c r="D115" s="171" t="s">
        <v>124</v>
      </c>
      <c r="E115" s="172" t="s">
        <v>185</v>
      </c>
      <c r="F115" s="173" t="s">
        <v>186</v>
      </c>
      <c r="G115" s="174" t="s">
        <v>174</v>
      </c>
      <c r="H115" s="175">
        <v>434</v>
      </c>
      <c r="I115" s="176"/>
      <c r="J115" s="177">
        <f>ROUND(I115*H115,2)</f>
        <v>0</v>
      </c>
      <c r="K115" s="173" t="s">
        <v>128</v>
      </c>
      <c r="L115" s="26"/>
      <c r="M115" s="178"/>
      <c r="N115" s="179" t="s">
        <v>47</v>
      </c>
      <c r="O115" s="27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AR115" s="6" t="s">
        <v>129</v>
      </c>
      <c r="AT115" s="6" t="s">
        <v>124</v>
      </c>
      <c r="AU115" s="6" t="s">
        <v>80</v>
      </c>
      <c r="AY115" s="6" t="s">
        <v>122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6" t="s">
        <v>129</v>
      </c>
      <c r="BK115" s="182">
        <f>ROUND(I115*H115,2)</f>
        <v>0</v>
      </c>
      <c r="BL115" s="6" t="s">
        <v>129</v>
      </c>
      <c r="BM115" s="6" t="s">
        <v>187</v>
      </c>
    </row>
    <row r="116" spans="2:47" s="25" customFormat="1" ht="30" customHeight="1">
      <c r="B116" s="26"/>
      <c r="D116" s="194" t="s">
        <v>176</v>
      </c>
      <c r="F116" s="207" t="s">
        <v>188</v>
      </c>
      <c r="I116" s="141"/>
      <c r="L116" s="26"/>
      <c r="M116" s="208"/>
      <c r="N116" s="27"/>
      <c r="O116" s="27"/>
      <c r="P116" s="27"/>
      <c r="Q116" s="27"/>
      <c r="R116" s="27"/>
      <c r="S116" s="27"/>
      <c r="T116" s="66"/>
      <c r="AT116" s="6" t="s">
        <v>176</v>
      </c>
      <c r="AU116" s="6" t="s">
        <v>80</v>
      </c>
    </row>
    <row r="117" spans="2:51" s="183" customFormat="1" ht="22.5" customHeight="1">
      <c r="B117" s="184"/>
      <c r="D117" s="185" t="s">
        <v>131</v>
      </c>
      <c r="E117" s="186"/>
      <c r="F117" s="187" t="s">
        <v>189</v>
      </c>
      <c r="H117" s="188">
        <v>434</v>
      </c>
      <c r="I117" s="189"/>
      <c r="L117" s="184"/>
      <c r="M117" s="190"/>
      <c r="N117" s="191"/>
      <c r="O117" s="191"/>
      <c r="P117" s="191"/>
      <c r="Q117" s="191"/>
      <c r="R117" s="191"/>
      <c r="S117" s="191"/>
      <c r="T117" s="192"/>
      <c r="AT117" s="193" t="s">
        <v>131</v>
      </c>
      <c r="AU117" s="193" t="s">
        <v>80</v>
      </c>
      <c r="AV117" s="183" t="s">
        <v>80</v>
      </c>
      <c r="AW117" s="183" t="s">
        <v>38</v>
      </c>
      <c r="AX117" s="183" t="s">
        <v>21</v>
      </c>
      <c r="AY117" s="193" t="s">
        <v>122</v>
      </c>
    </row>
    <row r="118" spans="2:65" s="25" customFormat="1" ht="22.5" customHeight="1">
      <c r="B118" s="170"/>
      <c r="C118" s="171" t="s">
        <v>190</v>
      </c>
      <c r="D118" s="171" t="s">
        <v>124</v>
      </c>
      <c r="E118" s="172" t="s">
        <v>191</v>
      </c>
      <c r="F118" s="173" t="s">
        <v>192</v>
      </c>
      <c r="G118" s="174" t="s">
        <v>174</v>
      </c>
      <c r="H118" s="175">
        <v>434</v>
      </c>
      <c r="I118" s="176"/>
      <c r="J118" s="177">
        <f>ROUND(I118*H118,2)</f>
        <v>0</v>
      </c>
      <c r="K118" s="173" t="s">
        <v>128</v>
      </c>
      <c r="L118" s="26"/>
      <c r="M118" s="178"/>
      <c r="N118" s="179" t="s">
        <v>47</v>
      </c>
      <c r="O118" s="27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AR118" s="6" t="s">
        <v>129</v>
      </c>
      <c r="AT118" s="6" t="s">
        <v>124</v>
      </c>
      <c r="AU118" s="6" t="s">
        <v>80</v>
      </c>
      <c r="AY118" s="6" t="s">
        <v>122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6" t="s">
        <v>129</v>
      </c>
      <c r="BK118" s="182">
        <f>ROUND(I118*H118,2)</f>
        <v>0</v>
      </c>
      <c r="BL118" s="6" t="s">
        <v>129</v>
      </c>
      <c r="BM118" s="6" t="s">
        <v>193</v>
      </c>
    </row>
    <row r="119" spans="2:65" s="25" customFormat="1" ht="22.5" customHeight="1">
      <c r="B119" s="170"/>
      <c r="C119" s="171" t="s">
        <v>194</v>
      </c>
      <c r="D119" s="171" t="s">
        <v>124</v>
      </c>
      <c r="E119" s="172" t="s">
        <v>195</v>
      </c>
      <c r="F119" s="173" t="s">
        <v>196</v>
      </c>
      <c r="G119" s="174" t="s">
        <v>174</v>
      </c>
      <c r="H119" s="175">
        <v>14</v>
      </c>
      <c r="I119" s="176"/>
      <c r="J119" s="177">
        <f>ROUND(I119*H119,2)</f>
        <v>0</v>
      </c>
      <c r="K119" s="173" t="s">
        <v>128</v>
      </c>
      <c r="L119" s="26"/>
      <c r="M119" s="178"/>
      <c r="N119" s="179" t="s">
        <v>47</v>
      </c>
      <c r="O119" s="27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AR119" s="6" t="s">
        <v>129</v>
      </c>
      <c r="AT119" s="6" t="s">
        <v>124</v>
      </c>
      <c r="AU119" s="6" t="s">
        <v>80</v>
      </c>
      <c r="AY119" s="6" t="s">
        <v>122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6" t="s">
        <v>129</v>
      </c>
      <c r="BK119" s="182">
        <f>ROUND(I119*H119,2)</f>
        <v>0</v>
      </c>
      <c r="BL119" s="6" t="s">
        <v>129</v>
      </c>
      <c r="BM119" s="6" t="s">
        <v>197</v>
      </c>
    </row>
    <row r="120" spans="2:51" s="183" customFormat="1" ht="22.5" customHeight="1">
      <c r="B120" s="184"/>
      <c r="D120" s="185" t="s">
        <v>131</v>
      </c>
      <c r="E120" s="186"/>
      <c r="F120" s="187" t="s">
        <v>198</v>
      </c>
      <c r="H120" s="188">
        <v>14</v>
      </c>
      <c r="I120" s="189"/>
      <c r="L120" s="184"/>
      <c r="M120" s="190"/>
      <c r="N120" s="191"/>
      <c r="O120" s="191"/>
      <c r="P120" s="191"/>
      <c r="Q120" s="191"/>
      <c r="R120" s="191"/>
      <c r="S120" s="191"/>
      <c r="T120" s="192"/>
      <c r="AT120" s="193" t="s">
        <v>131</v>
      </c>
      <c r="AU120" s="193" t="s">
        <v>80</v>
      </c>
      <c r="AV120" s="183" t="s">
        <v>80</v>
      </c>
      <c r="AW120" s="183" t="s">
        <v>38</v>
      </c>
      <c r="AX120" s="183" t="s">
        <v>21</v>
      </c>
      <c r="AY120" s="193" t="s">
        <v>122</v>
      </c>
    </row>
    <row r="121" spans="2:65" s="25" customFormat="1" ht="22.5" customHeight="1">
      <c r="B121" s="170"/>
      <c r="C121" s="171" t="s">
        <v>8</v>
      </c>
      <c r="D121" s="171" t="s">
        <v>124</v>
      </c>
      <c r="E121" s="172" t="s">
        <v>199</v>
      </c>
      <c r="F121" s="173" t="s">
        <v>200</v>
      </c>
      <c r="G121" s="174" t="s">
        <v>174</v>
      </c>
      <c r="H121" s="175">
        <v>86.8</v>
      </c>
      <c r="I121" s="176"/>
      <c r="J121" s="177">
        <f>ROUND(I121*H121,2)</f>
        <v>0</v>
      </c>
      <c r="K121" s="173" t="s">
        <v>128</v>
      </c>
      <c r="L121" s="26"/>
      <c r="M121" s="178"/>
      <c r="N121" s="179" t="s">
        <v>47</v>
      </c>
      <c r="O121" s="27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AR121" s="6" t="s">
        <v>129</v>
      </c>
      <c r="AT121" s="6" t="s">
        <v>124</v>
      </c>
      <c r="AU121" s="6" t="s">
        <v>80</v>
      </c>
      <c r="AY121" s="6" t="s">
        <v>122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6" t="s">
        <v>129</v>
      </c>
      <c r="BK121" s="182">
        <f>ROUND(I121*H121,2)</f>
        <v>0</v>
      </c>
      <c r="BL121" s="6" t="s">
        <v>129</v>
      </c>
      <c r="BM121" s="6" t="s">
        <v>201</v>
      </c>
    </row>
    <row r="122" spans="2:51" s="183" customFormat="1" ht="22.5" customHeight="1">
      <c r="B122" s="184"/>
      <c r="D122" s="185" t="s">
        <v>131</v>
      </c>
      <c r="E122" s="186"/>
      <c r="F122" s="187" t="s">
        <v>202</v>
      </c>
      <c r="H122" s="188">
        <v>86.8</v>
      </c>
      <c r="I122" s="189"/>
      <c r="L122" s="184"/>
      <c r="M122" s="190"/>
      <c r="N122" s="191"/>
      <c r="O122" s="191"/>
      <c r="P122" s="191"/>
      <c r="Q122" s="191"/>
      <c r="R122" s="191"/>
      <c r="S122" s="191"/>
      <c r="T122" s="192"/>
      <c r="AT122" s="193" t="s">
        <v>131</v>
      </c>
      <c r="AU122" s="193" t="s">
        <v>80</v>
      </c>
      <c r="AV122" s="183" t="s">
        <v>80</v>
      </c>
      <c r="AW122" s="183" t="s">
        <v>38</v>
      </c>
      <c r="AX122" s="183" t="s">
        <v>21</v>
      </c>
      <c r="AY122" s="193" t="s">
        <v>122</v>
      </c>
    </row>
    <row r="123" spans="2:65" s="25" customFormat="1" ht="22.5" customHeight="1">
      <c r="B123" s="170"/>
      <c r="C123" s="171" t="s">
        <v>203</v>
      </c>
      <c r="D123" s="171" t="s">
        <v>124</v>
      </c>
      <c r="E123" s="172" t="s">
        <v>204</v>
      </c>
      <c r="F123" s="173" t="s">
        <v>205</v>
      </c>
      <c r="G123" s="174" t="s">
        <v>174</v>
      </c>
      <c r="H123" s="175">
        <v>86.8</v>
      </c>
      <c r="I123" s="176"/>
      <c r="J123" s="177">
        <f>ROUND(I123*H123,2)</f>
        <v>0</v>
      </c>
      <c r="K123" s="173" t="s">
        <v>128</v>
      </c>
      <c r="L123" s="26"/>
      <c r="M123" s="178"/>
      <c r="N123" s="179" t="s">
        <v>47</v>
      </c>
      <c r="O123" s="27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AR123" s="6" t="s">
        <v>129</v>
      </c>
      <c r="AT123" s="6" t="s">
        <v>124</v>
      </c>
      <c r="AU123" s="6" t="s">
        <v>80</v>
      </c>
      <c r="AY123" s="6" t="s">
        <v>122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6" t="s">
        <v>129</v>
      </c>
      <c r="BK123" s="182">
        <f>ROUND(I123*H123,2)</f>
        <v>0</v>
      </c>
      <c r="BL123" s="6" t="s">
        <v>129</v>
      </c>
      <c r="BM123" s="6" t="s">
        <v>206</v>
      </c>
    </row>
    <row r="124" spans="2:65" s="25" customFormat="1" ht="22.5" customHeight="1">
      <c r="B124" s="170"/>
      <c r="C124" s="171" t="s">
        <v>207</v>
      </c>
      <c r="D124" s="171" t="s">
        <v>124</v>
      </c>
      <c r="E124" s="172" t="s">
        <v>208</v>
      </c>
      <c r="F124" s="173" t="s">
        <v>209</v>
      </c>
      <c r="G124" s="174" t="s">
        <v>174</v>
      </c>
      <c r="H124" s="175">
        <v>520.8</v>
      </c>
      <c r="I124" s="176"/>
      <c r="J124" s="177">
        <f>ROUND(I124*H124,2)</f>
        <v>0</v>
      </c>
      <c r="K124" s="173" t="s">
        <v>128</v>
      </c>
      <c r="L124" s="26"/>
      <c r="M124" s="178"/>
      <c r="N124" s="179" t="s">
        <v>47</v>
      </c>
      <c r="O124" s="27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AR124" s="6" t="s">
        <v>129</v>
      </c>
      <c r="AT124" s="6" t="s">
        <v>124</v>
      </c>
      <c r="AU124" s="6" t="s">
        <v>80</v>
      </c>
      <c r="AY124" s="6" t="s">
        <v>122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6" t="s">
        <v>129</v>
      </c>
      <c r="BK124" s="182">
        <f>ROUND(I124*H124,2)</f>
        <v>0</v>
      </c>
      <c r="BL124" s="6" t="s">
        <v>129</v>
      </c>
      <c r="BM124" s="6" t="s">
        <v>210</v>
      </c>
    </row>
    <row r="125" spans="2:51" s="183" customFormat="1" ht="22.5" customHeight="1">
      <c r="B125" s="184"/>
      <c r="D125" s="185" t="s">
        <v>131</v>
      </c>
      <c r="E125" s="186"/>
      <c r="F125" s="187" t="s">
        <v>211</v>
      </c>
      <c r="H125" s="188">
        <v>520.8</v>
      </c>
      <c r="I125" s="189"/>
      <c r="L125" s="184"/>
      <c r="M125" s="190"/>
      <c r="N125" s="191"/>
      <c r="O125" s="191"/>
      <c r="P125" s="191"/>
      <c r="Q125" s="191"/>
      <c r="R125" s="191"/>
      <c r="S125" s="191"/>
      <c r="T125" s="192"/>
      <c r="AT125" s="193" t="s">
        <v>131</v>
      </c>
      <c r="AU125" s="193" t="s">
        <v>80</v>
      </c>
      <c r="AV125" s="183" t="s">
        <v>80</v>
      </c>
      <c r="AW125" s="183" t="s">
        <v>38</v>
      </c>
      <c r="AX125" s="183" t="s">
        <v>21</v>
      </c>
      <c r="AY125" s="193" t="s">
        <v>122</v>
      </c>
    </row>
    <row r="126" spans="2:65" s="25" customFormat="1" ht="22.5" customHeight="1">
      <c r="B126" s="170"/>
      <c r="C126" s="171" t="s">
        <v>212</v>
      </c>
      <c r="D126" s="171" t="s">
        <v>124</v>
      </c>
      <c r="E126" s="172" t="s">
        <v>213</v>
      </c>
      <c r="F126" s="173" t="s">
        <v>214</v>
      </c>
      <c r="G126" s="174" t="s">
        <v>174</v>
      </c>
      <c r="H126" s="175">
        <v>119.845</v>
      </c>
      <c r="I126" s="176"/>
      <c r="J126" s="177">
        <f>ROUND(I126*H126,2)</f>
        <v>0</v>
      </c>
      <c r="K126" s="173" t="s">
        <v>128</v>
      </c>
      <c r="L126" s="26"/>
      <c r="M126" s="178"/>
      <c r="N126" s="179" t="s">
        <v>47</v>
      </c>
      <c r="O126" s="27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AR126" s="6" t="s">
        <v>129</v>
      </c>
      <c r="AT126" s="6" t="s">
        <v>124</v>
      </c>
      <c r="AU126" s="6" t="s">
        <v>80</v>
      </c>
      <c r="AY126" s="6" t="s">
        <v>122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6" t="s">
        <v>129</v>
      </c>
      <c r="BK126" s="182">
        <f>ROUND(I126*H126,2)</f>
        <v>0</v>
      </c>
      <c r="BL126" s="6" t="s">
        <v>129</v>
      </c>
      <c r="BM126" s="6" t="s">
        <v>215</v>
      </c>
    </row>
    <row r="127" spans="2:51" s="183" customFormat="1" ht="22.5" customHeight="1">
      <c r="B127" s="184"/>
      <c r="D127" s="185" t="s">
        <v>131</v>
      </c>
      <c r="E127" s="186"/>
      <c r="F127" s="187" t="s">
        <v>216</v>
      </c>
      <c r="H127" s="188">
        <v>119.845</v>
      </c>
      <c r="I127" s="189"/>
      <c r="L127" s="184"/>
      <c r="M127" s="190"/>
      <c r="N127" s="191"/>
      <c r="O127" s="191"/>
      <c r="P127" s="191"/>
      <c r="Q127" s="191"/>
      <c r="R127" s="191"/>
      <c r="S127" s="191"/>
      <c r="T127" s="192"/>
      <c r="AT127" s="193" t="s">
        <v>131</v>
      </c>
      <c r="AU127" s="193" t="s">
        <v>80</v>
      </c>
      <c r="AV127" s="183" t="s">
        <v>80</v>
      </c>
      <c r="AW127" s="183" t="s">
        <v>38</v>
      </c>
      <c r="AX127" s="183" t="s">
        <v>21</v>
      </c>
      <c r="AY127" s="193" t="s">
        <v>122</v>
      </c>
    </row>
    <row r="128" spans="2:65" s="25" customFormat="1" ht="22.5" customHeight="1">
      <c r="B128" s="170"/>
      <c r="C128" s="209" t="s">
        <v>217</v>
      </c>
      <c r="D128" s="209" t="s">
        <v>218</v>
      </c>
      <c r="E128" s="210" t="s">
        <v>219</v>
      </c>
      <c r="F128" s="211" t="s">
        <v>220</v>
      </c>
      <c r="G128" s="212" t="s">
        <v>221</v>
      </c>
      <c r="H128" s="213">
        <v>239.69</v>
      </c>
      <c r="I128" s="214"/>
      <c r="J128" s="215">
        <f>ROUND(I128*H128,2)</f>
        <v>0</v>
      </c>
      <c r="K128" s="211" t="s">
        <v>128</v>
      </c>
      <c r="L128" s="216"/>
      <c r="M128" s="217"/>
      <c r="N128" s="218" t="s">
        <v>47</v>
      </c>
      <c r="O128" s="27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AR128" s="6" t="s">
        <v>163</v>
      </c>
      <c r="AT128" s="6" t="s">
        <v>218</v>
      </c>
      <c r="AU128" s="6" t="s">
        <v>80</v>
      </c>
      <c r="AY128" s="6" t="s">
        <v>122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6" t="s">
        <v>129</v>
      </c>
      <c r="BK128" s="182">
        <f>ROUND(I128*H128,2)</f>
        <v>0</v>
      </c>
      <c r="BL128" s="6" t="s">
        <v>129</v>
      </c>
      <c r="BM128" s="6" t="s">
        <v>222</v>
      </c>
    </row>
    <row r="129" spans="2:51" s="183" customFormat="1" ht="22.5" customHeight="1">
      <c r="B129" s="184"/>
      <c r="D129" s="185" t="s">
        <v>131</v>
      </c>
      <c r="F129" s="187" t="s">
        <v>223</v>
      </c>
      <c r="H129" s="188">
        <v>239.69</v>
      </c>
      <c r="I129" s="189"/>
      <c r="L129" s="184"/>
      <c r="M129" s="190"/>
      <c r="N129" s="191"/>
      <c r="O129" s="191"/>
      <c r="P129" s="191"/>
      <c r="Q129" s="191"/>
      <c r="R129" s="191"/>
      <c r="S129" s="191"/>
      <c r="T129" s="192"/>
      <c r="AT129" s="193" t="s">
        <v>131</v>
      </c>
      <c r="AU129" s="193" t="s">
        <v>80</v>
      </c>
      <c r="AV129" s="183" t="s">
        <v>80</v>
      </c>
      <c r="AW129" s="183" t="s">
        <v>4</v>
      </c>
      <c r="AX129" s="183" t="s">
        <v>21</v>
      </c>
      <c r="AY129" s="193" t="s">
        <v>122</v>
      </c>
    </row>
    <row r="130" spans="2:65" s="25" customFormat="1" ht="22.5" customHeight="1">
      <c r="B130" s="170"/>
      <c r="C130" s="171" t="s">
        <v>224</v>
      </c>
      <c r="D130" s="171" t="s">
        <v>124</v>
      </c>
      <c r="E130" s="172" t="s">
        <v>225</v>
      </c>
      <c r="F130" s="173" t="s">
        <v>226</v>
      </c>
      <c r="G130" s="174" t="s">
        <v>127</v>
      </c>
      <c r="H130" s="175">
        <v>136.9</v>
      </c>
      <c r="I130" s="176"/>
      <c r="J130" s="177">
        <f>ROUND(I130*H130,2)</f>
        <v>0</v>
      </c>
      <c r="K130" s="173" t="s">
        <v>128</v>
      </c>
      <c r="L130" s="26"/>
      <c r="M130" s="178"/>
      <c r="N130" s="179" t="s">
        <v>47</v>
      </c>
      <c r="O130" s="2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AR130" s="6" t="s">
        <v>129</v>
      </c>
      <c r="AT130" s="6" t="s">
        <v>124</v>
      </c>
      <c r="AU130" s="6" t="s">
        <v>80</v>
      </c>
      <c r="AY130" s="6" t="s">
        <v>122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6" t="s">
        <v>129</v>
      </c>
      <c r="BK130" s="182">
        <f>ROUND(I130*H130,2)</f>
        <v>0</v>
      </c>
      <c r="BL130" s="6" t="s">
        <v>129</v>
      </c>
      <c r="BM130" s="6" t="s">
        <v>227</v>
      </c>
    </row>
    <row r="131" spans="2:51" s="183" customFormat="1" ht="22.5" customHeight="1">
      <c r="B131" s="184"/>
      <c r="D131" s="185" t="s">
        <v>131</v>
      </c>
      <c r="E131" s="186"/>
      <c r="F131" s="187" t="s">
        <v>228</v>
      </c>
      <c r="H131" s="188">
        <v>136.9</v>
      </c>
      <c r="I131" s="189"/>
      <c r="L131" s="184"/>
      <c r="M131" s="190"/>
      <c r="N131" s="191"/>
      <c r="O131" s="191"/>
      <c r="P131" s="191"/>
      <c r="Q131" s="191"/>
      <c r="R131" s="191"/>
      <c r="S131" s="191"/>
      <c r="T131" s="192"/>
      <c r="AT131" s="193" t="s">
        <v>131</v>
      </c>
      <c r="AU131" s="193" t="s">
        <v>80</v>
      </c>
      <c r="AV131" s="183" t="s">
        <v>80</v>
      </c>
      <c r="AW131" s="183" t="s">
        <v>38</v>
      </c>
      <c r="AX131" s="183" t="s">
        <v>21</v>
      </c>
      <c r="AY131" s="193" t="s">
        <v>122</v>
      </c>
    </row>
    <row r="132" spans="2:65" s="25" customFormat="1" ht="22.5" customHeight="1">
      <c r="B132" s="170"/>
      <c r="C132" s="171" t="s">
        <v>7</v>
      </c>
      <c r="D132" s="171" t="s">
        <v>124</v>
      </c>
      <c r="E132" s="172" t="s">
        <v>229</v>
      </c>
      <c r="F132" s="173" t="s">
        <v>230</v>
      </c>
      <c r="G132" s="174" t="s">
        <v>127</v>
      </c>
      <c r="H132" s="175">
        <v>136.9</v>
      </c>
      <c r="I132" s="176"/>
      <c r="J132" s="177">
        <f>ROUND(I132*H132,2)</f>
        <v>0</v>
      </c>
      <c r="K132" s="173" t="s">
        <v>128</v>
      </c>
      <c r="L132" s="26"/>
      <c r="M132" s="178"/>
      <c r="N132" s="179" t="s">
        <v>47</v>
      </c>
      <c r="O132" s="2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AR132" s="6" t="s">
        <v>129</v>
      </c>
      <c r="AT132" s="6" t="s">
        <v>124</v>
      </c>
      <c r="AU132" s="6" t="s">
        <v>80</v>
      </c>
      <c r="AY132" s="6" t="s">
        <v>122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6" t="s">
        <v>129</v>
      </c>
      <c r="BK132" s="182">
        <f>ROUND(I132*H132,2)</f>
        <v>0</v>
      </c>
      <c r="BL132" s="6" t="s">
        <v>129</v>
      </c>
      <c r="BM132" s="6" t="s">
        <v>231</v>
      </c>
    </row>
    <row r="133" spans="2:65" s="25" customFormat="1" ht="22.5" customHeight="1">
      <c r="B133" s="170"/>
      <c r="C133" s="209" t="s">
        <v>232</v>
      </c>
      <c r="D133" s="209" t="s">
        <v>218</v>
      </c>
      <c r="E133" s="210" t="s">
        <v>233</v>
      </c>
      <c r="F133" s="211" t="s">
        <v>234</v>
      </c>
      <c r="G133" s="212" t="s">
        <v>235</v>
      </c>
      <c r="H133" s="213">
        <v>3.423</v>
      </c>
      <c r="I133" s="214"/>
      <c r="J133" s="215">
        <f>ROUND(I133*H133,2)</f>
        <v>0</v>
      </c>
      <c r="K133" s="211" t="s">
        <v>128</v>
      </c>
      <c r="L133" s="216"/>
      <c r="M133" s="217"/>
      <c r="N133" s="218" t="s">
        <v>47</v>
      </c>
      <c r="O133" s="27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6" t="s">
        <v>163</v>
      </c>
      <c r="AT133" s="6" t="s">
        <v>218</v>
      </c>
      <c r="AU133" s="6" t="s">
        <v>80</v>
      </c>
      <c r="AY133" s="6" t="s">
        <v>122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6" t="s">
        <v>129</v>
      </c>
      <c r="BK133" s="182">
        <f>ROUND(I133*H133,2)</f>
        <v>0</v>
      </c>
      <c r="BL133" s="6" t="s">
        <v>129</v>
      </c>
      <c r="BM133" s="6" t="s">
        <v>236</v>
      </c>
    </row>
    <row r="134" spans="2:51" s="183" customFormat="1" ht="22.5" customHeight="1">
      <c r="B134" s="184"/>
      <c r="D134" s="194" t="s">
        <v>131</v>
      </c>
      <c r="E134" s="193"/>
      <c r="F134" s="195" t="s">
        <v>237</v>
      </c>
      <c r="H134" s="196">
        <v>3.423</v>
      </c>
      <c r="I134" s="189"/>
      <c r="L134" s="184"/>
      <c r="M134" s="190"/>
      <c r="N134" s="191"/>
      <c r="O134" s="191"/>
      <c r="P134" s="191"/>
      <c r="Q134" s="191"/>
      <c r="R134" s="191"/>
      <c r="S134" s="191"/>
      <c r="T134" s="192"/>
      <c r="AT134" s="193" t="s">
        <v>131</v>
      </c>
      <c r="AU134" s="193" t="s">
        <v>80</v>
      </c>
      <c r="AV134" s="183" t="s">
        <v>80</v>
      </c>
      <c r="AW134" s="183" t="s">
        <v>38</v>
      </c>
      <c r="AX134" s="183" t="s">
        <v>21</v>
      </c>
      <c r="AY134" s="193" t="s">
        <v>122</v>
      </c>
    </row>
    <row r="135" spans="2:63" s="155" customFormat="1" ht="29.25" customHeight="1">
      <c r="B135" s="156"/>
      <c r="D135" s="167" t="s">
        <v>73</v>
      </c>
      <c r="E135" s="168" t="s">
        <v>137</v>
      </c>
      <c r="F135" s="168" t="s">
        <v>238</v>
      </c>
      <c r="I135" s="159"/>
      <c r="J135" s="169">
        <f>BK135</f>
        <v>0</v>
      </c>
      <c r="L135" s="156"/>
      <c r="M135" s="161"/>
      <c r="N135" s="162"/>
      <c r="O135" s="162"/>
      <c r="P135" s="163">
        <f>SUM(P136:P138)</f>
        <v>0</v>
      </c>
      <c r="Q135" s="162"/>
      <c r="R135" s="163">
        <f>SUM(R136:R138)</f>
        <v>0</v>
      </c>
      <c r="S135" s="162"/>
      <c r="T135" s="164">
        <f>SUM(T136:T138)</f>
        <v>0</v>
      </c>
      <c r="AR135" s="157" t="s">
        <v>21</v>
      </c>
      <c r="AT135" s="165" t="s">
        <v>73</v>
      </c>
      <c r="AU135" s="165" t="s">
        <v>21</v>
      </c>
      <c r="AY135" s="157" t="s">
        <v>122</v>
      </c>
      <c r="BK135" s="166">
        <f>SUM(BK136:BK138)</f>
        <v>0</v>
      </c>
    </row>
    <row r="136" spans="2:65" s="25" customFormat="1" ht="22.5" customHeight="1">
      <c r="B136" s="170"/>
      <c r="C136" s="171" t="s">
        <v>239</v>
      </c>
      <c r="D136" s="171" t="s">
        <v>124</v>
      </c>
      <c r="E136" s="172" t="s">
        <v>240</v>
      </c>
      <c r="F136" s="173" t="s">
        <v>241</v>
      </c>
      <c r="G136" s="174" t="s">
        <v>242</v>
      </c>
      <c r="H136" s="175">
        <v>5</v>
      </c>
      <c r="I136" s="176"/>
      <c r="J136" s="177">
        <f>ROUND(I136*H136,2)</f>
        <v>0</v>
      </c>
      <c r="K136" s="173"/>
      <c r="L136" s="26"/>
      <c r="M136" s="178"/>
      <c r="N136" s="179" t="s">
        <v>47</v>
      </c>
      <c r="O136" s="27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AR136" s="6" t="s">
        <v>129</v>
      </c>
      <c r="AT136" s="6" t="s">
        <v>124</v>
      </c>
      <c r="AU136" s="6" t="s">
        <v>80</v>
      </c>
      <c r="AY136" s="6" t="s">
        <v>122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6" t="s">
        <v>129</v>
      </c>
      <c r="BK136" s="182">
        <f>ROUND(I136*H136,2)</f>
        <v>0</v>
      </c>
      <c r="BL136" s="6" t="s">
        <v>129</v>
      </c>
      <c r="BM136" s="6" t="s">
        <v>243</v>
      </c>
    </row>
    <row r="137" spans="2:65" s="25" customFormat="1" ht="22.5" customHeight="1">
      <c r="B137" s="170"/>
      <c r="C137" s="171" t="s">
        <v>244</v>
      </c>
      <c r="D137" s="171" t="s">
        <v>124</v>
      </c>
      <c r="E137" s="172" t="s">
        <v>245</v>
      </c>
      <c r="F137" s="173" t="s">
        <v>246</v>
      </c>
      <c r="G137" s="174" t="s">
        <v>166</v>
      </c>
      <c r="H137" s="175">
        <v>33</v>
      </c>
      <c r="I137" s="176"/>
      <c r="J137" s="177">
        <f>ROUND(I137*H137,2)</f>
        <v>0</v>
      </c>
      <c r="K137" s="173" t="s">
        <v>128</v>
      </c>
      <c r="L137" s="26"/>
      <c r="M137" s="178"/>
      <c r="N137" s="179" t="s">
        <v>47</v>
      </c>
      <c r="O137" s="27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6" t="s">
        <v>129</v>
      </c>
      <c r="AT137" s="6" t="s">
        <v>124</v>
      </c>
      <c r="AU137" s="6" t="s">
        <v>80</v>
      </c>
      <c r="AY137" s="6" t="s">
        <v>122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6" t="s">
        <v>129</v>
      </c>
      <c r="BK137" s="182">
        <f>ROUND(I137*H137,2)</f>
        <v>0</v>
      </c>
      <c r="BL137" s="6" t="s">
        <v>129</v>
      </c>
      <c r="BM137" s="6" t="s">
        <v>247</v>
      </c>
    </row>
    <row r="138" spans="2:51" s="183" customFormat="1" ht="22.5" customHeight="1">
      <c r="B138" s="184"/>
      <c r="D138" s="194" t="s">
        <v>131</v>
      </c>
      <c r="E138" s="193"/>
      <c r="F138" s="195" t="s">
        <v>248</v>
      </c>
      <c r="H138" s="196">
        <v>33</v>
      </c>
      <c r="I138" s="189"/>
      <c r="L138" s="184"/>
      <c r="M138" s="190"/>
      <c r="N138" s="191"/>
      <c r="O138" s="191"/>
      <c r="P138" s="191"/>
      <c r="Q138" s="191"/>
      <c r="R138" s="191"/>
      <c r="S138" s="191"/>
      <c r="T138" s="192"/>
      <c r="AT138" s="193" t="s">
        <v>131</v>
      </c>
      <c r="AU138" s="193" t="s">
        <v>80</v>
      </c>
      <c r="AV138" s="183" t="s">
        <v>80</v>
      </c>
      <c r="AW138" s="183" t="s">
        <v>38</v>
      </c>
      <c r="AX138" s="183" t="s">
        <v>21</v>
      </c>
      <c r="AY138" s="193" t="s">
        <v>122</v>
      </c>
    </row>
    <row r="139" spans="2:63" s="155" customFormat="1" ht="29.25" customHeight="1">
      <c r="B139" s="156"/>
      <c r="D139" s="167" t="s">
        <v>73</v>
      </c>
      <c r="E139" s="168" t="s">
        <v>129</v>
      </c>
      <c r="F139" s="168" t="s">
        <v>249</v>
      </c>
      <c r="I139" s="159"/>
      <c r="J139" s="169">
        <f>BK139</f>
        <v>0</v>
      </c>
      <c r="L139" s="156"/>
      <c r="M139" s="161"/>
      <c r="N139" s="162"/>
      <c r="O139" s="162"/>
      <c r="P139" s="163">
        <f>SUM(P140:P141)</f>
        <v>0</v>
      </c>
      <c r="Q139" s="162"/>
      <c r="R139" s="163">
        <f>SUM(R140:R141)</f>
        <v>0</v>
      </c>
      <c r="S139" s="162"/>
      <c r="T139" s="164">
        <f>SUM(T140:T141)</f>
        <v>0</v>
      </c>
      <c r="AR139" s="157" t="s">
        <v>21</v>
      </c>
      <c r="AT139" s="165" t="s">
        <v>73</v>
      </c>
      <c r="AU139" s="165" t="s">
        <v>21</v>
      </c>
      <c r="AY139" s="157" t="s">
        <v>122</v>
      </c>
      <c r="BK139" s="166">
        <f>SUM(BK140:BK141)</f>
        <v>0</v>
      </c>
    </row>
    <row r="140" spans="2:65" s="25" customFormat="1" ht="22.5" customHeight="1">
      <c r="B140" s="170"/>
      <c r="C140" s="171" t="s">
        <v>250</v>
      </c>
      <c r="D140" s="171" t="s">
        <v>124</v>
      </c>
      <c r="E140" s="172" t="s">
        <v>251</v>
      </c>
      <c r="F140" s="173" t="s">
        <v>252</v>
      </c>
      <c r="G140" s="174" t="s">
        <v>174</v>
      </c>
      <c r="H140" s="175">
        <v>48.825</v>
      </c>
      <c r="I140" s="176"/>
      <c r="J140" s="177">
        <f>ROUND(I140*H140,2)</f>
        <v>0</v>
      </c>
      <c r="K140" s="173" t="s">
        <v>128</v>
      </c>
      <c r="L140" s="26"/>
      <c r="M140" s="178"/>
      <c r="N140" s="179" t="s">
        <v>47</v>
      </c>
      <c r="O140" s="27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AR140" s="6" t="s">
        <v>129</v>
      </c>
      <c r="AT140" s="6" t="s">
        <v>124</v>
      </c>
      <c r="AU140" s="6" t="s">
        <v>80</v>
      </c>
      <c r="AY140" s="6" t="s">
        <v>122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6" t="s">
        <v>129</v>
      </c>
      <c r="BK140" s="182">
        <f>ROUND(I140*H140,2)</f>
        <v>0</v>
      </c>
      <c r="BL140" s="6" t="s">
        <v>129</v>
      </c>
      <c r="BM140" s="6" t="s">
        <v>253</v>
      </c>
    </row>
    <row r="141" spans="2:51" s="183" customFormat="1" ht="22.5" customHeight="1">
      <c r="B141" s="184"/>
      <c r="D141" s="194" t="s">
        <v>131</v>
      </c>
      <c r="E141" s="193"/>
      <c r="F141" s="195" t="s">
        <v>254</v>
      </c>
      <c r="H141" s="196">
        <v>48.825</v>
      </c>
      <c r="I141" s="189"/>
      <c r="L141" s="184"/>
      <c r="M141" s="190"/>
      <c r="N141" s="191"/>
      <c r="O141" s="191"/>
      <c r="P141" s="191"/>
      <c r="Q141" s="191"/>
      <c r="R141" s="191"/>
      <c r="S141" s="191"/>
      <c r="T141" s="192"/>
      <c r="AT141" s="193" t="s">
        <v>131</v>
      </c>
      <c r="AU141" s="193" t="s">
        <v>80</v>
      </c>
      <c r="AV141" s="183" t="s">
        <v>80</v>
      </c>
      <c r="AW141" s="183" t="s">
        <v>38</v>
      </c>
      <c r="AX141" s="183" t="s">
        <v>21</v>
      </c>
      <c r="AY141" s="193" t="s">
        <v>122</v>
      </c>
    </row>
    <row r="142" spans="2:63" s="155" customFormat="1" ht="29.25" customHeight="1">
      <c r="B142" s="156"/>
      <c r="D142" s="167" t="s">
        <v>73</v>
      </c>
      <c r="E142" s="168" t="s">
        <v>146</v>
      </c>
      <c r="F142" s="168" t="s">
        <v>255</v>
      </c>
      <c r="I142" s="159"/>
      <c r="J142" s="169">
        <f>BK142</f>
        <v>0</v>
      </c>
      <c r="L142" s="156"/>
      <c r="M142" s="161"/>
      <c r="N142" s="162"/>
      <c r="O142" s="162"/>
      <c r="P142" s="163">
        <f>SUM(P143:P152)</f>
        <v>0</v>
      </c>
      <c r="Q142" s="162"/>
      <c r="R142" s="163">
        <f>SUM(R143:R152)</f>
        <v>14.777450000000002</v>
      </c>
      <c r="S142" s="162"/>
      <c r="T142" s="164">
        <f>SUM(T143:T152)</f>
        <v>0</v>
      </c>
      <c r="AR142" s="157" t="s">
        <v>21</v>
      </c>
      <c r="AT142" s="165" t="s">
        <v>73</v>
      </c>
      <c r="AU142" s="165" t="s">
        <v>21</v>
      </c>
      <c r="AY142" s="157" t="s">
        <v>122</v>
      </c>
      <c r="BK142" s="166">
        <f>SUM(BK143:BK152)</f>
        <v>0</v>
      </c>
    </row>
    <row r="143" spans="2:65" s="25" customFormat="1" ht="22.5" customHeight="1">
      <c r="B143" s="170"/>
      <c r="C143" s="171" t="s">
        <v>256</v>
      </c>
      <c r="D143" s="171" t="s">
        <v>124</v>
      </c>
      <c r="E143" s="172" t="s">
        <v>257</v>
      </c>
      <c r="F143" s="173" t="s">
        <v>258</v>
      </c>
      <c r="G143" s="174" t="s">
        <v>127</v>
      </c>
      <c r="H143" s="175">
        <v>18</v>
      </c>
      <c r="I143" s="176"/>
      <c r="J143" s="177">
        <f>ROUND(I143*H143,2)</f>
        <v>0</v>
      </c>
      <c r="K143" s="173" t="s">
        <v>128</v>
      </c>
      <c r="L143" s="26"/>
      <c r="M143" s="178"/>
      <c r="N143" s="179" t="s">
        <v>47</v>
      </c>
      <c r="O143" s="27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6" t="s">
        <v>129</v>
      </c>
      <c r="AT143" s="6" t="s">
        <v>124</v>
      </c>
      <c r="AU143" s="6" t="s">
        <v>80</v>
      </c>
      <c r="AY143" s="6" t="s">
        <v>122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6" t="s">
        <v>129</v>
      </c>
      <c r="BK143" s="182">
        <f>ROUND(I143*H143,2)</f>
        <v>0</v>
      </c>
      <c r="BL143" s="6" t="s">
        <v>129</v>
      </c>
      <c r="BM143" s="6" t="s">
        <v>259</v>
      </c>
    </row>
    <row r="144" spans="2:51" s="183" customFormat="1" ht="22.5" customHeight="1">
      <c r="B144" s="184"/>
      <c r="D144" s="185" t="s">
        <v>131</v>
      </c>
      <c r="E144" s="186"/>
      <c r="F144" s="187" t="s">
        <v>150</v>
      </c>
      <c r="H144" s="188">
        <v>18</v>
      </c>
      <c r="I144" s="189"/>
      <c r="L144" s="184"/>
      <c r="M144" s="190"/>
      <c r="N144" s="191"/>
      <c r="O144" s="191"/>
      <c r="P144" s="191"/>
      <c r="Q144" s="191"/>
      <c r="R144" s="191"/>
      <c r="S144" s="191"/>
      <c r="T144" s="192"/>
      <c r="AT144" s="193" t="s">
        <v>131</v>
      </c>
      <c r="AU144" s="193" t="s">
        <v>80</v>
      </c>
      <c r="AV144" s="183" t="s">
        <v>80</v>
      </c>
      <c r="AW144" s="183" t="s">
        <v>38</v>
      </c>
      <c r="AX144" s="183" t="s">
        <v>21</v>
      </c>
      <c r="AY144" s="193" t="s">
        <v>122</v>
      </c>
    </row>
    <row r="145" spans="2:65" s="25" customFormat="1" ht="22.5" customHeight="1">
      <c r="B145" s="170"/>
      <c r="C145" s="171" t="s">
        <v>260</v>
      </c>
      <c r="D145" s="171" t="s">
        <v>124</v>
      </c>
      <c r="E145" s="172" t="s">
        <v>261</v>
      </c>
      <c r="F145" s="173" t="s">
        <v>262</v>
      </c>
      <c r="G145" s="174" t="s">
        <v>127</v>
      </c>
      <c r="H145" s="175">
        <v>18</v>
      </c>
      <c r="I145" s="176"/>
      <c r="J145" s="177">
        <f>ROUND(I145*H145,2)</f>
        <v>0</v>
      </c>
      <c r="K145" s="173" t="s">
        <v>128</v>
      </c>
      <c r="L145" s="26"/>
      <c r="M145" s="178"/>
      <c r="N145" s="179" t="s">
        <v>47</v>
      </c>
      <c r="O145" s="27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6" t="s">
        <v>129</v>
      </c>
      <c r="AT145" s="6" t="s">
        <v>124</v>
      </c>
      <c r="AU145" s="6" t="s">
        <v>80</v>
      </c>
      <c r="AY145" s="6" t="s">
        <v>122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6" t="s">
        <v>129</v>
      </c>
      <c r="BK145" s="182">
        <f>ROUND(I145*H145,2)</f>
        <v>0</v>
      </c>
      <c r="BL145" s="6" t="s">
        <v>129</v>
      </c>
      <c r="BM145" s="6" t="s">
        <v>263</v>
      </c>
    </row>
    <row r="146" spans="2:51" s="183" customFormat="1" ht="22.5" customHeight="1">
      <c r="B146" s="184"/>
      <c r="D146" s="185" t="s">
        <v>131</v>
      </c>
      <c r="E146" s="186"/>
      <c r="F146" s="187" t="s">
        <v>150</v>
      </c>
      <c r="H146" s="188">
        <v>18</v>
      </c>
      <c r="I146" s="189"/>
      <c r="L146" s="184"/>
      <c r="M146" s="190"/>
      <c r="N146" s="191"/>
      <c r="O146" s="191"/>
      <c r="P146" s="191"/>
      <c r="Q146" s="191"/>
      <c r="R146" s="191"/>
      <c r="S146" s="191"/>
      <c r="T146" s="192"/>
      <c r="AT146" s="193" t="s">
        <v>131</v>
      </c>
      <c r="AU146" s="193" t="s">
        <v>80</v>
      </c>
      <c r="AV146" s="183" t="s">
        <v>80</v>
      </c>
      <c r="AW146" s="183" t="s">
        <v>38</v>
      </c>
      <c r="AX146" s="183" t="s">
        <v>21</v>
      </c>
      <c r="AY146" s="193" t="s">
        <v>122</v>
      </c>
    </row>
    <row r="147" spans="2:65" s="25" customFormat="1" ht="22.5" customHeight="1">
      <c r="B147" s="170"/>
      <c r="C147" s="171" t="s">
        <v>264</v>
      </c>
      <c r="D147" s="171" t="s">
        <v>124</v>
      </c>
      <c r="E147" s="172" t="s">
        <v>265</v>
      </c>
      <c r="F147" s="173" t="s">
        <v>266</v>
      </c>
      <c r="G147" s="174" t="s">
        <v>127</v>
      </c>
      <c r="H147" s="175">
        <v>193.9</v>
      </c>
      <c r="I147" s="176"/>
      <c r="J147" s="177">
        <f>ROUND(I147*H147,2)</f>
        <v>0</v>
      </c>
      <c r="K147" s="173" t="s">
        <v>128</v>
      </c>
      <c r="L147" s="26"/>
      <c r="M147" s="178"/>
      <c r="N147" s="179" t="s">
        <v>47</v>
      </c>
      <c r="O147" s="27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6" t="s">
        <v>129</v>
      </c>
      <c r="AT147" s="6" t="s">
        <v>124</v>
      </c>
      <c r="AU147" s="6" t="s">
        <v>80</v>
      </c>
      <c r="AY147" s="6" t="s">
        <v>122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6" t="s">
        <v>129</v>
      </c>
      <c r="BK147" s="182">
        <f>ROUND(I147*H147,2)</f>
        <v>0</v>
      </c>
      <c r="BL147" s="6" t="s">
        <v>129</v>
      </c>
      <c r="BM147" s="6" t="s">
        <v>267</v>
      </c>
    </row>
    <row r="148" spans="2:65" s="25" customFormat="1" ht="31.5" customHeight="1">
      <c r="B148" s="170"/>
      <c r="C148" s="171" t="s">
        <v>268</v>
      </c>
      <c r="D148" s="171" t="s">
        <v>124</v>
      </c>
      <c r="E148" s="172" t="s">
        <v>269</v>
      </c>
      <c r="F148" s="173" t="s">
        <v>270</v>
      </c>
      <c r="G148" s="174" t="s">
        <v>127</v>
      </c>
      <c r="H148" s="175">
        <v>18</v>
      </c>
      <c r="I148" s="176"/>
      <c r="J148" s="177">
        <f>ROUND(I148*H148,2)</f>
        <v>0</v>
      </c>
      <c r="K148" s="173"/>
      <c r="L148" s="26"/>
      <c r="M148" s="178"/>
      <c r="N148" s="179" t="s">
        <v>47</v>
      </c>
      <c r="O148" s="27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AR148" s="6" t="s">
        <v>129</v>
      </c>
      <c r="AT148" s="6" t="s">
        <v>124</v>
      </c>
      <c r="AU148" s="6" t="s">
        <v>80</v>
      </c>
      <c r="AY148" s="6" t="s">
        <v>122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6" t="s">
        <v>129</v>
      </c>
      <c r="BK148" s="182">
        <f>ROUND(I148*H148,2)</f>
        <v>0</v>
      </c>
      <c r="BL148" s="6" t="s">
        <v>129</v>
      </c>
      <c r="BM148" s="6" t="s">
        <v>271</v>
      </c>
    </row>
    <row r="149" spans="2:51" s="183" customFormat="1" ht="22.5" customHeight="1">
      <c r="B149" s="184"/>
      <c r="D149" s="185" t="s">
        <v>131</v>
      </c>
      <c r="E149" s="186"/>
      <c r="F149" s="187" t="s">
        <v>272</v>
      </c>
      <c r="H149" s="188">
        <v>18</v>
      </c>
      <c r="I149" s="189"/>
      <c r="L149" s="184"/>
      <c r="M149" s="190"/>
      <c r="N149" s="191"/>
      <c r="O149" s="191"/>
      <c r="P149" s="191"/>
      <c r="Q149" s="191"/>
      <c r="R149" s="191"/>
      <c r="S149" s="191"/>
      <c r="T149" s="192"/>
      <c r="AT149" s="193" t="s">
        <v>131</v>
      </c>
      <c r="AU149" s="193" t="s">
        <v>80</v>
      </c>
      <c r="AV149" s="183" t="s">
        <v>80</v>
      </c>
      <c r="AW149" s="183" t="s">
        <v>38</v>
      </c>
      <c r="AX149" s="183" t="s">
        <v>21</v>
      </c>
      <c r="AY149" s="193" t="s">
        <v>122</v>
      </c>
    </row>
    <row r="150" spans="2:65" s="25" customFormat="1" ht="22.5" customHeight="1">
      <c r="B150" s="170"/>
      <c r="C150" s="171" t="s">
        <v>273</v>
      </c>
      <c r="D150" s="171" t="s">
        <v>124</v>
      </c>
      <c r="E150" s="172" t="s">
        <v>274</v>
      </c>
      <c r="F150" s="173" t="s">
        <v>275</v>
      </c>
      <c r="G150" s="174" t="s">
        <v>127</v>
      </c>
      <c r="H150" s="175">
        <v>18</v>
      </c>
      <c r="I150" s="176"/>
      <c r="J150" s="177">
        <f>ROUND(I150*H150,2)</f>
        <v>0</v>
      </c>
      <c r="K150" s="173" t="s">
        <v>128</v>
      </c>
      <c r="L150" s="26"/>
      <c r="M150" s="178"/>
      <c r="N150" s="179" t="s">
        <v>47</v>
      </c>
      <c r="O150" s="27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AR150" s="6" t="s">
        <v>129</v>
      </c>
      <c r="AT150" s="6" t="s">
        <v>124</v>
      </c>
      <c r="AU150" s="6" t="s">
        <v>80</v>
      </c>
      <c r="AY150" s="6" t="s">
        <v>122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6" t="s">
        <v>129</v>
      </c>
      <c r="BK150" s="182">
        <f>ROUND(I150*H150,2)</f>
        <v>0</v>
      </c>
      <c r="BL150" s="6" t="s">
        <v>129</v>
      </c>
      <c r="BM150" s="6" t="s">
        <v>276</v>
      </c>
    </row>
    <row r="151" spans="2:65" s="25" customFormat="1" ht="22.5" customHeight="1">
      <c r="B151" s="170"/>
      <c r="C151" s="171" t="s">
        <v>277</v>
      </c>
      <c r="D151" s="171" t="s">
        <v>124</v>
      </c>
      <c r="E151" s="172" t="s">
        <v>278</v>
      </c>
      <c r="F151" s="173" t="s">
        <v>279</v>
      </c>
      <c r="G151" s="174" t="s">
        <v>127</v>
      </c>
      <c r="H151" s="175">
        <v>175.4</v>
      </c>
      <c r="I151" s="176"/>
      <c r="J151" s="177">
        <f>ROUND(I151*H151,2)</f>
        <v>0</v>
      </c>
      <c r="K151" s="173" t="s">
        <v>128</v>
      </c>
      <c r="L151" s="26"/>
      <c r="M151" s="178"/>
      <c r="N151" s="179" t="s">
        <v>47</v>
      </c>
      <c r="O151" s="27"/>
      <c r="P151" s="180">
        <f>O151*H151</f>
        <v>0</v>
      </c>
      <c r="Q151" s="180">
        <v>0.08425</v>
      </c>
      <c r="R151" s="180">
        <f>Q151*H151</f>
        <v>14.777450000000002</v>
      </c>
      <c r="S151" s="180">
        <v>0</v>
      </c>
      <c r="T151" s="181">
        <f>S151*H151</f>
        <v>0</v>
      </c>
      <c r="AR151" s="6" t="s">
        <v>129</v>
      </c>
      <c r="AT151" s="6" t="s">
        <v>124</v>
      </c>
      <c r="AU151" s="6" t="s">
        <v>80</v>
      </c>
      <c r="AY151" s="6" t="s">
        <v>122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6" t="s">
        <v>129</v>
      </c>
      <c r="BK151" s="182">
        <f>ROUND(I151*H151,2)</f>
        <v>0</v>
      </c>
      <c r="BL151" s="6" t="s">
        <v>129</v>
      </c>
      <c r="BM151" s="6" t="s">
        <v>280</v>
      </c>
    </row>
    <row r="152" spans="2:65" s="25" customFormat="1" ht="31.5" customHeight="1">
      <c r="B152" s="170"/>
      <c r="C152" s="171" t="s">
        <v>281</v>
      </c>
      <c r="D152" s="171" t="s">
        <v>124</v>
      </c>
      <c r="E152" s="172" t="s">
        <v>282</v>
      </c>
      <c r="F152" s="173" t="s">
        <v>283</v>
      </c>
      <c r="G152" s="174" t="s">
        <v>127</v>
      </c>
      <c r="H152" s="175">
        <v>12.6</v>
      </c>
      <c r="I152" s="176"/>
      <c r="J152" s="177">
        <f>ROUND(I152*H152,2)</f>
        <v>0</v>
      </c>
      <c r="K152" s="173" t="s">
        <v>128</v>
      </c>
      <c r="L152" s="26"/>
      <c r="M152" s="178"/>
      <c r="N152" s="179" t="s">
        <v>47</v>
      </c>
      <c r="O152" s="27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AR152" s="6" t="s">
        <v>129</v>
      </c>
      <c r="AT152" s="6" t="s">
        <v>124</v>
      </c>
      <c r="AU152" s="6" t="s">
        <v>80</v>
      </c>
      <c r="AY152" s="6" t="s">
        <v>122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6" t="s">
        <v>129</v>
      </c>
      <c r="BK152" s="182">
        <f>ROUND(I152*H152,2)</f>
        <v>0</v>
      </c>
      <c r="BL152" s="6" t="s">
        <v>129</v>
      </c>
      <c r="BM152" s="6" t="s">
        <v>284</v>
      </c>
    </row>
    <row r="153" spans="2:63" s="155" customFormat="1" ht="29.25" customHeight="1">
      <c r="B153" s="156"/>
      <c r="D153" s="167" t="s">
        <v>73</v>
      </c>
      <c r="E153" s="168" t="s">
        <v>151</v>
      </c>
      <c r="F153" s="168" t="s">
        <v>285</v>
      </c>
      <c r="I153" s="159"/>
      <c r="J153" s="169">
        <f>BK153</f>
        <v>0</v>
      </c>
      <c r="L153" s="156"/>
      <c r="M153" s="161"/>
      <c r="N153" s="162"/>
      <c r="O153" s="162"/>
      <c r="P153" s="163">
        <f>SUM(P154:P155)</f>
        <v>0</v>
      </c>
      <c r="Q153" s="162"/>
      <c r="R153" s="163">
        <f>SUM(R154:R155)</f>
        <v>0</v>
      </c>
      <c r="S153" s="162"/>
      <c r="T153" s="164">
        <f>SUM(T154:T155)</f>
        <v>0</v>
      </c>
      <c r="AR153" s="157" t="s">
        <v>21</v>
      </c>
      <c r="AT153" s="165" t="s">
        <v>73</v>
      </c>
      <c r="AU153" s="165" t="s">
        <v>21</v>
      </c>
      <c r="AY153" s="157" t="s">
        <v>122</v>
      </c>
      <c r="BK153" s="166">
        <f>SUM(BK154:BK155)</f>
        <v>0</v>
      </c>
    </row>
    <row r="154" spans="2:65" s="25" customFormat="1" ht="22.5" customHeight="1">
      <c r="B154" s="170"/>
      <c r="C154" s="171" t="s">
        <v>286</v>
      </c>
      <c r="D154" s="171" t="s">
        <v>124</v>
      </c>
      <c r="E154" s="172" t="s">
        <v>287</v>
      </c>
      <c r="F154" s="173" t="s">
        <v>288</v>
      </c>
      <c r="G154" s="174" t="s">
        <v>160</v>
      </c>
      <c r="H154" s="175">
        <v>8</v>
      </c>
      <c r="I154" s="176"/>
      <c r="J154" s="177">
        <f>ROUND(I154*H154,2)</f>
        <v>0</v>
      </c>
      <c r="K154" s="173" t="s">
        <v>128</v>
      </c>
      <c r="L154" s="26"/>
      <c r="M154" s="178"/>
      <c r="N154" s="179" t="s">
        <v>47</v>
      </c>
      <c r="O154" s="27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AR154" s="6" t="s">
        <v>129</v>
      </c>
      <c r="AT154" s="6" t="s">
        <v>124</v>
      </c>
      <c r="AU154" s="6" t="s">
        <v>80</v>
      </c>
      <c r="AY154" s="6" t="s">
        <v>122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6" t="s">
        <v>129</v>
      </c>
      <c r="BK154" s="182">
        <f>ROUND(I154*H154,2)</f>
        <v>0</v>
      </c>
      <c r="BL154" s="6" t="s">
        <v>129</v>
      </c>
      <c r="BM154" s="6" t="s">
        <v>289</v>
      </c>
    </row>
    <row r="155" spans="2:51" s="183" customFormat="1" ht="22.5" customHeight="1">
      <c r="B155" s="184"/>
      <c r="D155" s="194" t="s">
        <v>131</v>
      </c>
      <c r="E155" s="193"/>
      <c r="F155" s="195" t="s">
        <v>290</v>
      </c>
      <c r="H155" s="196">
        <v>8</v>
      </c>
      <c r="I155" s="189"/>
      <c r="L155" s="184"/>
      <c r="M155" s="190"/>
      <c r="N155" s="191"/>
      <c r="O155" s="191"/>
      <c r="P155" s="191"/>
      <c r="Q155" s="191"/>
      <c r="R155" s="191"/>
      <c r="S155" s="191"/>
      <c r="T155" s="192"/>
      <c r="AT155" s="193" t="s">
        <v>131</v>
      </c>
      <c r="AU155" s="193" t="s">
        <v>80</v>
      </c>
      <c r="AV155" s="183" t="s">
        <v>80</v>
      </c>
      <c r="AW155" s="183" t="s">
        <v>38</v>
      </c>
      <c r="AX155" s="183" t="s">
        <v>21</v>
      </c>
      <c r="AY155" s="193" t="s">
        <v>122</v>
      </c>
    </row>
    <row r="156" spans="2:63" s="155" customFormat="1" ht="29.25" customHeight="1">
      <c r="B156" s="156"/>
      <c r="D156" s="167" t="s">
        <v>73</v>
      </c>
      <c r="E156" s="168" t="s">
        <v>163</v>
      </c>
      <c r="F156" s="168" t="s">
        <v>291</v>
      </c>
      <c r="I156" s="159"/>
      <c r="J156" s="169">
        <f>BK156</f>
        <v>0</v>
      </c>
      <c r="L156" s="156"/>
      <c r="M156" s="161"/>
      <c r="N156" s="162"/>
      <c r="O156" s="162"/>
      <c r="P156" s="163">
        <f>SUM(P157:P206)</f>
        <v>0</v>
      </c>
      <c r="Q156" s="162"/>
      <c r="R156" s="163">
        <f>SUM(R157:R206)</f>
        <v>0.6966900000000003</v>
      </c>
      <c r="S156" s="162"/>
      <c r="T156" s="164">
        <f>SUM(T157:T206)</f>
        <v>0</v>
      </c>
      <c r="AR156" s="157" t="s">
        <v>21</v>
      </c>
      <c r="AT156" s="165" t="s">
        <v>73</v>
      </c>
      <c r="AU156" s="165" t="s">
        <v>21</v>
      </c>
      <c r="AY156" s="157" t="s">
        <v>122</v>
      </c>
      <c r="BK156" s="166">
        <f>SUM(BK157:BK206)</f>
        <v>0</v>
      </c>
    </row>
    <row r="157" spans="2:65" s="25" customFormat="1" ht="22.5" customHeight="1">
      <c r="B157" s="170"/>
      <c r="C157" s="171" t="s">
        <v>292</v>
      </c>
      <c r="D157" s="171" t="s">
        <v>124</v>
      </c>
      <c r="E157" s="172" t="s">
        <v>293</v>
      </c>
      <c r="F157" s="173" t="s">
        <v>294</v>
      </c>
      <c r="G157" s="174" t="s">
        <v>160</v>
      </c>
      <c r="H157" s="175">
        <v>81</v>
      </c>
      <c r="I157" s="176"/>
      <c r="J157" s="177">
        <f>ROUND(I157*H157,2)</f>
        <v>0</v>
      </c>
      <c r="K157" s="173"/>
      <c r="L157" s="26"/>
      <c r="M157" s="178"/>
      <c r="N157" s="179" t="s">
        <v>47</v>
      </c>
      <c r="O157" s="27"/>
      <c r="P157" s="180">
        <f>O157*H157</f>
        <v>0</v>
      </c>
      <c r="Q157" s="180">
        <v>0.00023</v>
      </c>
      <c r="R157" s="180">
        <f>Q157*H157</f>
        <v>0.01863</v>
      </c>
      <c r="S157" s="180">
        <v>0</v>
      </c>
      <c r="T157" s="181">
        <f>S157*H157</f>
        <v>0</v>
      </c>
      <c r="AR157" s="6" t="s">
        <v>129</v>
      </c>
      <c r="AT157" s="6" t="s">
        <v>124</v>
      </c>
      <c r="AU157" s="6" t="s">
        <v>80</v>
      </c>
      <c r="AY157" s="6" t="s">
        <v>122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6" t="s">
        <v>129</v>
      </c>
      <c r="BK157" s="182">
        <f>ROUND(I157*H157,2)</f>
        <v>0</v>
      </c>
      <c r="BL157" s="6" t="s">
        <v>129</v>
      </c>
      <c r="BM157" s="6" t="s">
        <v>295</v>
      </c>
    </row>
    <row r="158" spans="2:65" s="25" customFormat="1" ht="22.5" customHeight="1">
      <c r="B158" s="170"/>
      <c r="C158" s="209" t="s">
        <v>296</v>
      </c>
      <c r="D158" s="209" t="s">
        <v>218</v>
      </c>
      <c r="E158" s="210" t="s">
        <v>297</v>
      </c>
      <c r="F158" s="211" t="s">
        <v>298</v>
      </c>
      <c r="G158" s="212" t="s">
        <v>160</v>
      </c>
      <c r="H158" s="213">
        <v>81</v>
      </c>
      <c r="I158" s="214"/>
      <c r="J158" s="215">
        <f>ROUND(I158*H158,2)</f>
        <v>0</v>
      </c>
      <c r="K158" s="211"/>
      <c r="L158" s="216"/>
      <c r="M158" s="217"/>
      <c r="N158" s="218" t="s">
        <v>47</v>
      </c>
      <c r="O158" s="27"/>
      <c r="P158" s="180">
        <f>O158*H158</f>
        <v>0</v>
      </c>
      <c r="Q158" s="180">
        <v>0.00039</v>
      </c>
      <c r="R158" s="180">
        <f>Q158*H158</f>
        <v>0.03159</v>
      </c>
      <c r="S158" s="180">
        <v>0</v>
      </c>
      <c r="T158" s="181">
        <f>S158*H158</f>
        <v>0</v>
      </c>
      <c r="AR158" s="6" t="s">
        <v>163</v>
      </c>
      <c r="AT158" s="6" t="s">
        <v>218</v>
      </c>
      <c r="AU158" s="6" t="s">
        <v>80</v>
      </c>
      <c r="AY158" s="6" t="s">
        <v>122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6" t="s">
        <v>129</v>
      </c>
      <c r="BK158" s="182">
        <f>ROUND(I158*H158,2)</f>
        <v>0</v>
      </c>
      <c r="BL158" s="6" t="s">
        <v>129</v>
      </c>
      <c r="BM158" s="6" t="s">
        <v>299</v>
      </c>
    </row>
    <row r="159" spans="2:65" s="25" customFormat="1" ht="22.5" customHeight="1">
      <c r="B159" s="170"/>
      <c r="C159" s="209" t="s">
        <v>300</v>
      </c>
      <c r="D159" s="209" t="s">
        <v>218</v>
      </c>
      <c r="E159" s="210" t="s">
        <v>301</v>
      </c>
      <c r="F159" s="211" t="s">
        <v>302</v>
      </c>
      <c r="G159" s="212" t="s">
        <v>166</v>
      </c>
      <c r="H159" s="213">
        <v>3</v>
      </c>
      <c r="I159" s="214"/>
      <c r="J159" s="215">
        <f>ROUND(I159*H159,2)</f>
        <v>0</v>
      </c>
      <c r="K159" s="211"/>
      <c r="L159" s="216"/>
      <c r="M159" s="217"/>
      <c r="N159" s="218" t="s">
        <v>47</v>
      </c>
      <c r="O159" s="27"/>
      <c r="P159" s="180">
        <f>O159*H159</f>
        <v>0</v>
      </c>
      <c r="Q159" s="180">
        <v>0.00014</v>
      </c>
      <c r="R159" s="180">
        <f>Q159*H159</f>
        <v>0.00041999999999999996</v>
      </c>
      <c r="S159" s="180">
        <v>0</v>
      </c>
      <c r="T159" s="181">
        <f>S159*H159</f>
        <v>0</v>
      </c>
      <c r="AR159" s="6" t="s">
        <v>163</v>
      </c>
      <c r="AT159" s="6" t="s">
        <v>218</v>
      </c>
      <c r="AU159" s="6" t="s">
        <v>80</v>
      </c>
      <c r="AY159" s="6" t="s">
        <v>122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6" t="s">
        <v>129</v>
      </c>
      <c r="BK159" s="182">
        <f>ROUND(I159*H159,2)</f>
        <v>0</v>
      </c>
      <c r="BL159" s="6" t="s">
        <v>129</v>
      </c>
      <c r="BM159" s="6" t="s">
        <v>303</v>
      </c>
    </row>
    <row r="160" spans="2:65" s="25" customFormat="1" ht="22.5" customHeight="1">
      <c r="B160" s="170"/>
      <c r="C160" s="209" t="s">
        <v>304</v>
      </c>
      <c r="D160" s="209" t="s">
        <v>218</v>
      </c>
      <c r="E160" s="210" t="s">
        <v>305</v>
      </c>
      <c r="F160" s="211" t="s">
        <v>306</v>
      </c>
      <c r="G160" s="212" t="s">
        <v>166</v>
      </c>
      <c r="H160" s="213">
        <v>6</v>
      </c>
      <c r="I160" s="214"/>
      <c r="J160" s="215">
        <f>ROUND(I160*H160,2)</f>
        <v>0</v>
      </c>
      <c r="K160" s="211"/>
      <c r="L160" s="216"/>
      <c r="M160" s="217"/>
      <c r="N160" s="218" t="s">
        <v>47</v>
      </c>
      <c r="O160" s="27"/>
      <c r="P160" s="180">
        <f>O160*H160</f>
        <v>0</v>
      </c>
      <c r="Q160" s="180">
        <v>0.00014</v>
      </c>
      <c r="R160" s="180">
        <f>Q160*H160</f>
        <v>0.0008399999999999999</v>
      </c>
      <c r="S160" s="180">
        <v>0</v>
      </c>
      <c r="T160" s="181">
        <f>S160*H160</f>
        <v>0</v>
      </c>
      <c r="AR160" s="6" t="s">
        <v>163</v>
      </c>
      <c r="AT160" s="6" t="s">
        <v>218</v>
      </c>
      <c r="AU160" s="6" t="s">
        <v>80</v>
      </c>
      <c r="AY160" s="6" t="s">
        <v>122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6" t="s">
        <v>129</v>
      </c>
      <c r="BK160" s="182">
        <f>ROUND(I160*H160,2)</f>
        <v>0</v>
      </c>
      <c r="BL160" s="6" t="s">
        <v>129</v>
      </c>
      <c r="BM160" s="6" t="s">
        <v>307</v>
      </c>
    </row>
    <row r="161" spans="2:65" s="25" customFormat="1" ht="22.5" customHeight="1">
      <c r="B161" s="170"/>
      <c r="C161" s="209" t="s">
        <v>308</v>
      </c>
      <c r="D161" s="209" t="s">
        <v>218</v>
      </c>
      <c r="E161" s="210" t="s">
        <v>309</v>
      </c>
      <c r="F161" s="211" t="s">
        <v>310</v>
      </c>
      <c r="G161" s="212" t="s">
        <v>166</v>
      </c>
      <c r="H161" s="213">
        <v>6</v>
      </c>
      <c r="I161" s="214"/>
      <c r="J161" s="215">
        <f>ROUND(I161*H161,2)</f>
        <v>0</v>
      </c>
      <c r="K161" s="211"/>
      <c r="L161" s="216"/>
      <c r="M161" s="217"/>
      <c r="N161" s="218" t="s">
        <v>47</v>
      </c>
      <c r="O161" s="27"/>
      <c r="P161" s="180">
        <f>O161*H161</f>
        <v>0</v>
      </c>
      <c r="Q161" s="180">
        <v>0.00014</v>
      </c>
      <c r="R161" s="180">
        <f>Q161*H161</f>
        <v>0.0008399999999999999</v>
      </c>
      <c r="S161" s="180">
        <v>0</v>
      </c>
      <c r="T161" s="181">
        <f>S161*H161</f>
        <v>0</v>
      </c>
      <c r="AR161" s="6" t="s">
        <v>163</v>
      </c>
      <c r="AT161" s="6" t="s">
        <v>218</v>
      </c>
      <c r="AU161" s="6" t="s">
        <v>80</v>
      </c>
      <c r="AY161" s="6" t="s">
        <v>122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6" t="s">
        <v>129</v>
      </c>
      <c r="BK161" s="182">
        <f>ROUND(I161*H161,2)</f>
        <v>0</v>
      </c>
      <c r="BL161" s="6" t="s">
        <v>129</v>
      </c>
      <c r="BM161" s="6" t="s">
        <v>311</v>
      </c>
    </row>
    <row r="162" spans="2:65" s="25" customFormat="1" ht="22.5" customHeight="1">
      <c r="B162" s="170"/>
      <c r="C162" s="209" t="s">
        <v>312</v>
      </c>
      <c r="D162" s="209" t="s">
        <v>218</v>
      </c>
      <c r="E162" s="210" t="s">
        <v>313</v>
      </c>
      <c r="F162" s="211" t="s">
        <v>314</v>
      </c>
      <c r="G162" s="212" t="s">
        <v>166</v>
      </c>
      <c r="H162" s="213">
        <v>3</v>
      </c>
      <c r="I162" s="214"/>
      <c r="J162" s="215">
        <f>ROUND(I162*H162,2)</f>
        <v>0</v>
      </c>
      <c r="K162" s="211"/>
      <c r="L162" s="216"/>
      <c r="M162" s="217"/>
      <c r="N162" s="218" t="s">
        <v>47</v>
      </c>
      <c r="O162" s="27"/>
      <c r="P162" s="180">
        <f>O162*H162</f>
        <v>0</v>
      </c>
      <c r="Q162" s="180">
        <v>0.00014</v>
      </c>
      <c r="R162" s="180">
        <f>Q162*H162</f>
        <v>0.00041999999999999996</v>
      </c>
      <c r="S162" s="180">
        <v>0</v>
      </c>
      <c r="T162" s="181">
        <f>S162*H162</f>
        <v>0</v>
      </c>
      <c r="AR162" s="6" t="s">
        <v>163</v>
      </c>
      <c r="AT162" s="6" t="s">
        <v>218</v>
      </c>
      <c r="AU162" s="6" t="s">
        <v>80</v>
      </c>
      <c r="AY162" s="6" t="s">
        <v>122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6" t="s">
        <v>129</v>
      </c>
      <c r="BK162" s="182">
        <f>ROUND(I162*H162,2)</f>
        <v>0</v>
      </c>
      <c r="BL162" s="6" t="s">
        <v>129</v>
      </c>
      <c r="BM162" s="6" t="s">
        <v>315</v>
      </c>
    </row>
    <row r="163" spans="2:65" s="25" customFormat="1" ht="22.5" customHeight="1">
      <c r="B163" s="170"/>
      <c r="C163" s="209" t="s">
        <v>316</v>
      </c>
      <c r="D163" s="209" t="s">
        <v>218</v>
      </c>
      <c r="E163" s="210" t="s">
        <v>317</v>
      </c>
      <c r="F163" s="211" t="s">
        <v>318</v>
      </c>
      <c r="G163" s="212" t="s">
        <v>166</v>
      </c>
      <c r="H163" s="213">
        <v>3</v>
      </c>
      <c r="I163" s="214"/>
      <c r="J163" s="215">
        <f>ROUND(I163*H163,2)</f>
        <v>0</v>
      </c>
      <c r="K163" s="211"/>
      <c r="L163" s="216"/>
      <c r="M163" s="217"/>
      <c r="N163" s="218" t="s">
        <v>47</v>
      </c>
      <c r="O163" s="27"/>
      <c r="P163" s="180">
        <f>O163*H163</f>
        <v>0</v>
      </c>
      <c r="Q163" s="180">
        <v>0.00014</v>
      </c>
      <c r="R163" s="180">
        <f>Q163*H163</f>
        <v>0.00041999999999999996</v>
      </c>
      <c r="S163" s="180">
        <v>0</v>
      </c>
      <c r="T163" s="181">
        <f>S163*H163</f>
        <v>0</v>
      </c>
      <c r="AR163" s="6" t="s">
        <v>163</v>
      </c>
      <c r="AT163" s="6" t="s">
        <v>218</v>
      </c>
      <c r="AU163" s="6" t="s">
        <v>80</v>
      </c>
      <c r="AY163" s="6" t="s">
        <v>122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6" t="s">
        <v>129</v>
      </c>
      <c r="BK163" s="182">
        <f>ROUND(I163*H163,2)</f>
        <v>0</v>
      </c>
      <c r="BL163" s="6" t="s">
        <v>129</v>
      </c>
      <c r="BM163" s="6" t="s">
        <v>319</v>
      </c>
    </row>
    <row r="164" spans="2:65" s="25" customFormat="1" ht="22.5" customHeight="1">
      <c r="B164" s="170"/>
      <c r="C164" s="171" t="s">
        <v>320</v>
      </c>
      <c r="D164" s="171" t="s">
        <v>124</v>
      </c>
      <c r="E164" s="172" t="s">
        <v>321</v>
      </c>
      <c r="F164" s="173" t="s">
        <v>322</v>
      </c>
      <c r="G164" s="174" t="s">
        <v>160</v>
      </c>
      <c r="H164" s="175">
        <v>60</v>
      </c>
      <c r="I164" s="176"/>
      <c r="J164" s="177">
        <f>ROUND(I164*H164,2)</f>
        <v>0</v>
      </c>
      <c r="K164" s="173"/>
      <c r="L164" s="26"/>
      <c r="M164" s="178"/>
      <c r="N164" s="179" t="s">
        <v>47</v>
      </c>
      <c r="O164" s="27"/>
      <c r="P164" s="180">
        <f>O164*H164</f>
        <v>0</v>
      </c>
      <c r="Q164" s="180">
        <v>0.00027</v>
      </c>
      <c r="R164" s="180">
        <f>Q164*H164</f>
        <v>0.0162</v>
      </c>
      <c r="S164" s="180">
        <v>0</v>
      </c>
      <c r="T164" s="181">
        <f>S164*H164</f>
        <v>0</v>
      </c>
      <c r="AR164" s="6" t="s">
        <v>129</v>
      </c>
      <c r="AT164" s="6" t="s">
        <v>124</v>
      </c>
      <c r="AU164" s="6" t="s">
        <v>80</v>
      </c>
      <c r="AY164" s="6" t="s">
        <v>122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6" t="s">
        <v>129</v>
      </c>
      <c r="BK164" s="182">
        <f>ROUND(I164*H164,2)</f>
        <v>0</v>
      </c>
      <c r="BL164" s="6" t="s">
        <v>129</v>
      </c>
      <c r="BM164" s="6" t="s">
        <v>323</v>
      </c>
    </row>
    <row r="165" spans="2:65" s="25" customFormat="1" ht="22.5" customHeight="1">
      <c r="B165" s="170"/>
      <c r="C165" s="209" t="s">
        <v>324</v>
      </c>
      <c r="D165" s="209" t="s">
        <v>218</v>
      </c>
      <c r="E165" s="210" t="s">
        <v>325</v>
      </c>
      <c r="F165" s="211" t="s">
        <v>326</v>
      </c>
      <c r="G165" s="212" t="s">
        <v>160</v>
      </c>
      <c r="H165" s="213">
        <v>60</v>
      </c>
      <c r="I165" s="214"/>
      <c r="J165" s="215">
        <f>ROUND(I165*H165,2)</f>
        <v>0</v>
      </c>
      <c r="K165" s="211"/>
      <c r="L165" s="216"/>
      <c r="M165" s="217"/>
      <c r="N165" s="218" t="s">
        <v>47</v>
      </c>
      <c r="O165" s="27"/>
      <c r="P165" s="180">
        <f>O165*H165</f>
        <v>0</v>
      </c>
      <c r="Q165" s="180">
        <v>0.0006</v>
      </c>
      <c r="R165" s="180">
        <f>Q165*H165</f>
        <v>0.036</v>
      </c>
      <c r="S165" s="180">
        <v>0</v>
      </c>
      <c r="T165" s="181">
        <f>S165*H165</f>
        <v>0</v>
      </c>
      <c r="AR165" s="6" t="s">
        <v>163</v>
      </c>
      <c r="AT165" s="6" t="s">
        <v>218</v>
      </c>
      <c r="AU165" s="6" t="s">
        <v>80</v>
      </c>
      <c r="AY165" s="6" t="s">
        <v>122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6" t="s">
        <v>129</v>
      </c>
      <c r="BK165" s="182">
        <f>ROUND(I165*H165,2)</f>
        <v>0</v>
      </c>
      <c r="BL165" s="6" t="s">
        <v>129</v>
      </c>
      <c r="BM165" s="6" t="s">
        <v>327</v>
      </c>
    </row>
    <row r="166" spans="2:47" s="25" customFormat="1" ht="30" customHeight="1">
      <c r="B166" s="26"/>
      <c r="D166" s="185" t="s">
        <v>176</v>
      </c>
      <c r="F166" s="219" t="s">
        <v>328</v>
      </c>
      <c r="I166" s="141"/>
      <c r="L166" s="26"/>
      <c r="M166" s="208"/>
      <c r="N166" s="27"/>
      <c r="O166" s="27"/>
      <c r="P166" s="27"/>
      <c r="Q166" s="27"/>
      <c r="R166" s="27"/>
      <c r="S166" s="27"/>
      <c r="T166" s="66"/>
      <c r="AT166" s="6" t="s">
        <v>176</v>
      </c>
      <c r="AU166" s="6" t="s">
        <v>80</v>
      </c>
    </row>
    <row r="167" spans="2:65" s="25" customFormat="1" ht="22.5" customHeight="1">
      <c r="B167" s="170"/>
      <c r="C167" s="209" t="s">
        <v>329</v>
      </c>
      <c r="D167" s="209" t="s">
        <v>218</v>
      </c>
      <c r="E167" s="210" t="s">
        <v>330</v>
      </c>
      <c r="F167" s="211" t="s">
        <v>331</v>
      </c>
      <c r="G167" s="212" t="s">
        <v>166</v>
      </c>
      <c r="H167" s="213">
        <v>1</v>
      </c>
      <c r="I167" s="214"/>
      <c r="J167" s="215">
        <f>ROUND(I167*H167,2)</f>
        <v>0</v>
      </c>
      <c r="K167" s="211"/>
      <c r="L167" s="216"/>
      <c r="M167" s="217"/>
      <c r="N167" s="218" t="s">
        <v>47</v>
      </c>
      <c r="O167" s="27"/>
      <c r="P167" s="180">
        <f>O167*H167</f>
        <v>0</v>
      </c>
      <c r="Q167" s="180">
        <v>0.00017</v>
      </c>
      <c r="R167" s="180">
        <f>Q167*H167</f>
        <v>0.00017</v>
      </c>
      <c r="S167" s="180">
        <v>0</v>
      </c>
      <c r="T167" s="181">
        <f>S167*H167</f>
        <v>0</v>
      </c>
      <c r="AR167" s="6" t="s">
        <v>163</v>
      </c>
      <c r="AT167" s="6" t="s">
        <v>218</v>
      </c>
      <c r="AU167" s="6" t="s">
        <v>80</v>
      </c>
      <c r="AY167" s="6" t="s">
        <v>122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6" t="s">
        <v>129</v>
      </c>
      <c r="BK167" s="182">
        <f>ROUND(I167*H167,2)</f>
        <v>0</v>
      </c>
      <c r="BL167" s="6" t="s">
        <v>129</v>
      </c>
      <c r="BM167" s="6" t="s">
        <v>332</v>
      </c>
    </row>
    <row r="168" spans="2:65" s="25" customFormat="1" ht="22.5" customHeight="1">
      <c r="B168" s="170"/>
      <c r="C168" s="209" t="s">
        <v>333</v>
      </c>
      <c r="D168" s="209" t="s">
        <v>218</v>
      </c>
      <c r="E168" s="210" t="s">
        <v>334</v>
      </c>
      <c r="F168" s="211" t="s">
        <v>335</v>
      </c>
      <c r="G168" s="212" t="s">
        <v>166</v>
      </c>
      <c r="H168" s="213">
        <v>2</v>
      </c>
      <c r="I168" s="214"/>
      <c r="J168" s="215">
        <f>ROUND(I168*H168,2)</f>
        <v>0</v>
      </c>
      <c r="K168" s="211"/>
      <c r="L168" s="216"/>
      <c r="M168" s="217"/>
      <c r="N168" s="218" t="s">
        <v>47</v>
      </c>
      <c r="O168" s="27"/>
      <c r="P168" s="180">
        <f>O168*H168</f>
        <v>0</v>
      </c>
      <c r="Q168" s="180">
        <v>0.00016</v>
      </c>
      <c r="R168" s="180">
        <f>Q168*H168</f>
        <v>0.00032</v>
      </c>
      <c r="S168" s="180">
        <v>0</v>
      </c>
      <c r="T168" s="181">
        <f>S168*H168</f>
        <v>0</v>
      </c>
      <c r="AR168" s="6" t="s">
        <v>163</v>
      </c>
      <c r="AT168" s="6" t="s">
        <v>218</v>
      </c>
      <c r="AU168" s="6" t="s">
        <v>80</v>
      </c>
      <c r="AY168" s="6" t="s">
        <v>122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6" t="s">
        <v>129</v>
      </c>
      <c r="BK168" s="182">
        <f>ROUND(I168*H168,2)</f>
        <v>0</v>
      </c>
      <c r="BL168" s="6" t="s">
        <v>129</v>
      </c>
      <c r="BM168" s="6" t="s">
        <v>336</v>
      </c>
    </row>
    <row r="169" spans="2:65" s="25" customFormat="1" ht="22.5" customHeight="1">
      <c r="B169" s="170"/>
      <c r="C169" s="209" t="s">
        <v>337</v>
      </c>
      <c r="D169" s="209" t="s">
        <v>218</v>
      </c>
      <c r="E169" s="210" t="s">
        <v>338</v>
      </c>
      <c r="F169" s="211" t="s">
        <v>339</v>
      </c>
      <c r="G169" s="212" t="s">
        <v>166</v>
      </c>
      <c r="H169" s="213">
        <v>2</v>
      </c>
      <c r="I169" s="214"/>
      <c r="J169" s="215">
        <f>ROUND(I169*H169,2)</f>
        <v>0</v>
      </c>
      <c r="K169" s="211"/>
      <c r="L169" s="216"/>
      <c r="M169" s="217"/>
      <c r="N169" s="218" t="s">
        <v>47</v>
      </c>
      <c r="O169" s="27"/>
      <c r="P169" s="180">
        <f>O169*H169</f>
        <v>0</v>
      </c>
      <c r="Q169" s="180">
        <v>0.00016</v>
      </c>
      <c r="R169" s="180">
        <f>Q169*H169</f>
        <v>0.00032</v>
      </c>
      <c r="S169" s="180">
        <v>0</v>
      </c>
      <c r="T169" s="181">
        <f>S169*H169</f>
        <v>0</v>
      </c>
      <c r="AR169" s="6" t="s">
        <v>163</v>
      </c>
      <c r="AT169" s="6" t="s">
        <v>218</v>
      </c>
      <c r="AU169" s="6" t="s">
        <v>80</v>
      </c>
      <c r="AY169" s="6" t="s">
        <v>122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6" t="s">
        <v>129</v>
      </c>
      <c r="BK169" s="182">
        <f>ROUND(I169*H169,2)</f>
        <v>0</v>
      </c>
      <c r="BL169" s="6" t="s">
        <v>129</v>
      </c>
      <c r="BM169" s="6" t="s">
        <v>340</v>
      </c>
    </row>
    <row r="170" spans="2:65" s="25" customFormat="1" ht="22.5" customHeight="1">
      <c r="B170" s="170"/>
      <c r="C170" s="209" t="s">
        <v>341</v>
      </c>
      <c r="D170" s="209" t="s">
        <v>218</v>
      </c>
      <c r="E170" s="210" t="s">
        <v>342</v>
      </c>
      <c r="F170" s="211" t="s">
        <v>343</v>
      </c>
      <c r="G170" s="212" t="s">
        <v>242</v>
      </c>
      <c r="H170" s="213">
        <v>1</v>
      </c>
      <c r="I170" s="214"/>
      <c r="J170" s="215">
        <f>ROUND(I170*H170,2)</f>
        <v>0</v>
      </c>
      <c r="K170" s="211"/>
      <c r="L170" s="216"/>
      <c r="M170" s="217"/>
      <c r="N170" s="218" t="s">
        <v>47</v>
      </c>
      <c r="O170" s="27"/>
      <c r="P170" s="180">
        <f>O170*H170</f>
        <v>0</v>
      </c>
      <c r="Q170" s="180">
        <v>0.0006</v>
      </c>
      <c r="R170" s="180">
        <f>Q170*H170</f>
        <v>0.0006</v>
      </c>
      <c r="S170" s="180">
        <v>0</v>
      </c>
      <c r="T170" s="181">
        <f>S170*H170</f>
        <v>0</v>
      </c>
      <c r="AR170" s="6" t="s">
        <v>163</v>
      </c>
      <c r="AT170" s="6" t="s">
        <v>218</v>
      </c>
      <c r="AU170" s="6" t="s">
        <v>80</v>
      </c>
      <c r="AY170" s="6" t="s">
        <v>122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6" t="s">
        <v>129</v>
      </c>
      <c r="BK170" s="182">
        <f>ROUND(I170*H170,2)</f>
        <v>0</v>
      </c>
      <c r="BL170" s="6" t="s">
        <v>129</v>
      </c>
      <c r="BM170" s="6" t="s">
        <v>344</v>
      </c>
    </row>
    <row r="171" spans="2:65" s="25" customFormat="1" ht="22.5" customHeight="1">
      <c r="B171" s="170"/>
      <c r="C171" s="209" t="s">
        <v>345</v>
      </c>
      <c r="D171" s="209" t="s">
        <v>218</v>
      </c>
      <c r="E171" s="210" t="s">
        <v>346</v>
      </c>
      <c r="F171" s="211" t="s">
        <v>347</v>
      </c>
      <c r="G171" s="212" t="s">
        <v>242</v>
      </c>
      <c r="H171" s="213">
        <v>1</v>
      </c>
      <c r="I171" s="214"/>
      <c r="J171" s="215">
        <f>ROUND(I171*H171,2)</f>
        <v>0</v>
      </c>
      <c r="K171" s="211"/>
      <c r="L171" s="216"/>
      <c r="M171" s="217"/>
      <c r="N171" s="218" t="s">
        <v>47</v>
      </c>
      <c r="O171" s="27"/>
      <c r="P171" s="180">
        <f>O171*H171</f>
        <v>0</v>
      </c>
      <c r="Q171" s="180">
        <v>0.0006</v>
      </c>
      <c r="R171" s="180">
        <f>Q171*H171</f>
        <v>0.0006</v>
      </c>
      <c r="S171" s="180">
        <v>0</v>
      </c>
      <c r="T171" s="181">
        <f>S171*H171</f>
        <v>0</v>
      </c>
      <c r="AR171" s="6" t="s">
        <v>163</v>
      </c>
      <c r="AT171" s="6" t="s">
        <v>218</v>
      </c>
      <c r="AU171" s="6" t="s">
        <v>80</v>
      </c>
      <c r="AY171" s="6" t="s">
        <v>122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6" t="s">
        <v>129</v>
      </c>
      <c r="BK171" s="182">
        <f>ROUND(I171*H171,2)</f>
        <v>0</v>
      </c>
      <c r="BL171" s="6" t="s">
        <v>129</v>
      </c>
      <c r="BM171" s="6" t="s">
        <v>348</v>
      </c>
    </row>
    <row r="172" spans="2:65" s="25" customFormat="1" ht="22.5" customHeight="1">
      <c r="B172" s="170"/>
      <c r="C172" s="171" t="s">
        <v>349</v>
      </c>
      <c r="D172" s="171" t="s">
        <v>124</v>
      </c>
      <c r="E172" s="172" t="s">
        <v>350</v>
      </c>
      <c r="F172" s="173" t="s">
        <v>351</v>
      </c>
      <c r="G172" s="174" t="s">
        <v>160</v>
      </c>
      <c r="H172" s="175">
        <v>81</v>
      </c>
      <c r="I172" s="176"/>
      <c r="J172" s="177">
        <f>ROUND(I172*H172,2)</f>
        <v>0</v>
      </c>
      <c r="K172" s="173"/>
      <c r="L172" s="26"/>
      <c r="M172" s="178"/>
      <c r="N172" s="179" t="s">
        <v>47</v>
      </c>
      <c r="O172" s="27"/>
      <c r="P172" s="180">
        <f>O172*H172</f>
        <v>0</v>
      </c>
      <c r="Q172" s="180">
        <v>0.00042</v>
      </c>
      <c r="R172" s="180">
        <f>Q172*H172</f>
        <v>0.03402</v>
      </c>
      <c r="S172" s="180">
        <v>0</v>
      </c>
      <c r="T172" s="181">
        <f>S172*H172</f>
        <v>0</v>
      </c>
      <c r="AR172" s="6" t="s">
        <v>129</v>
      </c>
      <c r="AT172" s="6" t="s">
        <v>124</v>
      </c>
      <c r="AU172" s="6" t="s">
        <v>80</v>
      </c>
      <c r="AY172" s="6" t="s">
        <v>122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6" t="s">
        <v>129</v>
      </c>
      <c r="BK172" s="182">
        <f>ROUND(I172*H172,2)</f>
        <v>0</v>
      </c>
      <c r="BL172" s="6" t="s">
        <v>129</v>
      </c>
      <c r="BM172" s="6" t="s">
        <v>352</v>
      </c>
    </row>
    <row r="173" spans="2:65" s="25" customFormat="1" ht="22.5" customHeight="1">
      <c r="B173" s="170"/>
      <c r="C173" s="209" t="s">
        <v>353</v>
      </c>
      <c r="D173" s="209" t="s">
        <v>218</v>
      </c>
      <c r="E173" s="210" t="s">
        <v>354</v>
      </c>
      <c r="F173" s="211" t="s">
        <v>355</v>
      </c>
      <c r="G173" s="212" t="s">
        <v>160</v>
      </c>
      <c r="H173" s="213">
        <v>81</v>
      </c>
      <c r="I173" s="214"/>
      <c r="J173" s="215">
        <f>ROUND(I173*H173,2)</f>
        <v>0</v>
      </c>
      <c r="K173" s="211"/>
      <c r="L173" s="216"/>
      <c r="M173" s="217"/>
      <c r="N173" s="218" t="s">
        <v>47</v>
      </c>
      <c r="O173" s="27"/>
      <c r="P173" s="180">
        <f>O173*H173</f>
        <v>0</v>
      </c>
      <c r="Q173" s="180">
        <v>0.00094</v>
      </c>
      <c r="R173" s="180">
        <f>Q173*H173</f>
        <v>0.07614</v>
      </c>
      <c r="S173" s="180">
        <v>0</v>
      </c>
      <c r="T173" s="181">
        <f>S173*H173</f>
        <v>0</v>
      </c>
      <c r="AR173" s="6" t="s">
        <v>163</v>
      </c>
      <c r="AT173" s="6" t="s">
        <v>218</v>
      </c>
      <c r="AU173" s="6" t="s">
        <v>80</v>
      </c>
      <c r="AY173" s="6" t="s">
        <v>122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6" t="s">
        <v>129</v>
      </c>
      <c r="BK173" s="182">
        <f>ROUND(I173*H173,2)</f>
        <v>0</v>
      </c>
      <c r="BL173" s="6" t="s">
        <v>129</v>
      </c>
      <c r="BM173" s="6" t="s">
        <v>356</v>
      </c>
    </row>
    <row r="174" spans="2:47" s="25" customFormat="1" ht="30" customHeight="1">
      <c r="B174" s="26"/>
      <c r="D174" s="185" t="s">
        <v>176</v>
      </c>
      <c r="F174" s="219" t="s">
        <v>357</v>
      </c>
      <c r="I174" s="141"/>
      <c r="L174" s="26"/>
      <c r="M174" s="208"/>
      <c r="N174" s="27"/>
      <c r="O174" s="27"/>
      <c r="P174" s="27"/>
      <c r="Q174" s="27"/>
      <c r="R174" s="27"/>
      <c r="S174" s="27"/>
      <c r="T174" s="66"/>
      <c r="AT174" s="6" t="s">
        <v>176</v>
      </c>
      <c r="AU174" s="6" t="s">
        <v>80</v>
      </c>
    </row>
    <row r="175" spans="2:65" s="25" customFormat="1" ht="22.5" customHeight="1">
      <c r="B175" s="170"/>
      <c r="C175" s="209" t="s">
        <v>358</v>
      </c>
      <c r="D175" s="209" t="s">
        <v>218</v>
      </c>
      <c r="E175" s="210" t="s">
        <v>359</v>
      </c>
      <c r="F175" s="211" t="s">
        <v>360</v>
      </c>
      <c r="G175" s="212" t="s">
        <v>166</v>
      </c>
      <c r="H175" s="213">
        <v>3</v>
      </c>
      <c r="I175" s="214"/>
      <c r="J175" s="215">
        <f>ROUND(I175*H175,2)</f>
        <v>0</v>
      </c>
      <c r="K175" s="211"/>
      <c r="L175" s="216"/>
      <c r="M175" s="217"/>
      <c r="N175" s="218" t="s">
        <v>47</v>
      </c>
      <c r="O175" s="27"/>
      <c r="P175" s="180">
        <f>O175*H175</f>
        <v>0</v>
      </c>
      <c r="Q175" s="180">
        <v>0.00017</v>
      </c>
      <c r="R175" s="180">
        <f>Q175*H175</f>
        <v>0.00051</v>
      </c>
      <c r="S175" s="180">
        <v>0</v>
      </c>
      <c r="T175" s="181">
        <f>S175*H175</f>
        <v>0</v>
      </c>
      <c r="AR175" s="6" t="s">
        <v>163</v>
      </c>
      <c r="AT175" s="6" t="s">
        <v>218</v>
      </c>
      <c r="AU175" s="6" t="s">
        <v>80</v>
      </c>
      <c r="AY175" s="6" t="s">
        <v>122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6" t="s">
        <v>129</v>
      </c>
      <c r="BK175" s="182">
        <f>ROUND(I175*H175,2)</f>
        <v>0</v>
      </c>
      <c r="BL175" s="6" t="s">
        <v>129</v>
      </c>
      <c r="BM175" s="6" t="s">
        <v>361</v>
      </c>
    </row>
    <row r="176" spans="2:65" s="25" customFormat="1" ht="22.5" customHeight="1">
      <c r="B176" s="170"/>
      <c r="C176" s="209" t="s">
        <v>362</v>
      </c>
      <c r="D176" s="209" t="s">
        <v>218</v>
      </c>
      <c r="E176" s="210" t="s">
        <v>363</v>
      </c>
      <c r="F176" s="211" t="s">
        <v>364</v>
      </c>
      <c r="G176" s="212" t="s">
        <v>166</v>
      </c>
      <c r="H176" s="213">
        <v>6</v>
      </c>
      <c r="I176" s="214"/>
      <c r="J176" s="215">
        <f>ROUND(I176*H176,2)</f>
        <v>0</v>
      </c>
      <c r="K176" s="211"/>
      <c r="L176" s="216"/>
      <c r="M176" s="217"/>
      <c r="N176" s="218" t="s">
        <v>47</v>
      </c>
      <c r="O176" s="27"/>
      <c r="P176" s="180">
        <f>O176*H176</f>
        <v>0</v>
      </c>
      <c r="Q176" s="180">
        <v>0.00016</v>
      </c>
      <c r="R176" s="180">
        <f>Q176*H176</f>
        <v>0.0009600000000000001</v>
      </c>
      <c r="S176" s="180">
        <v>0</v>
      </c>
      <c r="T176" s="181">
        <f>S176*H176</f>
        <v>0</v>
      </c>
      <c r="AR176" s="6" t="s">
        <v>163</v>
      </c>
      <c r="AT176" s="6" t="s">
        <v>218</v>
      </c>
      <c r="AU176" s="6" t="s">
        <v>80</v>
      </c>
      <c r="AY176" s="6" t="s">
        <v>122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6" t="s">
        <v>129</v>
      </c>
      <c r="BK176" s="182">
        <f>ROUND(I176*H176,2)</f>
        <v>0</v>
      </c>
      <c r="BL176" s="6" t="s">
        <v>129</v>
      </c>
      <c r="BM176" s="6" t="s">
        <v>365</v>
      </c>
    </row>
    <row r="177" spans="2:65" s="25" customFormat="1" ht="22.5" customHeight="1">
      <c r="B177" s="170"/>
      <c r="C177" s="209" t="s">
        <v>366</v>
      </c>
      <c r="D177" s="209" t="s">
        <v>218</v>
      </c>
      <c r="E177" s="210" t="s">
        <v>367</v>
      </c>
      <c r="F177" s="211" t="s">
        <v>368</v>
      </c>
      <c r="G177" s="212" t="s">
        <v>166</v>
      </c>
      <c r="H177" s="213">
        <v>6</v>
      </c>
      <c r="I177" s="214"/>
      <c r="J177" s="215">
        <f>ROUND(I177*H177,2)</f>
        <v>0</v>
      </c>
      <c r="K177" s="211"/>
      <c r="L177" s="216"/>
      <c r="M177" s="217"/>
      <c r="N177" s="218" t="s">
        <v>47</v>
      </c>
      <c r="O177" s="27"/>
      <c r="P177" s="180">
        <f>O177*H177</f>
        <v>0</v>
      </c>
      <c r="Q177" s="180">
        <v>0.00024</v>
      </c>
      <c r="R177" s="180">
        <f>Q177*H177</f>
        <v>0.00144</v>
      </c>
      <c r="S177" s="180">
        <v>0</v>
      </c>
      <c r="T177" s="181">
        <f>S177*H177</f>
        <v>0</v>
      </c>
      <c r="AR177" s="6" t="s">
        <v>163</v>
      </c>
      <c r="AT177" s="6" t="s">
        <v>218</v>
      </c>
      <c r="AU177" s="6" t="s">
        <v>80</v>
      </c>
      <c r="AY177" s="6" t="s">
        <v>122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6" t="s">
        <v>129</v>
      </c>
      <c r="BK177" s="182">
        <f>ROUND(I177*H177,2)</f>
        <v>0</v>
      </c>
      <c r="BL177" s="6" t="s">
        <v>129</v>
      </c>
      <c r="BM177" s="6" t="s">
        <v>369</v>
      </c>
    </row>
    <row r="178" spans="2:65" s="25" customFormat="1" ht="22.5" customHeight="1">
      <c r="B178" s="170"/>
      <c r="C178" s="209" t="s">
        <v>370</v>
      </c>
      <c r="D178" s="209" t="s">
        <v>218</v>
      </c>
      <c r="E178" s="210" t="s">
        <v>371</v>
      </c>
      <c r="F178" s="211" t="s">
        <v>372</v>
      </c>
      <c r="G178" s="212" t="s">
        <v>242</v>
      </c>
      <c r="H178" s="213">
        <v>3</v>
      </c>
      <c r="I178" s="214"/>
      <c r="J178" s="215">
        <f>ROUND(I178*H178,2)</f>
        <v>0</v>
      </c>
      <c r="K178" s="211"/>
      <c r="L178" s="216"/>
      <c r="M178" s="217"/>
      <c r="N178" s="218" t="s">
        <v>47</v>
      </c>
      <c r="O178" s="27"/>
      <c r="P178" s="180">
        <f>O178*H178</f>
        <v>0</v>
      </c>
      <c r="Q178" s="180">
        <v>0.00094</v>
      </c>
      <c r="R178" s="180">
        <f>Q178*H178</f>
        <v>0.00282</v>
      </c>
      <c r="S178" s="180">
        <v>0</v>
      </c>
      <c r="T178" s="181">
        <f>S178*H178</f>
        <v>0</v>
      </c>
      <c r="AR178" s="6" t="s">
        <v>163</v>
      </c>
      <c r="AT178" s="6" t="s">
        <v>218</v>
      </c>
      <c r="AU178" s="6" t="s">
        <v>80</v>
      </c>
      <c r="AY178" s="6" t="s">
        <v>122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6" t="s">
        <v>129</v>
      </c>
      <c r="BK178" s="182">
        <f>ROUND(I178*H178,2)</f>
        <v>0</v>
      </c>
      <c r="BL178" s="6" t="s">
        <v>129</v>
      </c>
      <c r="BM178" s="6" t="s">
        <v>373</v>
      </c>
    </row>
    <row r="179" spans="2:65" s="25" customFormat="1" ht="22.5" customHeight="1">
      <c r="B179" s="170"/>
      <c r="C179" s="209" t="s">
        <v>374</v>
      </c>
      <c r="D179" s="209" t="s">
        <v>218</v>
      </c>
      <c r="E179" s="210" t="s">
        <v>375</v>
      </c>
      <c r="F179" s="211" t="s">
        <v>376</v>
      </c>
      <c r="G179" s="212" t="s">
        <v>242</v>
      </c>
      <c r="H179" s="213">
        <v>3</v>
      </c>
      <c r="I179" s="214"/>
      <c r="J179" s="215">
        <f>ROUND(I179*H179,2)</f>
        <v>0</v>
      </c>
      <c r="K179" s="211"/>
      <c r="L179" s="216"/>
      <c r="M179" s="217"/>
      <c r="N179" s="218" t="s">
        <v>47</v>
      </c>
      <c r="O179" s="27"/>
      <c r="P179" s="180">
        <f>O179*H179</f>
        <v>0</v>
      </c>
      <c r="Q179" s="180">
        <v>0.00094</v>
      </c>
      <c r="R179" s="180">
        <f>Q179*H179</f>
        <v>0.00282</v>
      </c>
      <c r="S179" s="180">
        <v>0</v>
      </c>
      <c r="T179" s="181">
        <f>S179*H179</f>
        <v>0</v>
      </c>
      <c r="AR179" s="6" t="s">
        <v>163</v>
      </c>
      <c r="AT179" s="6" t="s">
        <v>218</v>
      </c>
      <c r="AU179" s="6" t="s">
        <v>80</v>
      </c>
      <c r="AY179" s="6" t="s">
        <v>122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6" t="s">
        <v>129</v>
      </c>
      <c r="BK179" s="182">
        <f>ROUND(I179*H179,2)</f>
        <v>0</v>
      </c>
      <c r="BL179" s="6" t="s">
        <v>129</v>
      </c>
      <c r="BM179" s="6" t="s">
        <v>377</v>
      </c>
    </row>
    <row r="180" spans="2:65" s="25" customFormat="1" ht="22.5" customHeight="1">
      <c r="B180" s="170"/>
      <c r="C180" s="171" t="s">
        <v>378</v>
      </c>
      <c r="D180" s="171" t="s">
        <v>124</v>
      </c>
      <c r="E180" s="172" t="s">
        <v>379</v>
      </c>
      <c r="F180" s="173" t="s">
        <v>380</v>
      </c>
      <c r="G180" s="174" t="s">
        <v>160</v>
      </c>
      <c r="H180" s="175">
        <v>88</v>
      </c>
      <c r="I180" s="176"/>
      <c r="J180" s="177">
        <f>ROUND(I180*H180,2)</f>
        <v>0</v>
      </c>
      <c r="K180" s="173"/>
      <c r="L180" s="26"/>
      <c r="M180" s="178"/>
      <c r="N180" s="179" t="s">
        <v>47</v>
      </c>
      <c r="O180" s="27"/>
      <c r="P180" s="180">
        <f>O180*H180</f>
        <v>0</v>
      </c>
      <c r="Q180" s="180">
        <v>0.00044</v>
      </c>
      <c r="R180" s="180">
        <f>Q180*H180</f>
        <v>0.038720000000000004</v>
      </c>
      <c r="S180" s="180">
        <v>0</v>
      </c>
      <c r="T180" s="181">
        <f>S180*H180</f>
        <v>0</v>
      </c>
      <c r="AR180" s="6" t="s">
        <v>129</v>
      </c>
      <c r="AT180" s="6" t="s">
        <v>124</v>
      </c>
      <c r="AU180" s="6" t="s">
        <v>80</v>
      </c>
      <c r="AY180" s="6" t="s">
        <v>122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6" t="s">
        <v>129</v>
      </c>
      <c r="BK180" s="182">
        <f>ROUND(I180*H180,2)</f>
        <v>0</v>
      </c>
      <c r="BL180" s="6" t="s">
        <v>129</v>
      </c>
      <c r="BM180" s="6" t="s">
        <v>381</v>
      </c>
    </row>
    <row r="181" spans="2:65" s="25" customFormat="1" ht="22.5" customHeight="1">
      <c r="B181" s="170"/>
      <c r="C181" s="209" t="s">
        <v>382</v>
      </c>
      <c r="D181" s="209" t="s">
        <v>218</v>
      </c>
      <c r="E181" s="210" t="s">
        <v>383</v>
      </c>
      <c r="F181" s="211" t="s">
        <v>384</v>
      </c>
      <c r="G181" s="212" t="s">
        <v>160</v>
      </c>
      <c r="H181" s="213">
        <v>88</v>
      </c>
      <c r="I181" s="214"/>
      <c r="J181" s="215">
        <f>ROUND(I181*H181,2)</f>
        <v>0</v>
      </c>
      <c r="K181" s="211"/>
      <c r="L181" s="216"/>
      <c r="M181" s="217"/>
      <c r="N181" s="218" t="s">
        <v>47</v>
      </c>
      <c r="O181" s="27"/>
      <c r="P181" s="180">
        <f>O181*H181</f>
        <v>0</v>
      </c>
      <c r="Q181" s="180">
        <v>0.00148</v>
      </c>
      <c r="R181" s="180">
        <f>Q181*H181</f>
        <v>0.13024</v>
      </c>
      <c r="S181" s="180">
        <v>0</v>
      </c>
      <c r="T181" s="181">
        <f>S181*H181</f>
        <v>0</v>
      </c>
      <c r="AR181" s="6" t="s">
        <v>163</v>
      </c>
      <c r="AT181" s="6" t="s">
        <v>218</v>
      </c>
      <c r="AU181" s="6" t="s">
        <v>80</v>
      </c>
      <c r="AY181" s="6" t="s">
        <v>122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6" t="s">
        <v>129</v>
      </c>
      <c r="BK181" s="182">
        <f>ROUND(I181*H181,2)</f>
        <v>0</v>
      </c>
      <c r="BL181" s="6" t="s">
        <v>129</v>
      </c>
      <c r="BM181" s="6" t="s">
        <v>385</v>
      </c>
    </row>
    <row r="182" spans="2:47" s="25" customFormat="1" ht="30" customHeight="1">
      <c r="B182" s="26"/>
      <c r="D182" s="185" t="s">
        <v>176</v>
      </c>
      <c r="F182" s="219" t="s">
        <v>386</v>
      </c>
      <c r="I182" s="141"/>
      <c r="L182" s="26"/>
      <c r="M182" s="208"/>
      <c r="N182" s="27"/>
      <c r="O182" s="27"/>
      <c r="P182" s="27"/>
      <c r="Q182" s="27"/>
      <c r="R182" s="27"/>
      <c r="S182" s="27"/>
      <c r="T182" s="66"/>
      <c r="AT182" s="6" t="s">
        <v>176</v>
      </c>
      <c r="AU182" s="6" t="s">
        <v>80</v>
      </c>
    </row>
    <row r="183" spans="2:65" s="25" customFormat="1" ht="22.5" customHeight="1">
      <c r="B183" s="170"/>
      <c r="C183" s="209" t="s">
        <v>387</v>
      </c>
      <c r="D183" s="209" t="s">
        <v>218</v>
      </c>
      <c r="E183" s="210" t="s">
        <v>388</v>
      </c>
      <c r="F183" s="211" t="s">
        <v>389</v>
      </c>
      <c r="G183" s="212" t="s">
        <v>166</v>
      </c>
      <c r="H183" s="213">
        <v>3</v>
      </c>
      <c r="I183" s="214"/>
      <c r="J183" s="215">
        <f>ROUND(I183*H183,2)</f>
        <v>0</v>
      </c>
      <c r="K183" s="211"/>
      <c r="L183" s="216"/>
      <c r="M183" s="217"/>
      <c r="N183" s="218" t="s">
        <v>47</v>
      </c>
      <c r="O183" s="27"/>
      <c r="P183" s="180">
        <f>O183*H183</f>
        <v>0</v>
      </c>
      <c r="Q183" s="180">
        <v>0.00016</v>
      </c>
      <c r="R183" s="180">
        <f>Q183*H183</f>
        <v>0.00048000000000000007</v>
      </c>
      <c r="S183" s="180">
        <v>0</v>
      </c>
      <c r="T183" s="181">
        <f>S183*H183</f>
        <v>0</v>
      </c>
      <c r="AR183" s="6" t="s">
        <v>163</v>
      </c>
      <c r="AT183" s="6" t="s">
        <v>218</v>
      </c>
      <c r="AU183" s="6" t="s">
        <v>80</v>
      </c>
      <c r="AY183" s="6" t="s">
        <v>122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6" t="s">
        <v>129</v>
      </c>
      <c r="BK183" s="182">
        <f>ROUND(I183*H183,2)</f>
        <v>0</v>
      </c>
      <c r="BL183" s="6" t="s">
        <v>129</v>
      </c>
      <c r="BM183" s="6" t="s">
        <v>390</v>
      </c>
    </row>
    <row r="184" spans="2:65" s="25" customFormat="1" ht="22.5" customHeight="1">
      <c r="B184" s="170"/>
      <c r="C184" s="209" t="s">
        <v>391</v>
      </c>
      <c r="D184" s="209" t="s">
        <v>218</v>
      </c>
      <c r="E184" s="210" t="s">
        <v>392</v>
      </c>
      <c r="F184" s="211" t="s">
        <v>393</v>
      </c>
      <c r="G184" s="212" t="s">
        <v>166</v>
      </c>
      <c r="H184" s="213">
        <v>1</v>
      </c>
      <c r="I184" s="214"/>
      <c r="J184" s="215">
        <f>ROUND(I184*H184,2)</f>
        <v>0</v>
      </c>
      <c r="K184" s="211"/>
      <c r="L184" s="216"/>
      <c r="M184" s="217"/>
      <c r="N184" s="218" t="s">
        <v>47</v>
      </c>
      <c r="O184" s="27"/>
      <c r="P184" s="180">
        <f>O184*H184</f>
        <v>0</v>
      </c>
      <c r="Q184" s="180">
        <v>0.00016</v>
      </c>
      <c r="R184" s="180">
        <f>Q184*H184</f>
        <v>0.00016</v>
      </c>
      <c r="S184" s="180">
        <v>0</v>
      </c>
      <c r="T184" s="181">
        <f>S184*H184</f>
        <v>0</v>
      </c>
      <c r="AR184" s="6" t="s">
        <v>163</v>
      </c>
      <c r="AT184" s="6" t="s">
        <v>218</v>
      </c>
      <c r="AU184" s="6" t="s">
        <v>80</v>
      </c>
      <c r="AY184" s="6" t="s">
        <v>122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6" t="s">
        <v>129</v>
      </c>
      <c r="BK184" s="182">
        <f>ROUND(I184*H184,2)</f>
        <v>0</v>
      </c>
      <c r="BL184" s="6" t="s">
        <v>129</v>
      </c>
      <c r="BM184" s="6" t="s">
        <v>394</v>
      </c>
    </row>
    <row r="185" spans="2:65" s="25" customFormat="1" ht="22.5" customHeight="1">
      <c r="B185" s="170"/>
      <c r="C185" s="209" t="s">
        <v>395</v>
      </c>
      <c r="D185" s="209" t="s">
        <v>218</v>
      </c>
      <c r="E185" s="210" t="s">
        <v>396</v>
      </c>
      <c r="F185" s="211" t="s">
        <v>397</v>
      </c>
      <c r="G185" s="212" t="s">
        <v>166</v>
      </c>
      <c r="H185" s="213">
        <v>1</v>
      </c>
      <c r="I185" s="214"/>
      <c r="J185" s="215">
        <f>ROUND(I185*H185,2)</f>
        <v>0</v>
      </c>
      <c r="K185" s="211"/>
      <c r="L185" s="216"/>
      <c r="M185" s="217"/>
      <c r="N185" s="218" t="s">
        <v>47</v>
      </c>
      <c r="O185" s="27"/>
      <c r="P185" s="180">
        <f>O185*H185</f>
        <v>0</v>
      </c>
      <c r="Q185" s="180">
        <v>0.00016</v>
      </c>
      <c r="R185" s="180">
        <f>Q185*H185</f>
        <v>0.00016</v>
      </c>
      <c r="S185" s="180">
        <v>0</v>
      </c>
      <c r="T185" s="181">
        <f>S185*H185</f>
        <v>0</v>
      </c>
      <c r="AR185" s="6" t="s">
        <v>163</v>
      </c>
      <c r="AT185" s="6" t="s">
        <v>218</v>
      </c>
      <c r="AU185" s="6" t="s">
        <v>80</v>
      </c>
      <c r="AY185" s="6" t="s">
        <v>122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6" t="s">
        <v>129</v>
      </c>
      <c r="BK185" s="182">
        <f>ROUND(I185*H185,2)</f>
        <v>0</v>
      </c>
      <c r="BL185" s="6" t="s">
        <v>129</v>
      </c>
      <c r="BM185" s="6" t="s">
        <v>398</v>
      </c>
    </row>
    <row r="186" spans="2:65" s="25" customFormat="1" ht="22.5" customHeight="1">
      <c r="B186" s="170"/>
      <c r="C186" s="209" t="s">
        <v>399</v>
      </c>
      <c r="D186" s="209" t="s">
        <v>218</v>
      </c>
      <c r="E186" s="210" t="s">
        <v>400</v>
      </c>
      <c r="F186" s="211" t="s">
        <v>401</v>
      </c>
      <c r="G186" s="212" t="s">
        <v>166</v>
      </c>
      <c r="H186" s="213">
        <v>1</v>
      </c>
      <c r="I186" s="214"/>
      <c r="J186" s="215">
        <f>ROUND(I186*H186,2)</f>
        <v>0</v>
      </c>
      <c r="K186" s="211"/>
      <c r="L186" s="216"/>
      <c r="M186" s="217"/>
      <c r="N186" s="218" t="s">
        <v>47</v>
      </c>
      <c r="O186" s="27"/>
      <c r="P186" s="180">
        <f>O186*H186</f>
        <v>0</v>
      </c>
      <c r="Q186" s="180">
        <v>0.00016</v>
      </c>
      <c r="R186" s="180">
        <f>Q186*H186</f>
        <v>0.00016</v>
      </c>
      <c r="S186" s="180">
        <v>0</v>
      </c>
      <c r="T186" s="181">
        <f>S186*H186</f>
        <v>0</v>
      </c>
      <c r="AR186" s="6" t="s">
        <v>163</v>
      </c>
      <c r="AT186" s="6" t="s">
        <v>218</v>
      </c>
      <c r="AU186" s="6" t="s">
        <v>80</v>
      </c>
      <c r="AY186" s="6" t="s">
        <v>122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6" t="s">
        <v>129</v>
      </c>
      <c r="BK186" s="182">
        <f>ROUND(I186*H186,2)</f>
        <v>0</v>
      </c>
      <c r="BL186" s="6" t="s">
        <v>129</v>
      </c>
      <c r="BM186" s="6" t="s">
        <v>402</v>
      </c>
    </row>
    <row r="187" spans="2:65" s="25" customFormat="1" ht="22.5" customHeight="1">
      <c r="B187" s="170"/>
      <c r="C187" s="209" t="s">
        <v>403</v>
      </c>
      <c r="D187" s="209" t="s">
        <v>218</v>
      </c>
      <c r="E187" s="210" t="s">
        <v>404</v>
      </c>
      <c r="F187" s="211" t="s">
        <v>405</v>
      </c>
      <c r="G187" s="212" t="s">
        <v>166</v>
      </c>
      <c r="H187" s="213">
        <v>1</v>
      </c>
      <c r="I187" s="214"/>
      <c r="J187" s="215">
        <f>ROUND(I187*H187,2)</f>
        <v>0</v>
      </c>
      <c r="K187" s="211"/>
      <c r="L187" s="216"/>
      <c r="M187" s="217"/>
      <c r="N187" s="218" t="s">
        <v>47</v>
      </c>
      <c r="O187" s="27"/>
      <c r="P187" s="180">
        <f>O187*H187</f>
        <v>0</v>
      </c>
      <c r="Q187" s="180">
        <v>0.00016</v>
      </c>
      <c r="R187" s="180">
        <f>Q187*H187</f>
        <v>0.00016</v>
      </c>
      <c r="S187" s="180">
        <v>0</v>
      </c>
      <c r="T187" s="181">
        <f>S187*H187</f>
        <v>0</v>
      </c>
      <c r="AR187" s="6" t="s">
        <v>163</v>
      </c>
      <c r="AT187" s="6" t="s">
        <v>218</v>
      </c>
      <c r="AU187" s="6" t="s">
        <v>80</v>
      </c>
      <c r="AY187" s="6" t="s">
        <v>122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6" t="s">
        <v>129</v>
      </c>
      <c r="BK187" s="182">
        <f>ROUND(I187*H187,2)</f>
        <v>0</v>
      </c>
      <c r="BL187" s="6" t="s">
        <v>129</v>
      </c>
      <c r="BM187" s="6" t="s">
        <v>406</v>
      </c>
    </row>
    <row r="188" spans="2:65" s="25" customFormat="1" ht="22.5" customHeight="1">
      <c r="B188" s="170"/>
      <c r="C188" s="209" t="s">
        <v>407</v>
      </c>
      <c r="D188" s="209" t="s">
        <v>218</v>
      </c>
      <c r="E188" s="210" t="s">
        <v>408</v>
      </c>
      <c r="F188" s="211" t="s">
        <v>409</v>
      </c>
      <c r="G188" s="212" t="s">
        <v>166</v>
      </c>
      <c r="H188" s="213">
        <v>1</v>
      </c>
      <c r="I188" s="214"/>
      <c r="J188" s="215">
        <f>ROUND(I188*H188,2)</f>
        <v>0</v>
      </c>
      <c r="K188" s="211"/>
      <c r="L188" s="216"/>
      <c r="M188" s="217"/>
      <c r="N188" s="218" t="s">
        <v>47</v>
      </c>
      <c r="O188" s="27"/>
      <c r="P188" s="180">
        <f>O188*H188</f>
        <v>0</v>
      </c>
      <c r="Q188" s="180">
        <v>0.00017</v>
      </c>
      <c r="R188" s="180">
        <f>Q188*H188</f>
        <v>0.00017</v>
      </c>
      <c r="S188" s="180">
        <v>0</v>
      </c>
      <c r="T188" s="181">
        <f>S188*H188</f>
        <v>0</v>
      </c>
      <c r="AR188" s="6" t="s">
        <v>163</v>
      </c>
      <c r="AT188" s="6" t="s">
        <v>218</v>
      </c>
      <c r="AU188" s="6" t="s">
        <v>80</v>
      </c>
      <c r="AY188" s="6" t="s">
        <v>122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6" t="s">
        <v>129</v>
      </c>
      <c r="BK188" s="182">
        <f>ROUND(I188*H188,2)</f>
        <v>0</v>
      </c>
      <c r="BL188" s="6" t="s">
        <v>129</v>
      </c>
      <c r="BM188" s="6" t="s">
        <v>410</v>
      </c>
    </row>
    <row r="189" spans="2:65" s="25" customFormat="1" ht="22.5" customHeight="1">
      <c r="B189" s="170"/>
      <c r="C189" s="209" t="s">
        <v>411</v>
      </c>
      <c r="D189" s="209" t="s">
        <v>218</v>
      </c>
      <c r="E189" s="210" t="s">
        <v>412</v>
      </c>
      <c r="F189" s="211" t="s">
        <v>413</v>
      </c>
      <c r="G189" s="212" t="s">
        <v>166</v>
      </c>
      <c r="H189" s="213">
        <v>3</v>
      </c>
      <c r="I189" s="214"/>
      <c r="J189" s="215">
        <f>ROUND(I189*H189,2)</f>
        <v>0</v>
      </c>
      <c r="K189" s="211"/>
      <c r="L189" s="216"/>
      <c r="M189" s="217"/>
      <c r="N189" s="218" t="s">
        <v>47</v>
      </c>
      <c r="O189" s="27"/>
      <c r="P189" s="180">
        <f>O189*H189</f>
        <v>0</v>
      </c>
      <c r="Q189" s="180">
        <v>0.00029</v>
      </c>
      <c r="R189" s="180">
        <f>Q189*H189</f>
        <v>0.00087</v>
      </c>
      <c r="S189" s="180">
        <v>0</v>
      </c>
      <c r="T189" s="181">
        <f>S189*H189</f>
        <v>0</v>
      </c>
      <c r="AR189" s="6" t="s">
        <v>163</v>
      </c>
      <c r="AT189" s="6" t="s">
        <v>218</v>
      </c>
      <c r="AU189" s="6" t="s">
        <v>80</v>
      </c>
      <c r="AY189" s="6" t="s">
        <v>122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6" t="s">
        <v>129</v>
      </c>
      <c r="BK189" s="182">
        <f>ROUND(I189*H189,2)</f>
        <v>0</v>
      </c>
      <c r="BL189" s="6" t="s">
        <v>129</v>
      </c>
      <c r="BM189" s="6" t="s">
        <v>414</v>
      </c>
    </row>
    <row r="190" spans="2:65" s="25" customFormat="1" ht="22.5" customHeight="1">
      <c r="B190" s="170"/>
      <c r="C190" s="209" t="s">
        <v>415</v>
      </c>
      <c r="D190" s="209" t="s">
        <v>218</v>
      </c>
      <c r="E190" s="210" t="s">
        <v>416</v>
      </c>
      <c r="F190" s="211" t="s">
        <v>417</v>
      </c>
      <c r="G190" s="212" t="s">
        <v>242</v>
      </c>
      <c r="H190" s="213">
        <v>1</v>
      </c>
      <c r="I190" s="214"/>
      <c r="J190" s="215">
        <f>ROUND(I190*H190,2)</f>
        <v>0</v>
      </c>
      <c r="K190" s="211"/>
      <c r="L190" s="216"/>
      <c r="M190" s="217"/>
      <c r="N190" s="218" t="s">
        <v>47</v>
      </c>
      <c r="O190" s="27"/>
      <c r="P190" s="180">
        <f>O190*H190</f>
        <v>0</v>
      </c>
      <c r="Q190" s="180">
        <v>0.00148</v>
      </c>
      <c r="R190" s="180">
        <f>Q190*H190</f>
        <v>0.00148</v>
      </c>
      <c r="S190" s="180">
        <v>0</v>
      </c>
      <c r="T190" s="181">
        <f>S190*H190</f>
        <v>0</v>
      </c>
      <c r="AR190" s="6" t="s">
        <v>163</v>
      </c>
      <c r="AT190" s="6" t="s">
        <v>218</v>
      </c>
      <c r="AU190" s="6" t="s">
        <v>80</v>
      </c>
      <c r="AY190" s="6" t="s">
        <v>122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6" t="s">
        <v>129</v>
      </c>
      <c r="BK190" s="182">
        <f>ROUND(I190*H190,2)</f>
        <v>0</v>
      </c>
      <c r="BL190" s="6" t="s">
        <v>129</v>
      </c>
      <c r="BM190" s="6" t="s">
        <v>418</v>
      </c>
    </row>
    <row r="191" spans="2:65" s="25" customFormat="1" ht="22.5" customHeight="1">
      <c r="B191" s="170"/>
      <c r="C191" s="209" t="s">
        <v>419</v>
      </c>
      <c r="D191" s="209" t="s">
        <v>218</v>
      </c>
      <c r="E191" s="210" t="s">
        <v>420</v>
      </c>
      <c r="F191" s="211" t="s">
        <v>421</v>
      </c>
      <c r="G191" s="212" t="s">
        <v>242</v>
      </c>
      <c r="H191" s="213">
        <v>1</v>
      </c>
      <c r="I191" s="214"/>
      <c r="J191" s="215">
        <f>ROUND(I191*H191,2)</f>
        <v>0</v>
      </c>
      <c r="K191" s="211"/>
      <c r="L191" s="216"/>
      <c r="M191" s="217"/>
      <c r="N191" s="218" t="s">
        <v>47</v>
      </c>
      <c r="O191" s="27"/>
      <c r="P191" s="180">
        <f>O191*H191</f>
        <v>0</v>
      </c>
      <c r="Q191" s="180">
        <v>0.00148</v>
      </c>
      <c r="R191" s="180">
        <f>Q191*H191</f>
        <v>0.00148</v>
      </c>
      <c r="S191" s="180">
        <v>0</v>
      </c>
      <c r="T191" s="181">
        <f>S191*H191</f>
        <v>0</v>
      </c>
      <c r="AR191" s="6" t="s">
        <v>163</v>
      </c>
      <c r="AT191" s="6" t="s">
        <v>218</v>
      </c>
      <c r="AU191" s="6" t="s">
        <v>80</v>
      </c>
      <c r="AY191" s="6" t="s">
        <v>122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6" t="s">
        <v>129</v>
      </c>
      <c r="BK191" s="182">
        <f>ROUND(I191*H191,2)</f>
        <v>0</v>
      </c>
      <c r="BL191" s="6" t="s">
        <v>129</v>
      </c>
      <c r="BM191" s="6" t="s">
        <v>422</v>
      </c>
    </row>
    <row r="192" spans="2:65" s="25" customFormat="1" ht="22.5" customHeight="1">
      <c r="B192" s="170"/>
      <c r="C192" s="171" t="s">
        <v>423</v>
      </c>
      <c r="D192" s="171" t="s">
        <v>124</v>
      </c>
      <c r="E192" s="172" t="s">
        <v>424</v>
      </c>
      <c r="F192" s="173" t="s">
        <v>425</v>
      </c>
      <c r="G192" s="174" t="s">
        <v>160</v>
      </c>
      <c r="H192" s="175">
        <v>124</v>
      </c>
      <c r="I192" s="176"/>
      <c r="J192" s="177">
        <f>ROUND(I192*H192,2)</f>
        <v>0</v>
      </c>
      <c r="K192" s="173"/>
      <c r="L192" s="26"/>
      <c r="M192" s="178"/>
      <c r="N192" s="179" t="s">
        <v>47</v>
      </c>
      <c r="O192" s="27"/>
      <c r="P192" s="180">
        <f>O192*H192</f>
        <v>0</v>
      </c>
      <c r="Q192" s="180">
        <v>0.00074</v>
      </c>
      <c r="R192" s="180">
        <f>Q192*H192</f>
        <v>0.09176</v>
      </c>
      <c r="S192" s="180">
        <v>0</v>
      </c>
      <c r="T192" s="181">
        <f>S192*H192</f>
        <v>0</v>
      </c>
      <c r="AR192" s="6" t="s">
        <v>129</v>
      </c>
      <c r="AT192" s="6" t="s">
        <v>124</v>
      </c>
      <c r="AU192" s="6" t="s">
        <v>80</v>
      </c>
      <c r="AY192" s="6" t="s">
        <v>122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6" t="s">
        <v>129</v>
      </c>
      <c r="BK192" s="182">
        <f>ROUND(I192*H192,2)</f>
        <v>0</v>
      </c>
      <c r="BL192" s="6" t="s">
        <v>129</v>
      </c>
      <c r="BM192" s="6" t="s">
        <v>426</v>
      </c>
    </row>
    <row r="193" spans="2:65" s="25" customFormat="1" ht="22.5" customHeight="1">
      <c r="B193" s="170"/>
      <c r="C193" s="209" t="s">
        <v>427</v>
      </c>
      <c r="D193" s="209" t="s">
        <v>218</v>
      </c>
      <c r="E193" s="210" t="s">
        <v>428</v>
      </c>
      <c r="F193" s="211" t="s">
        <v>429</v>
      </c>
      <c r="G193" s="212" t="s">
        <v>160</v>
      </c>
      <c r="H193" s="213">
        <v>124</v>
      </c>
      <c r="I193" s="214"/>
      <c r="J193" s="215">
        <f>ROUND(I193*H193,2)</f>
        <v>0</v>
      </c>
      <c r="K193" s="211"/>
      <c r="L193" s="216"/>
      <c r="M193" s="217"/>
      <c r="N193" s="218" t="s">
        <v>47</v>
      </c>
      <c r="O193" s="27"/>
      <c r="P193" s="180">
        <f>O193*H193</f>
        <v>0</v>
      </c>
      <c r="Q193" s="180">
        <v>0.00148</v>
      </c>
      <c r="R193" s="180">
        <f>Q193*H193</f>
        <v>0.18352</v>
      </c>
      <c r="S193" s="180">
        <v>0</v>
      </c>
      <c r="T193" s="181">
        <f>S193*H193</f>
        <v>0</v>
      </c>
      <c r="AR193" s="6" t="s">
        <v>163</v>
      </c>
      <c r="AT193" s="6" t="s">
        <v>218</v>
      </c>
      <c r="AU193" s="6" t="s">
        <v>80</v>
      </c>
      <c r="AY193" s="6" t="s">
        <v>122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6" t="s">
        <v>129</v>
      </c>
      <c r="BK193" s="182">
        <f>ROUND(I193*H193,2)</f>
        <v>0</v>
      </c>
      <c r="BL193" s="6" t="s">
        <v>129</v>
      </c>
      <c r="BM193" s="6" t="s">
        <v>430</v>
      </c>
    </row>
    <row r="194" spans="2:65" s="25" customFormat="1" ht="22.5" customHeight="1">
      <c r="B194" s="170"/>
      <c r="C194" s="209" t="s">
        <v>431</v>
      </c>
      <c r="D194" s="209" t="s">
        <v>218</v>
      </c>
      <c r="E194" s="210" t="s">
        <v>432</v>
      </c>
      <c r="F194" s="211" t="s">
        <v>433</v>
      </c>
      <c r="G194" s="212" t="s">
        <v>166</v>
      </c>
      <c r="H194" s="213">
        <v>3</v>
      </c>
      <c r="I194" s="214"/>
      <c r="J194" s="215">
        <f>ROUND(I194*H194,2)</f>
        <v>0</v>
      </c>
      <c r="K194" s="211"/>
      <c r="L194" s="216"/>
      <c r="M194" s="217"/>
      <c r="N194" s="218" t="s">
        <v>47</v>
      </c>
      <c r="O194" s="27"/>
      <c r="P194" s="180">
        <f>O194*H194</f>
        <v>0</v>
      </c>
      <c r="Q194" s="180">
        <v>0.00016</v>
      </c>
      <c r="R194" s="180">
        <f>Q194*H194</f>
        <v>0.00048000000000000007</v>
      </c>
      <c r="S194" s="180">
        <v>0</v>
      </c>
      <c r="T194" s="181">
        <f>S194*H194</f>
        <v>0</v>
      </c>
      <c r="AR194" s="6" t="s">
        <v>163</v>
      </c>
      <c r="AT194" s="6" t="s">
        <v>218</v>
      </c>
      <c r="AU194" s="6" t="s">
        <v>80</v>
      </c>
      <c r="AY194" s="6" t="s">
        <v>122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6" t="s">
        <v>129</v>
      </c>
      <c r="BK194" s="182">
        <f>ROUND(I194*H194,2)</f>
        <v>0</v>
      </c>
      <c r="BL194" s="6" t="s">
        <v>129</v>
      </c>
      <c r="BM194" s="6" t="s">
        <v>434</v>
      </c>
    </row>
    <row r="195" spans="2:65" s="25" customFormat="1" ht="22.5" customHeight="1">
      <c r="B195" s="170"/>
      <c r="C195" s="209" t="s">
        <v>435</v>
      </c>
      <c r="D195" s="209" t="s">
        <v>218</v>
      </c>
      <c r="E195" s="210" t="s">
        <v>436</v>
      </c>
      <c r="F195" s="211" t="s">
        <v>437</v>
      </c>
      <c r="G195" s="212" t="s">
        <v>166</v>
      </c>
      <c r="H195" s="213">
        <v>1</v>
      </c>
      <c r="I195" s="214"/>
      <c r="J195" s="215">
        <f>ROUND(I195*H195,2)</f>
        <v>0</v>
      </c>
      <c r="K195" s="211"/>
      <c r="L195" s="216"/>
      <c r="M195" s="217"/>
      <c r="N195" s="218" t="s">
        <v>47</v>
      </c>
      <c r="O195" s="27"/>
      <c r="P195" s="180">
        <f>O195*H195</f>
        <v>0</v>
      </c>
      <c r="Q195" s="180">
        <v>0.00016</v>
      </c>
      <c r="R195" s="180">
        <f>Q195*H195</f>
        <v>0.00016</v>
      </c>
      <c r="S195" s="180">
        <v>0</v>
      </c>
      <c r="T195" s="181">
        <f>S195*H195</f>
        <v>0</v>
      </c>
      <c r="AR195" s="6" t="s">
        <v>163</v>
      </c>
      <c r="AT195" s="6" t="s">
        <v>218</v>
      </c>
      <c r="AU195" s="6" t="s">
        <v>80</v>
      </c>
      <c r="AY195" s="6" t="s">
        <v>122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6" t="s">
        <v>129</v>
      </c>
      <c r="BK195" s="182">
        <f>ROUND(I195*H195,2)</f>
        <v>0</v>
      </c>
      <c r="BL195" s="6" t="s">
        <v>129</v>
      </c>
      <c r="BM195" s="6" t="s">
        <v>438</v>
      </c>
    </row>
    <row r="196" spans="2:65" s="25" customFormat="1" ht="22.5" customHeight="1">
      <c r="B196" s="170"/>
      <c r="C196" s="209" t="s">
        <v>439</v>
      </c>
      <c r="D196" s="209" t="s">
        <v>218</v>
      </c>
      <c r="E196" s="210" t="s">
        <v>440</v>
      </c>
      <c r="F196" s="211" t="s">
        <v>441</v>
      </c>
      <c r="G196" s="212" t="s">
        <v>166</v>
      </c>
      <c r="H196" s="213">
        <v>1</v>
      </c>
      <c r="I196" s="214"/>
      <c r="J196" s="215">
        <f>ROUND(I196*H196,2)</f>
        <v>0</v>
      </c>
      <c r="K196" s="211"/>
      <c r="L196" s="216"/>
      <c r="M196" s="217"/>
      <c r="N196" s="218" t="s">
        <v>47</v>
      </c>
      <c r="O196" s="27"/>
      <c r="P196" s="180">
        <f>O196*H196</f>
        <v>0</v>
      </c>
      <c r="Q196" s="180">
        <v>0.00016</v>
      </c>
      <c r="R196" s="180">
        <f>Q196*H196</f>
        <v>0.00016</v>
      </c>
      <c r="S196" s="180">
        <v>0</v>
      </c>
      <c r="T196" s="181">
        <f>S196*H196</f>
        <v>0</v>
      </c>
      <c r="AR196" s="6" t="s">
        <v>163</v>
      </c>
      <c r="AT196" s="6" t="s">
        <v>218</v>
      </c>
      <c r="AU196" s="6" t="s">
        <v>80</v>
      </c>
      <c r="AY196" s="6" t="s">
        <v>122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6" t="s">
        <v>129</v>
      </c>
      <c r="BK196" s="182">
        <f>ROUND(I196*H196,2)</f>
        <v>0</v>
      </c>
      <c r="BL196" s="6" t="s">
        <v>129</v>
      </c>
      <c r="BM196" s="6" t="s">
        <v>442</v>
      </c>
    </row>
    <row r="197" spans="2:65" s="25" customFormat="1" ht="22.5" customHeight="1">
      <c r="B197" s="170"/>
      <c r="C197" s="209" t="s">
        <v>443</v>
      </c>
      <c r="D197" s="209" t="s">
        <v>218</v>
      </c>
      <c r="E197" s="210" t="s">
        <v>444</v>
      </c>
      <c r="F197" s="211" t="s">
        <v>445</v>
      </c>
      <c r="G197" s="212" t="s">
        <v>166</v>
      </c>
      <c r="H197" s="213">
        <v>1</v>
      </c>
      <c r="I197" s="214"/>
      <c r="J197" s="215">
        <f>ROUND(I197*H197,2)</f>
        <v>0</v>
      </c>
      <c r="K197" s="211"/>
      <c r="L197" s="216"/>
      <c r="M197" s="217"/>
      <c r="N197" s="218" t="s">
        <v>47</v>
      </c>
      <c r="O197" s="27"/>
      <c r="P197" s="180">
        <f>O197*H197</f>
        <v>0</v>
      </c>
      <c r="Q197" s="180">
        <v>0.00016</v>
      </c>
      <c r="R197" s="180">
        <f>Q197*H197</f>
        <v>0.00016</v>
      </c>
      <c r="S197" s="180">
        <v>0</v>
      </c>
      <c r="T197" s="181">
        <f>S197*H197</f>
        <v>0</v>
      </c>
      <c r="AR197" s="6" t="s">
        <v>163</v>
      </c>
      <c r="AT197" s="6" t="s">
        <v>218</v>
      </c>
      <c r="AU197" s="6" t="s">
        <v>80</v>
      </c>
      <c r="AY197" s="6" t="s">
        <v>122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6" t="s">
        <v>129</v>
      </c>
      <c r="BK197" s="182">
        <f>ROUND(I197*H197,2)</f>
        <v>0</v>
      </c>
      <c r="BL197" s="6" t="s">
        <v>129</v>
      </c>
      <c r="BM197" s="6" t="s">
        <v>446</v>
      </c>
    </row>
    <row r="198" spans="2:65" s="25" customFormat="1" ht="22.5" customHeight="1">
      <c r="B198" s="170"/>
      <c r="C198" s="209" t="s">
        <v>447</v>
      </c>
      <c r="D198" s="209" t="s">
        <v>218</v>
      </c>
      <c r="E198" s="210" t="s">
        <v>448</v>
      </c>
      <c r="F198" s="211" t="s">
        <v>449</v>
      </c>
      <c r="G198" s="212" t="s">
        <v>166</v>
      </c>
      <c r="H198" s="213">
        <v>3</v>
      </c>
      <c r="I198" s="214"/>
      <c r="J198" s="215">
        <f>ROUND(I198*H198,2)</f>
        <v>0</v>
      </c>
      <c r="K198" s="211"/>
      <c r="L198" s="216"/>
      <c r="M198" s="217"/>
      <c r="N198" s="218" t="s">
        <v>47</v>
      </c>
      <c r="O198" s="27"/>
      <c r="P198" s="180">
        <f>O198*H198</f>
        <v>0</v>
      </c>
      <c r="Q198" s="180">
        <v>0.00029</v>
      </c>
      <c r="R198" s="180">
        <f>Q198*H198</f>
        <v>0.00087</v>
      </c>
      <c r="S198" s="180">
        <v>0</v>
      </c>
      <c r="T198" s="181">
        <f>S198*H198</f>
        <v>0</v>
      </c>
      <c r="AR198" s="6" t="s">
        <v>163</v>
      </c>
      <c r="AT198" s="6" t="s">
        <v>218</v>
      </c>
      <c r="AU198" s="6" t="s">
        <v>80</v>
      </c>
      <c r="AY198" s="6" t="s">
        <v>122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6" t="s">
        <v>129</v>
      </c>
      <c r="BK198" s="182">
        <f>ROUND(I198*H198,2)</f>
        <v>0</v>
      </c>
      <c r="BL198" s="6" t="s">
        <v>129</v>
      </c>
      <c r="BM198" s="6" t="s">
        <v>450</v>
      </c>
    </row>
    <row r="199" spans="2:65" s="25" customFormat="1" ht="22.5" customHeight="1">
      <c r="B199" s="170"/>
      <c r="C199" s="209" t="s">
        <v>451</v>
      </c>
      <c r="D199" s="209" t="s">
        <v>218</v>
      </c>
      <c r="E199" s="210" t="s">
        <v>452</v>
      </c>
      <c r="F199" s="211" t="s">
        <v>453</v>
      </c>
      <c r="G199" s="212" t="s">
        <v>166</v>
      </c>
      <c r="H199" s="213">
        <v>1</v>
      </c>
      <c r="I199" s="214"/>
      <c r="J199" s="215">
        <f>ROUND(I199*H199,2)</f>
        <v>0</v>
      </c>
      <c r="K199" s="211"/>
      <c r="L199" s="216"/>
      <c r="M199" s="217"/>
      <c r="N199" s="218" t="s">
        <v>47</v>
      </c>
      <c r="O199" s="27"/>
      <c r="P199" s="180">
        <f>O199*H199</f>
        <v>0</v>
      </c>
      <c r="Q199" s="180">
        <v>0.00016</v>
      </c>
      <c r="R199" s="180">
        <f>Q199*H199</f>
        <v>0.00016</v>
      </c>
      <c r="S199" s="180">
        <v>0</v>
      </c>
      <c r="T199" s="181">
        <f>S199*H199</f>
        <v>0</v>
      </c>
      <c r="AR199" s="6" t="s">
        <v>163</v>
      </c>
      <c r="AT199" s="6" t="s">
        <v>218</v>
      </c>
      <c r="AU199" s="6" t="s">
        <v>80</v>
      </c>
      <c r="AY199" s="6" t="s">
        <v>122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6" t="s">
        <v>129</v>
      </c>
      <c r="BK199" s="182">
        <f>ROUND(I199*H199,2)</f>
        <v>0</v>
      </c>
      <c r="BL199" s="6" t="s">
        <v>129</v>
      </c>
      <c r="BM199" s="6" t="s">
        <v>454</v>
      </c>
    </row>
    <row r="200" spans="2:65" s="25" customFormat="1" ht="22.5" customHeight="1">
      <c r="B200" s="170"/>
      <c r="C200" s="209" t="s">
        <v>455</v>
      </c>
      <c r="D200" s="209" t="s">
        <v>218</v>
      </c>
      <c r="E200" s="210" t="s">
        <v>456</v>
      </c>
      <c r="F200" s="211" t="s">
        <v>457</v>
      </c>
      <c r="G200" s="212" t="s">
        <v>166</v>
      </c>
      <c r="H200" s="213">
        <v>1</v>
      </c>
      <c r="I200" s="214"/>
      <c r="J200" s="215">
        <f>ROUND(I200*H200,2)</f>
        <v>0</v>
      </c>
      <c r="K200" s="211"/>
      <c r="L200" s="216"/>
      <c r="M200" s="217"/>
      <c r="N200" s="218" t="s">
        <v>47</v>
      </c>
      <c r="O200" s="27"/>
      <c r="P200" s="180">
        <f>O200*H200</f>
        <v>0</v>
      </c>
      <c r="Q200" s="180">
        <v>0.00016</v>
      </c>
      <c r="R200" s="180">
        <f>Q200*H200</f>
        <v>0.00016</v>
      </c>
      <c r="S200" s="180">
        <v>0</v>
      </c>
      <c r="T200" s="181">
        <f>S200*H200</f>
        <v>0</v>
      </c>
      <c r="AR200" s="6" t="s">
        <v>163</v>
      </c>
      <c r="AT200" s="6" t="s">
        <v>218</v>
      </c>
      <c r="AU200" s="6" t="s">
        <v>80</v>
      </c>
      <c r="AY200" s="6" t="s">
        <v>122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6" t="s">
        <v>129</v>
      </c>
      <c r="BK200" s="182">
        <f>ROUND(I200*H200,2)</f>
        <v>0</v>
      </c>
      <c r="BL200" s="6" t="s">
        <v>129</v>
      </c>
      <c r="BM200" s="6" t="s">
        <v>458</v>
      </c>
    </row>
    <row r="201" spans="2:65" s="25" customFormat="1" ht="22.5" customHeight="1">
      <c r="B201" s="170"/>
      <c r="C201" s="209" t="s">
        <v>459</v>
      </c>
      <c r="D201" s="209" t="s">
        <v>218</v>
      </c>
      <c r="E201" s="210" t="s">
        <v>460</v>
      </c>
      <c r="F201" s="211" t="s">
        <v>461</v>
      </c>
      <c r="G201" s="212" t="s">
        <v>166</v>
      </c>
      <c r="H201" s="213">
        <v>1</v>
      </c>
      <c r="I201" s="214"/>
      <c r="J201" s="215">
        <f>ROUND(I201*H201,2)</f>
        <v>0</v>
      </c>
      <c r="K201" s="211"/>
      <c r="L201" s="216"/>
      <c r="M201" s="217"/>
      <c r="N201" s="218" t="s">
        <v>47</v>
      </c>
      <c r="O201" s="27"/>
      <c r="P201" s="180">
        <f>O201*H201</f>
        <v>0</v>
      </c>
      <c r="Q201" s="180">
        <v>0.00016</v>
      </c>
      <c r="R201" s="180">
        <f>Q201*H201</f>
        <v>0.00016</v>
      </c>
      <c r="S201" s="180">
        <v>0</v>
      </c>
      <c r="T201" s="181">
        <f>S201*H201</f>
        <v>0</v>
      </c>
      <c r="AR201" s="6" t="s">
        <v>163</v>
      </c>
      <c r="AT201" s="6" t="s">
        <v>218</v>
      </c>
      <c r="AU201" s="6" t="s">
        <v>80</v>
      </c>
      <c r="AY201" s="6" t="s">
        <v>122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6" t="s">
        <v>129</v>
      </c>
      <c r="BK201" s="182">
        <f>ROUND(I201*H201,2)</f>
        <v>0</v>
      </c>
      <c r="BL201" s="6" t="s">
        <v>129</v>
      </c>
      <c r="BM201" s="6" t="s">
        <v>462</v>
      </c>
    </row>
    <row r="202" spans="2:65" s="25" customFormat="1" ht="22.5" customHeight="1">
      <c r="B202" s="170"/>
      <c r="C202" s="209" t="s">
        <v>463</v>
      </c>
      <c r="D202" s="209" t="s">
        <v>218</v>
      </c>
      <c r="E202" s="210" t="s">
        <v>464</v>
      </c>
      <c r="F202" s="211" t="s">
        <v>465</v>
      </c>
      <c r="G202" s="212" t="s">
        <v>242</v>
      </c>
      <c r="H202" s="213">
        <v>2</v>
      </c>
      <c r="I202" s="214"/>
      <c r="J202" s="215">
        <f>ROUND(I202*H202,2)</f>
        <v>0</v>
      </c>
      <c r="K202" s="211"/>
      <c r="L202" s="216"/>
      <c r="M202" s="217"/>
      <c r="N202" s="218" t="s">
        <v>47</v>
      </c>
      <c r="O202" s="27"/>
      <c r="P202" s="180">
        <f>O202*H202</f>
        <v>0</v>
      </c>
      <c r="Q202" s="180">
        <v>0.00148</v>
      </c>
      <c r="R202" s="180">
        <f>Q202*H202</f>
        <v>0.00296</v>
      </c>
      <c r="S202" s="180">
        <v>0</v>
      </c>
      <c r="T202" s="181">
        <f>S202*H202</f>
        <v>0</v>
      </c>
      <c r="AR202" s="6" t="s">
        <v>163</v>
      </c>
      <c r="AT202" s="6" t="s">
        <v>218</v>
      </c>
      <c r="AU202" s="6" t="s">
        <v>80</v>
      </c>
      <c r="AY202" s="6" t="s">
        <v>122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6" t="s">
        <v>129</v>
      </c>
      <c r="BK202" s="182">
        <f>ROUND(I202*H202,2)</f>
        <v>0</v>
      </c>
      <c r="BL202" s="6" t="s">
        <v>129</v>
      </c>
      <c r="BM202" s="6" t="s">
        <v>466</v>
      </c>
    </row>
    <row r="203" spans="2:65" s="25" customFormat="1" ht="22.5" customHeight="1">
      <c r="B203" s="170"/>
      <c r="C203" s="209" t="s">
        <v>467</v>
      </c>
      <c r="D203" s="209" t="s">
        <v>218</v>
      </c>
      <c r="E203" s="210" t="s">
        <v>468</v>
      </c>
      <c r="F203" s="211" t="s">
        <v>469</v>
      </c>
      <c r="G203" s="212" t="s">
        <v>242</v>
      </c>
      <c r="H203" s="213">
        <v>2</v>
      </c>
      <c r="I203" s="214"/>
      <c r="J203" s="215">
        <f>ROUND(I203*H203,2)</f>
        <v>0</v>
      </c>
      <c r="K203" s="211"/>
      <c r="L203" s="216"/>
      <c r="M203" s="217"/>
      <c r="N203" s="218" t="s">
        <v>47</v>
      </c>
      <c r="O203" s="27"/>
      <c r="P203" s="180">
        <f>O203*H203</f>
        <v>0</v>
      </c>
      <c r="Q203" s="180">
        <v>0.00148</v>
      </c>
      <c r="R203" s="180">
        <f>Q203*H203</f>
        <v>0.00296</v>
      </c>
      <c r="S203" s="180">
        <v>0</v>
      </c>
      <c r="T203" s="181">
        <f>S203*H203</f>
        <v>0</v>
      </c>
      <c r="AR203" s="6" t="s">
        <v>163</v>
      </c>
      <c r="AT203" s="6" t="s">
        <v>218</v>
      </c>
      <c r="AU203" s="6" t="s">
        <v>80</v>
      </c>
      <c r="AY203" s="6" t="s">
        <v>122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6" t="s">
        <v>129</v>
      </c>
      <c r="BK203" s="182">
        <f>ROUND(I203*H203,2)</f>
        <v>0</v>
      </c>
      <c r="BL203" s="6" t="s">
        <v>129</v>
      </c>
      <c r="BM203" s="6" t="s">
        <v>470</v>
      </c>
    </row>
    <row r="204" spans="2:65" s="25" customFormat="1" ht="22.5" customHeight="1">
      <c r="B204" s="170"/>
      <c r="C204" s="171" t="s">
        <v>471</v>
      </c>
      <c r="D204" s="171" t="s">
        <v>124</v>
      </c>
      <c r="E204" s="172" t="s">
        <v>472</v>
      </c>
      <c r="F204" s="173" t="s">
        <v>473</v>
      </c>
      <c r="G204" s="174" t="s">
        <v>160</v>
      </c>
      <c r="H204" s="175">
        <v>434</v>
      </c>
      <c r="I204" s="176"/>
      <c r="J204" s="177">
        <f>ROUND(I204*H204,2)</f>
        <v>0</v>
      </c>
      <c r="K204" s="173" t="s">
        <v>128</v>
      </c>
      <c r="L204" s="26"/>
      <c r="M204" s="178"/>
      <c r="N204" s="179" t="s">
        <v>47</v>
      </c>
      <c r="O204" s="27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AR204" s="6" t="s">
        <v>129</v>
      </c>
      <c r="AT204" s="6" t="s">
        <v>124</v>
      </c>
      <c r="AU204" s="6" t="s">
        <v>80</v>
      </c>
      <c r="AY204" s="6" t="s">
        <v>122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6" t="s">
        <v>129</v>
      </c>
      <c r="BK204" s="182">
        <f>ROUND(I204*H204,2)</f>
        <v>0</v>
      </c>
      <c r="BL204" s="6" t="s">
        <v>129</v>
      </c>
      <c r="BM204" s="6" t="s">
        <v>474</v>
      </c>
    </row>
    <row r="205" spans="2:51" s="183" customFormat="1" ht="22.5" customHeight="1">
      <c r="B205" s="184"/>
      <c r="D205" s="185" t="s">
        <v>131</v>
      </c>
      <c r="E205" s="186"/>
      <c r="F205" s="187" t="s">
        <v>475</v>
      </c>
      <c r="H205" s="188">
        <v>434</v>
      </c>
      <c r="I205" s="189"/>
      <c r="L205" s="184"/>
      <c r="M205" s="190"/>
      <c r="N205" s="191"/>
      <c r="O205" s="191"/>
      <c r="P205" s="191"/>
      <c r="Q205" s="191"/>
      <c r="R205" s="191"/>
      <c r="S205" s="191"/>
      <c r="T205" s="192"/>
      <c r="AT205" s="193" t="s">
        <v>131</v>
      </c>
      <c r="AU205" s="193" t="s">
        <v>80</v>
      </c>
      <c r="AV205" s="183" t="s">
        <v>80</v>
      </c>
      <c r="AW205" s="183" t="s">
        <v>38</v>
      </c>
      <c r="AX205" s="183" t="s">
        <v>21</v>
      </c>
      <c r="AY205" s="193" t="s">
        <v>122</v>
      </c>
    </row>
    <row r="206" spans="2:65" s="25" customFormat="1" ht="22.5" customHeight="1">
      <c r="B206" s="170"/>
      <c r="C206" s="171" t="s">
        <v>476</v>
      </c>
      <c r="D206" s="171" t="s">
        <v>124</v>
      </c>
      <c r="E206" s="172" t="s">
        <v>477</v>
      </c>
      <c r="F206" s="173" t="s">
        <v>478</v>
      </c>
      <c r="G206" s="174" t="s">
        <v>160</v>
      </c>
      <c r="H206" s="175">
        <v>217</v>
      </c>
      <c r="I206" s="176"/>
      <c r="J206" s="177">
        <f>ROUND(I206*H206,2)</f>
        <v>0</v>
      </c>
      <c r="K206" s="173" t="s">
        <v>128</v>
      </c>
      <c r="L206" s="26"/>
      <c r="M206" s="178"/>
      <c r="N206" s="179" t="s">
        <v>47</v>
      </c>
      <c r="O206" s="27"/>
      <c r="P206" s="180">
        <f>O206*H206</f>
        <v>0</v>
      </c>
      <c r="Q206" s="180">
        <v>6E-05</v>
      </c>
      <c r="R206" s="180">
        <f>Q206*H206</f>
        <v>0.01302</v>
      </c>
      <c r="S206" s="180">
        <v>0</v>
      </c>
      <c r="T206" s="181">
        <f>S206*H206</f>
        <v>0</v>
      </c>
      <c r="AR206" s="6" t="s">
        <v>129</v>
      </c>
      <c r="AT206" s="6" t="s">
        <v>124</v>
      </c>
      <c r="AU206" s="6" t="s">
        <v>80</v>
      </c>
      <c r="AY206" s="6" t="s">
        <v>122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6" t="s">
        <v>129</v>
      </c>
      <c r="BK206" s="182">
        <f>ROUND(I206*H206,2)</f>
        <v>0</v>
      </c>
      <c r="BL206" s="6" t="s">
        <v>129</v>
      </c>
      <c r="BM206" s="6" t="s">
        <v>479</v>
      </c>
    </row>
    <row r="207" spans="2:63" s="155" customFormat="1" ht="29.25" customHeight="1">
      <c r="B207" s="156"/>
      <c r="D207" s="167" t="s">
        <v>73</v>
      </c>
      <c r="E207" s="168" t="s">
        <v>168</v>
      </c>
      <c r="F207" s="168" t="s">
        <v>480</v>
      </c>
      <c r="I207" s="159"/>
      <c r="J207" s="169">
        <f>BK207</f>
        <v>0</v>
      </c>
      <c r="L207" s="156"/>
      <c r="M207" s="161"/>
      <c r="N207" s="162"/>
      <c r="O207" s="162"/>
      <c r="P207" s="163">
        <f>SUM(P208:P222)</f>
        <v>0</v>
      </c>
      <c r="Q207" s="162"/>
      <c r="R207" s="163">
        <f>SUM(R208:R222)</f>
        <v>3.5759999999999996</v>
      </c>
      <c r="S207" s="162"/>
      <c r="T207" s="164">
        <f>SUM(T208:T222)</f>
        <v>91.185</v>
      </c>
      <c r="AR207" s="157" t="s">
        <v>21</v>
      </c>
      <c r="AT207" s="165" t="s">
        <v>73</v>
      </c>
      <c r="AU207" s="165" t="s">
        <v>21</v>
      </c>
      <c r="AY207" s="157" t="s">
        <v>122</v>
      </c>
      <c r="BK207" s="166">
        <f>SUM(BK208:BK222)</f>
        <v>0</v>
      </c>
    </row>
    <row r="208" spans="2:65" s="25" customFormat="1" ht="31.5" customHeight="1">
      <c r="B208" s="170"/>
      <c r="C208" s="171" t="s">
        <v>481</v>
      </c>
      <c r="D208" s="171" t="s">
        <v>124</v>
      </c>
      <c r="E208" s="172" t="s">
        <v>482</v>
      </c>
      <c r="F208" s="173" t="s">
        <v>483</v>
      </c>
      <c r="G208" s="174" t="s">
        <v>160</v>
      </c>
      <c r="H208" s="175">
        <v>6</v>
      </c>
      <c r="I208" s="176"/>
      <c r="J208" s="177">
        <f>ROUND(I208*H208,2)</f>
        <v>0</v>
      </c>
      <c r="K208" s="173" t="s">
        <v>128</v>
      </c>
      <c r="L208" s="26"/>
      <c r="M208" s="178"/>
      <c r="N208" s="179" t="s">
        <v>47</v>
      </c>
      <c r="O208" s="27"/>
      <c r="P208" s="180">
        <f>O208*H208</f>
        <v>0</v>
      </c>
      <c r="Q208" s="180">
        <v>0</v>
      </c>
      <c r="R208" s="180">
        <f>Q208*H208</f>
        <v>0</v>
      </c>
      <c r="S208" s="180">
        <v>0</v>
      </c>
      <c r="T208" s="181">
        <f>S208*H208</f>
        <v>0</v>
      </c>
      <c r="AR208" s="6" t="s">
        <v>129</v>
      </c>
      <c r="AT208" s="6" t="s">
        <v>124</v>
      </c>
      <c r="AU208" s="6" t="s">
        <v>80</v>
      </c>
      <c r="AY208" s="6" t="s">
        <v>122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6" t="s">
        <v>129</v>
      </c>
      <c r="BK208" s="182">
        <f>ROUND(I208*H208,2)</f>
        <v>0</v>
      </c>
      <c r="BL208" s="6" t="s">
        <v>129</v>
      </c>
      <c r="BM208" s="6" t="s">
        <v>484</v>
      </c>
    </row>
    <row r="209" spans="2:65" s="25" customFormat="1" ht="22.5" customHeight="1">
      <c r="B209" s="170"/>
      <c r="C209" s="209" t="s">
        <v>485</v>
      </c>
      <c r="D209" s="209" t="s">
        <v>218</v>
      </c>
      <c r="E209" s="210" t="s">
        <v>486</v>
      </c>
      <c r="F209" s="211" t="s">
        <v>487</v>
      </c>
      <c r="G209" s="212" t="s">
        <v>166</v>
      </c>
      <c r="H209" s="213">
        <v>6</v>
      </c>
      <c r="I209" s="214"/>
      <c r="J209" s="215">
        <f>ROUND(I209*H209,2)</f>
        <v>0</v>
      </c>
      <c r="K209" s="211" t="s">
        <v>128</v>
      </c>
      <c r="L209" s="216"/>
      <c r="M209" s="217"/>
      <c r="N209" s="218" t="s">
        <v>47</v>
      </c>
      <c r="O209" s="27"/>
      <c r="P209" s="180">
        <f>O209*H209</f>
        <v>0</v>
      </c>
      <c r="Q209" s="180">
        <v>0.081</v>
      </c>
      <c r="R209" s="180">
        <f>Q209*H209</f>
        <v>0.486</v>
      </c>
      <c r="S209" s="180">
        <v>0</v>
      </c>
      <c r="T209" s="181">
        <f>S209*H209</f>
        <v>0</v>
      </c>
      <c r="AR209" s="6" t="s">
        <v>163</v>
      </c>
      <c r="AT209" s="6" t="s">
        <v>218</v>
      </c>
      <c r="AU209" s="6" t="s">
        <v>80</v>
      </c>
      <c r="AY209" s="6" t="s">
        <v>122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6" t="s">
        <v>129</v>
      </c>
      <c r="BK209" s="182">
        <f>ROUND(I209*H209,2)</f>
        <v>0</v>
      </c>
      <c r="BL209" s="6" t="s">
        <v>129</v>
      </c>
      <c r="BM209" s="6" t="s">
        <v>488</v>
      </c>
    </row>
    <row r="210" spans="2:65" s="25" customFormat="1" ht="31.5" customHeight="1">
      <c r="B210" s="170"/>
      <c r="C210" s="171" t="s">
        <v>489</v>
      </c>
      <c r="D210" s="171" t="s">
        <v>124</v>
      </c>
      <c r="E210" s="172" t="s">
        <v>490</v>
      </c>
      <c r="F210" s="173" t="s">
        <v>491</v>
      </c>
      <c r="G210" s="174" t="s">
        <v>160</v>
      </c>
      <c r="H210" s="175">
        <v>139.5</v>
      </c>
      <c r="I210" s="176"/>
      <c r="J210" s="177">
        <f>ROUND(I210*H210,2)</f>
        <v>0</v>
      </c>
      <c r="K210" s="173" t="s">
        <v>128</v>
      </c>
      <c r="L210" s="26"/>
      <c r="M210" s="178"/>
      <c r="N210" s="179" t="s">
        <v>47</v>
      </c>
      <c r="O210" s="27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AR210" s="6" t="s">
        <v>129</v>
      </c>
      <c r="AT210" s="6" t="s">
        <v>124</v>
      </c>
      <c r="AU210" s="6" t="s">
        <v>80</v>
      </c>
      <c r="AY210" s="6" t="s">
        <v>122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6" t="s">
        <v>129</v>
      </c>
      <c r="BK210" s="182">
        <f>ROUND(I210*H210,2)</f>
        <v>0</v>
      </c>
      <c r="BL210" s="6" t="s">
        <v>129</v>
      </c>
      <c r="BM210" s="6" t="s">
        <v>492</v>
      </c>
    </row>
    <row r="211" spans="2:51" s="183" customFormat="1" ht="22.5" customHeight="1">
      <c r="B211" s="184"/>
      <c r="D211" s="185" t="s">
        <v>131</v>
      </c>
      <c r="E211" s="186"/>
      <c r="F211" s="187" t="s">
        <v>493</v>
      </c>
      <c r="H211" s="188">
        <v>139.5</v>
      </c>
      <c r="I211" s="189"/>
      <c r="L211" s="184"/>
      <c r="M211" s="190"/>
      <c r="N211" s="191"/>
      <c r="O211" s="191"/>
      <c r="P211" s="191"/>
      <c r="Q211" s="191"/>
      <c r="R211" s="191"/>
      <c r="S211" s="191"/>
      <c r="T211" s="192"/>
      <c r="AT211" s="193" t="s">
        <v>131</v>
      </c>
      <c r="AU211" s="193" t="s">
        <v>80</v>
      </c>
      <c r="AV211" s="183" t="s">
        <v>80</v>
      </c>
      <c r="AW211" s="183" t="s">
        <v>38</v>
      </c>
      <c r="AX211" s="183" t="s">
        <v>21</v>
      </c>
      <c r="AY211" s="193" t="s">
        <v>122</v>
      </c>
    </row>
    <row r="212" spans="2:65" s="25" customFormat="1" ht="22.5" customHeight="1">
      <c r="B212" s="170"/>
      <c r="C212" s="209" t="s">
        <v>494</v>
      </c>
      <c r="D212" s="209" t="s">
        <v>218</v>
      </c>
      <c r="E212" s="210" t="s">
        <v>495</v>
      </c>
      <c r="F212" s="211" t="s">
        <v>496</v>
      </c>
      <c r="G212" s="212" t="s">
        <v>166</v>
      </c>
      <c r="H212" s="213">
        <v>60</v>
      </c>
      <c r="I212" s="214"/>
      <c r="J212" s="215">
        <f>ROUND(I212*H212,2)</f>
        <v>0</v>
      </c>
      <c r="K212" s="211" t="s">
        <v>128</v>
      </c>
      <c r="L212" s="216"/>
      <c r="M212" s="217"/>
      <c r="N212" s="218" t="s">
        <v>47</v>
      </c>
      <c r="O212" s="27"/>
      <c r="P212" s="180">
        <f>O212*H212</f>
        <v>0</v>
      </c>
      <c r="Q212" s="180">
        <v>0.0515</v>
      </c>
      <c r="R212" s="180">
        <f>Q212*H212</f>
        <v>3.09</v>
      </c>
      <c r="S212" s="180">
        <v>0</v>
      </c>
      <c r="T212" s="181">
        <f>S212*H212</f>
        <v>0</v>
      </c>
      <c r="AR212" s="6" t="s">
        <v>163</v>
      </c>
      <c r="AT212" s="6" t="s">
        <v>218</v>
      </c>
      <c r="AU212" s="6" t="s">
        <v>80</v>
      </c>
      <c r="AY212" s="6" t="s">
        <v>122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6" t="s">
        <v>129</v>
      </c>
      <c r="BK212" s="182">
        <f>ROUND(I212*H212,2)</f>
        <v>0</v>
      </c>
      <c r="BL212" s="6" t="s">
        <v>129</v>
      </c>
      <c r="BM212" s="6" t="s">
        <v>497</v>
      </c>
    </row>
    <row r="213" spans="2:65" s="25" customFormat="1" ht="22.5" customHeight="1">
      <c r="B213" s="170"/>
      <c r="C213" s="171" t="s">
        <v>498</v>
      </c>
      <c r="D213" s="171" t="s">
        <v>124</v>
      </c>
      <c r="E213" s="172" t="s">
        <v>499</v>
      </c>
      <c r="F213" s="173" t="s">
        <v>500</v>
      </c>
      <c r="G213" s="174" t="s">
        <v>160</v>
      </c>
      <c r="H213" s="175">
        <v>18</v>
      </c>
      <c r="I213" s="176"/>
      <c r="J213" s="177">
        <f>ROUND(I213*H213,2)</f>
        <v>0</v>
      </c>
      <c r="K213" s="173" t="s">
        <v>128</v>
      </c>
      <c r="L213" s="26"/>
      <c r="M213" s="178"/>
      <c r="N213" s="179" t="s">
        <v>47</v>
      </c>
      <c r="O213" s="27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AR213" s="6" t="s">
        <v>129</v>
      </c>
      <c r="AT213" s="6" t="s">
        <v>124</v>
      </c>
      <c r="AU213" s="6" t="s">
        <v>80</v>
      </c>
      <c r="AY213" s="6" t="s">
        <v>122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6" t="s">
        <v>129</v>
      </c>
      <c r="BK213" s="182">
        <f>ROUND(I213*H213,2)</f>
        <v>0</v>
      </c>
      <c r="BL213" s="6" t="s">
        <v>129</v>
      </c>
      <c r="BM213" s="6" t="s">
        <v>501</v>
      </c>
    </row>
    <row r="214" spans="2:51" s="183" customFormat="1" ht="22.5" customHeight="1">
      <c r="B214" s="184"/>
      <c r="D214" s="185" t="s">
        <v>131</v>
      </c>
      <c r="E214" s="186"/>
      <c r="F214" s="187" t="s">
        <v>502</v>
      </c>
      <c r="H214" s="188">
        <v>18</v>
      </c>
      <c r="I214" s="189"/>
      <c r="L214" s="184"/>
      <c r="M214" s="190"/>
      <c r="N214" s="191"/>
      <c r="O214" s="191"/>
      <c r="P214" s="191"/>
      <c r="Q214" s="191"/>
      <c r="R214" s="191"/>
      <c r="S214" s="191"/>
      <c r="T214" s="192"/>
      <c r="AT214" s="193" t="s">
        <v>131</v>
      </c>
      <c r="AU214" s="193" t="s">
        <v>80</v>
      </c>
      <c r="AV214" s="183" t="s">
        <v>80</v>
      </c>
      <c r="AW214" s="183" t="s">
        <v>38</v>
      </c>
      <c r="AX214" s="183" t="s">
        <v>21</v>
      </c>
      <c r="AY214" s="193" t="s">
        <v>122</v>
      </c>
    </row>
    <row r="215" spans="2:65" s="25" customFormat="1" ht="31.5" customHeight="1">
      <c r="B215" s="170"/>
      <c r="C215" s="171" t="s">
        <v>503</v>
      </c>
      <c r="D215" s="171" t="s">
        <v>124</v>
      </c>
      <c r="E215" s="172" t="s">
        <v>504</v>
      </c>
      <c r="F215" s="173" t="s">
        <v>505</v>
      </c>
      <c r="G215" s="174" t="s">
        <v>166</v>
      </c>
      <c r="H215" s="175">
        <v>725</v>
      </c>
      <c r="I215" s="176"/>
      <c r="J215" s="177">
        <f>ROUND(I215*H215,2)</f>
        <v>0</v>
      </c>
      <c r="K215" s="173" t="s">
        <v>128</v>
      </c>
      <c r="L215" s="26"/>
      <c r="M215" s="178"/>
      <c r="N215" s="179" t="s">
        <v>47</v>
      </c>
      <c r="O215" s="27"/>
      <c r="P215" s="180">
        <f>O215*H215</f>
        <v>0</v>
      </c>
      <c r="Q215" s="180">
        <v>0</v>
      </c>
      <c r="R215" s="180">
        <f>Q215*H215</f>
        <v>0</v>
      </c>
      <c r="S215" s="180">
        <v>0.027</v>
      </c>
      <c r="T215" s="181">
        <f>S215*H215</f>
        <v>19.575</v>
      </c>
      <c r="AR215" s="6" t="s">
        <v>129</v>
      </c>
      <c r="AT215" s="6" t="s">
        <v>124</v>
      </c>
      <c r="AU215" s="6" t="s">
        <v>80</v>
      </c>
      <c r="AY215" s="6" t="s">
        <v>122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6" t="s">
        <v>129</v>
      </c>
      <c r="BK215" s="182">
        <f>ROUND(I215*H215,2)</f>
        <v>0</v>
      </c>
      <c r="BL215" s="6" t="s">
        <v>129</v>
      </c>
      <c r="BM215" s="6" t="s">
        <v>506</v>
      </c>
    </row>
    <row r="216" spans="2:51" s="183" customFormat="1" ht="22.5" customHeight="1">
      <c r="B216" s="184"/>
      <c r="D216" s="185" t="s">
        <v>131</v>
      </c>
      <c r="E216" s="186"/>
      <c r="F216" s="187" t="s">
        <v>507</v>
      </c>
      <c r="H216" s="188">
        <v>725</v>
      </c>
      <c r="I216" s="189"/>
      <c r="L216" s="184"/>
      <c r="M216" s="190"/>
      <c r="N216" s="191"/>
      <c r="O216" s="191"/>
      <c r="P216" s="191"/>
      <c r="Q216" s="191"/>
      <c r="R216" s="191"/>
      <c r="S216" s="191"/>
      <c r="T216" s="192"/>
      <c r="AT216" s="193" t="s">
        <v>131</v>
      </c>
      <c r="AU216" s="193" t="s">
        <v>80</v>
      </c>
      <c r="AV216" s="183" t="s">
        <v>80</v>
      </c>
      <c r="AW216" s="183" t="s">
        <v>38</v>
      </c>
      <c r="AX216" s="183" t="s">
        <v>21</v>
      </c>
      <c r="AY216" s="193" t="s">
        <v>122</v>
      </c>
    </row>
    <row r="217" spans="2:65" s="25" customFormat="1" ht="22.5" customHeight="1">
      <c r="B217" s="170"/>
      <c r="C217" s="171" t="s">
        <v>508</v>
      </c>
      <c r="D217" s="171" t="s">
        <v>124</v>
      </c>
      <c r="E217" s="172" t="s">
        <v>509</v>
      </c>
      <c r="F217" s="173" t="s">
        <v>510</v>
      </c>
      <c r="G217" s="174" t="s">
        <v>174</v>
      </c>
      <c r="H217" s="175">
        <v>32.55</v>
      </c>
      <c r="I217" s="176"/>
      <c r="J217" s="177">
        <f>ROUND(I217*H217,2)</f>
        <v>0</v>
      </c>
      <c r="K217" s="173"/>
      <c r="L217" s="26"/>
      <c r="M217" s="178"/>
      <c r="N217" s="179" t="s">
        <v>47</v>
      </c>
      <c r="O217" s="27"/>
      <c r="P217" s="180">
        <f>O217*H217</f>
        <v>0</v>
      </c>
      <c r="Q217" s="180">
        <v>0</v>
      </c>
      <c r="R217" s="180">
        <f>Q217*H217</f>
        <v>0</v>
      </c>
      <c r="S217" s="180">
        <v>2.2</v>
      </c>
      <c r="T217" s="181">
        <f>S217*H217</f>
        <v>71.61</v>
      </c>
      <c r="AR217" s="6" t="s">
        <v>129</v>
      </c>
      <c r="AT217" s="6" t="s">
        <v>124</v>
      </c>
      <c r="AU217" s="6" t="s">
        <v>80</v>
      </c>
      <c r="AY217" s="6" t="s">
        <v>122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6" t="s">
        <v>129</v>
      </c>
      <c r="BK217" s="182">
        <f>ROUND(I217*H217,2)</f>
        <v>0</v>
      </c>
      <c r="BL217" s="6" t="s">
        <v>129</v>
      </c>
      <c r="BM217" s="6" t="s">
        <v>511</v>
      </c>
    </row>
    <row r="218" spans="2:51" s="183" customFormat="1" ht="22.5" customHeight="1">
      <c r="B218" s="184"/>
      <c r="D218" s="185" t="s">
        <v>131</v>
      </c>
      <c r="E218" s="186"/>
      <c r="F218" s="187" t="s">
        <v>512</v>
      </c>
      <c r="H218" s="188">
        <v>32.55</v>
      </c>
      <c r="I218" s="189"/>
      <c r="L218" s="184"/>
      <c r="M218" s="190"/>
      <c r="N218" s="191"/>
      <c r="O218" s="191"/>
      <c r="P218" s="191"/>
      <c r="Q218" s="191"/>
      <c r="R218" s="191"/>
      <c r="S218" s="191"/>
      <c r="T218" s="192"/>
      <c r="AT218" s="193" t="s">
        <v>131</v>
      </c>
      <c r="AU218" s="193" t="s">
        <v>80</v>
      </c>
      <c r="AV218" s="183" t="s">
        <v>80</v>
      </c>
      <c r="AW218" s="183" t="s">
        <v>38</v>
      </c>
      <c r="AX218" s="183" t="s">
        <v>21</v>
      </c>
      <c r="AY218" s="193" t="s">
        <v>122</v>
      </c>
    </row>
    <row r="219" spans="2:65" s="25" customFormat="1" ht="22.5" customHeight="1">
      <c r="B219" s="170"/>
      <c r="C219" s="171" t="s">
        <v>513</v>
      </c>
      <c r="D219" s="171" t="s">
        <v>124</v>
      </c>
      <c r="E219" s="172" t="s">
        <v>514</v>
      </c>
      <c r="F219" s="173" t="s">
        <v>515</v>
      </c>
      <c r="G219" s="174" t="s">
        <v>160</v>
      </c>
      <c r="H219" s="175">
        <v>93.5</v>
      </c>
      <c r="I219" s="176"/>
      <c r="J219" s="177">
        <f>ROUND(I219*H219,2)</f>
        <v>0</v>
      </c>
      <c r="K219" s="173" t="s">
        <v>128</v>
      </c>
      <c r="L219" s="26"/>
      <c r="M219" s="178"/>
      <c r="N219" s="179" t="s">
        <v>47</v>
      </c>
      <c r="O219" s="27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AR219" s="6" t="s">
        <v>129</v>
      </c>
      <c r="AT219" s="6" t="s">
        <v>124</v>
      </c>
      <c r="AU219" s="6" t="s">
        <v>80</v>
      </c>
      <c r="AY219" s="6" t="s">
        <v>122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6" t="s">
        <v>129</v>
      </c>
      <c r="BK219" s="182">
        <f>ROUND(I219*H219,2)</f>
        <v>0</v>
      </c>
      <c r="BL219" s="6" t="s">
        <v>129</v>
      </c>
      <c r="BM219" s="6" t="s">
        <v>516</v>
      </c>
    </row>
    <row r="220" spans="2:65" s="25" customFormat="1" ht="22.5" customHeight="1">
      <c r="B220" s="170"/>
      <c r="C220" s="171" t="s">
        <v>517</v>
      </c>
      <c r="D220" s="171" t="s">
        <v>124</v>
      </c>
      <c r="E220" s="172" t="s">
        <v>518</v>
      </c>
      <c r="F220" s="173" t="s">
        <v>519</v>
      </c>
      <c r="G220" s="174" t="s">
        <v>127</v>
      </c>
      <c r="H220" s="175">
        <v>12.6</v>
      </c>
      <c r="I220" s="176"/>
      <c r="J220" s="177">
        <f>ROUND(I220*H220,2)</f>
        <v>0</v>
      </c>
      <c r="K220" s="173" t="s">
        <v>128</v>
      </c>
      <c r="L220" s="26"/>
      <c r="M220" s="178"/>
      <c r="N220" s="179" t="s">
        <v>47</v>
      </c>
      <c r="O220" s="27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1">
        <f>S220*H220</f>
        <v>0</v>
      </c>
      <c r="AR220" s="6" t="s">
        <v>129</v>
      </c>
      <c r="AT220" s="6" t="s">
        <v>124</v>
      </c>
      <c r="AU220" s="6" t="s">
        <v>80</v>
      </c>
      <c r="AY220" s="6" t="s">
        <v>122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6" t="s">
        <v>129</v>
      </c>
      <c r="BK220" s="182">
        <f>ROUND(I220*H220,2)</f>
        <v>0</v>
      </c>
      <c r="BL220" s="6" t="s">
        <v>129</v>
      </c>
      <c r="BM220" s="6" t="s">
        <v>520</v>
      </c>
    </row>
    <row r="221" spans="2:65" s="25" customFormat="1" ht="22.5" customHeight="1">
      <c r="B221" s="170"/>
      <c r="C221" s="171" t="s">
        <v>521</v>
      </c>
      <c r="D221" s="171" t="s">
        <v>124</v>
      </c>
      <c r="E221" s="172" t="s">
        <v>522</v>
      </c>
      <c r="F221" s="173" t="s">
        <v>523</v>
      </c>
      <c r="G221" s="174" t="s">
        <v>127</v>
      </c>
      <c r="H221" s="175">
        <v>175.4</v>
      </c>
      <c r="I221" s="176"/>
      <c r="J221" s="177">
        <f>ROUND(I221*H221,2)</f>
        <v>0</v>
      </c>
      <c r="K221" s="173" t="s">
        <v>128</v>
      </c>
      <c r="L221" s="26"/>
      <c r="M221" s="178"/>
      <c r="N221" s="179" t="s">
        <v>47</v>
      </c>
      <c r="O221" s="27"/>
      <c r="P221" s="180">
        <f>O221*H221</f>
        <v>0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AR221" s="6" t="s">
        <v>129</v>
      </c>
      <c r="AT221" s="6" t="s">
        <v>124</v>
      </c>
      <c r="AU221" s="6" t="s">
        <v>80</v>
      </c>
      <c r="AY221" s="6" t="s">
        <v>122</v>
      </c>
      <c r="BE221" s="182">
        <f>IF(N221="základní",J221,0)</f>
        <v>0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6" t="s">
        <v>129</v>
      </c>
      <c r="BK221" s="182">
        <f>ROUND(I221*H221,2)</f>
        <v>0</v>
      </c>
      <c r="BL221" s="6" t="s">
        <v>129</v>
      </c>
      <c r="BM221" s="6" t="s">
        <v>524</v>
      </c>
    </row>
    <row r="222" spans="2:65" s="25" customFormat="1" ht="31.5" customHeight="1">
      <c r="B222" s="170"/>
      <c r="C222" s="171" t="s">
        <v>525</v>
      </c>
      <c r="D222" s="171" t="s">
        <v>124</v>
      </c>
      <c r="E222" s="172" t="s">
        <v>526</v>
      </c>
      <c r="F222" s="173" t="s">
        <v>527</v>
      </c>
      <c r="G222" s="174" t="s">
        <v>127</v>
      </c>
      <c r="H222" s="175">
        <v>1.2</v>
      </c>
      <c r="I222" s="176"/>
      <c r="J222" s="177">
        <f>ROUND(I222*H222,2)</f>
        <v>0</v>
      </c>
      <c r="K222" s="173" t="s">
        <v>128</v>
      </c>
      <c r="L222" s="26"/>
      <c r="M222" s="178"/>
      <c r="N222" s="179" t="s">
        <v>47</v>
      </c>
      <c r="O222" s="27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AR222" s="6" t="s">
        <v>129</v>
      </c>
      <c r="AT222" s="6" t="s">
        <v>124</v>
      </c>
      <c r="AU222" s="6" t="s">
        <v>80</v>
      </c>
      <c r="AY222" s="6" t="s">
        <v>122</v>
      </c>
      <c r="BE222" s="182">
        <f>IF(N222="základní",J222,0)</f>
        <v>0</v>
      </c>
      <c r="BF222" s="182">
        <f>IF(N222="snížená",J222,0)</f>
        <v>0</v>
      </c>
      <c r="BG222" s="182">
        <f>IF(N222="zákl. přenesená",J222,0)</f>
        <v>0</v>
      </c>
      <c r="BH222" s="182">
        <f>IF(N222="sníž. přenesená",J222,0)</f>
        <v>0</v>
      </c>
      <c r="BI222" s="182">
        <f>IF(N222="nulová",J222,0)</f>
        <v>0</v>
      </c>
      <c r="BJ222" s="6" t="s">
        <v>129</v>
      </c>
      <c r="BK222" s="182">
        <f>ROUND(I222*H222,2)</f>
        <v>0</v>
      </c>
      <c r="BL222" s="6" t="s">
        <v>129</v>
      </c>
      <c r="BM222" s="6" t="s">
        <v>528</v>
      </c>
    </row>
    <row r="223" spans="2:63" s="155" customFormat="1" ht="29.25" customHeight="1">
      <c r="B223" s="156"/>
      <c r="D223" s="167" t="s">
        <v>73</v>
      </c>
      <c r="E223" s="168" t="s">
        <v>529</v>
      </c>
      <c r="F223" s="168" t="s">
        <v>530</v>
      </c>
      <c r="I223" s="159"/>
      <c r="J223" s="169">
        <f>BK223</f>
        <v>0</v>
      </c>
      <c r="L223" s="156"/>
      <c r="M223" s="161"/>
      <c r="N223" s="162"/>
      <c r="O223" s="162"/>
      <c r="P223" s="163">
        <f>SUM(P224:P237)</f>
        <v>0</v>
      </c>
      <c r="Q223" s="162"/>
      <c r="R223" s="163">
        <f>SUM(R224:R237)</f>
        <v>0</v>
      </c>
      <c r="S223" s="162"/>
      <c r="T223" s="164">
        <f>SUM(T224:T237)</f>
        <v>0</v>
      </c>
      <c r="AR223" s="157" t="s">
        <v>21</v>
      </c>
      <c r="AT223" s="165" t="s">
        <v>73</v>
      </c>
      <c r="AU223" s="165" t="s">
        <v>21</v>
      </c>
      <c r="AY223" s="157" t="s">
        <v>122</v>
      </c>
      <c r="BK223" s="166">
        <f>SUM(BK224:BK237)</f>
        <v>0</v>
      </c>
    </row>
    <row r="224" spans="2:65" s="25" customFormat="1" ht="31.5" customHeight="1">
      <c r="B224" s="170"/>
      <c r="C224" s="171" t="s">
        <v>531</v>
      </c>
      <c r="D224" s="171" t="s">
        <v>124</v>
      </c>
      <c r="E224" s="172" t="s">
        <v>532</v>
      </c>
      <c r="F224" s="173" t="s">
        <v>533</v>
      </c>
      <c r="G224" s="174" t="s">
        <v>221</v>
      </c>
      <c r="H224" s="175">
        <v>9.462</v>
      </c>
      <c r="I224" s="176"/>
      <c r="J224" s="177">
        <f>ROUND(I224*H224,2)</f>
        <v>0</v>
      </c>
      <c r="K224" s="173"/>
      <c r="L224" s="26"/>
      <c r="M224" s="178"/>
      <c r="N224" s="179" t="s">
        <v>47</v>
      </c>
      <c r="O224" s="27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1">
        <f>S224*H224</f>
        <v>0</v>
      </c>
      <c r="AR224" s="6" t="s">
        <v>129</v>
      </c>
      <c r="AT224" s="6" t="s">
        <v>124</v>
      </c>
      <c r="AU224" s="6" t="s">
        <v>80</v>
      </c>
      <c r="AY224" s="6" t="s">
        <v>122</v>
      </c>
      <c r="BE224" s="182">
        <f>IF(N224="základní",J224,0)</f>
        <v>0</v>
      </c>
      <c r="BF224" s="182">
        <f>IF(N224="snížená",J224,0)</f>
        <v>0</v>
      </c>
      <c r="BG224" s="182">
        <f>IF(N224="zákl. přenesená",J224,0)</f>
        <v>0</v>
      </c>
      <c r="BH224" s="182">
        <f>IF(N224="sníž. přenesená",J224,0)</f>
        <v>0</v>
      </c>
      <c r="BI224" s="182">
        <f>IF(N224="nulová",J224,0)</f>
        <v>0</v>
      </c>
      <c r="BJ224" s="6" t="s">
        <v>129</v>
      </c>
      <c r="BK224" s="182">
        <f>ROUND(I224*H224,2)</f>
        <v>0</v>
      </c>
      <c r="BL224" s="6" t="s">
        <v>129</v>
      </c>
      <c r="BM224" s="6" t="s">
        <v>534</v>
      </c>
    </row>
    <row r="225" spans="2:47" s="25" customFormat="1" ht="30" customHeight="1">
      <c r="B225" s="26"/>
      <c r="D225" s="194" t="s">
        <v>176</v>
      </c>
      <c r="F225" s="207" t="s">
        <v>535</v>
      </c>
      <c r="I225" s="141"/>
      <c r="L225" s="26"/>
      <c r="M225" s="208"/>
      <c r="N225" s="27"/>
      <c r="O225" s="27"/>
      <c r="P225" s="27"/>
      <c r="Q225" s="27"/>
      <c r="R225" s="27"/>
      <c r="S225" s="27"/>
      <c r="T225" s="66"/>
      <c r="AT225" s="6" t="s">
        <v>176</v>
      </c>
      <c r="AU225" s="6" t="s">
        <v>80</v>
      </c>
    </row>
    <row r="226" spans="2:51" s="183" customFormat="1" ht="31.5" customHeight="1">
      <c r="B226" s="184"/>
      <c r="D226" s="185" t="s">
        <v>131</v>
      </c>
      <c r="E226" s="186"/>
      <c r="F226" s="187" t="s">
        <v>536</v>
      </c>
      <c r="H226" s="188">
        <v>9.462</v>
      </c>
      <c r="I226" s="189"/>
      <c r="L226" s="184"/>
      <c r="M226" s="190"/>
      <c r="N226" s="191"/>
      <c r="O226" s="191"/>
      <c r="P226" s="191"/>
      <c r="Q226" s="191"/>
      <c r="R226" s="191"/>
      <c r="S226" s="191"/>
      <c r="T226" s="192"/>
      <c r="AT226" s="193" t="s">
        <v>131</v>
      </c>
      <c r="AU226" s="193" t="s">
        <v>80</v>
      </c>
      <c r="AV226" s="183" t="s">
        <v>80</v>
      </c>
      <c r="AW226" s="183" t="s">
        <v>38</v>
      </c>
      <c r="AX226" s="183" t="s">
        <v>21</v>
      </c>
      <c r="AY226" s="193" t="s">
        <v>122</v>
      </c>
    </row>
    <row r="227" spans="2:65" s="25" customFormat="1" ht="22.5" customHeight="1">
      <c r="B227" s="170"/>
      <c r="C227" s="171" t="s">
        <v>537</v>
      </c>
      <c r="D227" s="171" t="s">
        <v>124</v>
      </c>
      <c r="E227" s="172" t="s">
        <v>538</v>
      </c>
      <c r="F227" s="173" t="s">
        <v>539</v>
      </c>
      <c r="G227" s="174" t="s">
        <v>221</v>
      </c>
      <c r="H227" s="175">
        <v>168.689</v>
      </c>
      <c r="I227" s="176"/>
      <c r="J227" s="177">
        <f>ROUND(I227*H227,2)</f>
        <v>0</v>
      </c>
      <c r="K227" s="173" t="s">
        <v>128</v>
      </c>
      <c r="L227" s="26"/>
      <c r="M227" s="178"/>
      <c r="N227" s="179" t="s">
        <v>47</v>
      </c>
      <c r="O227" s="27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AR227" s="6" t="s">
        <v>129</v>
      </c>
      <c r="AT227" s="6" t="s">
        <v>124</v>
      </c>
      <c r="AU227" s="6" t="s">
        <v>80</v>
      </c>
      <c r="AY227" s="6" t="s">
        <v>122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6" t="s">
        <v>129</v>
      </c>
      <c r="BK227" s="182">
        <f>ROUND(I227*H227,2)</f>
        <v>0</v>
      </c>
      <c r="BL227" s="6" t="s">
        <v>129</v>
      </c>
      <c r="BM227" s="6" t="s">
        <v>540</v>
      </c>
    </row>
    <row r="228" spans="2:51" s="183" customFormat="1" ht="22.5" customHeight="1">
      <c r="B228" s="184"/>
      <c r="D228" s="185" t="s">
        <v>131</v>
      </c>
      <c r="E228" s="186"/>
      <c r="F228" s="187" t="s">
        <v>541</v>
      </c>
      <c r="H228" s="188">
        <v>168.689</v>
      </c>
      <c r="I228" s="189"/>
      <c r="L228" s="184"/>
      <c r="M228" s="190"/>
      <c r="N228" s="191"/>
      <c r="O228" s="191"/>
      <c r="P228" s="191"/>
      <c r="Q228" s="191"/>
      <c r="R228" s="191"/>
      <c r="S228" s="191"/>
      <c r="T228" s="192"/>
      <c r="AT228" s="193" t="s">
        <v>131</v>
      </c>
      <c r="AU228" s="193" t="s">
        <v>80</v>
      </c>
      <c r="AV228" s="183" t="s">
        <v>80</v>
      </c>
      <c r="AW228" s="183" t="s">
        <v>38</v>
      </c>
      <c r="AX228" s="183" t="s">
        <v>21</v>
      </c>
      <c r="AY228" s="193" t="s">
        <v>122</v>
      </c>
    </row>
    <row r="229" spans="2:65" s="25" customFormat="1" ht="22.5" customHeight="1">
      <c r="B229" s="170"/>
      <c r="C229" s="171" t="s">
        <v>542</v>
      </c>
      <c r="D229" s="171" t="s">
        <v>124</v>
      </c>
      <c r="E229" s="172" t="s">
        <v>543</v>
      </c>
      <c r="F229" s="173" t="s">
        <v>544</v>
      </c>
      <c r="G229" s="174" t="s">
        <v>221</v>
      </c>
      <c r="H229" s="175">
        <v>1012.134</v>
      </c>
      <c r="I229" s="176"/>
      <c r="J229" s="177">
        <f>ROUND(I229*H229,2)</f>
        <v>0</v>
      </c>
      <c r="K229" s="173" t="s">
        <v>128</v>
      </c>
      <c r="L229" s="26"/>
      <c r="M229" s="178"/>
      <c r="N229" s="179" t="s">
        <v>47</v>
      </c>
      <c r="O229" s="27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AR229" s="6" t="s">
        <v>129</v>
      </c>
      <c r="AT229" s="6" t="s">
        <v>124</v>
      </c>
      <c r="AU229" s="6" t="s">
        <v>80</v>
      </c>
      <c r="AY229" s="6" t="s">
        <v>122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6" t="s">
        <v>129</v>
      </c>
      <c r="BK229" s="182">
        <f>ROUND(I229*H229,2)</f>
        <v>0</v>
      </c>
      <c r="BL229" s="6" t="s">
        <v>129</v>
      </c>
      <c r="BM229" s="6" t="s">
        <v>545</v>
      </c>
    </row>
    <row r="230" spans="2:47" s="25" customFormat="1" ht="30" customHeight="1">
      <c r="B230" s="26"/>
      <c r="D230" s="194" t="s">
        <v>176</v>
      </c>
      <c r="F230" s="207" t="s">
        <v>546</v>
      </c>
      <c r="I230" s="141"/>
      <c r="L230" s="26"/>
      <c r="M230" s="208"/>
      <c r="N230" s="27"/>
      <c r="O230" s="27"/>
      <c r="P230" s="27"/>
      <c r="Q230" s="27"/>
      <c r="R230" s="27"/>
      <c r="S230" s="27"/>
      <c r="T230" s="66"/>
      <c r="AT230" s="6" t="s">
        <v>176</v>
      </c>
      <c r="AU230" s="6" t="s">
        <v>80</v>
      </c>
    </row>
    <row r="231" spans="2:51" s="183" customFormat="1" ht="22.5" customHeight="1">
      <c r="B231" s="184"/>
      <c r="D231" s="185" t="s">
        <v>131</v>
      </c>
      <c r="F231" s="187" t="s">
        <v>547</v>
      </c>
      <c r="H231" s="188">
        <v>1012.134</v>
      </c>
      <c r="I231" s="189"/>
      <c r="L231" s="184"/>
      <c r="M231" s="190"/>
      <c r="N231" s="191"/>
      <c r="O231" s="191"/>
      <c r="P231" s="191"/>
      <c r="Q231" s="191"/>
      <c r="R231" s="191"/>
      <c r="S231" s="191"/>
      <c r="T231" s="192"/>
      <c r="AT231" s="193" t="s">
        <v>131</v>
      </c>
      <c r="AU231" s="193" t="s">
        <v>80</v>
      </c>
      <c r="AV231" s="183" t="s">
        <v>80</v>
      </c>
      <c r="AW231" s="183" t="s">
        <v>4</v>
      </c>
      <c r="AX231" s="183" t="s">
        <v>21</v>
      </c>
      <c r="AY231" s="193" t="s">
        <v>122</v>
      </c>
    </row>
    <row r="232" spans="2:65" s="25" customFormat="1" ht="22.5" customHeight="1">
      <c r="B232" s="170"/>
      <c r="C232" s="171" t="s">
        <v>548</v>
      </c>
      <c r="D232" s="171" t="s">
        <v>124</v>
      </c>
      <c r="E232" s="172" t="s">
        <v>549</v>
      </c>
      <c r="F232" s="173" t="s">
        <v>550</v>
      </c>
      <c r="G232" s="174" t="s">
        <v>221</v>
      </c>
      <c r="H232" s="175">
        <v>86.61</v>
      </c>
      <c r="I232" s="176"/>
      <c r="J232" s="177">
        <f>ROUND(I232*H232,2)</f>
        <v>0</v>
      </c>
      <c r="K232" s="173" t="s">
        <v>128</v>
      </c>
      <c r="L232" s="26"/>
      <c r="M232" s="178"/>
      <c r="N232" s="179" t="s">
        <v>47</v>
      </c>
      <c r="O232" s="27"/>
      <c r="P232" s="180">
        <f>O232*H232</f>
        <v>0</v>
      </c>
      <c r="Q232" s="180">
        <v>0</v>
      </c>
      <c r="R232" s="180">
        <f>Q232*H232</f>
        <v>0</v>
      </c>
      <c r="S232" s="180">
        <v>0</v>
      </c>
      <c r="T232" s="181">
        <f>S232*H232</f>
        <v>0</v>
      </c>
      <c r="AR232" s="6" t="s">
        <v>129</v>
      </c>
      <c r="AT232" s="6" t="s">
        <v>124</v>
      </c>
      <c r="AU232" s="6" t="s">
        <v>80</v>
      </c>
      <c r="AY232" s="6" t="s">
        <v>122</v>
      </c>
      <c r="BE232" s="182">
        <f>IF(N232="základní",J232,0)</f>
        <v>0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6" t="s">
        <v>129</v>
      </c>
      <c r="BK232" s="182">
        <f>ROUND(I232*H232,2)</f>
        <v>0</v>
      </c>
      <c r="BL232" s="6" t="s">
        <v>129</v>
      </c>
      <c r="BM232" s="6" t="s">
        <v>551</v>
      </c>
    </row>
    <row r="233" spans="2:51" s="183" customFormat="1" ht="22.5" customHeight="1">
      <c r="B233" s="184"/>
      <c r="D233" s="185" t="s">
        <v>131</v>
      </c>
      <c r="E233" s="186"/>
      <c r="F233" s="187" t="s">
        <v>552</v>
      </c>
      <c r="H233" s="188">
        <v>86.61</v>
      </c>
      <c r="I233" s="189"/>
      <c r="L233" s="184"/>
      <c r="M233" s="190"/>
      <c r="N233" s="191"/>
      <c r="O233" s="191"/>
      <c r="P233" s="191"/>
      <c r="Q233" s="191"/>
      <c r="R233" s="191"/>
      <c r="S233" s="191"/>
      <c r="T233" s="192"/>
      <c r="AT233" s="193" t="s">
        <v>131</v>
      </c>
      <c r="AU233" s="193" t="s">
        <v>80</v>
      </c>
      <c r="AV233" s="183" t="s">
        <v>80</v>
      </c>
      <c r="AW233" s="183" t="s">
        <v>38</v>
      </c>
      <c r="AX233" s="183" t="s">
        <v>21</v>
      </c>
      <c r="AY233" s="193" t="s">
        <v>122</v>
      </c>
    </row>
    <row r="234" spans="2:65" s="25" customFormat="1" ht="22.5" customHeight="1">
      <c r="B234" s="170"/>
      <c r="C234" s="171" t="s">
        <v>553</v>
      </c>
      <c r="D234" s="171" t="s">
        <v>124</v>
      </c>
      <c r="E234" s="172" t="s">
        <v>554</v>
      </c>
      <c r="F234" s="173" t="s">
        <v>555</v>
      </c>
      <c r="G234" s="174" t="s">
        <v>221</v>
      </c>
      <c r="H234" s="175">
        <v>6.232</v>
      </c>
      <c r="I234" s="176"/>
      <c r="J234" s="177">
        <f>ROUND(I234*H234,2)</f>
        <v>0</v>
      </c>
      <c r="K234" s="173" t="s">
        <v>128</v>
      </c>
      <c r="L234" s="26"/>
      <c r="M234" s="178"/>
      <c r="N234" s="179" t="s">
        <v>47</v>
      </c>
      <c r="O234" s="27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AR234" s="6" t="s">
        <v>129</v>
      </c>
      <c r="AT234" s="6" t="s">
        <v>124</v>
      </c>
      <c r="AU234" s="6" t="s">
        <v>80</v>
      </c>
      <c r="AY234" s="6" t="s">
        <v>122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6" t="s">
        <v>129</v>
      </c>
      <c r="BK234" s="182">
        <f>ROUND(I234*H234,2)</f>
        <v>0</v>
      </c>
      <c r="BL234" s="6" t="s">
        <v>129</v>
      </c>
      <c r="BM234" s="6" t="s">
        <v>556</v>
      </c>
    </row>
    <row r="235" spans="2:65" s="25" customFormat="1" ht="22.5" customHeight="1">
      <c r="B235" s="170"/>
      <c r="C235" s="171" t="s">
        <v>557</v>
      </c>
      <c r="D235" s="171" t="s">
        <v>124</v>
      </c>
      <c r="E235" s="172" t="s">
        <v>558</v>
      </c>
      <c r="F235" s="173" t="s">
        <v>559</v>
      </c>
      <c r="G235" s="174" t="s">
        <v>221</v>
      </c>
      <c r="H235" s="175">
        <v>20.2</v>
      </c>
      <c r="I235" s="176"/>
      <c r="J235" s="177">
        <f>ROUND(I235*H235,2)</f>
        <v>0</v>
      </c>
      <c r="K235" s="173" t="s">
        <v>128</v>
      </c>
      <c r="L235" s="26"/>
      <c r="M235" s="178"/>
      <c r="N235" s="179" t="s">
        <v>47</v>
      </c>
      <c r="O235" s="27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1">
        <f>S235*H235</f>
        <v>0</v>
      </c>
      <c r="AR235" s="6" t="s">
        <v>129</v>
      </c>
      <c r="AT235" s="6" t="s">
        <v>124</v>
      </c>
      <c r="AU235" s="6" t="s">
        <v>80</v>
      </c>
      <c r="AY235" s="6" t="s">
        <v>122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6" t="s">
        <v>129</v>
      </c>
      <c r="BK235" s="182">
        <f>ROUND(I235*H235,2)</f>
        <v>0</v>
      </c>
      <c r="BL235" s="6" t="s">
        <v>129</v>
      </c>
      <c r="BM235" s="6" t="s">
        <v>560</v>
      </c>
    </row>
    <row r="236" spans="2:65" s="25" customFormat="1" ht="22.5" customHeight="1">
      <c r="B236" s="170"/>
      <c r="C236" s="171" t="s">
        <v>561</v>
      </c>
      <c r="D236" s="171" t="s">
        <v>124</v>
      </c>
      <c r="E236" s="172" t="s">
        <v>562</v>
      </c>
      <c r="F236" s="173" t="s">
        <v>563</v>
      </c>
      <c r="G236" s="174" t="s">
        <v>221</v>
      </c>
      <c r="H236" s="175">
        <v>55.647</v>
      </c>
      <c r="I236" s="176"/>
      <c r="J236" s="177">
        <f>ROUND(I236*H236,2)</f>
        <v>0</v>
      </c>
      <c r="K236" s="173" t="s">
        <v>128</v>
      </c>
      <c r="L236" s="26"/>
      <c r="M236" s="178"/>
      <c r="N236" s="179" t="s">
        <v>47</v>
      </c>
      <c r="O236" s="27"/>
      <c r="P236" s="180">
        <f>O236*H236</f>
        <v>0</v>
      </c>
      <c r="Q236" s="180">
        <v>0</v>
      </c>
      <c r="R236" s="180">
        <f>Q236*H236</f>
        <v>0</v>
      </c>
      <c r="S236" s="180">
        <v>0</v>
      </c>
      <c r="T236" s="181">
        <f>S236*H236</f>
        <v>0</v>
      </c>
      <c r="AR236" s="6" t="s">
        <v>129</v>
      </c>
      <c r="AT236" s="6" t="s">
        <v>124</v>
      </c>
      <c r="AU236" s="6" t="s">
        <v>80</v>
      </c>
      <c r="AY236" s="6" t="s">
        <v>122</v>
      </c>
      <c r="BE236" s="182">
        <f>IF(N236="základní",J236,0)</f>
        <v>0</v>
      </c>
      <c r="BF236" s="182">
        <f>IF(N236="snížená",J236,0)</f>
        <v>0</v>
      </c>
      <c r="BG236" s="182">
        <f>IF(N236="zákl. přenesená",J236,0)</f>
        <v>0</v>
      </c>
      <c r="BH236" s="182">
        <f>IF(N236="sníž. přenesená",J236,0)</f>
        <v>0</v>
      </c>
      <c r="BI236" s="182">
        <f>IF(N236="nulová",J236,0)</f>
        <v>0</v>
      </c>
      <c r="BJ236" s="6" t="s">
        <v>129</v>
      </c>
      <c r="BK236" s="182">
        <f>ROUND(I236*H236,2)</f>
        <v>0</v>
      </c>
      <c r="BL236" s="6" t="s">
        <v>129</v>
      </c>
      <c r="BM236" s="6" t="s">
        <v>564</v>
      </c>
    </row>
    <row r="237" spans="2:51" s="183" customFormat="1" ht="22.5" customHeight="1">
      <c r="B237" s="184"/>
      <c r="D237" s="194" t="s">
        <v>131</v>
      </c>
      <c r="E237" s="193"/>
      <c r="F237" s="195" t="s">
        <v>565</v>
      </c>
      <c r="H237" s="196">
        <v>55.647</v>
      </c>
      <c r="I237" s="189"/>
      <c r="L237" s="184"/>
      <c r="M237" s="190"/>
      <c r="N237" s="191"/>
      <c r="O237" s="191"/>
      <c r="P237" s="191"/>
      <c r="Q237" s="191"/>
      <c r="R237" s="191"/>
      <c r="S237" s="191"/>
      <c r="T237" s="192"/>
      <c r="AT237" s="193" t="s">
        <v>131</v>
      </c>
      <c r="AU237" s="193" t="s">
        <v>80</v>
      </c>
      <c r="AV237" s="183" t="s">
        <v>80</v>
      </c>
      <c r="AW237" s="183" t="s">
        <v>38</v>
      </c>
      <c r="AX237" s="183" t="s">
        <v>21</v>
      </c>
      <c r="AY237" s="193" t="s">
        <v>122</v>
      </c>
    </row>
    <row r="238" spans="2:63" s="155" customFormat="1" ht="29.25" customHeight="1">
      <c r="B238" s="156"/>
      <c r="D238" s="167" t="s">
        <v>73</v>
      </c>
      <c r="E238" s="168" t="s">
        <v>566</v>
      </c>
      <c r="F238" s="168" t="s">
        <v>567</v>
      </c>
      <c r="I238" s="159"/>
      <c r="J238" s="169">
        <f>BK238</f>
        <v>0</v>
      </c>
      <c r="L238" s="156"/>
      <c r="M238" s="161"/>
      <c r="N238" s="162"/>
      <c r="O238" s="162"/>
      <c r="P238" s="163">
        <f>SUM(P239:P241)</f>
        <v>0</v>
      </c>
      <c r="Q238" s="162"/>
      <c r="R238" s="163">
        <f>SUM(R239:R241)</f>
        <v>0</v>
      </c>
      <c r="S238" s="162"/>
      <c r="T238" s="164">
        <f>SUM(T239:T241)</f>
        <v>0</v>
      </c>
      <c r="AR238" s="157" t="s">
        <v>21</v>
      </c>
      <c r="AT238" s="165" t="s">
        <v>73</v>
      </c>
      <c r="AU238" s="165" t="s">
        <v>21</v>
      </c>
      <c r="AY238" s="157" t="s">
        <v>122</v>
      </c>
      <c r="BK238" s="166">
        <f>SUM(BK239:BK241)</f>
        <v>0</v>
      </c>
    </row>
    <row r="239" spans="2:65" s="25" customFormat="1" ht="22.5" customHeight="1">
      <c r="B239" s="170"/>
      <c r="C239" s="171" t="s">
        <v>568</v>
      </c>
      <c r="D239" s="171" t="s">
        <v>124</v>
      </c>
      <c r="E239" s="172" t="s">
        <v>569</v>
      </c>
      <c r="F239" s="173" t="s">
        <v>570</v>
      </c>
      <c r="G239" s="174" t="s">
        <v>221</v>
      </c>
      <c r="H239" s="175">
        <v>67.144</v>
      </c>
      <c r="I239" s="176"/>
      <c r="J239" s="177">
        <f>ROUND(I239*H239,2)</f>
        <v>0</v>
      </c>
      <c r="K239" s="173" t="s">
        <v>128</v>
      </c>
      <c r="L239" s="26"/>
      <c r="M239" s="178"/>
      <c r="N239" s="179" t="s">
        <v>47</v>
      </c>
      <c r="O239" s="27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AR239" s="6" t="s">
        <v>129</v>
      </c>
      <c r="AT239" s="6" t="s">
        <v>124</v>
      </c>
      <c r="AU239" s="6" t="s">
        <v>80</v>
      </c>
      <c r="AY239" s="6" t="s">
        <v>122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6" t="s">
        <v>129</v>
      </c>
      <c r="BK239" s="182">
        <f>ROUND(I239*H239,2)</f>
        <v>0</v>
      </c>
      <c r="BL239" s="6" t="s">
        <v>129</v>
      </c>
      <c r="BM239" s="6" t="s">
        <v>571</v>
      </c>
    </row>
    <row r="240" spans="2:65" s="25" customFormat="1" ht="22.5" customHeight="1">
      <c r="B240" s="170"/>
      <c r="C240" s="171" t="s">
        <v>572</v>
      </c>
      <c r="D240" s="171" t="s">
        <v>124</v>
      </c>
      <c r="E240" s="172" t="s">
        <v>573</v>
      </c>
      <c r="F240" s="173" t="s">
        <v>574</v>
      </c>
      <c r="G240" s="174" t="s">
        <v>575</v>
      </c>
      <c r="H240" s="175">
        <v>1</v>
      </c>
      <c r="I240" s="176"/>
      <c r="J240" s="177">
        <f>ROUND(I240*H240,2)</f>
        <v>0</v>
      </c>
      <c r="K240" s="173"/>
      <c r="L240" s="26"/>
      <c r="M240" s="178"/>
      <c r="N240" s="179" t="s">
        <v>47</v>
      </c>
      <c r="O240" s="27"/>
      <c r="P240" s="180">
        <f>O240*H240</f>
        <v>0</v>
      </c>
      <c r="Q240" s="180">
        <v>0</v>
      </c>
      <c r="R240" s="180">
        <f>Q240*H240</f>
        <v>0</v>
      </c>
      <c r="S240" s="180">
        <v>0</v>
      </c>
      <c r="T240" s="181">
        <f>S240*H240</f>
        <v>0</v>
      </c>
      <c r="AR240" s="6" t="s">
        <v>129</v>
      </c>
      <c r="AT240" s="6" t="s">
        <v>124</v>
      </c>
      <c r="AU240" s="6" t="s">
        <v>80</v>
      </c>
      <c r="AY240" s="6" t="s">
        <v>122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6" t="s">
        <v>129</v>
      </c>
      <c r="BK240" s="182">
        <f>ROUND(I240*H240,2)</f>
        <v>0</v>
      </c>
      <c r="BL240" s="6" t="s">
        <v>129</v>
      </c>
      <c r="BM240" s="6" t="s">
        <v>576</v>
      </c>
    </row>
    <row r="241" spans="2:65" s="25" customFormat="1" ht="22.5" customHeight="1">
      <c r="B241" s="170"/>
      <c r="C241" s="171" t="s">
        <v>27</v>
      </c>
      <c r="D241" s="171" t="s">
        <v>124</v>
      </c>
      <c r="E241" s="172" t="s">
        <v>577</v>
      </c>
      <c r="F241" s="173" t="s">
        <v>578</v>
      </c>
      <c r="G241" s="174" t="s">
        <v>575</v>
      </c>
      <c r="H241" s="175">
        <v>1</v>
      </c>
      <c r="I241" s="176"/>
      <c r="J241" s="177">
        <f>ROUND(I241*H241,2)</f>
        <v>0</v>
      </c>
      <c r="K241" s="173"/>
      <c r="L241" s="26"/>
      <c r="M241" s="178"/>
      <c r="N241" s="179" t="s">
        <v>47</v>
      </c>
      <c r="O241" s="27"/>
      <c r="P241" s="180">
        <f>O241*H241</f>
        <v>0</v>
      </c>
      <c r="Q241" s="180">
        <v>0</v>
      </c>
      <c r="R241" s="180">
        <f>Q241*H241</f>
        <v>0</v>
      </c>
      <c r="S241" s="180">
        <v>0</v>
      </c>
      <c r="T241" s="181">
        <f>S241*H241</f>
        <v>0</v>
      </c>
      <c r="AR241" s="6" t="s">
        <v>129</v>
      </c>
      <c r="AT241" s="6" t="s">
        <v>124</v>
      </c>
      <c r="AU241" s="6" t="s">
        <v>80</v>
      </c>
      <c r="AY241" s="6" t="s">
        <v>122</v>
      </c>
      <c r="BE241" s="182">
        <f>IF(N241="základní",J241,0)</f>
        <v>0</v>
      </c>
      <c r="BF241" s="182">
        <f>IF(N241="snížená",J241,0)</f>
        <v>0</v>
      </c>
      <c r="BG241" s="182">
        <f>IF(N241="zákl. přenesená",J241,0)</f>
        <v>0</v>
      </c>
      <c r="BH241" s="182">
        <f>IF(N241="sníž. přenesená",J241,0)</f>
        <v>0</v>
      </c>
      <c r="BI241" s="182">
        <f>IF(N241="nulová",J241,0)</f>
        <v>0</v>
      </c>
      <c r="BJ241" s="6" t="s">
        <v>129</v>
      </c>
      <c r="BK241" s="182">
        <f>ROUND(I241*H241,2)</f>
        <v>0</v>
      </c>
      <c r="BL241" s="6" t="s">
        <v>129</v>
      </c>
      <c r="BM241" s="6" t="s">
        <v>579</v>
      </c>
    </row>
    <row r="242" spans="2:63" s="155" customFormat="1" ht="36.75" customHeight="1">
      <c r="B242" s="156"/>
      <c r="D242" s="157" t="s">
        <v>73</v>
      </c>
      <c r="E242" s="158" t="s">
        <v>580</v>
      </c>
      <c r="F242" s="158" t="s">
        <v>581</v>
      </c>
      <c r="I242" s="159"/>
      <c r="J242" s="160">
        <f>BK242</f>
        <v>0</v>
      </c>
      <c r="L242" s="156"/>
      <c r="M242" s="161"/>
      <c r="N242" s="162"/>
      <c r="O242" s="162"/>
      <c r="P242" s="163">
        <f>P243+P247+P255</f>
        <v>0</v>
      </c>
      <c r="Q242" s="162"/>
      <c r="R242" s="163">
        <f>R243+R247+R255</f>
        <v>0.13112000000000001</v>
      </c>
      <c r="S242" s="162"/>
      <c r="T242" s="164">
        <f>T243+T247+T255</f>
        <v>7.06224</v>
      </c>
      <c r="AR242" s="157" t="s">
        <v>80</v>
      </c>
      <c r="AT242" s="165" t="s">
        <v>73</v>
      </c>
      <c r="AU242" s="165" t="s">
        <v>74</v>
      </c>
      <c r="AY242" s="157" t="s">
        <v>122</v>
      </c>
      <c r="BK242" s="166">
        <f>BK243+BK247+BK255</f>
        <v>0</v>
      </c>
    </row>
    <row r="243" spans="2:63" s="155" customFormat="1" ht="19.5" customHeight="1">
      <c r="B243" s="156"/>
      <c r="D243" s="167" t="s">
        <v>73</v>
      </c>
      <c r="E243" s="168" t="s">
        <v>582</v>
      </c>
      <c r="F243" s="168" t="s">
        <v>583</v>
      </c>
      <c r="I243" s="159"/>
      <c r="J243" s="169">
        <f>BK243</f>
        <v>0</v>
      </c>
      <c r="L243" s="156"/>
      <c r="M243" s="161"/>
      <c r="N243" s="162"/>
      <c r="O243" s="162"/>
      <c r="P243" s="163">
        <f>SUM(P244:P246)</f>
        <v>0</v>
      </c>
      <c r="Q243" s="162"/>
      <c r="R243" s="163">
        <f>SUM(R244:R246)</f>
        <v>0</v>
      </c>
      <c r="S243" s="162"/>
      <c r="T243" s="164">
        <f>SUM(T244:T246)</f>
        <v>6.23224</v>
      </c>
      <c r="AR243" s="157" t="s">
        <v>80</v>
      </c>
      <c r="AT243" s="165" t="s">
        <v>73</v>
      </c>
      <c r="AU243" s="165" t="s">
        <v>21</v>
      </c>
      <c r="AY243" s="157" t="s">
        <v>122</v>
      </c>
      <c r="BK243" s="166">
        <f>SUM(BK244:BK246)</f>
        <v>0</v>
      </c>
    </row>
    <row r="244" spans="2:65" s="25" customFormat="1" ht="31.5" customHeight="1">
      <c r="B244" s="170"/>
      <c r="C244" s="171" t="s">
        <v>584</v>
      </c>
      <c r="D244" s="171" t="s">
        <v>124</v>
      </c>
      <c r="E244" s="172" t="s">
        <v>585</v>
      </c>
      <c r="F244" s="173" t="s">
        <v>586</v>
      </c>
      <c r="G244" s="174" t="s">
        <v>160</v>
      </c>
      <c r="H244" s="175">
        <v>868</v>
      </c>
      <c r="I244" s="176"/>
      <c r="J244" s="177">
        <f>ROUND(I244*H244,2)</f>
        <v>0</v>
      </c>
      <c r="K244" s="173" t="s">
        <v>128</v>
      </c>
      <c r="L244" s="26"/>
      <c r="M244" s="178"/>
      <c r="N244" s="179" t="s">
        <v>47</v>
      </c>
      <c r="O244" s="27"/>
      <c r="P244" s="180">
        <f>O244*H244</f>
        <v>0</v>
      </c>
      <c r="Q244" s="180">
        <v>0</v>
      </c>
      <c r="R244" s="180">
        <f>Q244*H244</f>
        <v>0</v>
      </c>
      <c r="S244" s="180">
        <v>0.00718</v>
      </c>
      <c r="T244" s="181">
        <f>S244*H244</f>
        <v>6.23224</v>
      </c>
      <c r="AR244" s="6" t="s">
        <v>203</v>
      </c>
      <c r="AT244" s="6" t="s">
        <v>124</v>
      </c>
      <c r="AU244" s="6" t="s">
        <v>80</v>
      </c>
      <c r="AY244" s="6" t="s">
        <v>122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6" t="s">
        <v>129</v>
      </c>
      <c r="BK244" s="182">
        <f>ROUND(I244*H244,2)</f>
        <v>0</v>
      </c>
      <c r="BL244" s="6" t="s">
        <v>203</v>
      </c>
      <c r="BM244" s="6" t="s">
        <v>587</v>
      </c>
    </row>
    <row r="245" spans="2:51" s="183" customFormat="1" ht="22.5" customHeight="1">
      <c r="B245" s="184"/>
      <c r="D245" s="185" t="s">
        <v>131</v>
      </c>
      <c r="E245" s="186"/>
      <c r="F245" s="187" t="s">
        <v>588</v>
      </c>
      <c r="H245" s="188">
        <v>868</v>
      </c>
      <c r="I245" s="189"/>
      <c r="L245" s="184"/>
      <c r="M245" s="190"/>
      <c r="N245" s="191"/>
      <c r="O245" s="191"/>
      <c r="P245" s="191"/>
      <c r="Q245" s="191"/>
      <c r="R245" s="191"/>
      <c r="S245" s="191"/>
      <c r="T245" s="192"/>
      <c r="AT245" s="193" t="s">
        <v>131</v>
      </c>
      <c r="AU245" s="193" t="s">
        <v>80</v>
      </c>
      <c r="AV245" s="183" t="s">
        <v>80</v>
      </c>
      <c r="AW245" s="183" t="s">
        <v>38</v>
      </c>
      <c r="AX245" s="183" t="s">
        <v>21</v>
      </c>
      <c r="AY245" s="193" t="s">
        <v>122</v>
      </c>
    </row>
    <row r="246" spans="2:65" s="25" customFormat="1" ht="22.5" customHeight="1">
      <c r="B246" s="170"/>
      <c r="C246" s="171" t="s">
        <v>589</v>
      </c>
      <c r="D246" s="171" t="s">
        <v>124</v>
      </c>
      <c r="E246" s="172" t="s">
        <v>590</v>
      </c>
      <c r="F246" s="173" t="s">
        <v>591</v>
      </c>
      <c r="G246" s="174" t="s">
        <v>592</v>
      </c>
      <c r="H246" s="220"/>
      <c r="I246" s="176"/>
      <c r="J246" s="177">
        <f>ROUND(I246*H246,2)</f>
        <v>0</v>
      </c>
      <c r="K246" s="173" t="s">
        <v>128</v>
      </c>
      <c r="L246" s="26"/>
      <c r="M246" s="178"/>
      <c r="N246" s="179" t="s">
        <v>47</v>
      </c>
      <c r="O246" s="27"/>
      <c r="P246" s="180">
        <f>O246*H246</f>
        <v>0</v>
      </c>
      <c r="Q246" s="180">
        <v>0</v>
      </c>
      <c r="R246" s="180">
        <f>Q246*H246</f>
        <v>0</v>
      </c>
      <c r="S246" s="180">
        <v>0</v>
      </c>
      <c r="T246" s="181">
        <f>S246*H246</f>
        <v>0</v>
      </c>
      <c r="AR246" s="6" t="s">
        <v>203</v>
      </c>
      <c r="AT246" s="6" t="s">
        <v>124</v>
      </c>
      <c r="AU246" s="6" t="s">
        <v>80</v>
      </c>
      <c r="AY246" s="6" t="s">
        <v>122</v>
      </c>
      <c r="BE246" s="182">
        <f>IF(N246="základní",J246,0)</f>
        <v>0</v>
      </c>
      <c r="BF246" s="182">
        <f>IF(N246="snížená",J246,0)</f>
        <v>0</v>
      </c>
      <c r="BG246" s="182">
        <f>IF(N246="zákl. přenesená",J246,0)</f>
        <v>0</v>
      </c>
      <c r="BH246" s="182">
        <f>IF(N246="sníž. přenesená",J246,0)</f>
        <v>0</v>
      </c>
      <c r="BI246" s="182">
        <f>IF(N246="nulová",J246,0)</f>
        <v>0</v>
      </c>
      <c r="BJ246" s="6" t="s">
        <v>129</v>
      </c>
      <c r="BK246" s="182">
        <f>ROUND(I246*H246,2)</f>
        <v>0</v>
      </c>
      <c r="BL246" s="6" t="s">
        <v>203</v>
      </c>
      <c r="BM246" s="6" t="s">
        <v>593</v>
      </c>
    </row>
    <row r="247" spans="2:63" s="155" customFormat="1" ht="29.25" customHeight="1">
      <c r="B247" s="156"/>
      <c r="D247" s="167" t="s">
        <v>73</v>
      </c>
      <c r="E247" s="168" t="s">
        <v>594</v>
      </c>
      <c r="F247" s="168" t="s">
        <v>595</v>
      </c>
      <c r="I247" s="159"/>
      <c r="J247" s="169">
        <f>BK247</f>
        <v>0</v>
      </c>
      <c r="L247" s="156"/>
      <c r="M247" s="161"/>
      <c r="N247" s="162"/>
      <c r="O247" s="162"/>
      <c r="P247" s="163">
        <f>SUM(P248:P254)</f>
        <v>0</v>
      </c>
      <c r="Q247" s="162"/>
      <c r="R247" s="163">
        <f>SUM(R248:R254)</f>
        <v>0.00452</v>
      </c>
      <c r="S247" s="162"/>
      <c r="T247" s="164">
        <f>SUM(T248:T254)</f>
        <v>0</v>
      </c>
      <c r="AR247" s="157" t="s">
        <v>80</v>
      </c>
      <c r="AT247" s="165" t="s">
        <v>73</v>
      </c>
      <c r="AU247" s="165" t="s">
        <v>21</v>
      </c>
      <c r="AY247" s="157" t="s">
        <v>122</v>
      </c>
      <c r="BK247" s="166">
        <f>SUM(BK248:BK254)</f>
        <v>0</v>
      </c>
    </row>
    <row r="248" spans="2:65" s="25" customFormat="1" ht="22.5" customHeight="1">
      <c r="B248" s="170"/>
      <c r="C248" s="171" t="s">
        <v>596</v>
      </c>
      <c r="D248" s="171" t="s">
        <v>124</v>
      </c>
      <c r="E248" s="172" t="s">
        <v>597</v>
      </c>
      <c r="F248" s="173" t="s">
        <v>598</v>
      </c>
      <c r="G248" s="174" t="s">
        <v>166</v>
      </c>
      <c r="H248" s="175">
        <v>10</v>
      </c>
      <c r="I248" s="176"/>
      <c r="J248" s="177">
        <f>ROUND(I248*H248,2)</f>
        <v>0</v>
      </c>
      <c r="K248" s="173" t="s">
        <v>128</v>
      </c>
      <c r="L248" s="26"/>
      <c r="M248" s="178"/>
      <c r="N248" s="179" t="s">
        <v>47</v>
      </c>
      <c r="O248" s="27"/>
      <c r="P248" s="180">
        <f>O248*H248</f>
        <v>0</v>
      </c>
      <c r="Q248" s="180">
        <v>0</v>
      </c>
      <c r="R248" s="180">
        <f>Q248*H248</f>
        <v>0</v>
      </c>
      <c r="S248" s="180">
        <v>0</v>
      </c>
      <c r="T248" s="181">
        <f>S248*H248</f>
        <v>0</v>
      </c>
      <c r="AR248" s="6" t="s">
        <v>203</v>
      </c>
      <c r="AT248" s="6" t="s">
        <v>124</v>
      </c>
      <c r="AU248" s="6" t="s">
        <v>80</v>
      </c>
      <c r="AY248" s="6" t="s">
        <v>122</v>
      </c>
      <c r="BE248" s="182">
        <f>IF(N248="základní",J248,0)</f>
        <v>0</v>
      </c>
      <c r="BF248" s="182">
        <f>IF(N248="snížená",J248,0)</f>
        <v>0</v>
      </c>
      <c r="BG248" s="182">
        <f>IF(N248="zákl. přenesená",J248,0)</f>
        <v>0</v>
      </c>
      <c r="BH248" s="182">
        <f>IF(N248="sníž. přenesená",J248,0)</f>
        <v>0</v>
      </c>
      <c r="BI248" s="182">
        <f>IF(N248="nulová",J248,0)</f>
        <v>0</v>
      </c>
      <c r="BJ248" s="6" t="s">
        <v>129</v>
      </c>
      <c r="BK248" s="182">
        <f>ROUND(I248*H248,2)</f>
        <v>0</v>
      </c>
      <c r="BL248" s="6" t="s">
        <v>203</v>
      </c>
      <c r="BM248" s="6" t="s">
        <v>599</v>
      </c>
    </row>
    <row r="249" spans="2:65" s="25" customFormat="1" ht="22.5" customHeight="1">
      <c r="B249" s="170"/>
      <c r="C249" s="171" t="s">
        <v>600</v>
      </c>
      <c r="D249" s="171" t="s">
        <v>124</v>
      </c>
      <c r="E249" s="172" t="s">
        <v>601</v>
      </c>
      <c r="F249" s="173" t="s">
        <v>602</v>
      </c>
      <c r="G249" s="174" t="s">
        <v>166</v>
      </c>
      <c r="H249" s="175">
        <v>3</v>
      </c>
      <c r="I249" s="176"/>
      <c r="J249" s="177">
        <f>ROUND(I249*H249,2)</f>
        <v>0</v>
      </c>
      <c r="K249" s="173" t="s">
        <v>128</v>
      </c>
      <c r="L249" s="26"/>
      <c r="M249" s="178"/>
      <c r="N249" s="179" t="s">
        <v>47</v>
      </c>
      <c r="O249" s="27"/>
      <c r="P249" s="180">
        <f>O249*H249</f>
        <v>0</v>
      </c>
      <c r="Q249" s="180">
        <v>0</v>
      </c>
      <c r="R249" s="180">
        <f>Q249*H249</f>
        <v>0</v>
      </c>
      <c r="S249" s="180">
        <v>0</v>
      </c>
      <c r="T249" s="181">
        <f>S249*H249</f>
        <v>0</v>
      </c>
      <c r="AR249" s="6" t="s">
        <v>203</v>
      </c>
      <c r="AT249" s="6" t="s">
        <v>124</v>
      </c>
      <c r="AU249" s="6" t="s">
        <v>80</v>
      </c>
      <c r="AY249" s="6" t="s">
        <v>122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6" t="s">
        <v>129</v>
      </c>
      <c r="BK249" s="182">
        <f>ROUND(I249*H249,2)</f>
        <v>0</v>
      </c>
      <c r="BL249" s="6" t="s">
        <v>203</v>
      </c>
      <c r="BM249" s="6" t="s">
        <v>603</v>
      </c>
    </row>
    <row r="250" spans="2:65" s="25" customFormat="1" ht="22.5" customHeight="1">
      <c r="B250" s="170"/>
      <c r="C250" s="171" t="s">
        <v>604</v>
      </c>
      <c r="D250" s="171" t="s">
        <v>124</v>
      </c>
      <c r="E250" s="172" t="s">
        <v>605</v>
      </c>
      <c r="F250" s="173" t="s">
        <v>606</v>
      </c>
      <c r="G250" s="174" t="s">
        <v>166</v>
      </c>
      <c r="H250" s="175">
        <v>1</v>
      </c>
      <c r="I250" s="176"/>
      <c r="J250" s="177">
        <f>ROUND(I250*H250,2)</f>
        <v>0</v>
      </c>
      <c r="K250" s="173" t="s">
        <v>128</v>
      </c>
      <c r="L250" s="26"/>
      <c r="M250" s="178"/>
      <c r="N250" s="179" t="s">
        <v>47</v>
      </c>
      <c r="O250" s="27"/>
      <c r="P250" s="180">
        <f>O250*H250</f>
        <v>0</v>
      </c>
      <c r="Q250" s="180">
        <v>0</v>
      </c>
      <c r="R250" s="180">
        <f>Q250*H250</f>
        <v>0</v>
      </c>
      <c r="S250" s="180">
        <v>0</v>
      </c>
      <c r="T250" s="181">
        <f>S250*H250</f>
        <v>0</v>
      </c>
      <c r="AR250" s="6" t="s">
        <v>203</v>
      </c>
      <c r="AT250" s="6" t="s">
        <v>124</v>
      </c>
      <c r="AU250" s="6" t="s">
        <v>80</v>
      </c>
      <c r="AY250" s="6" t="s">
        <v>122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6" t="s">
        <v>129</v>
      </c>
      <c r="BK250" s="182">
        <f>ROUND(I250*H250,2)</f>
        <v>0</v>
      </c>
      <c r="BL250" s="6" t="s">
        <v>203</v>
      </c>
      <c r="BM250" s="6" t="s">
        <v>607</v>
      </c>
    </row>
    <row r="251" spans="2:65" s="25" customFormat="1" ht="22.5" customHeight="1">
      <c r="B251" s="170"/>
      <c r="C251" s="171" t="s">
        <v>608</v>
      </c>
      <c r="D251" s="171" t="s">
        <v>124</v>
      </c>
      <c r="E251" s="172" t="s">
        <v>609</v>
      </c>
      <c r="F251" s="173" t="s">
        <v>610</v>
      </c>
      <c r="G251" s="174" t="s">
        <v>166</v>
      </c>
      <c r="H251" s="175">
        <v>3</v>
      </c>
      <c r="I251" s="176"/>
      <c r="J251" s="177">
        <f>ROUND(I251*H251,2)</f>
        <v>0</v>
      </c>
      <c r="K251" s="173" t="s">
        <v>128</v>
      </c>
      <c r="L251" s="26"/>
      <c r="M251" s="178"/>
      <c r="N251" s="179" t="s">
        <v>47</v>
      </c>
      <c r="O251" s="27"/>
      <c r="P251" s="180">
        <f>O251*H251</f>
        <v>0</v>
      </c>
      <c r="Q251" s="180">
        <v>0</v>
      </c>
      <c r="R251" s="180">
        <f>Q251*H251</f>
        <v>0</v>
      </c>
      <c r="S251" s="180">
        <v>0</v>
      </c>
      <c r="T251" s="181">
        <f>S251*H251</f>
        <v>0</v>
      </c>
      <c r="AR251" s="6" t="s">
        <v>203</v>
      </c>
      <c r="AT251" s="6" t="s">
        <v>124</v>
      </c>
      <c r="AU251" s="6" t="s">
        <v>80</v>
      </c>
      <c r="AY251" s="6" t="s">
        <v>122</v>
      </c>
      <c r="BE251" s="182">
        <f>IF(N251="základní",J251,0)</f>
        <v>0</v>
      </c>
      <c r="BF251" s="182">
        <f>IF(N251="snížená",J251,0)</f>
        <v>0</v>
      </c>
      <c r="BG251" s="182">
        <f>IF(N251="zákl. přenesená",J251,0)</f>
        <v>0</v>
      </c>
      <c r="BH251" s="182">
        <f>IF(N251="sníž. přenesená",J251,0)</f>
        <v>0</v>
      </c>
      <c r="BI251" s="182">
        <f>IF(N251="nulová",J251,0)</f>
        <v>0</v>
      </c>
      <c r="BJ251" s="6" t="s">
        <v>129</v>
      </c>
      <c r="BK251" s="182">
        <f>ROUND(I251*H251,2)</f>
        <v>0</v>
      </c>
      <c r="BL251" s="6" t="s">
        <v>203</v>
      </c>
      <c r="BM251" s="6" t="s">
        <v>611</v>
      </c>
    </row>
    <row r="252" spans="2:65" s="25" customFormat="1" ht="22.5" customHeight="1">
      <c r="B252" s="170"/>
      <c r="C252" s="171" t="s">
        <v>612</v>
      </c>
      <c r="D252" s="171" t="s">
        <v>124</v>
      </c>
      <c r="E252" s="172" t="s">
        <v>613</v>
      </c>
      <c r="F252" s="173" t="s">
        <v>614</v>
      </c>
      <c r="G252" s="174" t="s">
        <v>166</v>
      </c>
      <c r="H252" s="175">
        <v>1</v>
      </c>
      <c r="I252" s="176"/>
      <c r="J252" s="177">
        <f>ROUND(I252*H252,2)</f>
        <v>0</v>
      </c>
      <c r="K252" s="173" t="s">
        <v>128</v>
      </c>
      <c r="L252" s="26"/>
      <c r="M252" s="178"/>
      <c r="N252" s="179" t="s">
        <v>47</v>
      </c>
      <c r="O252" s="27"/>
      <c r="P252" s="180">
        <f>O252*H252</f>
        <v>0</v>
      </c>
      <c r="Q252" s="180">
        <v>0.00106</v>
      </c>
      <c r="R252" s="180">
        <f>Q252*H252</f>
        <v>0.00106</v>
      </c>
      <c r="S252" s="180">
        <v>0</v>
      </c>
      <c r="T252" s="181">
        <f>S252*H252</f>
        <v>0</v>
      </c>
      <c r="AR252" s="6" t="s">
        <v>203</v>
      </c>
      <c r="AT252" s="6" t="s">
        <v>124</v>
      </c>
      <c r="AU252" s="6" t="s">
        <v>80</v>
      </c>
      <c r="AY252" s="6" t="s">
        <v>122</v>
      </c>
      <c r="BE252" s="182">
        <f>IF(N252="základní",J252,0)</f>
        <v>0</v>
      </c>
      <c r="BF252" s="182">
        <f>IF(N252="snížená",J252,0)</f>
        <v>0</v>
      </c>
      <c r="BG252" s="182">
        <f>IF(N252="zákl. přenesená",J252,0)</f>
        <v>0</v>
      </c>
      <c r="BH252" s="182">
        <f>IF(N252="sníž. přenesená",J252,0)</f>
        <v>0</v>
      </c>
      <c r="BI252" s="182">
        <f>IF(N252="nulová",J252,0)</f>
        <v>0</v>
      </c>
      <c r="BJ252" s="6" t="s">
        <v>129</v>
      </c>
      <c r="BK252" s="182">
        <f>ROUND(I252*H252,2)</f>
        <v>0</v>
      </c>
      <c r="BL252" s="6" t="s">
        <v>203</v>
      </c>
      <c r="BM252" s="6" t="s">
        <v>615</v>
      </c>
    </row>
    <row r="253" spans="2:65" s="25" customFormat="1" ht="22.5" customHeight="1">
      <c r="B253" s="170"/>
      <c r="C253" s="171" t="s">
        <v>616</v>
      </c>
      <c r="D253" s="171" t="s">
        <v>124</v>
      </c>
      <c r="E253" s="172" t="s">
        <v>617</v>
      </c>
      <c r="F253" s="173" t="s">
        <v>618</v>
      </c>
      <c r="G253" s="174" t="s">
        <v>166</v>
      </c>
      <c r="H253" s="175">
        <v>2</v>
      </c>
      <c r="I253" s="176"/>
      <c r="J253" s="177">
        <f>ROUND(I253*H253,2)</f>
        <v>0</v>
      </c>
      <c r="K253" s="173" t="s">
        <v>128</v>
      </c>
      <c r="L253" s="26"/>
      <c r="M253" s="178"/>
      <c r="N253" s="179" t="s">
        <v>47</v>
      </c>
      <c r="O253" s="27"/>
      <c r="P253" s="180">
        <f>O253*H253</f>
        <v>0</v>
      </c>
      <c r="Q253" s="180">
        <v>0.00173</v>
      </c>
      <c r="R253" s="180">
        <f>Q253*H253</f>
        <v>0.00346</v>
      </c>
      <c r="S253" s="180">
        <v>0</v>
      </c>
      <c r="T253" s="181">
        <f>S253*H253</f>
        <v>0</v>
      </c>
      <c r="AR253" s="6" t="s">
        <v>203</v>
      </c>
      <c r="AT253" s="6" t="s">
        <v>124</v>
      </c>
      <c r="AU253" s="6" t="s">
        <v>80</v>
      </c>
      <c r="AY253" s="6" t="s">
        <v>122</v>
      </c>
      <c r="BE253" s="182">
        <f>IF(N253="základní",J253,0)</f>
        <v>0</v>
      </c>
      <c r="BF253" s="182">
        <f>IF(N253="snížená",J253,0)</f>
        <v>0</v>
      </c>
      <c r="BG253" s="182">
        <f>IF(N253="zákl. přenesená",J253,0)</f>
        <v>0</v>
      </c>
      <c r="BH253" s="182">
        <f>IF(N253="sníž. přenesená",J253,0)</f>
        <v>0</v>
      </c>
      <c r="BI253" s="182">
        <f>IF(N253="nulová",J253,0)</f>
        <v>0</v>
      </c>
      <c r="BJ253" s="6" t="s">
        <v>129</v>
      </c>
      <c r="BK253" s="182">
        <f>ROUND(I253*H253,2)</f>
        <v>0</v>
      </c>
      <c r="BL253" s="6" t="s">
        <v>203</v>
      </c>
      <c r="BM253" s="6" t="s">
        <v>619</v>
      </c>
    </row>
    <row r="254" spans="2:65" s="25" customFormat="1" ht="22.5" customHeight="1">
      <c r="B254" s="170"/>
      <c r="C254" s="171" t="s">
        <v>620</v>
      </c>
      <c r="D254" s="171" t="s">
        <v>124</v>
      </c>
      <c r="E254" s="172" t="s">
        <v>621</v>
      </c>
      <c r="F254" s="173" t="s">
        <v>622</v>
      </c>
      <c r="G254" s="174" t="s">
        <v>592</v>
      </c>
      <c r="H254" s="220"/>
      <c r="I254" s="176"/>
      <c r="J254" s="177">
        <f>ROUND(I254*H254,2)</f>
        <v>0</v>
      </c>
      <c r="K254" s="173" t="s">
        <v>128</v>
      </c>
      <c r="L254" s="26"/>
      <c r="M254" s="178"/>
      <c r="N254" s="179" t="s">
        <v>47</v>
      </c>
      <c r="O254" s="27"/>
      <c r="P254" s="180">
        <f>O254*H254</f>
        <v>0</v>
      </c>
      <c r="Q254" s="180">
        <v>0</v>
      </c>
      <c r="R254" s="180">
        <f>Q254*H254</f>
        <v>0</v>
      </c>
      <c r="S254" s="180">
        <v>0</v>
      </c>
      <c r="T254" s="181">
        <f>S254*H254</f>
        <v>0</v>
      </c>
      <c r="AR254" s="6" t="s">
        <v>203</v>
      </c>
      <c r="AT254" s="6" t="s">
        <v>124</v>
      </c>
      <c r="AU254" s="6" t="s">
        <v>80</v>
      </c>
      <c r="AY254" s="6" t="s">
        <v>122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6" t="s">
        <v>129</v>
      </c>
      <c r="BK254" s="182">
        <f>ROUND(I254*H254,2)</f>
        <v>0</v>
      </c>
      <c r="BL254" s="6" t="s">
        <v>203</v>
      </c>
      <c r="BM254" s="6" t="s">
        <v>623</v>
      </c>
    </row>
    <row r="255" spans="2:63" s="155" customFormat="1" ht="29.25" customHeight="1">
      <c r="B255" s="156"/>
      <c r="D255" s="167" t="s">
        <v>73</v>
      </c>
      <c r="E255" s="168" t="s">
        <v>624</v>
      </c>
      <c r="F255" s="168" t="s">
        <v>625</v>
      </c>
      <c r="I255" s="159"/>
      <c r="J255" s="169">
        <f>BK255</f>
        <v>0</v>
      </c>
      <c r="L255" s="156"/>
      <c r="M255" s="161"/>
      <c r="N255" s="162"/>
      <c r="O255" s="162"/>
      <c r="P255" s="163">
        <f>SUM(P256:P260)</f>
        <v>0</v>
      </c>
      <c r="Q255" s="162"/>
      <c r="R255" s="163">
        <f>SUM(R256:R260)</f>
        <v>0.12660000000000002</v>
      </c>
      <c r="S255" s="162"/>
      <c r="T255" s="164">
        <f>SUM(T256:T260)</f>
        <v>0.8300000000000001</v>
      </c>
      <c r="AR255" s="157" t="s">
        <v>80</v>
      </c>
      <c r="AT255" s="165" t="s">
        <v>73</v>
      </c>
      <c r="AU255" s="165" t="s">
        <v>21</v>
      </c>
      <c r="AY255" s="157" t="s">
        <v>122</v>
      </c>
      <c r="BK255" s="166">
        <f>SUM(BK256:BK260)</f>
        <v>0</v>
      </c>
    </row>
    <row r="256" spans="2:65" s="25" customFormat="1" ht="22.5" customHeight="1">
      <c r="B256" s="170"/>
      <c r="C256" s="171" t="s">
        <v>626</v>
      </c>
      <c r="D256" s="171" t="s">
        <v>124</v>
      </c>
      <c r="E256" s="172" t="s">
        <v>627</v>
      </c>
      <c r="F256" s="173" t="s">
        <v>628</v>
      </c>
      <c r="G256" s="174" t="s">
        <v>166</v>
      </c>
      <c r="H256" s="175">
        <v>10</v>
      </c>
      <c r="I256" s="176"/>
      <c r="J256" s="177">
        <f>ROUND(I256*H256,2)</f>
        <v>0</v>
      </c>
      <c r="K256" s="173" t="s">
        <v>128</v>
      </c>
      <c r="L256" s="26"/>
      <c r="M256" s="178"/>
      <c r="N256" s="179" t="s">
        <v>47</v>
      </c>
      <c r="O256" s="27"/>
      <c r="P256" s="180">
        <f>O256*H256</f>
        <v>0</v>
      </c>
      <c r="Q256" s="180">
        <v>2E-05</v>
      </c>
      <c r="R256" s="180">
        <f>Q256*H256</f>
        <v>0.0002</v>
      </c>
      <c r="S256" s="180">
        <v>0.083</v>
      </c>
      <c r="T256" s="181">
        <f>S256*H256</f>
        <v>0.8300000000000001</v>
      </c>
      <c r="AR256" s="6" t="s">
        <v>203</v>
      </c>
      <c r="AT256" s="6" t="s">
        <v>124</v>
      </c>
      <c r="AU256" s="6" t="s">
        <v>80</v>
      </c>
      <c r="AY256" s="6" t="s">
        <v>122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6" t="s">
        <v>129</v>
      </c>
      <c r="BK256" s="182">
        <f>ROUND(I256*H256,2)</f>
        <v>0</v>
      </c>
      <c r="BL256" s="6" t="s">
        <v>203</v>
      </c>
      <c r="BM256" s="6" t="s">
        <v>629</v>
      </c>
    </row>
    <row r="257" spans="2:65" s="25" customFormat="1" ht="22.5" customHeight="1">
      <c r="B257" s="170"/>
      <c r="C257" s="171" t="s">
        <v>630</v>
      </c>
      <c r="D257" s="171" t="s">
        <v>124</v>
      </c>
      <c r="E257" s="172" t="s">
        <v>631</v>
      </c>
      <c r="F257" s="173" t="s">
        <v>632</v>
      </c>
      <c r="G257" s="174" t="s">
        <v>633</v>
      </c>
      <c r="H257" s="175">
        <v>6</v>
      </c>
      <c r="I257" s="176"/>
      <c r="J257" s="177">
        <f>ROUND(I257*H257,2)</f>
        <v>0</v>
      </c>
      <c r="K257" s="173" t="s">
        <v>128</v>
      </c>
      <c r="L257" s="26"/>
      <c r="M257" s="178"/>
      <c r="N257" s="179" t="s">
        <v>47</v>
      </c>
      <c r="O257" s="27"/>
      <c r="P257" s="180">
        <f>O257*H257</f>
        <v>0</v>
      </c>
      <c r="Q257" s="180">
        <v>0</v>
      </c>
      <c r="R257" s="180">
        <f>Q257*H257</f>
        <v>0</v>
      </c>
      <c r="S257" s="180">
        <v>0</v>
      </c>
      <c r="T257" s="181">
        <f>S257*H257</f>
        <v>0</v>
      </c>
      <c r="AR257" s="6" t="s">
        <v>203</v>
      </c>
      <c r="AT257" s="6" t="s">
        <v>124</v>
      </c>
      <c r="AU257" s="6" t="s">
        <v>80</v>
      </c>
      <c r="AY257" s="6" t="s">
        <v>122</v>
      </c>
      <c r="BE257" s="182">
        <f>IF(N257="základní",J257,0)</f>
        <v>0</v>
      </c>
      <c r="BF257" s="182">
        <f>IF(N257="snížená",J257,0)</f>
        <v>0</v>
      </c>
      <c r="BG257" s="182">
        <f>IF(N257="zákl. přenesená",J257,0)</f>
        <v>0</v>
      </c>
      <c r="BH257" s="182">
        <f>IF(N257="sníž. přenesená",J257,0)</f>
        <v>0</v>
      </c>
      <c r="BI257" s="182">
        <f>IF(N257="nulová",J257,0)</f>
        <v>0</v>
      </c>
      <c r="BJ257" s="6" t="s">
        <v>129</v>
      </c>
      <c r="BK257" s="182">
        <f>ROUND(I257*H257,2)</f>
        <v>0</v>
      </c>
      <c r="BL257" s="6" t="s">
        <v>203</v>
      </c>
      <c r="BM257" s="6" t="s">
        <v>634</v>
      </c>
    </row>
    <row r="258" spans="2:65" s="25" customFormat="1" ht="22.5" customHeight="1">
      <c r="B258" s="170"/>
      <c r="C258" s="171" t="s">
        <v>635</v>
      </c>
      <c r="D258" s="171" t="s">
        <v>124</v>
      </c>
      <c r="E258" s="172" t="s">
        <v>636</v>
      </c>
      <c r="F258" s="173" t="s">
        <v>637</v>
      </c>
      <c r="G258" s="174" t="s">
        <v>633</v>
      </c>
      <c r="H258" s="175">
        <v>2</v>
      </c>
      <c r="I258" s="176"/>
      <c r="J258" s="177">
        <f>ROUND(I258*H258,2)</f>
        <v>0</v>
      </c>
      <c r="K258" s="173" t="s">
        <v>128</v>
      </c>
      <c r="L258" s="26"/>
      <c r="M258" s="178"/>
      <c r="N258" s="179" t="s">
        <v>47</v>
      </c>
      <c r="O258" s="27"/>
      <c r="P258" s="180">
        <f>O258*H258</f>
        <v>0</v>
      </c>
      <c r="Q258" s="180">
        <v>0</v>
      </c>
      <c r="R258" s="180">
        <f>Q258*H258</f>
        <v>0</v>
      </c>
      <c r="S258" s="180">
        <v>0</v>
      </c>
      <c r="T258" s="181">
        <f>S258*H258</f>
        <v>0</v>
      </c>
      <c r="AR258" s="6" t="s">
        <v>203</v>
      </c>
      <c r="AT258" s="6" t="s">
        <v>124</v>
      </c>
      <c r="AU258" s="6" t="s">
        <v>80</v>
      </c>
      <c r="AY258" s="6" t="s">
        <v>122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6" t="s">
        <v>129</v>
      </c>
      <c r="BK258" s="182">
        <f>ROUND(I258*H258,2)</f>
        <v>0</v>
      </c>
      <c r="BL258" s="6" t="s">
        <v>203</v>
      </c>
      <c r="BM258" s="6" t="s">
        <v>638</v>
      </c>
    </row>
    <row r="259" spans="2:65" s="25" customFormat="1" ht="22.5" customHeight="1">
      <c r="B259" s="170"/>
      <c r="C259" s="171" t="s">
        <v>639</v>
      </c>
      <c r="D259" s="171" t="s">
        <v>124</v>
      </c>
      <c r="E259" s="172" t="s">
        <v>640</v>
      </c>
      <c r="F259" s="173" t="s">
        <v>641</v>
      </c>
      <c r="G259" s="174" t="s">
        <v>633</v>
      </c>
      <c r="H259" s="175">
        <v>2</v>
      </c>
      <c r="I259" s="176"/>
      <c r="J259" s="177">
        <f>ROUND(I259*H259,2)</f>
        <v>0</v>
      </c>
      <c r="K259" s="173" t="s">
        <v>128</v>
      </c>
      <c r="L259" s="26"/>
      <c r="M259" s="178"/>
      <c r="N259" s="179" t="s">
        <v>47</v>
      </c>
      <c r="O259" s="27"/>
      <c r="P259" s="180">
        <f>O259*H259</f>
        <v>0</v>
      </c>
      <c r="Q259" s="180">
        <v>0.0632</v>
      </c>
      <c r="R259" s="180">
        <f>Q259*H259</f>
        <v>0.1264</v>
      </c>
      <c r="S259" s="180">
        <v>0</v>
      </c>
      <c r="T259" s="181">
        <f>S259*H259</f>
        <v>0</v>
      </c>
      <c r="AR259" s="6" t="s">
        <v>203</v>
      </c>
      <c r="AT259" s="6" t="s">
        <v>124</v>
      </c>
      <c r="AU259" s="6" t="s">
        <v>80</v>
      </c>
      <c r="AY259" s="6" t="s">
        <v>122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6" t="s">
        <v>129</v>
      </c>
      <c r="BK259" s="182">
        <f>ROUND(I259*H259,2)</f>
        <v>0</v>
      </c>
      <c r="BL259" s="6" t="s">
        <v>203</v>
      </c>
      <c r="BM259" s="6" t="s">
        <v>642</v>
      </c>
    </row>
    <row r="260" spans="2:65" s="25" customFormat="1" ht="22.5" customHeight="1">
      <c r="B260" s="170"/>
      <c r="C260" s="171" t="s">
        <v>643</v>
      </c>
      <c r="D260" s="171" t="s">
        <v>124</v>
      </c>
      <c r="E260" s="172" t="s">
        <v>644</v>
      </c>
      <c r="F260" s="173" t="s">
        <v>645</v>
      </c>
      <c r="G260" s="174" t="s">
        <v>592</v>
      </c>
      <c r="H260" s="220"/>
      <c r="I260" s="176"/>
      <c r="J260" s="177">
        <f>ROUND(I260*H260,2)</f>
        <v>0</v>
      </c>
      <c r="K260" s="173" t="s">
        <v>128</v>
      </c>
      <c r="L260" s="26"/>
      <c r="M260" s="178"/>
      <c r="N260" s="179" t="s">
        <v>47</v>
      </c>
      <c r="O260" s="27"/>
      <c r="P260" s="180">
        <f>O260*H260</f>
        <v>0</v>
      </c>
      <c r="Q260" s="180">
        <v>0</v>
      </c>
      <c r="R260" s="180">
        <f>Q260*H260</f>
        <v>0</v>
      </c>
      <c r="S260" s="180">
        <v>0</v>
      </c>
      <c r="T260" s="181">
        <f>S260*H260</f>
        <v>0</v>
      </c>
      <c r="AR260" s="6" t="s">
        <v>203</v>
      </c>
      <c r="AT260" s="6" t="s">
        <v>124</v>
      </c>
      <c r="AU260" s="6" t="s">
        <v>80</v>
      </c>
      <c r="AY260" s="6" t="s">
        <v>122</v>
      </c>
      <c r="BE260" s="182">
        <f>IF(N260="základní",J260,0)</f>
        <v>0</v>
      </c>
      <c r="BF260" s="182">
        <f>IF(N260="snížená",J260,0)</f>
        <v>0</v>
      </c>
      <c r="BG260" s="182">
        <f>IF(N260="zákl. přenesená",J260,0)</f>
        <v>0</v>
      </c>
      <c r="BH260" s="182">
        <f>IF(N260="sníž. přenesená",J260,0)</f>
        <v>0</v>
      </c>
      <c r="BI260" s="182">
        <f>IF(N260="nulová",J260,0)</f>
        <v>0</v>
      </c>
      <c r="BJ260" s="6" t="s">
        <v>129</v>
      </c>
      <c r="BK260" s="182">
        <f>ROUND(I260*H260,2)</f>
        <v>0</v>
      </c>
      <c r="BL260" s="6" t="s">
        <v>203</v>
      </c>
      <c r="BM260" s="6" t="s">
        <v>646</v>
      </c>
    </row>
    <row r="261" spans="2:63" s="155" customFormat="1" ht="36.75" customHeight="1">
      <c r="B261" s="156"/>
      <c r="D261" s="157" t="s">
        <v>73</v>
      </c>
      <c r="E261" s="158" t="s">
        <v>218</v>
      </c>
      <c r="F261" s="158" t="s">
        <v>647</v>
      </c>
      <c r="I261" s="159"/>
      <c r="J261" s="160">
        <f>BK261</f>
        <v>0</v>
      </c>
      <c r="L261" s="156"/>
      <c r="M261" s="161"/>
      <c r="N261" s="162"/>
      <c r="O261" s="162"/>
      <c r="P261" s="163">
        <f>P262</f>
        <v>0</v>
      </c>
      <c r="Q261" s="162"/>
      <c r="R261" s="163">
        <f>R262</f>
        <v>52.51714000000001</v>
      </c>
      <c r="S261" s="162"/>
      <c r="T261" s="164">
        <f>T262</f>
        <v>0</v>
      </c>
      <c r="AR261" s="157" t="s">
        <v>137</v>
      </c>
      <c r="AT261" s="165" t="s">
        <v>73</v>
      </c>
      <c r="AU261" s="165" t="s">
        <v>74</v>
      </c>
      <c r="AY261" s="157" t="s">
        <v>122</v>
      </c>
      <c r="BK261" s="166">
        <f>BK262</f>
        <v>0</v>
      </c>
    </row>
    <row r="262" spans="2:63" s="155" customFormat="1" ht="19.5" customHeight="1">
      <c r="B262" s="156"/>
      <c r="D262" s="167" t="s">
        <v>73</v>
      </c>
      <c r="E262" s="168" t="s">
        <v>648</v>
      </c>
      <c r="F262" s="168" t="s">
        <v>649</v>
      </c>
      <c r="I262" s="159"/>
      <c r="J262" s="169">
        <f>BK262</f>
        <v>0</v>
      </c>
      <c r="L262" s="156"/>
      <c r="M262" s="161"/>
      <c r="N262" s="162"/>
      <c r="O262" s="162"/>
      <c r="P262" s="163">
        <f>SUM(P263:P322)</f>
        <v>0</v>
      </c>
      <c r="Q262" s="162"/>
      <c r="R262" s="163">
        <f>SUM(R263:R322)</f>
        <v>52.51714000000001</v>
      </c>
      <c r="S262" s="162"/>
      <c r="T262" s="164">
        <f>SUM(T263:T322)</f>
        <v>0</v>
      </c>
      <c r="AR262" s="157" t="s">
        <v>137</v>
      </c>
      <c r="AT262" s="165" t="s">
        <v>73</v>
      </c>
      <c r="AU262" s="165" t="s">
        <v>21</v>
      </c>
      <c r="AY262" s="157" t="s">
        <v>122</v>
      </c>
      <c r="BK262" s="166">
        <f>SUM(BK263:BK322)</f>
        <v>0</v>
      </c>
    </row>
    <row r="263" spans="2:65" s="25" customFormat="1" ht="22.5" customHeight="1">
      <c r="B263" s="170"/>
      <c r="C263" s="171" t="s">
        <v>650</v>
      </c>
      <c r="D263" s="171" t="s">
        <v>124</v>
      </c>
      <c r="E263" s="172" t="s">
        <v>651</v>
      </c>
      <c r="F263" s="173" t="s">
        <v>652</v>
      </c>
      <c r="G263" s="174" t="s">
        <v>160</v>
      </c>
      <c r="H263" s="175">
        <v>162</v>
      </c>
      <c r="I263" s="176"/>
      <c r="J263" s="177">
        <f>ROUND(I263*H263,2)</f>
        <v>0</v>
      </c>
      <c r="K263" s="173"/>
      <c r="L263" s="26"/>
      <c r="M263" s="178"/>
      <c r="N263" s="179" t="s">
        <v>47</v>
      </c>
      <c r="O263" s="27"/>
      <c r="P263" s="180">
        <f>O263*H263</f>
        <v>0</v>
      </c>
      <c r="Q263" s="180">
        <v>3E-05</v>
      </c>
      <c r="R263" s="180">
        <f>Q263*H263</f>
        <v>0.00486</v>
      </c>
      <c r="S263" s="180">
        <v>0</v>
      </c>
      <c r="T263" s="181">
        <f>S263*H263</f>
        <v>0</v>
      </c>
      <c r="AR263" s="6" t="s">
        <v>415</v>
      </c>
      <c r="AT263" s="6" t="s">
        <v>124</v>
      </c>
      <c r="AU263" s="6" t="s">
        <v>80</v>
      </c>
      <c r="AY263" s="6" t="s">
        <v>122</v>
      </c>
      <c r="BE263" s="182">
        <f>IF(N263="základní",J263,0)</f>
        <v>0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6" t="s">
        <v>129</v>
      </c>
      <c r="BK263" s="182">
        <f>ROUND(I263*H263,2)</f>
        <v>0</v>
      </c>
      <c r="BL263" s="6" t="s">
        <v>415</v>
      </c>
      <c r="BM263" s="6" t="s">
        <v>653</v>
      </c>
    </row>
    <row r="264" spans="2:65" s="25" customFormat="1" ht="22.5" customHeight="1">
      <c r="B264" s="170"/>
      <c r="C264" s="209" t="s">
        <v>654</v>
      </c>
      <c r="D264" s="209" t="s">
        <v>218</v>
      </c>
      <c r="E264" s="210" t="s">
        <v>655</v>
      </c>
      <c r="F264" s="211" t="s">
        <v>656</v>
      </c>
      <c r="G264" s="212" t="s">
        <v>160</v>
      </c>
      <c r="H264" s="213">
        <v>120</v>
      </c>
      <c r="I264" s="214"/>
      <c r="J264" s="215">
        <f>ROUND(I264*H264,2)</f>
        <v>0</v>
      </c>
      <c r="K264" s="211"/>
      <c r="L264" s="216"/>
      <c r="M264" s="217"/>
      <c r="N264" s="218" t="s">
        <v>47</v>
      </c>
      <c r="O264" s="27"/>
      <c r="P264" s="180">
        <f>O264*H264</f>
        <v>0</v>
      </c>
      <c r="Q264" s="180">
        <v>0.01049</v>
      </c>
      <c r="R264" s="180">
        <f>Q264*H264</f>
        <v>1.2588</v>
      </c>
      <c r="S264" s="180">
        <v>0</v>
      </c>
      <c r="T264" s="181">
        <f>S264*H264</f>
        <v>0</v>
      </c>
      <c r="AR264" s="6" t="s">
        <v>163</v>
      </c>
      <c r="AT264" s="6" t="s">
        <v>218</v>
      </c>
      <c r="AU264" s="6" t="s">
        <v>80</v>
      </c>
      <c r="AY264" s="6" t="s">
        <v>122</v>
      </c>
      <c r="BE264" s="182">
        <f>IF(N264="základní",J264,0)</f>
        <v>0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6" t="s">
        <v>129</v>
      </c>
      <c r="BK264" s="182">
        <f>ROUND(I264*H264,2)</f>
        <v>0</v>
      </c>
      <c r="BL264" s="6" t="s">
        <v>129</v>
      </c>
      <c r="BM264" s="6" t="s">
        <v>657</v>
      </c>
    </row>
    <row r="265" spans="2:47" s="25" customFormat="1" ht="30" customHeight="1">
      <c r="B265" s="26"/>
      <c r="D265" s="194" t="s">
        <v>176</v>
      </c>
      <c r="F265" s="207" t="s">
        <v>658</v>
      </c>
      <c r="I265" s="141"/>
      <c r="L265" s="26"/>
      <c r="M265" s="208"/>
      <c r="N265" s="27"/>
      <c r="O265" s="27"/>
      <c r="P265" s="27"/>
      <c r="Q265" s="27"/>
      <c r="R265" s="27"/>
      <c r="S265" s="27"/>
      <c r="T265" s="66"/>
      <c r="AT265" s="6" t="s">
        <v>176</v>
      </c>
      <c r="AU265" s="6" t="s">
        <v>80</v>
      </c>
    </row>
    <row r="266" spans="2:51" s="183" customFormat="1" ht="22.5" customHeight="1">
      <c r="B266" s="184"/>
      <c r="D266" s="185" t="s">
        <v>131</v>
      </c>
      <c r="E266" s="186"/>
      <c r="F266" s="187" t="s">
        <v>659</v>
      </c>
      <c r="H266" s="188">
        <v>120</v>
      </c>
      <c r="I266" s="189"/>
      <c r="L266" s="184"/>
      <c r="M266" s="190"/>
      <c r="N266" s="191"/>
      <c r="O266" s="191"/>
      <c r="P266" s="191"/>
      <c r="Q266" s="191"/>
      <c r="R266" s="191"/>
      <c r="S266" s="191"/>
      <c r="T266" s="192"/>
      <c r="AT266" s="193" t="s">
        <v>131</v>
      </c>
      <c r="AU266" s="193" t="s">
        <v>80</v>
      </c>
      <c r="AV266" s="183" t="s">
        <v>80</v>
      </c>
      <c r="AW266" s="183" t="s">
        <v>38</v>
      </c>
      <c r="AX266" s="183" t="s">
        <v>21</v>
      </c>
      <c r="AY266" s="193" t="s">
        <v>122</v>
      </c>
    </row>
    <row r="267" spans="2:65" s="25" customFormat="1" ht="22.5" customHeight="1">
      <c r="B267" s="170"/>
      <c r="C267" s="209" t="s">
        <v>660</v>
      </c>
      <c r="D267" s="209" t="s">
        <v>218</v>
      </c>
      <c r="E267" s="210" t="s">
        <v>661</v>
      </c>
      <c r="F267" s="211" t="s">
        <v>662</v>
      </c>
      <c r="G267" s="212" t="s">
        <v>160</v>
      </c>
      <c r="H267" s="213">
        <v>42</v>
      </c>
      <c r="I267" s="214"/>
      <c r="J267" s="215">
        <f>ROUND(I267*H267,2)</f>
        <v>0</v>
      </c>
      <c r="K267" s="211"/>
      <c r="L267" s="216"/>
      <c r="M267" s="217"/>
      <c r="N267" s="218" t="s">
        <v>47</v>
      </c>
      <c r="O267" s="27"/>
      <c r="P267" s="180">
        <f>O267*H267</f>
        <v>0</v>
      </c>
      <c r="Q267" s="180">
        <v>0.01049</v>
      </c>
      <c r="R267" s="180">
        <f>Q267*H267</f>
        <v>0.44057999999999997</v>
      </c>
      <c r="S267" s="180">
        <v>0</v>
      </c>
      <c r="T267" s="181">
        <f>S267*H267</f>
        <v>0</v>
      </c>
      <c r="AR267" s="6" t="s">
        <v>163</v>
      </c>
      <c r="AT267" s="6" t="s">
        <v>218</v>
      </c>
      <c r="AU267" s="6" t="s">
        <v>80</v>
      </c>
      <c r="AY267" s="6" t="s">
        <v>122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6" t="s">
        <v>129</v>
      </c>
      <c r="BK267" s="182">
        <f>ROUND(I267*H267,2)</f>
        <v>0</v>
      </c>
      <c r="BL267" s="6" t="s">
        <v>129</v>
      </c>
      <c r="BM267" s="6" t="s">
        <v>663</v>
      </c>
    </row>
    <row r="268" spans="2:47" s="25" customFormat="1" ht="30" customHeight="1">
      <c r="B268" s="26"/>
      <c r="D268" s="194" t="s">
        <v>176</v>
      </c>
      <c r="F268" s="207" t="s">
        <v>658</v>
      </c>
      <c r="I268" s="141"/>
      <c r="L268" s="26"/>
      <c r="M268" s="208"/>
      <c r="N268" s="27"/>
      <c r="O268" s="27"/>
      <c r="P268" s="27"/>
      <c r="Q268" s="27"/>
      <c r="R268" s="27"/>
      <c r="S268" s="27"/>
      <c r="T268" s="66"/>
      <c r="AT268" s="6" t="s">
        <v>176</v>
      </c>
      <c r="AU268" s="6" t="s">
        <v>80</v>
      </c>
    </row>
    <row r="269" spans="2:51" s="183" customFormat="1" ht="22.5" customHeight="1">
      <c r="B269" s="184"/>
      <c r="D269" s="185" t="s">
        <v>131</v>
      </c>
      <c r="E269" s="186"/>
      <c r="F269" s="187" t="s">
        <v>664</v>
      </c>
      <c r="H269" s="188">
        <v>42</v>
      </c>
      <c r="I269" s="189"/>
      <c r="L269" s="184"/>
      <c r="M269" s="190"/>
      <c r="N269" s="191"/>
      <c r="O269" s="191"/>
      <c r="P269" s="191"/>
      <c r="Q269" s="191"/>
      <c r="R269" s="191"/>
      <c r="S269" s="191"/>
      <c r="T269" s="192"/>
      <c r="AT269" s="193" t="s">
        <v>131</v>
      </c>
      <c r="AU269" s="193" t="s">
        <v>80</v>
      </c>
      <c r="AV269" s="183" t="s">
        <v>80</v>
      </c>
      <c r="AW269" s="183" t="s">
        <v>38</v>
      </c>
      <c r="AX269" s="183" t="s">
        <v>21</v>
      </c>
      <c r="AY269" s="193" t="s">
        <v>122</v>
      </c>
    </row>
    <row r="270" spans="2:65" s="25" customFormat="1" ht="22.5" customHeight="1">
      <c r="B270" s="170"/>
      <c r="C270" s="209" t="s">
        <v>665</v>
      </c>
      <c r="D270" s="209" t="s">
        <v>218</v>
      </c>
      <c r="E270" s="210" t="s">
        <v>666</v>
      </c>
      <c r="F270" s="211" t="s">
        <v>667</v>
      </c>
      <c r="G270" s="212" t="s">
        <v>166</v>
      </c>
      <c r="H270" s="213">
        <v>30</v>
      </c>
      <c r="I270" s="214"/>
      <c r="J270" s="215">
        <f>ROUND(I270*H270,2)</f>
        <v>0</v>
      </c>
      <c r="K270" s="211"/>
      <c r="L270" s="216"/>
      <c r="M270" s="217"/>
      <c r="N270" s="218" t="s">
        <v>47</v>
      </c>
      <c r="O270" s="27"/>
      <c r="P270" s="180">
        <f>O270*H270</f>
        <v>0</v>
      </c>
      <c r="Q270" s="180">
        <v>0.0043</v>
      </c>
      <c r="R270" s="180">
        <f>Q270*H270</f>
        <v>0.129</v>
      </c>
      <c r="S270" s="180">
        <v>0</v>
      </c>
      <c r="T270" s="181">
        <f>S270*H270</f>
        <v>0</v>
      </c>
      <c r="AR270" s="6" t="s">
        <v>163</v>
      </c>
      <c r="AT270" s="6" t="s">
        <v>218</v>
      </c>
      <c r="AU270" s="6" t="s">
        <v>80</v>
      </c>
      <c r="AY270" s="6" t="s">
        <v>122</v>
      </c>
      <c r="BE270" s="182">
        <f>IF(N270="základní",J270,0)</f>
        <v>0</v>
      </c>
      <c r="BF270" s="182">
        <f>IF(N270="snížená",J270,0)</f>
        <v>0</v>
      </c>
      <c r="BG270" s="182">
        <f>IF(N270="zákl. přenesená",J270,0)</f>
        <v>0</v>
      </c>
      <c r="BH270" s="182">
        <f>IF(N270="sníž. přenesená",J270,0)</f>
        <v>0</v>
      </c>
      <c r="BI270" s="182">
        <f>IF(N270="nulová",J270,0)</f>
        <v>0</v>
      </c>
      <c r="BJ270" s="6" t="s">
        <v>129</v>
      </c>
      <c r="BK270" s="182">
        <f>ROUND(I270*H270,2)</f>
        <v>0</v>
      </c>
      <c r="BL270" s="6" t="s">
        <v>129</v>
      </c>
      <c r="BM270" s="6" t="s">
        <v>668</v>
      </c>
    </row>
    <row r="271" spans="2:65" s="25" customFormat="1" ht="22.5" customHeight="1">
      <c r="B271" s="170"/>
      <c r="C271" s="209" t="s">
        <v>669</v>
      </c>
      <c r="D271" s="209" t="s">
        <v>218</v>
      </c>
      <c r="E271" s="210" t="s">
        <v>670</v>
      </c>
      <c r="F271" s="211" t="s">
        <v>671</v>
      </c>
      <c r="G271" s="212" t="s">
        <v>166</v>
      </c>
      <c r="H271" s="213">
        <v>6</v>
      </c>
      <c r="I271" s="214"/>
      <c r="J271" s="215">
        <f>ROUND(I271*H271,2)</f>
        <v>0</v>
      </c>
      <c r="K271" s="211"/>
      <c r="L271" s="216"/>
      <c r="M271" s="217"/>
      <c r="N271" s="218" t="s">
        <v>47</v>
      </c>
      <c r="O271" s="27"/>
      <c r="P271" s="180">
        <f>O271*H271</f>
        <v>0</v>
      </c>
      <c r="Q271" s="180">
        <v>0.0043</v>
      </c>
      <c r="R271" s="180">
        <f>Q271*H271</f>
        <v>0.0258</v>
      </c>
      <c r="S271" s="180">
        <v>0</v>
      </c>
      <c r="T271" s="181">
        <f>S271*H271</f>
        <v>0</v>
      </c>
      <c r="AR271" s="6" t="s">
        <v>163</v>
      </c>
      <c r="AT271" s="6" t="s">
        <v>218</v>
      </c>
      <c r="AU271" s="6" t="s">
        <v>80</v>
      </c>
      <c r="AY271" s="6" t="s">
        <v>122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6" t="s">
        <v>129</v>
      </c>
      <c r="BK271" s="182">
        <f>ROUND(I271*H271,2)</f>
        <v>0</v>
      </c>
      <c r="BL271" s="6" t="s">
        <v>129</v>
      </c>
      <c r="BM271" s="6" t="s">
        <v>672</v>
      </c>
    </row>
    <row r="272" spans="2:65" s="25" customFormat="1" ht="22.5" customHeight="1">
      <c r="B272" s="170"/>
      <c r="C272" s="209" t="s">
        <v>673</v>
      </c>
      <c r="D272" s="209" t="s">
        <v>218</v>
      </c>
      <c r="E272" s="210" t="s">
        <v>674</v>
      </c>
      <c r="F272" s="211" t="s">
        <v>675</v>
      </c>
      <c r="G272" s="212" t="s">
        <v>166</v>
      </c>
      <c r="H272" s="213">
        <v>6</v>
      </c>
      <c r="I272" s="214"/>
      <c r="J272" s="215">
        <f>ROUND(I272*H272,2)</f>
        <v>0</v>
      </c>
      <c r="K272" s="211"/>
      <c r="L272" s="216"/>
      <c r="M272" s="217"/>
      <c r="N272" s="218" t="s">
        <v>47</v>
      </c>
      <c r="O272" s="27"/>
      <c r="P272" s="180">
        <f>O272*H272</f>
        <v>0</v>
      </c>
      <c r="Q272" s="180">
        <v>0.0043</v>
      </c>
      <c r="R272" s="180">
        <f>Q272*H272</f>
        <v>0.0258</v>
      </c>
      <c r="S272" s="180">
        <v>0</v>
      </c>
      <c r="T272" s="181">
        <f>S272*H272</f>
        <v>0</v>
      </c>
      <c r="AR272" s="6" t="s">
        <v>163</v>
      </c>
      <c r="AT272" s="6" t="s">
        <v>218</v>
      </c>
      <c r="AU272" s="6" t="s">
        <v>80</v>
      </c>
      <c r="AY272" s="6" t="s">
        <v>122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6" t="s">
        <v>129</v>
      </c>
      <c r="BK272" s="182">
        <f>ROUND(I272*H272,2)</f>
        <v>0</v>
      </c>
      <c r="BL272" s="6" t="s">
        <v>129</v>
      </c>
      <c r="BM272" s="6" t="s">
        <v>676</v>
      </c>
    </row>
    <row r="273" spans="2:65" s="25" customFormat="1" ht="22.5" customHeight="1">
      <c r="B273" s="170"/>
      <c r="C273" s="171" t="s">
        <v>677</v>
      </c>
      <c r="D273" s="171" t="s">
        <v>124</v>
      </c>
      <c r="E273" s="172" t="s">
        <v>678</v>
      </c>
      <c r="F273" s="173" t="s">
        <v>679</v>
      </c>
      <c r="G273" s="174" t="s">
        <v>160</v>
      </c>
      <c r="H273" s="175">
        <v>120</v>
      </c>
      <c r="I273" s="176"/>
      <c r="J273" s="177">
        <f>ROUND(I273*H273,2)</f>
        <v>0</v>
      </c>
      <c r="K273" s="173"/>
      <c r="L273" s="26"/>
      <c r="M273" s="178"/>
      <c r="N273" s="179" t="s">
        <v>47</v>
      </c>
      <c r="O273" s="27"/>
      <c r="P273" s="180">
        <f>O273*H273</f>
        <v>0</v>
      </c>
      <c r="Q273" s="180">
        <v>4E-05</v>
      </c>
      <c r="R273" s="180">
        <f>Q273*H273</f>
        <v>0.0048000000000000004</v>
      </c>
      <c r="S273" s="180">
        <v>0</v>
      </c>
      <c r="T273" s="181">
        <f>S273*H273</f>
        <v>0</v>
      </c>
      <c r="AR273" s="6" t="s">
        <v>415</v>
      </c>
      <c r="AT273" s="6" t="s">
        <v>124</v>
      </c>
      <c r="AU273" s="6" t="s">
        <v>80</v>
      </c>
      <c r="AY273" s="6" t="s">
        <v>122</v>
      </c>
      <c r="BE273" s="182">
        <f>IF(N273="základní",J273,0)</f>
        <v>0</v>
      </c>
      <c r="BF273" s="182">
        <f>IF(N273="snížená",J273,0)</f>
        <v>0</v>
      </c>
      <c r="BG273" s="182">
        <f>IF(N273="zákl. přenesená",J273,0)</f>
        <v>0</v>
      </c>
      <c r="BH273" s="182">
        <f>IF(N273="sníž. přenesená",J273,0)</f>
        <v>0</v>
      </c>
      <c r="BI273" s="182">
        <f>IF(N273="nulová",J273,0)</f>
        <v>0</v>
      </c>
      <c r="BJ273" s="6" t="s">
        <v>129</v>
      </c>
      <c r="BK273" s="182">
        <f>ROUND(I273*H273,2)</f>
        <v>0</v>
      </c>
      <c r="BL273" s="6" t="s">
        <v>415</v>
      </c>
      <c r="BM273" s="6" t="s">
        <v>680</v>
      </c>
    </row>
    <row r="274" spans="2:65" s="25" customFormat="1" ht="22.5" customHeight="1">
      <c r="B274" s="170"/>
      <c r="C274" s="209" t="s">
        <v>681</v>
      </c>
      <c r="D274" s="209" t="s">
        <v>218</v>
      </c>
      <c r="E274" s="210" t="s">
        <v>682</v>
      </c>
      <c r="F274" s="211" t="s">
        <v>683</v>
      </c>
      <c r="G274" s="212" t="s">
        <v>160</v>
      </c>
      <c r="H274" s="213">
        <v>120</v>
      </c>
      <c r="I274" s="214"/>
      <c r="J274" s="215">
        <f>ROUND(I274*H274,2)</f>
        <v>0</v>
      </c>
      <c r="K274" s="211"/>
      <c r="L274" s="216"/>
      <c r="M274" s="217"/>
      <c r="N274" s="218" t="s">
        <v>47</v>
      </c>
      <c r="O274" s="27"/>
      <c r="P274" s="180">
        <f>O274*H274</f>
        <v>0</v>
      </c>
      <c r="Q274" s="180">
        <v>0.01471</v>
      </c>
      <c r="R274" s="180">
        <f>Q274*H274</f>
        <v>1.7652</v>
      </c>
      <c r="S274" s="180">
        <v>0</v>
      </c>
      <c r="T274" s="181">
        <f>S274*H274</f>
        <v>0</v>
      </c>
      <c r="AR274" s="6" t="s">
        <v>163</v>
      </c>
      <c r="AT274" s="6" t="s">
        <v>218</v>
      </c>
      <c r="AU274" s="6" t="s">
        <v>80</v>
      </c>
      <c r="AY274" s="6" t="s">
        <v>122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6" t="s">
        <v>129</v>
      </c>
      <c r="BK274" s="182">
        <f>ROUND(I274*H274,2)</f>
        <v>0</v>
      </c>
      <c r="BL274" s="6" t="s">
        <v>129</v>
      </c>
      <c r="BM274" s="6" t="s">
        <v>684</v>
      </c>
    </row>
    <row r="275" spans="2:47" s="25" customFormat="1" ht="30" customHeight="1">
      <c r="B275" s="26"/>
      <c r="D275" s="194" t="s">
        <v>176</v>
      </c>
      <c r="F275" s="207" t="s">
        <v>685</v>
      </c>
      <c r="I275" s="141"/>
      <c r="L275" s="26"/>
      <c r="M275" s="208"/>
      <c r="N275" s="27"/>
      <c r="O275" s="27"/>
      <c r="P275" s="27"/>
      <c r="Q275" s="27"/>
      <c r="R275" s="27"/>
      <c r="S275" s="27"/>
      <c r="T275" s="66"/>
      <c r="AT275" s="6" t="s">
        <v>176</v>
      </c>
      <c r="AU275" s="6" t="s">
        <v>80</v>
      </c>
    </row>
    <row r="276" spans="2:51" s="183" customFormat="1" ht="22.5" customHeight="1">
      <c r="B276" s="184"/>
      <c r="D276" s="185" t="s">
        <v>131</v>
      </c>
      <c r="E276" s="186"/>
      <c r="F276" s="187" t="s">
        <v>659</v>
      </c>
      <c r="H276" s="188">
        <v>120</v>
      </c>
      <c r="I276" s="189"/>
      <c r="L276" s="184"/>
      <c r="M276" s="190"/>
      <c r="N276" s="191"/>
      <c r="O276" s="191"/>
      <c r="P276" s="191"/>
      <c r="Q276" s="191"/>
      <c r="R276" s="191"/>
      <c r="S276" s="191"/>
      <c r="T276" s="192"/>
      <c r="AT276" s="193" t="s">
        <v>131</v>
      </c>
      <c r="AU276" s="193" t="s">
        <v>80</v>
      </c>
      <c r="AV276" s="183" t="s">
        <v>80</v>
      </c>
      <c r="AW276" s="183" t="s">
        <v>38</v>
      </c>
      <c r="AX276" s="183" t="s">
        <v>21</v>
      </c>
      <c r="AY276" s="193" t="s">
        <v>122</v>
      </c>
    </row>
    <row r="277" spans="2:65" s="25" customFormat="1" ht="22.5" customHeight="1">
      <c r="B277" s="170"/>
      <c r="C277" s="209" t="s">
        <v>686</v>
      </c>
      <c r="D277" s="209" t="s">
        <v>218</v>
      </c>
      <c r="E277" s="210" t="s">
        <v>687</v>
      </c>
      <c r="F277" s="211" t="s">
        <v>688</v>
      </c>
      <c r="G277" s="212" t="s">
        <v>160</v>
      </c>
      <c r="H277" s="213">
        <v>6</v>
      </c>
      <c r="I277" s="214"/>
      <c r="J277" s="215">
        <f>ROUND(I277*H277,2)</f>
        <v>0</v>
      </c>
      <c r="K277" s="211"/>
      <c r="L277" s="216"/>
      <c r="M277" s="217"/>
      <c r="N277" s="218" t="s">
        <v>47</v>
      </c>
      <c r="O277" s="27"/>
      <c r="P277" s="180">
        <f>O277*H277</f>
        <v>0</v>
      </c>
      <c r="Q277" s="180">
        <v>0.01471</v>
      </c>
      <c r="R277" s="180">
        <f>Q277*H277</f>
        <v>0.08826</v>
      </c>
      <c r="S277" s="180">
        <v>0</v>
      </c>
      <c r="T277" s="181">
        <f>S277*H277</f>
        <v>0</v>
      </c>
      <c r="AR277" s="6" t="s">
        <v>163</v>
      </c>
      <c r="AT277" s="6" t="s">
        <v>218</v>
      </c>
      <c r="AU277" s="6" t="s">
        <v>80</v>
      </c>
      <c r="AY277" s="6" t="s">
        <v>122</v>
      </c>
      <c r="BE277" s="182">
        <f>IF(N277="základní",J277,0)</f>
        <v>0</v>
      </c>
      <c r="BF277" s="182">
        <f>IF(N277="snížená",J277,0)</f>
        <v>0</v>
      </c>
      <c r="BG277" s="182">
        <f>IF(N277="zákl. přenesená",J277,0)</f>
        <v>0</v>
      </c>
      <c r="BH277" s="182">
        <f>IF(N277="sníž. přenesená",J277,0)</f>
        <v>0</v>
      </c>
      <c r="BI277" s="182">
        <f>IF(N277="nulová",J277,0)</f>
        <v>0</v>
      </c>
      <c r="BJ277" s="6" t="s">
        <v>129</v>
      </c>
      <c r="BK277" s="182">
        <f>ROUND(I277*H277,2)</f>
        <v>0</v>
      </c>
      <c r="BL277" s="6" t="s">
        <v>129</v>
      </c>
      <c r="BM277" s="6" t="s">
        <v>689</v>
      </c>
    </row>
    <row r="278" spans="2:47" s="25" customFormat="1" ht="30" customHeight="1">
      <c r="B278" s="26"/>
      <c r="D278" s="185" t="s">
        <v>176</v>
      </c>
      <c r="F278" s="219" t="s">
        <v>685</v>
      </c>
      <c r="I278" s="141"/>
      <c r="L278" s="26"/>
      <c r="M278" s="208"/>
      <c r="N278" s="27"/>
      <c r="O278" s="27"/>
      <c r="P278" s="27"/>
      <c r="Q278" s="27"/>
      <c r="R278" s="27"/>
      <c r="S278" s="27"/>
      <c r="T278" s="66"/>
      <c r="AT278" s="6" t="s">
        <v>176</v>
      </c>
      <c r="AU278" s="6" t="s">
        <v>80</v>
      </c>
    </row>
    <row r="279" spans="2:65" s="25" customFormat="1" ht="22.5" customHeight="1">
      <c r="B279" s="170"/>
      <c r="C279" s="209" t="s">
        <v>690</v>
      </c>
      <c r="D279" s="209" t="s">
        <v>218</v>
      </c>
      <c r="E279" s="210" t="s">
        <v>691</v>
      </c>
      <c r="F279" s="211" t="s">
        <v>692</v>
      </c>
      <c r="G279" s="212" t="s">
        <v>166</v>
      </c>
      <c r="H279" s="213">
        <v>14</v>
      </c>
      <c r="I279" s="214"/>
      <c r="J279" s="215">
        <f>ROUND(I279*H279,2)</f>
        <v>0</v>
      </c>
      <c r="K279" s="211"/>
      <c r="L279" s="216"/>
      <c r="M279" s="217"/>
      <c r="N279" s="218" t="s">
        <v>47</v>
      </c>
      <c r="O279" s="27"/>
      <c r="P279" s="180">
        <f>O279*H279</f>
        <v>0</v>
      </c>
      <c r="Q279" s="180">
        <v>0.0058</v>
      </c>
      <c r="R279" s="180">
        <f>Q279*H279</f>
        <v>0.0812</v>
      </c>
      <c r="S279" s="180">
        <v>0</v>
      </c>
      <c r="T279" s="181">
        <f>S279*H279</f>
        <v>0</v>
      </c>
      <c r="AR279" s="6" t="s">
        <v>163</v>
      </c>
      <c r="AT279" s="6" t="s">
        <v>218</v>
      </c>
      <c r="AU279" s="6" t="s">
        <v>80</v>
      </c>
      <c r="AY279" s="6" t="s">
        <v>122</v>
      </c>
      <c r="BE279" s="182">
        <f>IF(N279="základní",J279,0)</f>
        <v>0</v>
      </c>
      <c r="BF279" s="182">
        <f>IF(N279="snížená",J279,0)</f>
        <v>0</v>
      </c>
      <c r="BG279" s="182">
        <f>IF(N279="zákl. přenesená",J279,0)</f>
        <v>0</v>
      </c>
      <c r="BH279" s="182">
        <f>IF(N279="sníž. přenesená",J279,0)</f>
        <v>0</v>
      </c>
      <c r="BI279" s="182">
        <f>IF(N279="nulová",J279,0)</f>
        <v>0</v>
      </c>
      <c r="BJ279" s="6" t="s">
        <v>129</v>
      </c>
      <c r="BK279" s="182">
        <f>ROUND(I279*H279,2)</f>
        <v>0</v>
      </c>
      <c r="BL279" s="6" t="s">
        <v>129</v>
      </c>
      <c r="BM279" s="6" t="s">
        <v>693</v>
      </c>
    </row>
    <row r="280" spans="2:65" s="25" customFormat="1" ht="22.5" customHeight="1">
      <c r="B280" s="170"/>
      <c r="C280" s="209" t="s">
        <v>694</v>
      </c>
      <c r="D280" s="209" t="s">
        <v>218</v>
      </c>
      <c r="E280" s="210" t="s">
        <v>695</v>
      </c>
      <c r="F280" s="211" t="s">
        <v>696</v>
      </c>
      <c r="G280" s="212" t="s">
        <v>166</v>
      </c>
      <c r="H280" s="213">
        <v>2</v>
      </c>
      <c r="I280" s="214"/>
      <c r="J280" s="215">
        <f>ROUND(I280*H280,2)</f>
        <v>0</v>
      </c>
      <c r="K280" s="211"/>
      <c r="L280" s="216"/>
      <c r="M280" s="217"/>
      <c r="N280" s="218" t="s">
        <v>47</v>
      </c>
      <c r="O280" s="27"/>
      <c r="P280" s="180">
        <f>O280*H280</f>
        <v>0</v>
      </c>
      <c r="Q280" s="180">
        <v>0.0058</v>
      </c>
      <c r="R280" s="180">
        <f>Q280*H280</f>
        <v>0.0116</v>
      </c>
      <c r="S280" s="180">
        <v>0</v>
      </c>
      <c r="T280" s="181">
        <f>S280*H280</f>
        <v>0</v>
      </c>
      <c r="AR280" s="6" t="s">
        <v>163</v>
      </c>
      <c r="AT280" s="6" t="s">
        <v>218</v>
      </c>
      <c r="AU280" s="6" t="s">
        <v>80</v>
      </c>
      <c r="AY280" s="6" t="s">
        <v>122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6" t="s">
        <v>129</v>
      </c>
      <c r="BK280" s="182">
        <f>ROUND(I280*H280,2)</f>
        <v>0</v>
      </c>
      <c r="BL280" s="6" t="s">
        <v>129</v>
      </c>
      <c r="BM280" s="6" t="s">
        <v>697</v>
      </c>
    </row>
    <row r="281" spans="2:65" s="25" customFormat="1" ht="22.5" customHeight="1">
      <c r="B281" s="170"/>
      <c r="C281" s="209" t="s">
        <v>698</v>
      </c>
      <c r="D281" s="209" t="s">
        <v>218</v>
      </c>
      <c r="E281" s="210" t="s">
        <v>699</v>
      </c>
      <c r="F281" s="211" t="s">
        <v>700</v>
      </c>
      <c r="G281" s="212" t="s">
        <v>166</v>
      </c>
      <c r="H281" s="213">
        <v>2</v>
      </c>
      <c r="I281" s="214"/>
      <c r="J281" s="215">
        <f>ROUND(I281*H281,2)</f>
        <v>0</v>
      </c>
      <c r="K281" s="211"/>
      <c r="L281" s="216"/>
      <c r="M281" s="217"/>
      <c r="N281" s="218" t="s">
        <v>47</v>
      </c>
      <c r="O281" s="27"/>
      <c r="P281" s="180">
        <f>O281*H281</f>
        <v>0</v>
      </c>
      <c r="Q281" s="180">
        <v>0.0058</v>
      </c>
      <c r="R281" s="180">
        <f>Q281*H281</f>
        <v>0.0116</v>
      </c>
      <c r="S281" s="180">
        <v>0</v>
      </c>
      <c r="T281" s="181">
        <f>S281*H281</f>
        <v>0</v>
      </c>
      <c r="AR281" s="6" t="s">
        <v>163</v>
      </c>
      <c r="AT281" s="6" t="s">
        <v>218</v>
      </c>
      <c r="AU281" s="6" t="s">
        <v>80</v>
      </c>
      <c r="AY281" s="6" t="s">
        <v>122</v>
      </c>
      <c r="BE281" s="182">
        <f>IF(N281="základní",J281,0)</f>
        <v>0</v>
      </c>
      <c r="BF281" s="182">
        <f>IF(N281="snížená",J281,0)</f>
        <v>0</v>
      </c>
      <c r="BG281" s="182">
        <f>IF(N281="zákl. přenesená",J281,0)</f>
        <v>0</v>
      </c>
      <c r="BH281" s="182">
        <f>IF(N281="sníž. přenesená",J281,0)</f>
        <v>0</v>
      </c>
      <c r="BI281" s="182">
        <f>IF(N281="nulová",J281,0)</f>
        <v>0</v>
      </c>
      <c r="BJ281" s="6" t="s">
        <v>129</v>
      </c>
      <c r="BK281" s="182">
        <f>ROUND(I281*H281,2)</f>
        <v>0</v>
      </c>
      <c r="BL281" s="6" t="s">
        <v>129</v>
      </c>
      <c r="BM281" s="6" t="s">
        <v>701</v>
      </c>
    </row>
    <row r="282" spans="2:65" s="25" customFormat="1" ht="22.5" customHeight="1">
      <c r="B282" s="170"/>
      <c r="C282" s="171" t="s">
        <v>702</v>
      </c>
      <c r="D282" s="171" t="s">
        <v>124</v>
      </c>
      <c r="E282" s="172" t="s">
        <v>703</v>
      </c>
      <c r="F282" s="173" t="s">
        <v>704</v>
      </c>
      <c r="G282" s="174" t="s">
        <v>160</v>
      </c>
      <c r="H282" s="175">
        <v>56</v>
      </c>
      <c r="I282" s="176"/>
      <c r="J282" s="177">
        <f>ROUND(I282*H282,2)</f>
        <v>0</v>
      </c>
      <c r="K282" s="173"/>
      <c r="L282" s="26"/>
      <c r="M282" s="178"/>
      <c r="N282" s="179" t="s">
        <v>47</v>
      </c>
      <c r="O282" s="27"/>
      <c r="P282" s="180">
        <f>O282*H282</f>
        <v>0</v>
      </c>
      <c r="Q282" s="180">
        <v>5E-05</v>
      </c>
      <c r="R282" s="180">
        <f>Q282*H282</f>
        <v>0.0028</v>
      </c>
      <c r="S282" s="180">
        <v>0</v>
      </c>
      <c r="T282" s="181">
        <f>S282*H282</f>
        <v>0</v>
      </c>
      <c r="AR282" s="6" t="s">
        <v>415</v>
      </c>
      <c r="AT282" s="6" t="s">
        <v>124</v>
      </c>
      <c r="AU282" s="6" t="s">
        <v>80</v>
      </c>
      <c r="AY282" s="6" t="s">
        <v>122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6" t="s">
        <v>129</v>
      </c>
      <c r="BK282" s="182">
        <f>ROUND(I282*H282,2)</f>
        <v>0</v>
      </c>
      <c r="BL282" s="6" t="s">
        <v>415</v>
      </c>
      <c r="BM282" s="6" t="s">
        <v>705</v>
      </c>
    </row>
    <row r="283" spans="2:65" s="25" customFormat="1" ht="22.5" customHeight="1">
      <c r="B283" s="170"/>
      <c r="C283" s="209" t="s">
        <v>706</v>
      </c>
      <c r="D283" s="209" t="s">
        <v>218</v>
      </c>
      <c r="E283" s="210" t="s">
        <v>707</v>
      </c>
      <c r="F283" s="211" t="s">
        <v>708</v>
      </c>
      <c r="G283" s="212" t="s">
        <v>160</v>
      </c>
      <c r="H283" s="213">
        <v>48</v>
      </c>
      <c r="I283" s="214"/>
      <c r="J283" s="215">
        <f>ROUND(I283*H283,2)</f>
        <v>0</v>
      </c>
      <c r="K283" s="211"/>
      <c r="L283" s="216"/>
      <c r="M283" s="217"/>
      <c r="N283" s="218" t="s">
        <v>47</v>
      </c>
      <c r="O283" s="27"/>
      <c r="P283" s="180">
        <f>O283*H283</f>
        <v>0</v>
      </c>
      <c r="Q283" s="180">
        <v>0.01916</v>
      </c>
      <c r="R283" s="180">
        <f>Q283*H283</f>
        <v>0.91968</v>
      </c>
      <c r="S283" s="180">
        <v>0</v>
      </c>
      <c r="T283" s="181">
        <f>S283*H283</f>
        <v>0</v>
      </c>
      <c r="AR283" s="6" t="s">
        <v>706</v>
      </c>
      <c r="AT283" s="6" t="s">
        <v>218</v>
      </c>
      <c r="AU283" s="6" t="s">
        <v>80</v>
      </c>
      <c r="AY283" s="6" t="s">
        <v>122</v>
      </c>
      <c r="BE283" s="182">
        <f>IF(N283="základní",J283,0)</f>
        <v>0</v>
      </c>
      <c r="BF283" s="182">
        <f>IF(N283="snížená",J283,0)</f>
        <v>0</v>
      </c>
      <c r="BG283" s="182">
        <f>IF(N283="zákl. přenesená",J283,0)</f>
        <v>0</v>
      </c>
      <c r="BH283" s="182">
        <f>IF(N283="sníž. přenesená",J283,0)</f>
        <v>0</v>
      </c>
      <c r="BI283" s="182">
        <f>IF(N283="nulová",J283,0)</f>
        <v>0</v>
      </c>
      <c r="BJ283" s="6" t="s">
        <v>129</v>
      </c>
      <c r="BK283" s="182">
        <f>ROUND(I283*H283,2)</f>
        <v>0</v>
      </c>
      <c r="BL283" s="6" t="s">
        <v>706</v>
      </c>
      <c r="BM283" s="6" t="s">
        <v>709</v>
      </c>
    </row>
    <row r="284" spans="2:51" s="183" customFormat="1" ht="22.5" customHeight="1">
      <c r="B284" s="184"/>
      <c r="D284" s="185" t="s">
        <v>131</v>
      </c>
      <c r="E284" s="186"/>
      <c r="F284" s="187" t="s">
        <v>710</v>
      </c>
      <c r="H284" s="188">
        <v>48</v>
      </c>
      <c r="I284" s="189"/>
      <c r="L284" s="184"/>
      <c r="M284" s="190"/>
      <c r="N284" s="191"/>
      <c r="O284" s="191"/>
      <c r="P284" s="191"/>
      <c r="Q284" s="191"/>
      <c r="R284" s="191"/>
      <c r="S284" s="191"/>
      <c r="T284" s="192"/>
      <c r="AT284" s="193" t="s">
        <v>131</v>
      </c>
      <c r="AU284" s="193" t="s">
        <v>80</v>
      </c>
      <c r="AV284" s="183" t="s">
        <v>80</v>
      </c>
      <c r="AW284" s="183" t="s">
        <v>38</v>
      </c>
      <c r="AX284" s="183" t="s">
        <v>21</v>
      </c>
      <c r="AY284" s="193" t="s">
        <v>122</v>
      </c>
    </row>
    <row r="285" spans="2:65" s="25" customFormat="1" ht="22.5" customHeight="1">
      <c r="B285" s="170"/>
      <c r="C285" s="209" t="s">
        <v>711</v>
      </c>
      <c r="D285" s="209" t="s">
        <v>218</v>
      </c>
      <c r="E285" s="210" t="s">
        <v>712</v>
      </c>
      <c r="F285" s="211" t="s">
        <v>713</v>
      </c>
      <c r="G285" s="212" t="s">
        <v>160</v>
      </c>
      <c r="H285" s="213">
        <v>12</v>
      </c>
      <c r="I285" s="214"/>
      <c r="J285" s="215">
        <f>ROUND(I285*H285,2)</f>
        <v>0</v>
      </c>
      <c r="K285" s="211"/>
      <c r="L285" s="216"/>
      <c r="M285" s="217"/>
      <c r="N285" s="218" t="s">
        <v>47</v>
      </c>
      <c r="O285" s="27"/>
      <c r="P285" s="180">
        <f>O285*H285</f>
        <v>0</v>
      </c>
      <c r="Q285" s="180">
        <v>0.01916</v>
      </c>
      <c r="R285" s="180">
        <f>Q285*H285</f>
        <v>0.22992</v>
      </c>
      <c r="S285" s="180">
        <v>0</v>
      </c>
      <c r="T285" s="181">
        <f>S285*H285</f>
        <v>0</v>
      </c>
      <c r="AR285" s="6" t="s">
        <v>706</v>
      </c>
      <c r="AT285" s="6" t="s">
        <v>218</v>
      </c>
      <c r="AU285" s="6" t="s">
        <v>80</v>
      </c>
      <c r="AY285" s="6" t="s">
        <v>122</v>
      </c>
      <c r="BE285" s="182">
        <f>IF(N285="základní",J285,0)</f>
        <v>0</v>
      </c>
      <c r="BF285" s="182">
        <f>IF(N285="snížená",J285,0)</f>
        <v>0</v>
      </c>
      <c r="BG285" s="182">
        <f>IF(N285="zákl. přenesená",J285,0)</f>
        <v>0</v>
      </c>
      <c r="BH285" s="182">
        <f>IF(N285="sníž. přenesená",J285,0)</f>
        <v>0</v>
      </c>
      <c r="BI285" s="182">
        <f>IF(N285="nulová",J285,0)</f>
        <v>0</v>
      </c>
      <c r="BJ285" s="6" t="s">
        <v>129</v>
      </c>
      <c r="BK285" s="182">
        <f>ROUND(I285*H285,2)</f>
        <v>0</v>
      </c>
      <c r="BL285" s="6" t="s">
        <v>706</v>
      </c>
      <c r="BM285" s="6" t="s">
        <v>714</v>
      </c>
    </row>
    <row r="286" spans="2:51" s="183" customFormat="1" ht="22.5" customHeight="1">
      <c r="B286" s="184"/>
      <c r="D286" s="185" t="s">
        <v>131</v>
      </c>
      <c r="E286" s="186"/>
      <c r="F286" s="187" t="s">
        <v>715</v>
      </c>
      <c r="H286" s="188">
        <v>12</v>
      </c>
      <c r="I286" s="189"/>
      <c r="L286" s="184"/>
      <c r="M286" s="190"/>
      <c r="N286" s="191"/>
      <c r="O286" s="191"/>
      <c r="P286" s="191"/>
      <c r="Q286" s="191"/>
      <c r="R286" s="191"/>
      <c r="S286" s="191"/>
      <c r="T286" s="192"/>
      <c r="AT286" s="193" t="s">
        <v>131</v>
      </c>
      <c r="AU286" s="193" t="s">
        <v>80</v>
      </c>
      <c r="AV286" s="183" t="s">
        <v>80</v>
      </c>
      <c r="AW286" s="183" t="s">
        <v>38</v>
      </c>
      <c r="AX286" s="183" t="s">
        <v>21</v>
      </c>
      <c r="AY286" s="193" t="s">
        <v>122</v>
      </c>
    </row>
    <row r="287" spans="2:65" s="25" customFormat="1" ht="22.5" customHeight="1">
      <c r="B287" s="170"/>
      <c r="C287" s="209" t="s">
        <v>716</v>
      </c>
      <c r="D287" s="209" t="s">
        <v>218</v>
      </c>
      <c r="E287" s="210" t="s">
        <v>717</v>
      </c>
      <c r="F287" s="211" t="s">
        <v>718</v>
      </c>
      <c r="G287" s="212" t="s">
        <v>166</v>
      </c>
      <c r="H287" s="213">
        <v>10</v>
      </c>
      <c r="I287" s="214"/>
      <c r="J287" s="215">
        <f>ROUND(I287*H287,2)</f>
        <v>0</v>
      </c>
      <c r="K287" s="211"/>
      <c r="L287" s="216"/>
      <c r="M287" s="217"/>
      <c r="N287" s="218" t="s">
        <v>47</v>
      </c>
      <c r="O287" s="27"/>
      <c r="P287" s="180">
        <f>O287*H287</f>
        <v>0</v>
      </c>
      <c r="Q287" s="180">
        <v>0.0066</v>
      </c>
      <c r="R287" s="180">
        <f>Q287*H287</f>
        <v>0.066</v>
      </c>
      <c r="S287" s="180">
        <v>0</v>
      </c>
      <c r="T287" s="181">
        <f>S287*H287</f>
        <v>0</v>
      </c>
      <c r="AR287" s="6" t="s">
        <v>706</v>
      </c>
      <c r="AT287" s="6" t="s">
        <v>218</v>
      </c>
      <c r="AU287" s="6" t="s">
        <v>80</v>
      </c>
      <c r="AY287" s="6" t="s">
        <v>122</v>
      </c>
      <c r="BE287" s="182">
        <f>IF(N287="základní",J287,0)</f>
        <v>0</v>
      </c>
      <c r="BF287" s="182">
        <f>IF(N287="snížená",J287,0)</f>
        <v>0</v>
      </c>
      <c r="BG287" s="182">
        <f>IF(N287="zákl. přenesená",J287,0)</f>
        <v>0</v>
      </c>
      <c r="BH287" s="182">
        <f>IF(N287="sníž. přenesená",J287,0)</f>
        <v>0</v>
      </c>
      <c r="BI287" s="182">
        <f>IF(N287="nulová",J287,0)</f>
        <v>0</v>
      </c>
      <c r="BJ287" s="6" t="s">
        <v>129</v>
      </c>
      <c r="BK287" s="182">
        <f>ROUND(I287*H287,2)</f>
        <v>0</v>
      </c>
      <c r="BL287" s="6" t="s">
        <v>706</v>
      </c>
      <c r="BM287" s="6" t="s">
        <v>719</v>
      </c>
    </row>
    <row r="288" spans="2:65" s="25" customFormat="1" ht="22.5" customHeight="1">
      <c r="B288" s="170"/>
      <c r="C288" s="171" t="s">
        <v>720</v>
      </c>
      <c r="D288" s="171" t="s">
        <v>124</v>
      </c>
      <c r="E288" s="172" t="s">
        <v>721</v>
      </c>
      <c r="F288" s="173" t="s">
        <v>722</v>
      </c>
      <c r="G288" s="174" t="s">
        <v>160</v>
      </c>
      <c r="H288" s="175">
        <v>96</v>
      </c>
      <c r="I288" s="176"/>
      <c r="J288" s="177">
        <f>ROUND(I288*H288,2)</f>
        <v>0</v>
      </c>
      <c r="K288" s="173"/>
      <c r="L288" s="26"/>
      <c r="M288" s="178"/>
      <c r="N288" s="179" t="s">
        <v>47</v>
      </c>
      <c r="O288" s="27"/>
      <c r="P288" s="180">
        <f>O288*H288</f>
        <v>0</v>
      </c>
      <c r="Q288" s="180">
        <v>6E-05</v>
      </c>
      <c r="R288" s="180">
        <f>Q288*H288</f>
        <v>0.00576</v>
      </c>
      <c r="S288" s="180">
        <v>0</v>
      </c>
      <c r="T288" s="181">
        <f>S288*H288</f>
        <v>0</v>
      </c>
      <c r="AR288" s="6" t="s">
        <v>415</v>
      </c>
      <c r="AT288" s="6" t="s">
        <v>124</v>
      </c>
      <c r="AU288" s="6" t="s">
        <v>80</v>
      </c>
      <c r="AY288" s="6" t="s">
        <v>122</v>
      </c>
      <c r="BE288" s="182">
        <f>IF(N288="základní",J288,0)</f>
        <v>0</v>
      </c>
      <c r="BF288" s="182">
        <f>IF(N288="snížená",J288,0)</f>
        <v>0</v>
      </c>
      <c r="BG288" s="182">
        <f>IF(N288="zákl. přenesená",J288,0)</f>
        <v>0</v>
      </c>
      <c r="BH288" s="182">
        <f>IF(N288="sníž. přenesená",J288,0)</f>
        <v>0</v>
      </c>
      <c r="BI288" s="182">
        <f>IF(N288="nulová",J288,0)</f>
        <v>0</v>
      </c>
      <c r="BJ288" s="6" t="s">
        <v>129</v>
      </c>
      <c r="BK288" s="182">
        <f>ROUND(I288*H288,2)</f>
        <v>0</v>
      </c>
      <c r="BL288" s="6" t="s">
        <v>415</v>
      </c>
      <c r="BM288" s="6" t="s">
        <v>723</v>
      </c>
    </row>
    <row r="289" spans="2:65" s="25" customFormat="1" ht="22.5" customHeight="1">
      <c r="B289" s="170"/>
      <c r="C289" s="209" t="s">
        <v>724</v>
      </c>
      <c r="D289" s="209" t="s">
        <v>218</v>
      </c>
      <c r="E289" s="210" t="s">
        <v>725</v>
      </c>
      <c r="F289" s="211" t="s">
        <v>726</v>
      </c>
      <c r="G289" s="212" t="s">
        <v>160</v>
      </c>
      <c r="H289" s="213">
        <v>96</v>
      </c>
      <c r="I289" s="214"/>
      <c r="J289" s="215">
        <f>ROUND(I289*H289,2)</f>
        <v>0</v>
      </c>
      <c r="K289" s="211"/>
      <c r="L289" s="216"/>
      <c r="M289" s="217"/>
      <c r="N289" s="218" t="s">
        <v>47</v>
      </c>
      <c r="O289" s="27"/>
      <c r="P289" s="180">
        <f>O289*H289</f>
        <v>0</v>
      </c>
      <c r="Q289" s="180">
        <v>0.02339</v>
      </c>
      <c r="R289" s="180">
        <f>Q289*H289</f>
        <v>2.2454400000000003</v>
      </c>
      <c r="S289" s="180">
        <v>0</v>
      </c>
      <c r="T289" s="181">
        <f>S289*H289</f>
        <v>0</v>
      </c>
      <c r="AR289" s="6" t="s">
        <v>706</v>
      </c>
      <c r="AT289" s="6" t="s">
        <v>218</v>
      </c>
      <c r="AU289" s="6" t="s">
        <v>80</v>
      </c>
      <c r="AY289" s="6" t="s">
        <v>122</v>
      </c>
      <c r="BE289" s="182">
        <f>IF(N289="základní",J289,0)</f>
        <v>0</v>
      </c>
      <c r="BF289" s="182">
        <f>IF(N289="snížená",J289,0)</f>
        <v>0</v>
      </c>
      <c r="BG289" s="182">
        <f>IF(N289="zákl. přenesená",J289,0)</f>
        <v>0</v>
      </c>
      <c r="BH289" s="182">
        <f>IF(N289="sníž. přenesená",J289,0)</f>
        <v>0</v>
      </c>
      <c r="BI289" s="182">
        <f>IF(N289="nulová",J289,0)</f>
        <v>0</v>
      </c>
      <c r="BJ289" s="6" t="s">
        <v>129</v>
      </c>
      <c r="BK289" s="182">
        <f>ROUND(I289*H289,2)</f>
        <v>0</v>
      </c>
      <c r="BL289" s="6" t="s">
        <v>706</v>
      </c>
      <c r="BM289" s="6" t="s">
        <v>727</v>
      </c>
    </row>
    <row r="290" spans="2:51" s="183" customFormat="1" ht="22.5" customHeight="1">
      <c r="B290" s="184"/>
      <c r="D290" s="185" t="s">
        <v>131</v>
      </c>
      <c r="E290" s="186"/>
      <c r="F290" s="187" t="s">
        <v>728</v>
      </c>
      <c r="H290" s="188">
        <v>96</v>
      </c>
      <c r="I290" s="189"/>
      <c r="L290" s="184"/>
      <c r="M290" s="190"/>
      <c r="N290" s="191"/>
      <c r="O290" s="191"/>
      <c r="P290" s="191"/>
      <c r="Q290" s="191"/>
      <c r="R290" s="191"/>
      <c r="S290" s="191"/>
      <c r="T290" s="192"/>
      <c r="AT290" s="193" t="s">
        <v>131</v>
      </c>
      <c r="AU290" s="193" t="s">
        <v>80</v>
      </c>
      <c r="AV290" s="183" t="s">
        <v>80</v>
      </c>
      <c r="AW290" s="183" t="s">
        <v>38</v>
      </c>
      <c r="AX290" s="183" t="s">
        <v>21</v>
      </c>
      <c r="AY290" s="193" t="s">
        <v>122</v>
      </c>
    </row>
    <row r="291" spans="2:65" s="25" customFormat="1" ht="22.5" customHeight="1">
      <c r="B291" s="170"/>
      <c r="C291" s="209" t="s">
        <v>729</v>
      </c>
      <c r="D291" s="209" t="s">
        <v>218</v>
      </c>
      <c r="E291" s="210" t="s">
        <v>730</v>
      </c>
      <c r="F291" s="211" t="s">
        <v>731</v>
      </c>
      <c r="G291" s="212" t="s">
        <v>160</v>
      </c>
      <c r="H291" s="213">
        <v>12</v>
      </c>
      <c r="I291" s="214"/>
      <c r="J291" s="215">
        <f>ROUND(I291*H291,2)</f>
        <v>0</v>
      </c>
      <c r="K291" s="211"/>
      <c r="L291" s="216"/>
      <c r="M291" s="217"/>
      <c r="N291" s="218" t="s">
        <v>47</v>
      </c>
      <c r="O291" s="27"/>
      <c r="P291" s="180">
        <f>O291*H291</f>
        <v>0</v>
      </c>
      <c r="Q291" s="180">
        <v>0.02339</v>
      </c>
      <c r="R291" s="180">
        <f>Q291*H291</f>
        <v>0.28068000000000004</v>
      </c>
      <c r="S291" s="180">
        <v>0</v>
      </c>
      <c r="T291" s="181">
        <f>S291*H291</f>
        <v>0</v>
      </c>
      <c r="AR291" s="6" t="s">
        <v>706</v>
      </c>
      <c r="AT291" s="6" t="s">
        <v>218</v>
      </c>
      <c r="AU291" s="6" t="s">
        <v>80</v>
      </c>
      <c r="AY291" s="6" t="s">
        <v>122</v>
      </c>
      <c r="BE291" s="182">
        <f>IF(N291="základní",J291,0)</f>
        <v>0</v>
      </c>
      <c r="BF291" s="182">
        <f>IF(N291="snížená",J291,0)</f>
        <v>0</v>
      </c>
      <c r="BG291" s="182">
        <f>IF(N291="zákl. přenesená",J291,0)</f>
        <v>0</v>
      </c>
      <c r="BH291" s="182">
        <f>IF(N291="sníž. přenesená",J291,0)</f>
        <v>0</v>
      </c>
      <c r="BI291" s="182">
        <f>IF(N291="nulová",J291,0)</f>
        <v>0</v>
      </c>
      <c r="BJ291" s="6" t="s">
        <v>129</v>
      </c>
      <c r="BK291" s="182">
        <f>ROUND(I291*H291,2)</f>
        <v>0</v>
      </c>
      <c r="BL291" s="6" t="s">
        <v>706</v>
      </c>
      <c r="BM291" s="6" t="s">
        <v>732</v>
      </c>
    </row>
    <row r="292" spans="2:51" s="183" customFormat="1" ht="22.5" customHeight="1">
      <c r="B292" s="184"/>
      <c r="D292" s="185" t="s">
        <v>131</v>
      </c>
      <c r="E292" s="186"/>
      <c r="F292" s="187" t="s">
        <v>715</v>
      </c>
      <c r="H292" s="188">
        <v>12</v>
      </c>
      <c r="I292" s="189"/>
      <c r="L292" s="184"/>
      <c r="M292" s="190"/>
      <c r="N292" s="191"/>
      <c r="O292" s="191"/>
      <c r="P292" s="191"/>
      <c r="Q292" s="191"/>
      <c r="R292" s="191"/>
      <c r="S292" s="191"/>
      <c r="T292" s="192"/>
      <c r="AT292" s="193" t="s">
        <v>131</v>
      </c>
      <c r="AU292" s="193" t="s">
        <v>80</v>
      </c>
      <c r="AV292" s="183" t="s">
        <v>80</v>
      </c>
      <c r="AW292" s="183" t="s">
        <v>38</v>
      </c>
      <c r="AX292" s="183" t="s">
        <v>21</v>
      </c>
      <c r="AY292" s="193" t="s">
        <v>122</v>
      </c>
    </row>
    <row r="293" spans="2:65" s="25" customFormat="1" ht="22.5" customHeight="1">
      <c r="B293" s="170"/>
      <c r="C293" s="209" t="s">
        <v>733</v>
      </c>
      <c r="D293" s="209" t="s">
        <v>218</v>
      </c>
      <c r="E293" s="210" t="s">
        <v>734</v>
      </c>
      <c r="F293" s="211" t="s">
        <v>735</v>
      </c>
      <c r="G293" s="212" t="s">
        <v>166</v>
      </c>
      <c r="H293" s="213">
        <v>12</v>
      </c>
      <c r="I293" s="214"/>
      <c r="J293" s="215">
        <f>ROUND(I293*H293,2)</f>
        <v>0</v>
      </c>
      <c r="K293" s="211"/>
      <c r="L293" s="216"/>
      <c r="M293" s="217"/>
      <c r="N293" s="218" t="s">
        <v>47</v>
      </c>
      <c r="O293" s="27"/>
      <c r="P293" s="180">
        <f>O293*H293</f>
        <v>0</v>
      </c>
      <c r="Q293" s="180">
        <v>0.0073</v>
      </c>
      <c r="R293" s="180">
        <f>Q293*H293</f>
        <v>0.0876</v>
      </c>
      <c r="S293" s="180">
        <v>0</v>
      </c>
      <c r="T293" s="181">
        <f>S293*H293</f>
        <v>0</v>
      </c>
      <c r="AR293" s="6" t="s">
        <v>706</v>
      </c>
      <c r="AT293" s="6" t="s">
        <v>218</v>
      </c>
      <c r="AU293" s="6" t="s">
        <v>80</v>
      </c>
      <c r="AY293" s="6" t="s">
        <v>122</v>
      </c>
      <c r="BE293" s="182">
        <f>IF(N293="základní",J293,0)</f>
        <v>0</v>
      </c>
      <c r="BF293" s="182">
        <f>IF(N293="snížená",J293,0)</f>
        <v>0</v>
      </c>
      <c r="BG293" s="182">
        <f>IF(N293="zákl. přenesená",J293,0)</f>
        <v>0</v>
      </c>
      <c r="BH293" s="182">
        <f>IF(N293="sníž. přenesená",J293,0)</f>
        <v>0</v>
      </c>
      <c r="BI293" s="182">
        <f>IF(N293="nulová",J293,0)</f>
        <v>0</v>
      </c>
      <c r="BJ293" s="6" t="s">
        <v>129</v>
      </c>
      <c r="BK293" s="182">
        <f>ROUND(I293*H293,2)</f>
        <v>0</v>
      </c>
      <c r="BL293" s="6" t="s">
        <v>706</v>
      </c>
      <c r="BM293" s="6" t="s">
        <v>736</v>
      </c>
    </row>
    <row r="294" spans="2:65" s="25" customFormat="1" ht="22.5" customHeight="1">
      <c r="B294" s="170"/>
      <c r="C294" s="209" t="s">
        <v>737</v>
      </c>
      <c r="D294" s="209" t="s">
        <v>218</v>
      </c>
      <c r="E294" s="210" t="s">
        <v>738</v>
      </c>
      <c r="F294" s="211" t="s">
        <v>739</v>
      </c>
      <c r="G294" s="212" t="s">
        <v>166</v>
      </c>
      <c r="H294" s="213">
        <v>2</v>
      </c>
      <c r="I294" s="214"/>
      <c r="J294" s="215">
        <f>ROUND(I294*H294,2)</f>
        <v>0</v>
      </c>
      <c r="K294" s="211"/>
      <c r="L294" s="216"/>
      <c r="M294" s="217"/>
      <c r="N294" s="218" t="s">
        <v>47</v>
      </c>
      <c r="O294" s="27"/>
      <c r="P294" s="180">
        <f>O294*H294</f>
        <v>0</v>
      </c>
      <c r="Q294" s="180">
        <v>0.0073</v>
      </c>
      <c r="R294" s="180">
        <f>Q294*H294</f>
        <v>0.0146</v>
      </c>
      <c r="S294" s="180">
        <v>0</v>
      </c>
      <c r="T294" s="181">
        <f>S294*H294</f>
        <v>0</v>
      </c>
      <c r="AR294" s="6" t="s">
        <v>706</v>
      </c>
      <c r="AT294" s="6" t="s">
        <v>218</v>
      </c>
      <c r="AU294" s="6" t="s">
        <v>80</v>
      </c>
      <c r="AY294" s="6" t="s">
        <v>122</v>
      </c>
      <c r="BE294" s="182">
        <f>IF(N294="základní",J294,0)</f>
        <v>0</v>
      </c>
      <c r="BF294" s="182">
        <f>IF(N294="snížená",J294,0)</f>
        <v>0</v>
      </c>
      <c r="BG294" s="182">
        <f>IF(N294="zákl. přenesená",J294,0)</f>
        <v>0</v>
      </c>
      <c r="BH294" s="182">
        <f>IF(N294="sníž. přenesená",J294,0)</f>
        <v>0</v>
      </c>
      <c r="BI294" s="182">
        <f>IF(N294="nulová",J294,0)</f>
        <v>0</v>
      </c>
      <c r="BJ294" s="6" t="s">
        <v>129</v>
      </c>
      <c r="BK294" s="182">
        <f>ROUND(I294*H294,2)</f>
        <v>0</v>
      </c>
      <c r="BL294" s="6" t="s">
        <v>706</v>
      </c>
      <c r="BM294" s="6" t="s">
        <v>740</v>
      </c>
    </row>
    <row r="295" spans="2:65" s="25" customFormat="1" ht="22.5" customHeight="1">
      <c r="B295" s="170"/>
      <c r="C295" s="209" t="s">
        <v>741</v>
      </c>
      <c r="D295" s="209" t="s">
        <v>218</v>
      </c>
      <c r="E295" s="210" t="s">
        <v>742</v>
      </c>
      <c r="F295" s="211" t="s">
        <v>743</v>
      </c>
      <c r="G295" s="212" t="s">
        <v>166</v>
      </c>
      <c r="H295" s="213">
        <v>2</v>
      </c>
      <c r="I295" s="214"/>
      <c r="J295" s="215">
        <f>ROUND(I295*H295,2)</f>
        <v>0</v>
      </c>
      <c r="K295" s="211"/>
      <c r="L295" s="216"/>
      <c r="M295" s="217"/>
      <c r="N295" s="218" t="s">
        <v>47</v>
      </c>
      <c r="O295" s="27"/>
      <c r="P295" s="180">
        <f>O295*H295</f>
        <v>0</v>
      </c>
      <c r="Q295" s="180">
        <v>0.0073</v>
      </c>
      <c r="R295" s="180">
        <f>Q295*H295</f>
        <v>0.0146</v>
      </c>
      <c r="S295" s="180">
        <v>0</v>
      </c>
      <c r="T295" s="181">
        <f>S295*H295</f>
        <v>0</v>
      </c>
      <c r="AR295" s="6" t="s">
        <v>706</v>
      </c>
      <c r="AT295" s="6" t="s">
        <v>218</v>
      </c>
      <c r="AU295" s="6" t="s">
        <v>80</v>
      </c>
      <c r="AY295" s="6" t="s">
        <v>122</v>
      </c>
      <c r="BE295" s="182">
        <f>IF(N295="základní",J295,0)</f>
        <v>0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6" t="s">
        <v>129</v>
      </c>
      <c r="BK295" s="182">
        <f>ROUND(I295*H295,2)</f>
        <v>0</v>
      </c>
      <c r="BL295" s="6" t="s">
        <v>706</v>
      </c>
      <c r="BM295" s="6" t="s">
        <v>744</v>
      </c>
    </row>
    <row r="296" spans="2:65" s="25" customFormat="1" ht="22.5" customHeight="1">
      <c r="B296" s="170"/>
      <c r="C296" s="171" t="s">
        <v>745</v>
      </c>
      <c r="D296" s="171" t="s">
        <v>124</v>
      </c>
      <c r="E296" s="172" t="s">
        <v>746</v>
      </c>
      <c r="F296" s="173" t="s">
        <v>747</v>
      </c>
      <c r="G296" s="174" t="s">
        <v>166</v>
      </c>
      <c r="H296" s="175">
        <v>12</v>
      </c>
      <c r="I296" s="176"/>
      <c r="J296" s="177">
        <f>ROUND(I296*H296,2)</f>
        <v>0</v>
      </c>
      <c r="K296" s="173"/>
      <c r="L296" s="26"/>
      <c r="M296" s="178"/>
      <c r="N296" s="179" t="s">
        <v>47</v>
      </c>
      <c r="O296" s="27"/>
      <c r="P296" s="180">
        <f>O296*H296</f>
        <v>0</v>
      </c>
      <c r="Q296" s="180">
        <v>0.00018</v>
      </c>
      <c r="R296" s="180">
        <f>Q296*H296</f>
        <v>0.00216</v>
      </c>
      <c r="S296" s="180">
        <v>0</v>
      </c>
      <c r="T296" s="181">
        <f>S296*H296</f>
        <v>0</v>
      </c>
      <c r="AR296" s="6" t="s">
        <v>415</v>
      </c>
      <c r="AT296" s="6" t="s">
        <v>124</v>
      </c>
      <c r="AU296" s="6" t="s">
        <v>80</v>
      </c>
      <c r="AY296" s="6" t="s">
        <v>122</v>
      </c>
      <c r="BE296" s="182">
        <f>IF(N296="základní",J296,0)</f>
        <v>0</v>
      </c>
      <c r="BF296" s="182">
        <f>IF(N296="snížená",J296,0)</f>
        <v>0</v>
      </c>
      <c r="BG296" s="182">
        <f>IF(N296="zákl. přenesená",J296,0)</f>
        <v>0</v>
      </c>
      <c r="BH296" s="182">
        <f>IF(N296="sníž. přenesená",J296,0)</f>
        <v>0</v>
      </c>
      <c r="BI296" s="182">
        <f>IF(N296="nulová",J296,0)</f>
        <v>0</v>
      </c>
      <c r="BJ296" s="6" t="s">
        <v>129</v>
      </c>
      <c r="BK296" s="182">
        <f>ROUND(I296*H296,2)</f>
        <v>0</v>
      </c>
      <c r="BL296" s="6" t="s">
        <v>415</v>
      </c>
      <c r="BM296" s="6" t="s">
        <v>748</v>
      </c>
    </row>
    <row r="297" spans="2:65" s="25" customFormat="1" ht="22.5" customHeight="1">
      <c r="B297" s="170"/>
      <c r="C297" s="209" t="s">
        <v>749</v>
      </c>
      <c r="D297" s="209" t="s">
        <v>218</v>
      </c>
      <c r="E297" s="210" t="s">
        <v>750</v>
      </c>
      <c r="F297" s="211" t="s">
        <v>751</v>
      </c>
      <c r="G297" s="212" t="s">
        <v>242</v>
      </c>
      <c r="H297" s="213">
        <v>12</v>
      </c>
      <c r="I297" s="214"/>
      <c r="J297" s="215">
        <f>ROUND(I297*H297,2)</f>
        <v>0</v>
      </c>
      <c r="K297" s="211"/>
      <c r="L297" s="216"/>
      <c r="M297" s="217"/>
      <c r="N297" s="218" t="s">
        <v>47</v>
      </c>
      <c r="O297" s="27"/>
      <c r="P297" s="180">
        <f>O297*H297</f>
        <v>0</v>
      </c>
      <c r="Q297" s="180">
        <v>0.01049</v>
      </c>
      <c r="R297" s="180">
        <f>Q297*H297</f>
        <v>0.12588</v>
      </c>
      <c r="S297" s="180">
        <v>0</v>
      </c>
      <c r="T297" s="181">
        <f>S297*H297</f>
        <v>0</v>
      </c>
      <c r="AR297" s="6" t="s">
        <v>163</v>
      </c>
      <c r="AT297" s="6" t="s">
        <v>218</v>
      </c>
      <c r="AU297" s="6" t="s">
        <v>80</v>
      </c>
      <c r="AY297" s="6" t="s">
        <v>122</v>
      </c>
      <c r="BE297" s="182">
        <f>IF(N297="základní",J297,0)</f>
        <v>0</v>
      </c>
      <c r="BF297" s="182">
        <f>IF(N297="snížená",J297,0)</f>
        <v>0</v>
      </c>
      <c r="BG297" s="182">
        <f>IF(N297="zákl. přenesená",J297,0)</f>
        <v>0</v>
      </c>
      <c r="BH297" s="182">
        <f>IF(N297="sníž. přenesená",J297,0)</f>
        <v>0</v>
      </c>
      <c r="BI297" s="182">
        <f>IF(N297="nulová",J297,0)</f>
        <v>0</v>
      </c>
      <c r="BJ297" s="6" t="s">
        <v>129</v>
      </c>
      <c r="BK297" s="182">
        <f>ROUND(I297*H297,2)</f>
        <v>0</v>
      </c>
      <c r="BL297" s="6" t="s">
        <v>129</v>
      </c>
      <c r="BM297" s="6" t="s">
        <v>752</v>
      </c>
    </row>
    <row r="298" spans="2:65" s="25" customFormat="1" ht="22.5" customHeight="1">
      <c r="B298" s="170"/>
      <c r="C298" s="171" t="s">
        <v>753</v>
      </c>
      <c r="D298" s="171" t="s">
        <v>124</v>
      </c>
      <c r="E298" s="172" t="s">
        <v>754</v>
      </c>
      <c r="F298" s="173" t="s">
        <v>755</v>
      </c>
      <c r="G298" s="174" t="s">
        <v>166</v>
      </c>
      <c r="H298" s="175">
        <v>8</v>
      </c>
      <c r="I298" s="176"/>
      <c r="J298" s="177">
        <f>ROUND(I298*H298,2)</f>
        <v>0</v>
      </c>
      <c r="K298" s="173"/>
      <c r="L298" s="26"/>
      <c r="M298" s="178"/>
      <c r="N298" s="179" t="s">
        <v>47</v>
      </c>
      <c r="O298" s="27"/>
      <c r="P298" s="180">
        <f>O298*H298</f>
        <v>0</v>
      </c>
      <c r="Q298" s="180">
        <v>0.00023</v>
      </c>
      <c r="R298" s="180">
        <f>Q298*H298</f>
        <v>0.00184</v>
      </c>
      <c r="S298" s="180">
        <v>0</v>
      </c>
      <c r="T298" s="181">
        <f>S298*H298</f>
        <v>0</v>
      </c>
      <c r="AR298" s="6" t="s">
        <v>415</v>
      </c>
      <c r="AT298" s="6" t="s">
        <v>124</v>
      </c>
      <c r="AU298" s="6" t="s">
        <v>80</v>
      </c>
      <c r="AY298" s="6" t="s">
        <v>122</v>
      </c>
      <c r="BE298" s="182">
        <f>IF(N298="základní",J298,0)</f>
        <v>0</v>
      </c>
      <c r="BF298" s="182">
        <f>IF(N298="snížená",J298,0)</f>
        <v>0</v>
      </c>
      <c r="BG298" s="182">
        <f>IF(N298="zákl. přenesená",J298,0)</f>
        <v>0</v>
      </c>
      <c r="BH298" s="182">
        <f>IF(N298="sníž. přenesená",J298,0)</f>
        <v>0</v>
      </c>
      <c r="BI298" s="182">
        <f>IF(N298="nulová",J298,0)</f>
        <v>0</v>
      </c>
      <c r="BJ298" s="6" t="s">
        <v>129</v>
      </c>
      <c r="BK298" s="182">
        <f>ROUND(I298*H298,2)</f>
        <v>0</v>
      </c>
      <c r="BL298" s="6" t="s">
        <v>415</v>
      </c>
      <c r="BM298" s="6" t="s">
        <v>756</v>
      </c>
    </row>
    <row r="299" spans="2:65" s="25" customFormat="1" ht="22.5" customHeight="1">
      <c r="B299" s="170"/>
      <c r="C299" s="209" t="s">
        <v>757</v>
      </c>
      <c r="D299" s="209" t="s">
        <v>218</v>
      </c>
      <c r="E299" s="210" t="s">
        <v>758</v>
      </c>
      <c r="F299" s="211" t="s">
        <v>759</v>
      </c>
      <c r="G299" s="212" t="s">
        <v>242</v>
      </c>
      <c r="H299" s="213">
        <v>4</v>
      </c>
      <c r="I299" s="214"/>
      <c r="J299" s="215">
        <f>ROUND(I299*H299,2)</f>
        <v>0</v>
      </c>
      <c r="K299" s="211"/>
      <c r="L299" s="216"/>
      <c r="M299" s="217"/>
      <c r="N299" s="218" t="s">
        <v>47</v>
      </c>
      <c r="O299" s="27"/>
      <c r="P299" s="180">
        <f>O299*H299</f>
        <v>0</v>
      </c>
      <c r="Q299" s="180">
        <v>0.01471</v>
      </c>
      <c r="R299" s="180">
        <f>Q299*H299</f>
        <v>0.05884</v>
      </c>
      <c r="S299" s="180">
        <v>0</v>
      </c>
      <c r="T299" s="181">
        <f>S299*H299</f>
        <v>0</v>
      </c>
      <c r="AR299" s="6" t="s">
        <v>163</v>
      </c>
      <c r="AT299" s="6" t="s">
        <v>218</v>
      </c>
      <c r="AU299" s="6" t="s">
        <v>80</v>
      </c>
      <c r="AY299" s="6" t="s">
        <v>122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6" t="s">
        <v>129</v>
      </c>
      <c r="BK299" s="182">
        <f>ROUND(I299*H299,2)</f>
        <v>0</v>
      </c>
      <c r="BL299" s="6" t="s">
        <v>129</v>
      </c>
      <c r="BM299" s="6" t="s">
        <v>760</v>
      </c>
    </row>
    <row r="300" spans="2:65" s="25" customFormat="1" ht="22.5" customHeight="1">
      <c r="B300" s="170"/>
      <c r="C300" s="209" t="s">
        <v>761</v>
      </c>
      <c r="D300" s="209" t="s">
        <v>218</v>
      </c>
      <c r="E300" s="210" t="s">
        <v>762</v>
      </c>
      <c r="F300" s="211" t="s">
        <v>763</v>
      </c>
      <c r="G300" s="212" t="s">
        <v>242</v>
      </c>
      <c r="H300" s="213">
        <v>2</v>
      </c>
      <c r="I300" s="214"/>
      <c r="J300" s="215">
        <f>ROUND(I300*H300,2)</f>
        <v>0</v>
      </c>
      <c r="K300" s="211"/>
      <c r="L300" s="216"/>
      <c r="M300" s="217"/>
      <c r="N300" s="218" t="s">
        <v>47</v>
      </c>
      <c r="O300" s="27"/>
      <c r="P300" s="180">
        <f>O300*H300</f>
        <v>0</v>
      </c>
      <c r="Q300" s="180">
        <v>0.01471</v>
      </c>
      <c r="R300" s="180">
        <f>Q300*H300</f>
        <v>0.02942</v>
      </c>
      <c r="S300" s="180">
        <v>0</v>
      </c>
      <c r="T300" s="181">
        <f>S300*H300</f>
        <v>0</v>
      </c>
      <c r="AR300" s="6" t="s">
        <v>163</v>
      </c>
      <c r="AT300" s="6" t="s">
        <v>218</v>
      </c>
      <c r="AU300" s="6" t="s">
        <v>80</v>
      </c>
      <c r="AY300" s="6" t="s">
        <v>122</v>
      </c>
      <c r="BE300" s="182">
        <f>IF(N300="základní",J300,0)</f>
        <v>0</v>
      </c>
      <c r="BF300" s="182">
        <f>IF(N300="snížená",J300,0)</f>
        <v>0</v>
      </c>
      <c r="BG300" s="182">
        <f>IF(N300="zákl. přenesená",J300,0)</f>
        <v>0</v>
      </c>
      <c r="BH300" s="182">
        <f>IF(N300="sníž. přenesená",J300,0)</f>
        <v>0</v>
      </c>
      <c r="BI300" s="182">
        <f>IF(N300="nulová",J300,0)</f>
        <v>0</v>
      </c>
      <c r="BJ300" s="6" t="s">
        <v>129</v>
      </c>
      <c r="BK300" s="182">
        <f>ROUND(I300*H300,2)</f>
        <v>0</v>
      </c>
      <c r="BL300" s="6" t="s">
        <v>129</v>
      </c>
      <c r="BM300" s="6" t="s">
        <v>764</v>
      </c>
    </row>
    <row r="301" spans="2:65" s="25" customFormat="1" ht="22.5" customHeight="1">
      <c r="B301" s="170"/>
      <c r="C301" s="209" t="s">
        <v>765</v>
      </c>
      <c r="D301" s="209" t="s">
        <v>218</v>
      </c>
      <c r="E301" s="210" t="s">
        <v>766</v>
      </c>
      <c r="F301" s="211" t="s">
        <v>767</v>
      </c>
      <c r="G301" s="212" t="s">
        <v>242</v>
      </c>
      <c r="H301" s="213">
        <v>2</v>
      </c>
      <c r="I301" s="214"/>
      <c r="J301" s="215">
        <f>ROUND(I301*H301,2)</f>
        <v>0</v>
      </c>
      <c r="K301" s="211"/>
      <c r="L301" s="216"/>
      <c r="M301" s="217"/>
      <c r="N301" s="218" t="s">
        <v>47</v>
      </c>
      <c r="O301" s="27"/>
      <c r="P301" s="180">
        <f>O301*H301</f>
        <v>0</v>
      </c>
      <c r="Q301" s="180">
        <v>0.01471</v>
      </c>
      <c r="R301" s="180">
        <f>Q301*H301</f>
        <v>0.02942</v>
      </c>
      <c r="S301" s="180">
        <v>0</v>
      </c>
      <c r="T301" s="181">
        <f>S301*H301</f>
        <v>0</v>
      </c>
      <c r="AR301" s="6" t="s">
        <v>163</v>
      </c>
      <c r="AT301" s="6" t="s">
        <v>218</v>
      </c>
      <c r="AU301" s="6" t="s">
        <v>80</v>
      </c>
      <c r="AY301" s="6" t="s">
        <v>122</v>
      </c>
      <c r="BE301" s="182">
        <f>IF(N301="základní",J301,0)</f>
        <v>0</v>
      </c>
      <c r="BF301" s="182">
        <f>IF(N301="snížená",J301,0)</f>
        <v>0</v>
      </c>
      <c r="BG301" s="182">
        <f>IF(N301="zákl. přenesená",J301,0)</f>
        <v>0</v>
      </c>
      <c r="BH301" s="182">
        <f>IF(N301="sníž. přenesená",J301,0)</f>
        <v>0</v>
      </c>
      <c r="BI301" s="182">
        <f>IF(N301="nulová",J301,0)</f>
        <v>0</v>
      </c>
      <c r="BJ301" s="6" t="s">
        <v>129</v>
      </c>
      <c r="BK301" s="182">
        <f>ROUND(I301*H301,2)</f>
        <v>0</v>
      </c>
      <c r="BL301" s="6" t="s">
        <v>129</v>
      </c>
      <c r="BM301" s="6" t="s">
        <v>768</v>
      </c>
    </row>
    <row r="302" spans="2:65" s="25" customFormat="1" ht="22.5" customHeight="1">
      <c r="B302" s="170"/>
      <c r="C302" s="171" t="s">
        <v>769</v>
      </c>
      <c r="D302" s="171" t="s">
        <v>124</v>
      </c>
      <c r="E302" s="172" t="s">
        <v>770</v>
      </c>
      <c r="F302" s="173" t="s">
        <v>771</v>
      </c>
      <c r="G302" s="174" t="s">
        <v>166</v>
      </c>
      <c r="H302" s="175">
        <v>6</v>
      </c>
      <c r="I302" s="176"/>
      <c r="J302" s="177">
        <f>ROUND(I302*H302,2)</f>
        <v>0</v>
      </c>
      <c r="K302" s="173"/>
      <c r="L302" s="26"/>
      <c r="M302" s="178"/>
      <c r="N302" s="179" t="s">
        <v>47</v>
      </c>
      <c r="O302" s="27"/>
      <c r="P302" s="180">
        <f>O302*H302</f>
        <v>0</v>
      </c>
      <c r="Q302" s="180">
        <v>0.00032</v>
      </c>
      <c r="R302" s="180">
        <f>Q302*H302</f>
        <v>0.0019200000000000003</v>
      </c>
      <c r="S302" s="180">
        <v>0</v>
      </c>
      <c r="T302" s="181">
        <f>S302*H302</f>
        <v>0</v>
      </c>
      <c r="AR302" s="6" t="s">
        <v>415</v>
      </c>
      <c r="AT302" s="6" t="s">
        <v>124</v>
      </c>
      <c r="AU302" s="6" t="s">
        <v>80</v>
      </c>
      <c r="AY302" s="6" t="s">
        <v>122</v>
      </c>
      <c r="BE302" s="182">
        <f>IF(N302="základní",J302,0)</f>
        <v>0</v>
      </c>
      <c r="BF302" s="182">
        <f>IF(N302="snížená",J302,0)</f>
        <v>0</v>
      </c>
      <c r="BG302" s="182">
        <f>IF(N302="zákl. přenesená",J302,0)</f>
        <v>0</v>
      </c>
      <c r="BH302" s="182">
        <f>IF(N302="sníž. přenesená",J302,0)</f>
        <v>0</v>
      </c>
      <c r="BI302" s="182">
        <f>IF(N302="nulová",J302,0)</f>
        <v>0</v>
      </c>
      <c r="BJ302" s="6" t="s">
        <v>129</v>
      </c>
      <c r="BK302" s="182">
        <f>ROUND(I302*H302,2)</f>
        <v>0</v>
      </c>
      <c r="BL302" s="6" t="s">
        <v>415</v>
      </c>
      <c r="BM302" s="6" t="s">
        <v>772</v>
      </c>
    </row>
    <row r="303" spans="2:65" s="25" customFormat="1" ht="22.5" customHeight="1">
      <c r="B303" s="170"/>
      <c r="C303" s="209" t="s">
        <v>773</v>
      </c>
      <c r="D303" s="209" t="s">
        <v>218</v>
      </c>
      <c r="E303" s="210" t="s">
        <v>774</v>
      </c>
      <c r="F303" s="211" t="s">
        <v>775</v>
      </c>
      <c r="G303" s="212" t="s">
        <v>160</v>
      </c>
      <c r="H303" s="213">
        <v>2</v>
      </c>
      <c r="I303" s="214"/>
      <c r="J303" s="215">
        <f>ROUND(I303*H303,2)</f>
        <v>0</v>
      </c>
      <c r="K303" s="211"/>
      <c r="L303" s="216"/>
      <c r="M303" s="217"/>
      <c r="N303" s="218" t="s">
        <v>47</v>
      </c>
      <c r="O303" s="27"/>
      <c r="P303" s="180">
        <f>O303*H303</f>
        <v>0</v>
      </c>
      <c r="Q303" s="180">
        <v>0.01916</v>
      </c>
      <c r="R303" s="180">
        <f>Q303*H303</f>
        <v>0.03832</v>
      </c>
      <c r="S303" s="180">
        <v>0</v>
      </c>
      <c r="T303" s="181">
        <f>S303*H303</f>
        <v>0</v>
      </c>
      <c r="AR303" s="6" t="s">
        <v>706</v>
      </c>
      <c r="AT303" s="6" t="s">
        <v>218</v>
      </c>
      <c r="AU303" s="6" t="s">
        <v>80</v>
      </c>
      <c r="AY303" s="6" t="s">
        <v>122</v>
      </c>
      <c r="BE303" s="182">
        <f>IF(N303="základní",J303,0)</f>
        <v>0</v>
      </c>
      <c r="BF303" s="182">
        <f>IF(N303="snížená",J303,0)</f>
        <v>0</v>
      </c>
      <c r="BG303" s="182">
        <f>IF(N303="zákl. přenesená",J303,0)</f>
        <v>0</v>
      </c>
      <c r="BH303" s="182">
        <f>IF(N303="sníž. přenesená",J303,0)</f>
        <v>0</v>
      </c>
      <c r="BI303" s="182">
        <f>IF(N303="nulová",J303,0)</f>
        <v>0</v>
      </c>
      <c r="BJ303" s="6" t="s">
        <v>129</v>
      </c>
      <c r="BK303" s="182">
        <f>ROUND(I303*H303,2)</f>
        <v>0</v>
      </c>
      <c r="BL303" s="6" t="s">
        <v>706</v>
      </c>
      <c r="BM303" s="6" t="s">
        <v>776</v>
      </c>
    </row>
    <row r="304" spans="2:65" s="25" customFormat="1" ht="22.5" customHeight="1">
      <c r="B304" s="170"/>
      <c r="C304" s="209" t="s">
        <v>777</v>
      </c>
      <c r="D304" s="209" t="s">
        <v>218</v>
      </c>
      <c r="E304" s="210" t="s">
        <v>778</v>
      </c>
      <c r="F304" s="211" t="s">
        <v>779</v>
      </c>
      <c r="G304" s="212" t="s">
        <v>160</v>
      </c>
      <c r="H304" s="213">
        <v>2</v>
      </c>
      <c r="I304" s="214"/>
      <c r="J304" s="215">
        <f>ROUND(I304*H304,2)</f>
        <v>0</v>
      </c>
      <c r="K304" s="211"/>
      <c r="L304" s="216"/>
      <c r="M304" s="217"/>
      <c r="N304" s="218" t="s">
        <v>47</v>
      </c>
      <c r="O304" s="27"/>
      <c r="P304" s="180">
        <f>O304*H304</f>
        <v>0</v>
      </c>
      <c r="Q304" s="180">
        <v>0.01916</v>
      </c>
      <c r="R304" s="180">
        <f>Q304*H304</f>
        <v>0.03832</v>
      </c>
      <c r="S304" s="180">
        <v>0</v>
      </c>
      <c r="T304" s="181">
        <f>S304*H304</f>
        <v>0</v>
      </c>
      <c r="AR304" s="6" t="s">
        <v>706</v>
      </c>
      <c r="AT304" s="6" t="s">
        <v>218</v>
      </c>
      <c r="AU304" s="6" t="s">
        <v>80</v>
      </c>
      <c r="AY304" s="6" t="s">
        <v>122</v>
      </c>
      <c r="BE304" s="182">
        <f>IF(N304="základní",J304,0)</f>
        <v>0</v>
      </c>
      <c r="BF304" s="182">
        <f>IF(N304="snížená",J304,0)</f>
        <v>0</v>
      </c>
      <c r="BG304" s="182">
        <f>IF(N304="zákl. přenesená",J304,0)</f>
        <v>0</v>
      </c>
      <c r="BH304" s="182">
        <f>IF(N304="sníž. přenesená",J304,0)</f>
        <v>0</v>
      </c>
      <c r="BI304" s="182">
        <f>IF(N304="nulová",J304,0)</f>
        <v>0</v>
      </c>
      <c r="BJ304" s="6" t="s">
        <v>129</v>
      </c>
      <c r="BK304" s="182">
        <f>ROUND(I304*H304,2)</f>
        <v>0</v>
      </c>
      <c r="BL304" s="6" t="s">
        <v>706</v>
      </c>
      <c r="BM304" s="6" t="s">
        <v>780</v>
      </c>
    </row>
    <row r="305" spans="2:65" s="25" customFormat="1" ht="22.5" customHeight="1">
      <c r="B305" s="170"/>
      <c r="C305" s="209" t="s">
        <v>781</v>
      </c>
      <c r="D305" s="209" t="s">
        <v>218</v>
      </c>
      <c r="E305" s="210" t="s">
        <v>782</v>
      </c>
      <c r="F305" s="211" t="s">
        <v>783</v>
      </c>
      <c r="G305" s="212" t="s">
        <v>160</v>
      </c>
      <c r="H305" s="213">
        <v>2</v>
      </c>
      <c r="I305" s="214"/>
      <c r="J305" s="215">
        <f>ROUND(I305*H305,2)</f>
        <v>0</v>
      </c>
      <c r="K305" s="211" t="s">
        <v>128</v>
      </c>
      <c r="L305" s="216"/>
      <c r="M305" s="217"/>
      <c r="N305" s="218" t="s">
        <v>47</v>
      </c>
      <c r="O305" s="27"/>
      <c r="P305" s="180">
        <f>O305*H305</f>
        <v>0</v>
      </c>
      <c r="Q305" s="180">
        <v>0.01916</v>
      </c>
      <c r="R305" s="180">
        <f>Q305*H305</f>
        <v>0.03832</v>
      </c>
      <c r="S305" s="180">
        <v>0</v>
      </c>
      <c r="T305" s="181">
        <f>S305*H305</f>
        <v>0</v>
      </c>
      <c r="AR305" s="6" t="s">
        <v>706</v>
      </c>
      <c r="AT305" s="6" t="s">
        <v>218</v>
      </c>
      <c r="AU305" s="6" t="s">
        <v>80</v>
      </c>
      <c r="AY305" s="6" t="s">
        <v>122</v>
      </c>
      <c r="BE305" s="182">
        <f>IF(N305="základní",J305,0)</f>
        <v>0</v>
      </c>
      <c r="BF305" s="182">
        <f>IF(N305="snížená",J305,0)</f>
        <v>0</v>
      </c>
      <c r="BG305" s="182">
        <f>IF(N305="zákl. přenesená",J305,0)</f>
        <v>0</v>
      </c>
      <c r="BH305" s="182">
        <f>IF(N305="sníž. přenesená",J305,0)</f>
        <v>0</v>
      </c>
      <c r="BI305" s="182">
        <f>IF(N305="nulová",J305,0)</f>
        <v>0</v>
      </c>
      <c r="BJ305" s="6" t="s">
        <v>129</v>
      </c>
      <c r="BK305" s="182">
        <f>ROUND(I305*H305,2)</f>
        <v>0</v>
      </c>
      <c r="BL305" s="6" t="s">
        <v>706</v>
      </c>
      <c r="BM305" s="6" t="s">
        <v>784</v>
      </c>
    </row>
    <row r="306" spans="2:65" s="25" customFormat="1" ht="22.5" customHeight="1">
      <c r="B306" s="170"/>
      <c r="C306" s="171" t="s">
        <v>785</v>
      </c>
      <c r="D306" s="171" t="s">
        <v>124</v>
      </c>
      <c r="E306" s="172" t="s">
        <v>786</v>
      </c>
      <c r="F306" s="173" t="s">
        <v>787</v>
      </c>
      <c r="G306" s="174" t="s">
        <v>166</v>
      </c>
      <c r="H306" s="175">
        <v>6</v>
      </c>
      <c r="I306" s="176"/>
      <c r="J306" s="177">
        <f>ROUND(I306*H306,2)</f>
        <v>0</v>
      </c>
      <c r="K306" s="173"/>
      <c r="L306" s="26"/>
      <c r="M306" s="178"/>
      <c r="N306" s="179" t="s">
        <v>47</v>
      </c>
      <c r="O306" s="27"/>
      <c r="P306" s="180">
        <f>O306*H306</f>
        <v>0</v>
      </c>
      <c r="Q306" s="180">
        <v>0.00038</v>
      </c>
      <c r="R306" s="180">
        <f>Q306*H306</f>
        <v>0.00228</v>
      </c>
      <c r="S306" s="180">
        <v>0</v>
      </c>
      <c r="T306" s="181">
        <f>S306*H306</f>
        <v>0</v>
      </c>
      <c r="AR306" s="6" t="s">
        <v>415</v>
      </c>
      <c r="AT306" s="6" t="s">
        <v>124</v>
      </c>
      <c r="AU306" s="6" t="s">
        <v>80</v>
      </c>
      <c r="AY306" s="6" t="s">
        <v>122</v>
      </c>
      <c r="BE306" s="182">
        <f>IF(N306="základní",J306,0)</f>
        <v>0</v>
      </c>
      <c r="BF306" s="182">
        <f>IF(N306="snížená",J306,0)</f>
        <v>0</v>
      </c>
      <c r="BG306" s="182">
        <f>IF(N306="zákl. přenesená",J306,0)</f>
        <v>0</v>
      </c>
      <c r="BH306" s="182">
        <f>IF(N306="sníž. přenesená",J306,0)</f>
        <v>0</v>
      </c>
      <c r="BI306" s="182">
        <f>IF(N306="nulová",J306,0)</f>
        <v>0</v>
      </c>
      <c r="BJ306" s="6" t="s">
        <v>129</v>
      </c>
      <c r="BK306" s="182">
        <f>ROUND(I306*H306,2)</f>
        <v>0</v>
      </c>
      <c r="BL306" s="6" t="s">
        <v>415</v>
      </c>
      <c r="BM306" s="6" t="s">
        <v>788</v>
      </c>
    </row>
    <row r="307" spans="2:65" s="25" customFormat="1" ht="22.5" customHeight="1">
      <c r="B307" s="170"/>
      <c r="C307" s="209" t="s">
        <v>789</v>
      </c>
      <c r="D307" s="209" t="s">
        <v>218</v>
      </c>
      <c r="E307" s="210" t="s">
        <v>790</v>
      </c>
      <c r="F307" s="211" t="s">
        <v>791</v>
      </c>
      <c r="G307" s="212" t="s">
        <v>242</v>
      </c>
      <c r="H307" s="213">
        <v>4</v>
      </c>
      <c r="I307" s="214"/>
      <c r="J307" s="215">
        <f>ROUND(I307*H307,2)</f>
        <v>0</v>
      </c>
      <c r="K307" s="211"/>
      <c r="L307" s="216"/>
      <c r="M307" s="217"/>
      <c r="N307" s="218" t="s">
        <v>47</v>
      </c>
      <c r="O307" s="27"/>
      <c r="P307" s="180">
        <f>O307*H307</f>
        <v>0</v>
      </c>
      <c r="Q307" s="180">
        <v>0.02339</v>
      </c>
      <c r="R307" s="180">
        <f>Q307*H307</f>
        <v>0.09356</v>
      </c>
      <c r="S307" s="180">
        <v>0</v>
      </c>
      <c r="T307" s="181">
        <f>S307*H307</f>
        <v>0</v>
      </c>
      <c r="AR307" s="6" t="s">
        <v>706</v>
      </c>
      <c r="AT307" s="6" t="s">
        <v>218</v>
      </c>
      <c r="AU307" s="6" t="s">
        <v>80</v>
      </c>
      <c r="AY307" s="6" t="s">
        <v>122</v>
      </c>
      <c r="BE307" s="182">
        <f>IF(N307="základní",J307,0)</f>
        <v>0</v>
      </c>
      <c r="BF307" s="182">
        <f>IF(N307="snížená",J307,0)</f>
        <v>0</v>
      </c>
      <c r="BG307" s="182">
        <f>IF(N307="zákl. přenesená",J307,0)</f>
        <v>0</v>
      </c>
      <c r="BH307" s="182">
        <f>IF(N307="sníž. přenesená",J307,0)</f>
        <v>0</v>
      </c>
      <c r="BI307" s="182">
        <f>IF(N307="nulová",J307,0)</f>
        <v>0</v>
      </c>
      <c r="BJ307" s="6" t="s">
        <v>129</v>
      </c>
      <c r="BK307" s="182">
        <f>ROUND(I307*H307,2)</f>
        <v>0</v>
      </c>
      <c r="BL307" s="6" t="s">
        <v>706</v>
      </c>
      <c r="BM307" s="6" t="s">
        <v>792</v>
      </c>
    </row>
    <row r="308" spans="2:65" s="25" customFormat="1" ht="22.5" customHeight="1">
      <c r="B308" s="170"/>
      <c r="C308" s="209" t="s">
        <v>793</v>
      </c>
      <c r="D308" s="209" t="s">
        <v>218</v>
      </c>
      <c r="E308" s="210" t="s">
        <v>794</v>
      </c>
      <c r="F308" s="211" t="s">
        <v>795</v>
      </c>
      <c r="G308" s="212" t="s">
        <v>242</v>
      </c>
      <c r="H308" s="213">
        <v>2</v>
      </c>
      <c r="I308" s="214"/>
      <c r="J308" s="215">
        <f>ROUND(I308*H308,2)</f>
        <v>0</v>
      </c>
      <c r="K308" s="211"/>
      <c r="L308" s="216"/>
      <c r="M308" s="217"/>
      <c r="N308" s="218" t="s">
        <v>47</v>
      </c>
      <c r="O308" s="27"/>
      <c r="P308" s="180">
        <f>O308*H308</f>
        <v>0</v>
      </c>
      <c r="Q308" s="180">
        <v>0.02339</v>
      </c>
      <c r="R308" s="180">
        <f>Q308*H308</f>
        <v>0.04678</v>
      </c>
      <c r="S308" s="180">
        <v>0</v>
      </c>
      <c r="T308" s="181">
        <f>S308*H308</f>
        <v>0</v>
      </c>
      <c r="AR308" s="6" t="s">
        <v>706</v>
      </c>
      <c r="AT308" s="6" t="s">
        <v>218</v>
      </c>
      <c r="AU308" s="6" t="s">
        <v>80</v>
      </c>
      <c r="AY308" s="6" t="s">
        <v>122</v>
      </c>
      <c r="BE308" s="182">
        <f>IF(N308="základní",J308,0)</f>
        <v>0</v>
      </c>
      <c r="BF308" s="182">
        <f>IF(N308="snížená",J308,0)</f>
        <v>0</v>
      </c>
      <c r="BG308" s="182">
        <f>IF(N308="zákl. přenesená",J308,0)</f>
        <v>0</v>
      </c>
      <c r="BH308" s="182">
        <f>IF(N308="sníž. přenesená",J308,0)</f>
        <v>0</v>
      </c>
      <c r="BI308" s="182">
        <f>IF(N308="nulová",J308,0)</f>
        <v>0</v>
      </c>
      <c r="BJ308" s="6" t="s">
        <v>129</v>
      </c>
      <c r="BK308" s="182">
        <f>ROUND(I308*H308,2)</f>
        <v>0</v>
      </c>
      <c r="BL308" s="6" t="s">
        <v>706</v>
      </c>
      <c r="BM308" s="6" t="s">
        <v>796</v>
      </c>
    </row>
    <row r="309" spans="2:65" s="25" customFormat="1" ht="22.5" customHeight="1">
      <c r="B309" s="170"/>
      <c r="C309" s="209" t="s">
        <v>797</v>
      </c>
      <c r="D309" s="209" t="s">
        <v>218</v>
      </c>
      <c r="E309" s="210" t="s">
        <v>798</v>
      </c>
      <c r="F309" s="211" t="s">
        <v>799</v>
      </c>
      <c r="G309" s="212" t="s">
        <v>242</v>
      </c>
      <c r="H309" s="213">
        <v>2</v>
      </c>
      <c r="I309" s="214"/>
      <c r="J309" s="215">
        <f>ROUND(I309*H309,2)</f>
        <v>0</v>
      </c>
      <c r="K309" s="211"/>
      <c r="L309" s="216"/>
      <c r="M309" s="217"/>
      <c r="N309" s="218" t="s">
        <v>47</v>
      </c>
      <c r="O309" s="27"/>
      <c r="P309" s="180">
        <f>O309*H309</f>
        <v>0</v>
      </c>
      <c r="Q309" s="180">
        <v>0.02339</v>
      </c>
      <c r="R309" s="180">
        <f>Q309*H309</f>
        <v>0.04678</v>
      </c>
      <c r="S309" s="180">
        <v>0</v>
      </c>
      <c r="T309" s="181">
        <f>S309*H309</f>
        <v>0</v>
      </c>
      <c r="AR309" s="6" t="s">
        <v>706</v>
      </c>
      <c r="AT309" s="6" t="s">
        <v>218</v>
      </c>
      <c r="AU309" s="6" t="s">
        <v>80</v>
      </c>
      <c r="AY309" s="6" t="s">
        <v>122</v>
      </c>
      <c r="BE309" s="182">
        <f>IF(N309="základní",J309,0)</f>
        <v>0</v>
      </c>
      <c r="BF309" s="182">
        <f>IF(N309="snížená",J309,0)</f>
        <v>0</v>
      </c>
      <c r="BG309" s="182">
        <f>IF(N309="zákl. přenesená",J309,0)</f>
        <v>0</v>
      </c>
      <c r="BH309" s="182">
        <f>IF(N309="sníž. přenesená",J309,0)</f>
        <v>0</v>
      </c>
      <c r="BI309" s="182">
        <f>IF(N309="nulová",J309,0)</f>
        <v>0</v>
      </c>
      <c r="BJ309" s="6" t="s">
        <v>129</v>
      </c>
      <c r="BK309" s="182">
        <f>ROUND(I309*H309,2)</f>
        <v>0</v>
      </c>
      <c r="BL309" s="6" t="s">
        <v>706</v>
      </c>
      <c r="BM309" s="6" t="s">
        <v>800</v>
      </c>
    </row>
    <row r="310" spans="2:65" s="25" customFormat="1" ht="22.5" customHeight="1">
      <c r="B310" s="170"/>
      <c r="C310" s="209" t="s">
        <v>801</v>
      </c>
      <c r="D310" s="209" t="s">
        <v>218</v>
      </c>
      <c r="E310" s="210" t="s">
        <v>802</v>
      </c>
      <c r="F310" s="211" t="s">
        <v>803</v>
      </c>
      <c r="G310" s="212" t="s">
        <v>575</v>
      </c>
      <c r="H310" s="213">
        <v>1</v>
      </c>
      <c r="I310" s="214"/>
      <c r="J310" s="215">
        <f>ROUND(I310*H310,2)</f>
        <v>0</v>
      </c>
      <c r="K310" s="211"/>
      <c r="L310" s="216"/>
      <c r="M310" s="217"/>
      <c r="N310" s="218" t="s">
        <v>47</v>
      </c>
      <c r="O310" s="27"/>
      <c r="P310" s="180">
        <f>O310*H310</f>
        <v>0</v>
      </c>
      <c r="Q310" s="180">
        <v>0.0058</v>
      </c>
      <c r="R310" s="180">
        <f>Q310*H310</f>
        <v>0.0058</v>
      </c>
      <c r="S310" s="180">
        <v>0</v>
      </c>
      <c r="T310" s="181">
        <f>S310*H310</f>
        <v>0</v>
      </c>
      <c r="AR310" s="6" t="s">
        <v>163</v>
      </c>
      <c r="AT310" s="6" t="s">
        <v>218</v>
      </c>
      <c r="AU310" s="6" t="s">
        <v>80</v>
      </c>
      <c r="AY310" s="6" t="s">
        <v>122</v>
      </c>
      <c r="BE310" s="182">
        <f>IF(N310="základní",J310,0)</f>
        <v>0</v>
      </c>
      <c r="BF310" s="182">
        <f>IF(N310="snížená",J310,0)</f>
        <v>0</v>
      </c>
      <c r="BG310" s="182">
        <f>IF(N310="zákl. přenesená",J310,0)</f>
        <v>0</v>
      </c>
      <c r="BH310" s="182">
        <f>IF(N310="sníž. přenesená",J310,0)</f>
        <v>0</v>
      </c>
      <c r="BI310" s="182">
        <f>IF(N310="nulová",J310,0)</f>
        <v>0</v>
      </c>
      <c r="BJ310" s="6" t="s">
        <v>129</v>
      </c>
      <c r="BK310" s="182">
        <f>ROUND(I310*H310,2)</f>
        <v>0</v>
      </c>
      <c r="BL310" s="6" t="s">
        <v>129</v>
      </c>
      <c r="BM310" s="6" t="s">
        <v>804</v>
      </c>
    </row>
    <row r="311" spans="2:65" s="25" customFormat="1" ht="22.5" customHeight="1">
      <c r="B311" s="170"/>
      <c r="C311" s="209" t="s">
        <v>805</v>
      </c>
      <c r="D311" s="209" t="s">
        <v>218</v>
      </c>
      <c r="E311" s="210" t="s">
        <v>806</v>
      </c>
      <c r="F311" s="211" t="s">
        <v>807</v>
      </c>
      <c r="G311" s="212" t="s">
        <v>242</v>
      </c>
      <c r="H311" s="213">
        <v>80</v>
      </c>
      <c r="I311" s="214"/>
      <c r="J311" s="215">
        <f>ROUND(I311*H311,2)</f>
        <v>0</v>
      </c>
      <c r="K311" s="211" t="s">
        <v>128</v>
      </c>
      <c r="L311" s="216"/>
      <c r="M311" s="217"/>
      <c r="N311" s="218" t="s">
        <v>47</v>
      </c>
      <c r="O311" s="27"/>
      <c r="P311" s="180">
        <f>O311*H311</f>
        <v>0</v>
      </c>
      <c r="Q311" s="180">
        <v>0.55</v>
      </c>
      <c r="R311" s="180">
        <f>Q311*H311</f>
        <v>44</v>
      </c>
      <c r="S311" s="180">
        <v>0</v>
      </c>
      <c r="T311" s="181">
        <f>S311*H311</f>
        <v>0</v>
      </c>
      <c r="AR311" s="6" t="s">
        <v>163</v>
      </c>
      <c r="AT311" s="6" t="s">
        <v>218</v>
      </c>
      <c r="AU311" s="6" t="s">
        <v>80</v>
      </c>
      <c r="AY311" s="6" t="s">
        <v>122</v>
      </c>
      <c r="BE311" s="182">
        <f>IF(N311="základní",J311,0)</f>
        <v>0</v>
      </c>
      <c r="BF311" s="182">
        <f>IF(N311="snížená",J311,0)</f>
        <v>0</v>
      </c>
      <c r="BG311" s="182">
        <f>IF(N311="zákl. přenesená",J311,0)</f>
        <v>0</v>
      </c>
      <c r="BH311" s="182">
        <f>IF(N311="sníž. přenesená",J311,0)</f>
        <v>0</v>
      </c>
      <c r="BI311" s="182">
        <f>IF(N311="nulová",J311,0)</f>
        <v>0</v>
      </c>
      <c r="BJ311" s="6" t="s">
        <v>129</v>
      </c>
      <c r="BK311" s="182">
        <f>ROUND(I311*H311,2)</f>
        <v>0</v>
      </c>
      <c r="BL311" s="6" t="s">
        <v>129</v>
      </c>
      <c r="BM311" s="6" t="s">
        <v>808</v>
      </c>
    </row>
    <row r="312" spans="2:65" s="25" customFormat="1" ht="22.5" customHeight="1">
      <c r="B312" s="170"/>
      <c r="C312" s="171" t="s">
        <v>809</v>
      </c>
      <c r="D312" s="171" t="s">
        <v>124</v>
      </c>
      <c r="E312" s="172" t="s">
        <v>810</v>
      </c>
      <c r="F312" s="173" t="s">
        <v>811</v>
      </c>
      <c r="G312" s="174" t="s">
        <v>160</v>
      </c>
      <c r="H312" s="175">
        <v>434</v>
      </c>
      <c r="I312" s="176"/>
      <c r="J312" s="177">
        <f>ROUND(I312*H312,2)</f>
        <v>0</v>
      </c>
      <c r="K312" s="173" t="s">
        <v>128</v>
      </c>
      <c r="L312" s="26"/>
      <c r="M312" s="178"/>
      <c r="N312" s="179" t="s">
        <v>47</v>
      </c>
      <c r="O312" s="27"/>
      <c r="P312" s="180">
        <f>O312*H312</f>
        <v>0</v>
      </c>
      <c r="Q312" s="180">
        <v>0</v>
      </c>
      <c r="R312" s="180">
        <f>Q312*H312</f>
        <v>0</v>
      </c>
      <c r="S312" s="180">
        <v>0</v>
      </c>
      <c r="T312" s="181">
        <f>S312*H312</f>
        <v>0</v>
      </c>
      <c r="AR312" s="6" t="s">
        <v>415</v>
      </c>
      <c r="AT312" s="6" t="s">
        <v>124</v>
      </c>
      <c r="AU312" s="6" t="s">
        <v>80</v>
      </c>
      <c r="AY312" s="6" t="s">
        <v>122</v>
      </c>
      <c r="BE312" s="182">
        <f>IF(N312="základní",J312,0)</f>
        <v>0</v>
      </c>
      <c r="BF312" s="182">
        <f>IF(N312="snížená",J312,0)</f>
        <v>0</v>
      </c>
      <c r="BG312" s="182">
        <f>IF(N312="zákl. přenesená",J312,0)</f>
        <v>0</v>
      </c>
      <c r="BH312" s="182">
        <f>IF(N312="sníž. přenesená",J312,0)</f>
        <v>0</v>
      </c>
      <c r="BI312" s="182">
        <f>IF(N312="nulová",J312,0)</f>
        <v>0</v>
      </c>
      <c r="BJ312" s="6" t="s">
        <v>129</v>
      </c>
      <c r="BK312" s="182">
        <f>ROUND(I312*H312,2)</f>
        <v>0</v>
      </c>
      <c r="BL312" s="6" t="s">
        <v>415</v>
      </c>
      <c r="BM312" s="6" t="s">
        <v>812</v>
      </c>
    </row>
    <row r="313" spans="2:51" s="183" customFormat="1" ht="22.5" customHeight="1">
      <c r="B313" s="184"/>
      <c r="D313" s="185" t="s">
        <v>131</v>
      </c>
      <c r="E313" s="186"/>
      <c r="F313" s="187" t="s">
        <v>475</v>
      </c>
      <c r="H313" s="188">
        <v>434</v>
      </c>
      <c r="I313" s="189"/>
      <c r="L313" s="184"/>
      <c r="M313" s="190"/>
      <c r="N313" s="191"/>
      <c r="O313" s="191"/>
      <c r="P313" s="191"/>
      <c r="Q313" s="191"/>
      <c r="R313" s="191"/>
      <c r="S313" s="191"/>
      <c r="T313" s="192"/>
      <c r="AT313" s="193" t="s">
        <v>131</v>
      </c>
      <c r="AU313" s="193" t="s">
        <v>80</v>
      </c>
      <c r="AV313" s="183" t="s">
        <v>80</v>
      </c>
      <c r="AW313" s="183" t="s">
        <v>38</v>
      </c>
      <c r="AX313" s="183" t="s">
        <v>21</v>
      </c>
      <c r="AY313" s="193" t="s">
        <v>122</v>
      </c>
    </row>
    <row r="314" spans="2:65" s="25" customFormat="1" ht="22.5" customHeight="1">
      <c r="B314" s="170"/>
      <c r="C314" s="171" t="s">
        <v>813</v>
      </c>
      <c r="D314" s="171" t="s">
        <v>124</v>
      </c>
      <c r="E314" s="172" t="s">
        <v>814</v>
      </c>
      <c r="F314" s="173" t="s">
        <v>815</v>
      </c>
      <c r="G314" s="174" t="s">
        <v>575</v>
      </c>
      <c r="H314" s="175">
        <v>1</v>
      </c>
      <c r="I314" s="176"/>
      <c r="J314" s="177">
        <f>ROUND(I314*H314,2)</f>
        <v>0</v>
      </c>
      <c r="K314" s="173"/>
      <c r="L314" s="26"/>
      <c r="M314" s="178"/>
      <c r="N314" s="179" t="s">
        <v>47</v>
      </c>
      <c r="O314" s="27"/>
      <c r="P314" s="180">
        <f>O314*H314</f>
        <v>0</v>
      </c>
      <c r="Q314" s="180">
        <v>0</v>
      </c>
      <c r="R314" s="180">
        <f>Q314*H314</f>
        <v>0</v>
      </c>
      <c r="S314" s="180">
        <v>0</v>
      </c>
      <c r="T314" s="181">
        <f>S314*H314</f>
        <v>0</v>
      </c>
      <c r="AR314" s="6" t="s">
        <v>129</v>
      </c>
      <c r="AT314" s="6" t="s">
        <v>124</v>
      </c>
      <c r="AU314" s="6" t="s">
        <v>80</v>
      </c>
      <c r="AY314" s="6" t="s">
        <v>122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6" t="s">
        <v>129</v>
      </c>
      <c r="BK314" s="182">
        <f>ROUND(I314*H314,2)</f>
        <v>0</v>
      </c>
      <c r="BL314" s="6" t="s">
        <v>129</v>
      </c>
      <c r="BM314" s="6" t="s">
        <v>816</v>
      </c>
    </row>
    <row r="315" spans="2:65" s="25" customFormat="1" ht="22.5" customHeight="1">
      <c r="B315" s="170"/>
      <c r="C315" s="171" t="s">
        <v>817</v>
      </c>
      <c r="D315" s="171" t="s">
        <v>124</v>
      </c>
      <c r="E315" s="172" t="s">
        <v>818</v>
      </c>
      <c r="F315" s="173" t="s">
        <v>819</v>
      </c>
      <c r="G315" s="174" t="s">
        <v>160</v>
      </c>
      <c r="H315" s="175">
        <v>81</v>
      </c>
      <c r="I315" s="176"/>
      <c r="J315" s="177">
        <f>ROUND(I315*H315,2)</f>
        <v>0</v>
      </c>
      <c r="K315" s="173"/>
      <c r="L315" s="26"/>
      <c r="M315" s="178"/>
      <c r="N315" s="179" t="s">
        <v>47</v>
      </c>
      <c r="O315" s="27"/>
      <c r="P315" s="180">
        <f>O315*H315</f>
        <v>0</v>
      </c>
      <c r="Q315" s="180">
        <v>0.00026</v>
      </c>
      <c r="R315" s="180">
        <f>Q315*H315</f>
        <v>0.02106</v>
      </c>
      <c r="S315" s="180">
        <v>0</v>
      </c>
      <c r="T315" s="181">
        <f>S315*H315</f>
        <v>0</v>
      </c>
      <c r="AR315" s="6" t="s">
        <v>415</v>
      </c>
      <c r="AT315" s="6" t="s">
        <v>124</v>
      </c>
      <c r="AU315" s="6" t="s">
        <v>80</v>
      </c>
      <c r="AY315" s="6" t="s">
        <v>122</v>
      </c>
      <c r="BE315" s="182">
        <f>IF(N315="základní",J315,0)</f>
        <v>0</v>
      </c>
      <c r="BF315" s="182">
        <f>IF(N315="snížená",J315,0)</f>
        <v>0</v>
      </c>
      <c r="BG315" s="182">
        <f>IF(N315="zákl. přenesená",J315,0)</f>
        <v>0</v>
      </c>
      <c r="BH315" s="182">
        <f>IF(N315="sníž. přenesená",J315,0)</f>
        <v>0</v>
      </c>
      <c r="BI315" s="182">
        <f>IF(N315="nulová",J315,0)</f>
        <v>0</v>
      </c>
      <c r="BJ315" s="6" t="s">
        <v>129</v>
      </c>
      <c r="BK315" s="182">
        <f>ROUND(I315*H315,2)</f>
        <v>0</v>
      </c>
      <c r="BL315" s="6" t="s">
        <v>415</v>
      </c>
      <c r="BM315" s="6" t="s">
        <v>820</v>
      </c>
    </row>
    <row r="316" spans="2:65" s="25" customFormat="1" ht="22.5" customHeight="1">
      <c r="B316" s="170"/>
      <c r="C316" s="171" t="s">
        <v>821</v>
      </c>
      <c r="D316" s="171" t="s">
        <v>124</v>
      </c>
      <c r="E316" s="172" t="s">
        <v>822</v>
      </c>
      <c r="F316" s="173" t="s">
        <v>823</v>
      </c>
      <c r="G316" s="174" t="s">
        <v>160</v>
      </c>
      <c r="H316" s="175">
        <v>60</v>
      </c>
      <c r="I316" s="176"/>
      <c r="J316" s="177">
        <f>ROUND(I316*H316,2)</f>
        <v>0</v>
      </c>
      <c r="K316" s="173"/>
      <c r="L316" s="26"/>
      <c r="M316" s="178"/>
      <c r="N316" s="179" t="s">
        <v>47</v>
      </c>
      <c r="O316" s="27"/>
      <c r="P316" s="180">
        <f>O316*H316</f>
        <v>0</v>
      </c>
      <c r="Q316" s="180">
        <v>0.00026</v>
      </c>
      <c r="R316" s="180">
        <f>Q316*H316</f>
        <v>0.0156</v>
      </c>
      <c r="S316" s="180">
        <v>0</v>
      </c>
      <c r="T316" s="181">
        <f>S316*H316</f>
        <v>0</v>
      </c>
      <c r="AR316" s="6" t="s">
        <v>415</v>
      </c>
      <c r="AT316" s="6" t="s">
        <v>124</v>
      </c>
      <c r="AU316" s="6" t="s">
        <v>80</v>
      </c>
      <c r="AY316" s="6" t="s">
        <v>122</v>
      </c>
      <c r="BE316" s="182">
        <f>IF(N316="základní",J316,0)</f>
        <v>0</v>
      </c>
      <c r="BF316" s="182">
        <f>IF(N316="snížená",J316,0)</f>
        <v>0</v>
      </c>
      <c r="BG316" s="182">
        <f>IF(N316="zákl. přenesená",J316,0)</f>
        <v>0</v>
      </c>
      <c r="BH316" s="182">
        <f>IF(N316="sníž. přenesená",J316,0)</f>
        <v>0</v>
      </c>
      <c r="BI316" s="182">
        <f>IF(N316="nulová",J316,0)</f>
        <v>0</v>
      </c>
      <c r="BJ316" s="6" t="s">
        <v>129</v>
      </c>
      <c r="BK316" s="182">
        <f>ROUND(I316*H316,2)</f>
        <v>0</v>
      </c>
      <c r="BL316" s="6" t="s">
        <v>415</v>
      </c>
      <c r="BM316" s="6" t="s">
        <v>824</v>
      </c>
    </row>
    <row r="317" spans="2:65" s="25" customFormat="1" ht="22.5" customHeight="1">
      <c r="B317" s="170"/>
      <c r="C317" s="171" t="s">
        <v>825</v>
      </c>
      <c r="D317" s="171" t="s">
        <v>124</v>
      </c>
      <c r="E317" s="172" t="s">
        <v>826</v>
      </c>
      <c r="F317" s="173" t="s">
        <v>827</v>
      </c>
      <c r="G317" s="174" t="s">
        <v>160</v>
      </c>
      <c r="H317" s="175">
        <v>81</v>
      </c>
      <c r="I317" s="176"/>
      <c r="J317" s="177">
        <f>ROUND(I317*H317,2)</f>
        <v>0</v>
      </c>
      <c r="K317" s="173"/>
      <c r="L317" s="26"/>
      <c r="M317" s="178"/>
      <c r="N317" s="179" t="s">
        <v>47</v>
      </c>
      <c r="O317" s="27"/>
      <c r="P317" s="180">
        <f>O317*H317</f>
        <v>0</v>
      </c>
      <c r="Q317" s="180">
        <v>0.00026</v>
      </c>
      <c r="R317" s="180">
        <f>Q317*H317</f>
        <v>0.02106</v>
      </c>
      <c r="S317" s="180">
        <v>0</v>
      </c>
      <c r="T317" s="181">
        <f>S317*H317</f>
        <v>0</v>
      </c>
      <c r="AR317" s="6" t="s">
        <v>415</v>
      </c>
      <c r="AT317" s="6" t="s">
        <v>124</v>
      </c>
      <c r="AU317" s="6" t="s">
        <v>80</v>
      </c>
      <c r="AY317" s="6" t="s">
        <v>122</v>
      </c>
      <c r="BE317" s="182">
        <f>IF(N317="základní",J317,0)</f>
        <v>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6" t="s">
        <v>129</v>
      </c>
      <c r="BK317" s="182">
        <f>ROUND(I317*H317,2)</f>
        <v>0</v>
      </c>
      <c r="BL317" s="6" t="s">
        <v>415</v>
      </c>
      <c r="BM317" s="6" t="s">
        <v>828</v>
      </c>
    </row>
    <row r="318" spans="2:65" s="25" customFormat="1" ht="22.5" customHeight="1">
      <c r="B318" s="170"/>
      <c r="C318" s="171" t="s">
        <v>829</v>
      </c>
      <c r="D318" s="171" t="s">
        <v>124</v>
      </c>
      <c r="E318" s="172" t="s">
        <v>830</v>
      </c>
      <c r="F318" s="173" t="s">
        <v>831</v>
      </c>
      <c r="G318" s="174" t="s">
        <v>160</v>
      </c>
      <c r="H318" s="175">
        <v>88</v>
      </c>
      <c r="I318" s="176"/>
      <c r="J318" s="177">
        <f>ROUND(I318*H318,2)</f>
        <v>0</v>
      </c>
      <c r="K318" s="173"/>
      <c r="L318" s="26"/>
      <c r="M318" s="178"/>
      <c r="N318" s="179" t="s">
        <v>47</v>
      </c>
      <c r="O318" s="27"/>
      <c r="P318" s="180">
        <f>O318*H318</f>
        <v>0</v>
      </c>
      <c r="Q318" s="180">
        <v>0.00027</v>
      </c>
      <c r="R318" s="180">
        <f>Q318*H318</f>
        <v>0.02376</v>
      </c>
      <c r="S318" s="180">
        <v>0</v>
      </c>
      <c r="T318" s="181">
        <f>S318*H318</f>
        <v>0</v>
      </c>
      <c r="AR318" s="6" t="s">
        <v>415</v>
      </c>
      <c r="AT318" s="6" t="s">
        <v>124</v>
      </c>
      <c r="AU318" s="6" t="s">
        <v>80</v>
      </c>
      <c r="AY318" s="6" t="s">
        <v>122</v>
      </c>
      <c r="BE318" s="182">
        <f>IF(N318="základní",J318,0)</f>
        <v>0</v>
      </c>
      <c r="BF318" s="182">
        <f>IF(N318="snížená",J318,0)</f>
        <v>0</v>
      </c>
      <c r="BG318" s="182">
        <f>IF(N318="zákl. přenesená",J318,0)</f>
        <v>0</v>
      </c>
      <c r="BH318" s="182">
        <f>IF(N318="sníž. přenesená",J318,0)</f>
        <v>0</v>
      </c>
      <c r="BI318" s="182">
        <f>IF(N318="nulová",J318,0)</f>
        <v>0</v>
      </c>
      <c r="BJ318" s="6" t="s">
        <v>129</v>
      </c>
      <c r="BK318" s="182">
        <f>ROUND(I318*H318,2)</f>
        <v>0</v>
      </c>
      <c r="BL318" s="6" t="s">
        <v>415</v>
      </c>
      <c r="BM318" s="6" t="s">
        <v>832</v>
      </c>
    </row>
    <row r="319" spans="2:65" s="25" customFormat="1" ht="22.5" customHeight="1">
      <c r="B319" s="170"/>
      <c r="C319" s="171" t="s">
        <v>833</v>
      </c>
      <c r="D319" s="171" t="s">
        <v>124</v>
      </c>
      <c r="E319" s="172" t="s">
        <v>834</v>
      </c>
      <c r="F319" s="173" t="s">
        <v>835</v>
      </c>
      <c r="G319" s="174" t="s">
        <v>160</v>
      </c>
      <c r="H319" s="175">
        <v>286</v>
      </c>
      <c r="I319" s="176"/>
      <c r="J319" s="177">
        <f>ROUND(I319*H319,2)</f>
        <v>0</v>
      </c>
      <c r="K319" s="173"/>
      <c r="L319" s="26"/>
      <c r="M319" s="178"/>
      <c r="N319" s="179" t="s">
        <v>47</v>
      </c>
      <c r="O319" s="27"/>
      <c r="P319" s="180">
        <f>O319*H319</f>
        <v>0</v>
      </c>
      <c r="Q319" s="180">
        <v>0.00028</v>
      </c>
      <c r="R319" s="180">
        <f>Q319*H319</f>
        <v>0.08008</v>
      </c>
      <c r="S319" s="180">
        <v>0</v>
      </c>
      <c r="T319" s="181">
        <f>S319*H319</f>
        <v>0</v>
      </c>
      <c r="AR319" s="6" t="s">
        <v>415</v>
      </c>
      <c r="AT319" s="6" t="s">
        <v>124</v>
      </c>
      <c r="AU319" s="6" t="s">
        <v>80</v>
      </c>
      <c r="AY319" s="6" t="s">
        <v>122</v>
      </c>
      <c r="BE319" s="182">
        <f>IF(N319="základní",J319,0)</f>
        <v>0</v>
      </c>
      <c r="BF319" s="182">
        <f>IF(N319="snížená",J319,0)</f>
        <v>0</v>
      </c>
      <c r="BG319" s="182">
        <f>IF(N319="zákl. přenesená",J319,0)</f>
        <v>0</v>
      </c>
      <c r="BH319" s="182">
        <f>IF(N319="sníž. přenesená",J319,0)</f>
        <v>0</v>
      </c>
      <c r="BI319" s="182">
        <f>IF(N319="nulová",J319,0)</f>
        <v>0</v>
      </c>
      <c r="BJ319" s="6" t="s">
        <v>129</v>
      </c>
      <c r="BK319" s="182">
        <f>ROUND(I319*H319,2)</f>
        <v>0</v>
      </c>
      <c r="BL319" s="6" t="s">
        <v>415</v>
      </c>
      <c r="BM319" s="6" t="s">
        <v>836</v>
      </c>
    </row>
    <row r="320" spans="2:65" s="25" customFormat="1" ht="22.5" customHeight="1">
      <c r="B320" s="170"/>
      <c r="C320" s="171" t="s">
        <v>837</v>
      </c>
      <c r="D320" s="171" t="s">
        <v>124</v>
      </c>
      <c r="E320" s="172" t="s">
        <v>838</v>
      </c>
      <c r="F320" s="173" t="s">
        <v>839</v>
      </c>
      <c r="G320" s="174" t="s">
        <v>160</v>
      </c>
      <c r="H320" s="175">
        <v>120</v>
      </c>
      <c r="I320" s="176"/>
      <c r="J320" s="177">
        <f>ROUND(I320*H320,2)</f>
        <v>0</v>
      </c>
      <c r="K320" s="173"/>
      <c r="L320" s="26"/>
      <c r="M320" s="178"/>
      <c r="N320" s="179" t="s">
        <v>47</v>
      </c>
      <c r="O320" s="27"/>
      <c r="P320" s="180">
        <f>O320*H320</f>
        <v>0</v>
      </c>
      <c r="Q320" s="180">
        <v>0.00029</v>
      </c>
      <c r="R320" s="180">
        <f>Q320*H320</f>
        <v>0.0348</v>
      </c>
      <c r="S320" s="180">
        <v>0</v>
      </c>
      <c r="T320" s="181">
        <f>S320*H320</f>
        <v>0</v>
      </c>
      <c r="AR320" s="6" t="s">
        <v>415</v>
      </c>
      <c r="AT320" s="6" t="s">
        <v>124</v>
      </c>
      <c r="AU320" s="6" t="s">
        <v>80</v>
      </c>
      <c r="AY320" s="6" t="s">
        <v>122</v>
      </c>
      <c r="BE320" s="182">
        <f>IF(N320="základní",J320,0)</f>
        <v>0</v>
      </c>
      <c r="BF320" s="182">
        <f>IF(N320="snížená",J320,0)</f>
        <v>0</v>
      </c>
      <c r="BG320" s="182">
        <f>IF(N320="zákl. přenesená",J320,0)</f>
        <v>0</v>
      </c>
      <c r="BH320" s="182">
        <f>IF(N320="sníž. přenesená",J320,0)</f>
        <v>0</v>
      </c>
      <c r="BI320" s="182">
        <f>IF(N320="nulová",J320,0)</f>
        <v>0</v>
      </c>
      <c r="BJ320" s="6" t="s">
        <v>129</v>
      </c>
      <c r="BK320" s="182">
        <f>ROUND(I320*H320,2)</f>
        <v>0</v>
      </c>
      <c r="BL320" s="6" t="s">
        <v>415</v>
      </c>
      <c r="BM320" s="6" t="s">
        <v>840</v>
      </c>
    </row>
    <row r="321" spans="2:65" s="25" customFormat="1" ht="22.5" customHeight="1">
      <c r="B321" s="170"/>
      <c r="C321" s="171" t="s">
        <v>841</v>
      </c>
      <c r="D321" s="171" t="s">
        <v>124</v>
      </c>
      <c r="E321" s="172" t="s">
        <v>842</v>
      </c>
      <c r="F321" s="173" t="s">
        <v>843</v>
      </c>
      <c r="G321" s="174" t="s">
        <v>160</v>
      </c>
      <c r="H321" s="175">
        <v>56</v>
      </c>
      <c r="I321" s="176"/>
      <c r="J321" s="177">
        <f>ROUND(I321*H321,2)</f>
        <v>0</v>
      </c>
      <c r="K321" s="173"/>
      <c r="L321" s="26"/>
      <c r="M321" s="178"/>
      <c r="N321" s="179" t="s">
        <v>47</v>
      </c>
      <c r="O321" s="27"/>
      <c r="P321" s="180">
        <f>O321*H321</f>
        <v>0</v>
      </c>
      <c r="Q321" s="180">
        <v>0.0003</v>
      </c>
      <c r="R321" s="180">
        <f>Q321*H321</f>
        <v>0.0168</v>
      </c>
      <c r="S321" s="180">
        <v>0</v>
      </c>
      <c r="T321" s="181">
        <f>S321*H321</f>
        <v>0</v>
      </c>
      <c r="AR321" s="6" t="s">
        <v>415</v>
      </c>
      <c r="AT321" s="6" t="s">
        <v>124</v>
      </c>
      <c r="AU321" s="6" t="s">
        <v>80</v>
      </c>
      <c r="AY321" s="6" t="s">
        <v>122</v>
      </c>
      <c r="BE321" s="182">
        <f>IF(N321="základní",J321,0)</f>
        <v>0</v>
      </c>
      <c r="BF321" s="182">
        <f>IF(N321="snížená",J321,0)</f>
        <v>0</v>
      </c>
      <c r="BG321" s="182">
        <f>IF(N321="zákl. přenesená",J321,0)</f>
        <v>0</v>
      </c>
      <c r="BH321" s="182">
        <f>IF(N321="sníž. přenesená",J321,0)</f>
        <v>0</v>
      </c>
      <c r="BI321" s="182">
        <f>IF(N321="nulová",J321,0)</f>
        <v>0</v>
      </c>
      <c r="BJ321" s="6" t="s">
        <v>129</v>
      </c>
      <c r="BK321" s="182">
        <f>ROUND(I321*H321,2)</f>
        <v>0</v>
      </c>
      <c r="BL321" s="6" t="s">
        <v>415</v>
      </c>
      <c r="BM321" s="6" t="s">
        <v>844</v>
      </c>
    </row>
    <row r="322" spans="2:65" s="25" customFormat="1" ht="22.5" customHeight="1">
      <c r="B322" s="170"/>
      <c r="C322" s="171" t="s">
        <v>845</v>
      </c>
      <c r="D322" s="171" t="s">
        <v>124</v>
      </c>
      <c r="E322" s="172" t="s">
        <v>846</v>
      </c>
      <c r="F322" s="173" t="s">
        <v>847</v>
      </c>
      <c r="G322" s="174" t="s">
        <v>160</v>
      </c>
      <c r="H322" s="175">
        <v>96</v>
      </c>
      <c r="I322" s="176"/>
      <c r="J322" s="177">
        <f>ROUND(I322*H322,2)</f>
        <v>0</v>
      </c>
      <c r="K322" s="173"/>
      <c r="L322" s="26"/>
      <c r="M322" s="178"/>
      <c r="N322" s="179" t="s">
        <v>47</v>
      </c>
      <c r="O322" s="27"/>
      <c r="P322" s="180">
        <f>O322*H322</f>
        <v>0</v>
      </c>
      <c r="Q322" s="180">
        <v>0.00031</v>
      </c>
      <c r="R322" s="180">
        <f>Q322*H322</f>
        <v>0.02976</v>
      </c>
      <c r="S322" s="180">
        <v>0</v>
      </c>
      <c r="T322" s="181">
        <f>S322*H322</f>
        <v>0</v>
      </c>
      <c r="AR322" s="6" t="s">
        <v>415</v>
      </c>
      <c r="AT322" s="6" t="s">
        <v>124</v>
      </c>
      <c r="AU322" s="6" t="s">
        <v>80</v>
      </c>
      <c r="AY322" s="6" t="s">
        <v>122</v>
      </c>
      <c r="BE322" s="182">
        <f>IF(N322="základní",J322,0)</f>
        <v>0</v>
      </c>
      <c r="BF322" s="182">
        <f>IF(N322="snížená",J322,0)</f>
        <v>0</v>
      </c>
      <c r="BG322" s="182">
        <f>IF(N322="zákl. přenesená",J322,0)</f>
        <v>0</v>
      </c>
      <c r="BH322" s="182">
        <f>IF(N322="sníž. přenesená",J322,0)</f>
        <v>0</v>
      </c>
      <c r="BI322" s="182">
        <f>IF(N322="nulová",J322,0)</f>
        <v>0</v>
      </c>
      <c r="BJ322" s="6" t="s">
        <v>129</v>
      </c>
      <c r="BK322" s="182">
        <f>ROUND(I322*H322,2)</f>
        <v>0</v>
      </c>
      <c r="BL322" s="6" t="s">
        <v>415</v>
      </c>
      <c r="BM322" s="6" t="s">
        <v>848</v>
      </c>
    </row>
    <row r="323" spans="2:63" s="155" customFormat="1" ht="36.75" customHeight="1">
      <c r="B323" s="156"/>
      <c r="D323" s="157" t="s">
        <v>73</v>
      </c>
      <c r="E323" s="158" t="s">
        <v>849</v>
      </c>
      <c r="F323" s="158" t="s">
        <v>850</v>
      </c>
      <c r="I323" s="159"/>
      <c r="J323" s="160">
        <f>BK323</f>
        <v>0</v>
      </c>
      <c r="L323" s="156"/>
      <c r="M323" s="161"/>
      <c r="N323" s="162"/>
      <c r="O323" s="162"/>
      <c r="P323" s="163">
        <f>P324+P329</f>
        <v>0</v>
      </c>
      <c r="Q323" s="162"/>
      <c r="R323" s="163">
        <f>R324+R329</f>
        <v>0</v>
      </c>
      <c r="S323" s="162"/>
      <c r="T323" s="164">
        <f>T324+T329</f>
        <v>0</v>
      </c>
      <c r="AR323" s="157" t="s">
        <v>146</v>
      </c>
      <c r="AT323" s="165" t="s">
        <v>73</v>
      </c>
      <c r="AU323" s="165" t="s">
        <v>74</v>
      </c>
      <c r="AY323" s="157" t="s">
        <v>122</v>
      </c>
      <c r="BK323" s="166">
        <f>BK324+BK329</f>
        <v>0</v>
      </c>
    </row>
    <row r="324" spans="2:63" s="155" customFormat="1" ht="19.5" customHeight="1">
      <c r="B324" s="156"/>
      <c r="D324" s="167" t="s">
        <v>73</v>
      </c>
      <c r="E324" s="168" t="s">
        <v>851</v>
      </c>
      <c r="F324" s="168" t="s">
        <v>852</v>
      </c>
      <c r="I324" s="159"/>
      <c r="J324" s="169">
        <f>BK324</f>
        <v>0</v>
      </c>
      <c r="L324" s="156"/>
      <c r="M324" s="161"/>
      <c r="N324" s="162"/>
      <c r="O324" s="162"/>
      <c r="P324" s="163">
        <f>SUM(P325:P328)</f>
        <v>0</v>
      </c>
      <c r="Q324" s="162"/>
      <c r="R324" s="163">
        <f>SUM(R325:R328)</f>
        <v>0</v>
      </c>
      <c r="S324" s="162"/>
      <c r="T324" s="164">
        <f>SUM(T325:T328)</f>
        <v>0</v>
      </c>
      <c r="AR324" s="157" t="s">
        <v>146</v>
      </c>
      <c r="AT324" s="165" t="s">
        <v>73</v>
      </c>
      <c r="AU324" s="165" t="s">
        <v>21</v>
      </c>
      <c r="AY324" s="157" t="s">
        <v>122</v>
      </c>
      <c r="BK324" s="166">
        <f>SUM(BK325:BK328)</f>
        <v>0</v>
      </c>
    </row>
    <row r="325" spans="2:65" s="25" customFormat="1" ht="22.5" customHeight="1">
      <c r="B325" s="170"/>
      <c r="C325" s="171" t="s">
        <v>853</v>
      </c>
      <c r="D325" s="171" t="s">
        <v>124</v>
      </c>
      <c r="E325" s="172" t="s">
        <v>854</v>
      </c>
      <c r="F325" s="173" t="s">
        <v>855</v>
      </c>
      <c r="G325" s="174" t="s">
        <v>575</v>
      </c>
      <c r="H325" s="175">
        <v>1</v>
      </c>
      <c r="I325" s="176"/>
      <c r="J325" s="177">
        <f>ROUND(I325*H325,2)</f>
        <v>0</v>
      </c>
      <c r="K325" s="173"/>
      <c r="L325" s="26"/>
      <c r="M325" s="178"/>
      <c r="N325" s="179" t="s">
        <v>47</v>
      </c>
      <c r="O325" s="27"/>
      <c r="P325" s="180">
        <f>O325*H325</f>
        <v>0</v>
      </c>
      <c r="Q325" s="180">
        <v>0</v>
      </c>
      <c r="R325" s="180">
        <f>Q325*H325</f>
        <v>0</v>
      </c>
      <c r="S325" s="180">
        <v>0</v>
      </c>
      <c r="T325" s="181">
        <f>S325*H325</f>
        <v>0</v>
      </c>
      <c r="AR325" s="6" t="s">
        <v>856</v>
      </c>
      <c r="AT325" s="6" t="s">
        <v>124</v>
      </c>
      <c r="AU325" s="6" t="s">
        <v>80</v>
      </c>
      <c r="AY325" s="6" t="s">
        <v>122</v>
      </c>
      <c r="BE325" s="182">
        <f>IF(N325="základní",J325,0)</f>
        <v>0</v>
      </c>
      <c r="BF325" s="182">
        <f>IF(N325="snížená",J325,0)</f>
        <v>0</v>
      </c>
      <c r="BG325" s="182">
        <f>IF(N325="zákl. přenesená",J325,0)</f>
        <v>0</v>
      </c>
      <c r="BH325" s="182">
        <f>IF(N325="sníž. přenesená",J325,0)</f>
        <v>0</v>
      </c>
      <c r="BI325" s="182">
        <f>IF(N325="nulová",J325,0)</f>
        <v>0</v>
      </c>
      <c r="BJ325" s="6" t="s">
        <v>129</v>
      </c>
      <c r="BK325" s="182">
        <f>ROUND(I325*H325,2)</f>
        <v>0</v>
      </c>
      <c r="BL325" s="6" t="s">
        <v>856</v>
      </c>
      <c r="BM325" s="6" t="s">
        <v>857</v>
      </c>
    </row>
    <row r="326" spans="2:65" s="25" customFormat="1" ht="22.5" customHeight="1">
      <c r="B326" s="170"/>
      <c r="C326" s="171" t="s">
        <v>858</v>
      </c>
      <c r="D326" s="171" t="s">
        <v>124</v>
      </c>
      <c r="E326" s="172" t="s">
        <v>859</v>
      </c>
      <c r="F326" s="173" t="s">
        <v>860</v>
      </c>
      <c r="G326" s="174" t="s">
        <v>575</v>
      </c>
      <c r="H326" s="175">
        <v>1</v>
      </c>
      <c r="I326" s="176"/>
      <c r="J326" s="177">
        <f>ROUND(I326*H326,2)</f>
        <v>0</v>
      </c>
      <c r="K326" s="173" t="s">
        <v>128</v>
      </c>
      <c r="L326" s="26"/>
      <c r="M326" s="178"/>
      <c r="N326" s="179" t="s">
        <v>47</v>
      </c>
      <c r="O326" s="27"/>
      <c r="P326" s="180">
        <f>O326*H326</f>
        <v>0</v>
      </c>
      <c r="Q326" s="180">
        <v>0</v>
      </c>
      <c r="R326" s="180">
        <f>Q326*H326</f>
        <v>0</v>
      </c>
      <c r="S326" s="180">
        <v>0</v>
      </c>
      <c r="T326" s="181">
        <f>S326*H326</f>
        <v>0</v>
      </c>
      <c r="AR326" s="6" t="s">
        <v>856</v>
      </c>
      <c r="AT326" s="6" t="s">
        <v>124</v>
      </c>
      <c r="AU326" s="6" t="s">
        <v>80</v>
      </c>
      <c r="AY326" s="6" t="s">
        <v>122</v>
      </c>
      <c r="BE326" s="182">
        <f>IF(N326="základní",J326,0)</f>
        <v>0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6" t="s">
        <v>129</v>
      </c>
      <c r="BK326" s="182">
        <f>ROUND(I326*H326,2)</f>
        <v>0</v>
      </c>
      <c r="BL326" s="6" t="s">
        <v>856</v>
      </c>
      <c r="BM326" s="6" t="s">
        <v>861</v>
      </c>
    </row>
    <row r="327" spans="2:65" s="25" customFormat="1" ht="22.5" customHeight="1">
      <c r="B327" s="170"/>
      <c r="C327" s="171" t="s">
        <v>862</v>
      </c>
      <c r="D327" s="171" t="s">
        <v>124</v>
      </c>
      <c r="E327" s="172" t="s">
        <v>863</v>
      </c>
      <c r="F327" s="173" t="s">
        <v>864</v>
      </c>
      <c r="G327" s="174" t="s">
        <v>575</v>
      </c>
      <c r="H327" s="175">
        <v>1</v>
      </c>
      <c r="I327" s="176"/>
      <c r="J327" s="177">
        <f>ROUND(I327*H327,2)</f>
        <v>0</v>
      </c>
      <c r="K327" s="173"/>
      <c r="L327" s="26"/>
      <c r="M327" s="178"/>
      <c r="N327" s="179" t="s">
        <v>47</v>
      </c>
      <c r="O327" s="27"/>
      <c r="P327" s="180">
        <f>O327*H327</f>
        <v>0</v>
      </c>
      <c r="Q327" s="180">
        <v>0</v>
      </c>
      <c r="R327" s="180">
        <f>Q327*H327</f>
        <v>0</v>
      </c>
      <c r="S327" s="180">
        <v>0</v>
      </c>
      <c r="T327" s="181">
        <f>S327*H327</f>
        <v>0</v>
      </c>
      <c r="AR327" s="6" t="s">
        <v>856</v>
      </c>
      <c r="AT327" s="6" t="s">
        <v>124</v>
      </c>
      <c r="AU327" s="6" t="s">
        <v>80</v>
      </c>
      <c r="AY327" s="6" t="s">
        <v>122</v>
      </c>
      <c r="BE327" s="182">
        <f>IF(N327="základní",J327,0)</f>
        <v>0</v>
      </c>
      <c r="BF327" s="182">
        <f>IF(N327="snížená",J327,0)</f>
        <v>0</v>
      </c>
      <c r="BG327" s="182">
        <f>IF(N327="zákl. přenesená",J327,0)</f>
        <v>0</v>
      </c>
      <c r="BH327" s="182">
        <f>IF(N327="sníž. přenesená",J327,0)</f>
        <v>0</v>
      </c>
      <c r="BI327" s="182">
        <f>IF(N327="nulová",J327,0)</f>
        <v>0</v>
      </c>
      <c r="BJ327" s="6" t="s">
        <v>129</v>
      </c>
      <c r="BK327" s="182">
        <f>ROUND(I327*H327,2)</f>
        <v>0</v>
      </c>
      <c r="BL327" s="6" t="s">
        <v>856</v>
      </c>
      <c r="BM327" s="6" t="s">
        <v>865</v>
      </c>
    </row>
    <row r="328" spans="2:65" s="25" customFormat="1" ht="22.5" customHeight="1">
      <c r="B328" s="170"/>
      <c r="C328" s="171" t="s">
        <v>866</v>
      </c>
      <c r="D328" s="171" t="s">
        <v>124</v>
      </c>
      <c r="E328" s="172" t="s">
        <v>867</v>
      </c>
      <c r="F328" s="173" t="s">
        <v>868</v>
      </c>
      <c r="G328" s="174" t="s">
        <v>575</v>
      </c>
      <c r="H328" s="175">
        <v>1</v>
      </c>
      <c r="I328" s="176"/>
      <c r="J328" s="177">
        <f>ROUND(I328*H328,2)</f>
        <v>0</v>
      </c>
      <c r="K328" s="173" t="s">
        <v>128</v>
      </c>
      <c r="L328" s="26"/>
      <c r="M328" s="178"/>
      <c r="N328" s="179" t="s">
        <v>47</v>
      </c>
      <c r="O328" s="27"/>
      <c r="P328" s="180">
        <f>O328*H328</f>
        <v>0</v>
      </c>
      <c r="Q328" s="180">
        <v>0</v>
      </c>
      <c r="R328" s="180">
        <f>Q328*H328</f>
        <v>0</v>
      </c>
      <c r="S328" s="180">
        <v>0</v>
      </c>
      <c r="T328" s="181">
        <f>S328*H328</f>
        <v>0</v>
      </c>
      <c r="AR328" s="6" t="s">
        <v>856</v>
      </c>
      <c r="AT328" s="6" t="s">
        <v>124</v>
      </c>
      <c r="AU328" s="6" t="s">
        <v>80</v>
      </c>
      <c r="AY328" s="6" t="s">
        <v>122</v>
      </c>
      <c r="BE328" s="182">
        <f>IF(N328="základní",J328,0)</f>
        <v>0</v>
      </c>
      <c r="BF328" s="182">
        <f>IF(N328="snížená",J328,0)</f>
        <v>0</v>
      </c>
      <c r="BG328" s="182">
        <f>IF(N328="zákl. přenesená",J328,0)</f>
        <v>0</v>
      </c>
      <c r="BH328" s="182">
        <f>IF(N328="sníž. přenesená",J328,0)</f>
        <v>0</v>
      </c>
      <c r="BI328" s="182">
        <f>IF(N328="nulová",J328,0)</f>
        <v>0</v>
      </c>
      <c r="BJ328" s="6" t="s">
        <v>129</v>
      </c>
      <c r="BK328" s="182">
        <f>ROUND(I328*H328,2)</f>
        <v>0</v>
      </c>
      <c r="BL328" s="6" t="s">
        <v>856</v>
      </c>
      <c r="BM328" s="6" t="s">
        <v>869</v>
      </c>
    </row>
    <row r="329" spans="2:63" s="155" customFormat="1" ht="29.25" customHeight="1">
      <c r="B329" s="156"/>
      <c r="D329" s="167" t="s">
        <v>73</v>
      </c>
      <c r="E329" s="168" t="s">
        <v>870</v>
      </c>
      <c r="F329" s="168" t="s">
        <v>871</v>
      </c>
      <c r="I329" s="159"/>
      <c r="J329" s="169">
        <f>BK329</f>
        <v>0</v>
      </c>
      <c r="L329" s="156"/>
      <c r="M329" s="161"/>
      <c r="N329" s="162"/>
      <c r="O329" s="162"/>
      <c r="P329" s="163">
        <f>SUM(P330:P332)</f>
        <v>0</v>
      </c>
      <c r="Q329" s="162"/>
      <c r="R329" s="163">
        <f>SUM(R330:R332)</f>
        <v>0</v>
      </c>
      <c r="S329" s="162"/>
      <c r="T329" s="164">
        <f>SUM(T330:T332)</f>
        <v>0</v>
      </c>
      <c r="AR329" s="157" t="s">
        <v>146</v>
      </c>
      <c r="AT329" s="165" t="s">
        <v>73</v>
      </c>
      <c r="AU329" s="165" t="s">
        <v>21</v>
      </c>
      <c r="AY329" s="157" t="s">
        <v>122</v>
      </c>
      <c r="BK329" s="166">
        <f>SUM(BK330:BK332)</f>
        <v>0</v>
      </c>
    </row>
    <row r="330" spans="2:65" s="25" customFormat="1" ht="22.5" customHeight="1">
      <c r="B330" s="170"/>
      <c r="C330" s="171" t="s">
        <v>872</v>
      </c>
      <c r="D330" s="171" t="s">
        <v>124</v>
      </c>
      <c r="E330" s="172" t="s">
        <v>873</v>
      </c>
      <c r="F330" s="173" t="s">
        <v>874</v>
      </c>
      <c r="G330" s="174" t="s">
        <v>592</v>
      </c>
      <c r="H330" s="220"/>
      <c r="I330" s="176"/>
      <c r="J330" s="177">
        <f>ROUND(I330*H330,2)</f>
        <v>0</v>
      </c>
      <c r="K330" s="173"/>
      <c r="L330" s="26"/>
      <c r="M330" s="178"/>
      <c r="N330" s="179" t="s">
        <v>47</v>
      </c>
      <c r="O330" s="27"/>
      <c r="P330" s="180">
        <f>O330*H330</f>
        <v>0</v>
      </c>
      <c r="Q330" s="180">
        <v>0</v>
      </c>
      <c r="R330" s="180">
        <f>Q330*H330</f>
        <v>0</v>
      </c>
      <c r="S330" s="180">
        <v>0</v>
      </c>
      <c r="T330" s="181">
        <f>S330*H330</f>
        <v>0</v>
      </c>
      <c r="AR330" s="6" t="s">
        <v>856</v>
      </c>
      <c r="AT330" s="6" t="s">
        <v>124</v>
      </c>
      <c r="AU330" s="6" t="s">
        <v>80</v>
      </c>
      <c r="AY330" s="6" t="s">
        <v>122</v>
      </c>
      <c r="BE330" s="182">
        <f>IF(N330="základní",J330,0)</f>
        <v>0</v>
      </c>
      <c r="BF330" s="182">
        <f>IF(N330="snížená",J330,0)</f>
        <v>0</v>
      </c>
      <c r="BG330" s="182">
        <f>IF(N330="zákl. přenesená",J330,0)</f>
        <v>0</v>
      </c>
      <c r="BH330" s="182">
        <f>IF(N330="sníž. přenesená",J330,0)</f>
        <v>0</v>
      </c>
      <c r="BI330" s="182">
        <f>IF(N330="nulová",J330,0)</f>
        <v>0</v>
      </c>
      <c r="BJ330" s="6" t="s">
        <v>129</v>
      </c>
      <c r="BK330" s="182">
        <f>ROUND(I330*H330,2)</f>
        <v>0</v>
      </c>
      <c r="BL330" s="6" t="s">
        <v>856</v>
      </c>
      <c r="BM330" s="6" t="s">
        <v>875</v>
      </c>
    </row>
    <row r="331" spans="2:65" s="25" customFormat="1" ht="22.5" customHeight="1">
      <c r="B331" s="170"/>
      <c r="C331" s="171" t="s">
        <v>876</v>
      </c>
      <c r="D331" s="171" t="s">
        <v>124</v>
      </c>
      <c r="E331" s="172" t="s">
        <v>877</v>
      </c>
      <c r="F331" s="173" t="s">
        <v>878</v>
      </c>
      <c r="G331" s="174" t="s">
        <v>592</v>
      </c>
      <c r="H331" s="220"/>
      <c r="I331" s="176"/>
      <c r="J331" s="177">
        <f>ROUND(I331*H331,2)</f>
        <v>0</v>
      </c>
      <c r="K331" s="173"/>
      <c r="L331" s="26"/>
      <c r="M331" s="178"/>
      <c r="N331" s="179" t="s">
        <v>47</v>
      </c>
      <c r="O331" s="27"/>
      <c r="P331" s="180">
        <f>O331*H331</f>
        <v>0</v>
      </c>
      <c r="Q331" s="180">
        <v>0</v>
      </c>
      <c r="R331" s="180">
        <f>Q331*H331</f>
        <v>0</v>
      </c>
      <c r="S331" s="180">
        <v>0</v>
      </c>
      <c r="T331" s="181">
        <f>S331*H331</f>
        <v>0</v>
      </c>
      <c r="AR331" s="6" t="s">
        <v>856</v>
      </c>
      <c r="AT331" s="6" t="s">
        <v>124</v>
      </c>
      <c r="AU331" s="6" t="s">
        <v>80</v>
      </c>
      <c r="AY331" s="6" t="s">
        <v>122</v>
      </c>
      <c r="BE331" s="182">
        <f>IF(N331="základní",J331,0)</f>
        <v>0</v>
      </c>
      <c r="BF331" s="182">
        <f>IF(N331="snížená",J331,0)</f>
        <v>0</v>
      </c>
      <c r="BG331" s="182">
        <f>IF(N331="zákl. přenesená",J331,0)</f>
        <v>0</v>
      </c>
      <c r="BH331" s="182">
        <f>IF(N331="sníž. přenesená",J331,0)</f>
        <v>0</v>
      </c>
      <c r="BI331" s="182">
        <f>IF(N331="nulová",J331,0)</f>
        <v>0</v>
      </c>
      <c r="BJ331" s="6" t="s">
        <v>129</v>
      </c>
      <c r="BK331" s="182">
        <f>ROUND(I331*H331,2)</f>
        <v>0</v>
      </c>
      <c r="BL331" s="6" t="s">
        <v>856</v>
      </c>
      <c r="BM331" s="6" t="s">
        <v>879</v>
      </c>
    </row>
    <row r="332" spans="2:65" s="25" customFormat="1" ht="22.5" customHeight="1">
      <c r="B332" s="170"/>
      <c r="C332" s="171" t="s">
        <v>880</v>
      </c>
      <c r="D332" s="171" t="s">
        <v>124</v>
      </c>
      <c r="E332" s="172" t="s">
        <v>881</v>
      </c>
      <c r="F332" s="173" t="s">
        <v>882</v>
      </c>
      <c r="G332" s="174" t="s">
        <v>592</v>
      </c>
      <c r="H332" s="220"/>
      <c r="I332" s="176"/>
      <c r="J332" s="177">
        <f>ROUND(I332*H332,2)</f>
        <v>0</v>
      </c>
      <c r="K332" s="173"/>
      <c r="L332" s="26"/>
      <c r="M332" s="178"/>
      <c r="N332" s="221" t="s">
        <v>47</v>
      </c>
      <c r="O332" s="222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AR332" s="6" t="s">
        <v>856</v>
      </c>
      <c r="AT332" s="6" t="s">
        <v>124</v>
      </c>
      <c r="AU332" s="6" t="s">
        <v>80</v>
      </c>
      <c r="AY332" s="6" t="s">
        <v>122</v>
      </c>
      <c r="BE332" s="182">
        <f>IF(N332="základní",J332,0)</f>
        <v>0</v>
      </c>
      <c r="BF332" s="182">
        <f>IF(N332="snížená",J332,0)</f>
        <v>0</v>
      </c>
      <c r="BG332" s="182">
        <f>IF(N332="zákl. přenesená",J332,0)</f>
        <v>0</v>
      </c>
      <c r="BH332" s="182">
        <f>IF(N332="sníž. přenesená",J332,0)</f>
        <v>0</v>
      </c>
      <c r="BI332" s="182">
        <f>IF(N332="nulová",J332,0)</f>
        <v>0</v>
      </c>
      <c r="BJ332" s="6" t="s">
        <v>129</v>
      </c>
      <c r="BK332" s="182">
        <f>ROUND(I332*H332,2)</f>
        <v>0</v>
      </c>
      <c r="BL332" s="6" t="s">
        <v>856</v>
      </c>
      <c r="BM332" s="6" t="s">
        <v>883</v>
      </c>
    </row>
    <row r="333" spans="2:12" s="25" customFormat="1" ht="6.75" customHeight="1">
      <c r="B333" s="47"/>
      <c r="C333" s="48"/>
      <c r="D333" s="48"/>
      <c r="E333" s="48"/>
      <c r="F333" s="48"/>
      <c r="G333" s="48"/>
      <c r="H333" s="48"/>
      <c r="I333" s="118"/>
      <c r="J333" s="48"/>
      <c r="K333" s="48"/>
      <c r="L333" s="26"/>
    </row>
    <row r="334" ht="12.75">
      <c r="AT334" s="225"/>
    </row>
  </sheetData>
  <sheetProtection selectLockedCells="1" selectUnlockedCells="1"/>
  <mergeCells count="6">
    <mergeCell ref="G1:H1"/>
    <mergeCell ref="L2:V2"/>
    <mergeCell ref="E7:H7"/>
    <mergeCell ref="E22:H22"/>
    <mergeCell ref="E43:H43"/>
    <mergeCell ref="E81:H81"/>
  </mergeCells>
  <printOptions/>
  <pageMargins left="0.5833333333333334" right="0.5833333333333334" top="0.5833333333333334" bottom="0.5833333333333334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DESKTOP-IU8G0TO\VJ</dc:creator>
  <cp:keywords/>
  <dc:description/>
  <cp:lastModifiedBy/>
  <dcterms:created xsi:type="dcterms:W3CDTF">2020-01-16T21:05:19Z</dcterms:created>
  <dcterms:modified xsi:type="dcterms:W3CDTF">2020-01-16T21:08:41Z</dcterms:modified>
  <cp:category/>
  <cp:version/>
  <cp:contentType/>
  <cp:contentStatus/>
  <cp:revision>2</cp:revision>
</cp:coreProperties>
</file>