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1 - Příprava území, ..." sheetId="2" r:id="rId2"/>
    <sheet name="SO 101 - Místní komunikace" sheetId="3" r:id="rId3"/>
    <sheet name="SO 192 - Dopravní značení..." sheetId="4" r:id="rId4"/>
    <sheet name="1000 - Ostatní náklady" sheetId="5" r:id="rId5"/>
  </sheets>
  <definedNames>
    <definedName name="_xlnm.Print_Area" localSheetId="0">'Rekapitulace stavby'!$D$4:$AO$76,'Rekapitulace stavby'!$C$82:$AQ$101</definedName>
    <definedName name="_xlnm.Print_Titles" localSheetId="0">'Rekapitulace stavby'!$92:$92</definedName>
    <definedName name="_xlnm._FilterDatabase" localSheetId="1" hidden="1">'SO 001 - Příprava území, ...'!$C$122:$K$142</definedName>
    <definedName name="_xlnm.Print_Area" localSheetId="1">'SO 001 - Příprava území, ...'!$C$4:$J$76,'SO 001 - Příprava území, ...'!$C$82:$J$102,'SO 001 - Příprava území, ...'!$C$108:$K$142</definedName>
    <definedName name="_xlnm.Print_Titles" localSheetId="1">'SO 001 - Příprava území, ...'!$122:$122</definedName>
    <definedName name="_xlnm._FilterDatabase" localSheetId="2" hidden="1">'SO 101 - Místní komunikace'!$C$128:$K$300</definedName>
    <definedName name="_xlnm.Print_Area" localSheetId="2">'SO 101 - Místní komunikace'!$C$4:$J$76,'SO 101 - Místní komunikace'!$C$82:$J$108,'SO 101 - Místní komunikace'!$C$114:$K$300</definedName>
    <definedName name="_xlnm.Print_Titles" localSheetId="2">'SO 101 - Místní komunikace'!$128:$128</definedName>
    <definedName name="_xlnm._FilterDatabase" localSheetId="3" hidden="1">'SO 192 - Dopravní značení...'!$C$121:$K$132</definedName>
    <definedName name="_xlnm.Print_Area" localSheetId="3">'SO 192 - Dopravní značení...'!$C$4:$J$76,'SO 192 - Dopravní značení...'!$C$82:$J$101,'SO 192 - Dopravní značení...'!$C$107:$K$132</definedName>
    <definedName name="_xlnm.Print_Titles" localSheetId="3">'SO 192 - Dopravní značení...'!$121:$121</definedName>
    <definedName name="_xlnm._FilterDatabase" localSheetId="4" hidden="1">'1000 - Ostatní náklady'!$C$117:$K$122</definedName>
    <definedName name="_xlnm.Print_Area" localSheetId="4">'1000 - Ostatní náklady'!$C$4:$J$76,'1000 - Ostatní náklady'!$C$82:$J$99,'1000 - Ostatní náklady'!$C$105:$K$122</definedName>
    <definedName name="_xlnm.Print_Titles" localSheetId="4">'1000 - Ostatní náklady'!$117:$117</definedName>
  </definedNames>
  <calcPr/>
</workbook>
</file>

<file path=xl/calcChain.xml><?xml version="1.0" encoding="utf-8"?>
<calcChain xmlns="http://schemas.openxmlformats.org/spreadsheetml/2006/main">
  <c i="5" r="J37"/>
  <c r="J36"/>
  <c i="1" r="AY100"/>
  <c i="5" r="J35"/>
  <c i="1" r="AX100"/>
  <c i="5" r="BI121"/>
  <c r="F37"/>
  <c i="1" r="BD100"/>
  <c i="5" r="BH121"/>
  <c r="F36"/>
  <c i="1" r="BC100"/>
  <c i="5" r="BG121"/>
  <c r="F35"/>
  <c i="1" r="BB100"/>
  <c i="5" r="BF121"/>
  <c r="J34"/>
  <c i="1" r="AW100"/>
  <c i="5" r="F34"/>
  <c i="1" r="BA100"/>
  <c i="5" r="T121"/>
  <c r="T120"/>
  <c r="T119"/>
  <c r="T118"/>
  <c r="R121"/>
  <c r="R120"/>
  <c r="R119"/>
  <c r="R118"/>
  <c r="P121"/>
  <c r="P120"/>
  <c r="P119"/>
  <c r="P118"/>
  <c i="1" r="AU100"/>
  <c i="5" r="BK121"/>
  <c r="BK120"/>
  <c r="J120"/>
  <c r="BK119"/>
  <c r="J119"/>
  <c r="BK118"/>
  <c r="J118"/>
  <c r="J96"/>
  <c r="J30"/>
  <c i="1" r="AG100"/>
  <c i="5" r="J121"/>
  <c r="BE121"/>
  <c r="J33"/>
  <c i="1" r="AV100"/>
  <c i="5" r="F33"/>
  <c i="1" r="AZ100"/>
  <c i="5" r="J98"/>
  <c r="J97"/>
  <c r="F112"/>
  <c r="E110"/>
  <c r="F89"/>
  <c r="E87"/>
  <c r="J39"/>
  <c r="J24"/>
  <c r="E24"/>
  <c r="J115"/>
  <c r="J92"/>
  <c r="J23"/>
  <c r="J21"/>
  <c r="E21"/>
  <c r="J114"/>
  <c r="J91"/>
  <c r="J20"/>
  <c r="J18"/>
  <c r="E18"/>
  <c r="F115"/>
  <c r="F92"/>
  <c r="J17"/>
  <c r="J15"/>
  <c r="E15"/>
  <c r="F114"/>
  <c r="F91"/>
  <c r="J14"/>
  <c r="J12"/>
  <c r="J112"/>
  <c r="J89"/>
  <c r="E7"/>
  <c r="E108"/>
  <c r="E85"/>
  <c i="4" r="J39"/>
  <c r="J38"/>
  <c i="1" r="AY99"/>
  <c i="4" r="J37"/>
  <c i="1" r="AX99"/>
  <c i="4" r="BI125"/>
  <c r="F39"/>
  <c i="1" r="BD99"/>
  <c i="4" r="BH125"/>
  <c r="F38"/>
  <c i="1" r="BC99"/>
  <c i="4" r="BG125"/>
  <c r="F37"/>
  <c i="1" r="BB99"/>
  <c i="4" r="BF125"/>
  <c r="J36"/>
  <c i="1" r="AW99"/>
  <c i="4" r="F36"/>
  <c i="1" r="BA99"/>
  <c i="4" r="T125"/>
  <c r="T124"/>
  <c r="T123"/>
  <c r="T122"/>
  <c r="R125"/>
  <c r="R124"/>
  <c r="R123"/>
  <c r="R122"/>
  <c r="P125"/>
  <c r="P124"/>
  <c r="P123"/>
  <c r="P122"/>
  <c i="1" r="AU99"/>
  <c i="4" r="BK125"/>
  <c r="BK124"/>
  <c r="J124"/>
  <c r="BK123"/>
  <c r="J123"/>
  <c r="BK122"/>
  <c r="J122"/>
  <c r="J98"/>
  <c r="J32"/>
  <c i="1" r="AG99"/>
  <c i="4" r="J125"/>
  <c r="BE125"/>
  <c r="J35"/>
  <c i="1" r="AV99"/>
  <c i="4" r="F35"/>
  <c i="1" r="AZ99"/>
  <c i="4" r="J100"/>
  <c r="J99"/>
  <c r="F116"/>
  <c r="E114"/>
  <c r="F91"/>
  <c r="E89"/>
  <c r="J41"/>
  <c r="J26"/>
  <c r="E26"/>
  <c r="J119"/>
  <c r="J94"/>
  <c r="J25"/>
  <c r="J23"/>
  <c r="E23"/>
  <c r="J118"/>
  <c r="J93"/>
  <c r="J22"/>
  <c r="J20"/>
  <c r="E20"/>
  <c r="F119"/>
  <c r="F94"/>
  <c r="J19"/>
  <c r="J17"/>
  <c r="E17"/>
  <c r="F118"/>
  <c r="F93"/>
  <c r="J16"/>
  <c r="J14"/>
  <c r="J116"/>
  <c r="J91"/>
  <c r="E7"/>
  <c r="E110"/>
  <c r="E85"/>
  <c i="3" r="J39"/>
  <c r="J38"/>
  <c i="1" r="AY98"/>
  <c i="3" r="J37"/>
  <c i="1" r="AX98"/>
  <c i="3" r="BI300"/>
  <c r="BH300"/>
  <c r="BG300"/>
  <c r="BF300"/>
  <c r="T300"/>
  <c r="T299"/>
  <c r="R300"/>
  <c r="R299"/>
  <c r="P300"/>
  <c r="P299"/>
  <c r="BK300"/>
  <c r="BK299"/>
  <c r="J299"/>
  <c r="J300"/>
  <c r="BE300"/>
  <c r="J107"/>
  <c r="BI295"/>
  <c r="BH295"/>
  <c r="BG295"/>
  <c r="BF295"/>
  <c r="T295"/>
  <c r="R295"/>
  <c r="P295"/>
  <c r="BK295"/>
  <c r="J295"/>
  <c r="BE295"/>
  <c r="BI291"/>
  <c r="BH291"/>
  <c r="BG291"/>
  <c r="BF291"/>
  <c r="T291"/>
  <c r="R291"/>
  <c r="P291"/>
  <c r="BK291"/>
  <c r="J291"/>
  <c r="BE291"/>
  <c r="BI285"/>
  <c r="BH285"/>
  <c r="BG285"/>
  <c r="BF285"/>
  <c r="T285"/>
  <c r="R285"/>
  <c r="P285"/>
  <c r="BK285"/>
  <c r="J285"/>
  <c r="BE285"/>
  <c r="BI279"/>
  <c r="BH279"/>
  <c r="BG279"/>
  <c r="BF279"/>
  <c r="T279"/>
  <c r="R279"/>
  <c r="P279"/>
  <c r="BK279"/>
  <c r="J279"/>
  <c r="BE279"/>
  <c r="BI273"/>
  <c r="BH273"/>
  <c r="BG273"/>
  <c r="BF273"/>
  <c r="T273"/>
  <c r="T272"/>
  <c r="R273"/>
  <c r="R272"/>
  <c r="P273"/>
  <c r="P272"/>
  <c r="BK273"/>
  <c r="BK272"/>
  <c r="J272"/>
  <c r="J273"/>
  <c r="BE273"/>
  <c r="J106"/>
  <c r="BI268"/>
  <c r="BH268"/>
  <c r="BG268"/>
  <c r="BF268"/>
  <c r="T268"/>
  <c r="R268"/>
  <c r="P268"/>
  <c r="BK268"/>
  <c r="J268"/>
  <c r="BE268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46"/>
  <c r="BH246"/>
  <c r="BG246"/>
  <c r="BF246"/>
  <c r="T246"/>
  <c r="R246"/>
  <c r="P246"/>
  <c r="BK246"/>
  <c r="J246"/>
  <c r="BE246"/>
  <c r="BI239"/>
  <c r="BH239"/>
  <c r="BG239"/>
  <c r="BF239"/>
  <c r="T239"/>
  <c r="R239"/>
  <c r="P239"/>
  <c r="BK239"/>
  <c r="J239"/>
  <c r="BE239"/>
  <c r="BI235"/>
  <c r="BH235"/>
  <c r="BG235"/>
  <c r="BF235"/>
  <c r="T235"/>
  <c r="T234"/>
  <c r="R235"/>
  <c r="R234"/>
  <c r="P235"/>
  <c r="P234"/>
  <c r="BK235"/>
  <c r="BK234"/>
  <c r="J234"/>
  <c r="J235"/>
  <c r="BE235"/>
  <c r="J105"/>
  <c r="BI230"/>
  <c r="BH230"/>
  <c r="BG230"/>
  <c r="BF230"/>
  <c r="T230"/>
  <c r="R230"/>
  <c r="P230"/>
  <c r="BK230"/>
  <c r="J230"/>
  <c r="BE230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6"/>
  <c r="BH206"/>
  <c r="BG206"/>
  <c r="BF206"/>
  <c r="T206"/>
  <c r="T205"/>
  <c r="R206"/>
  <c r="R205"/>
  <c r="P206"/>
  <c r="P205"/>
  <c r="BK206"/>
  <c r="BK205"/>
  <c r="J205"/>
  <c r="J206"/>
  <c r="BE206"/>
  <c r="J104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T185"/>
  <c r="R186"/>
  <c r="R185"/>
  <c r="P186"/>
  <c r="P185"/>
  <c r="BK186"/>
  <c r="BK185"/>
  <c r="J185"/>
  <c r="J186"/>
  <c r="BE186"/>
  <c r="J103"/>
  <c r="BI181"/>
  <c r="BH181"/>
  <c r="BG181"/>
  <c r="BF181"/>
  <c r="T181"/>
  <c r="T180"/>
  <c r="R181"/>
  <c r="R180"/>
  <c r="P181"/>
  <c r="P180"/>
  <c r="BK181"/>
  <c r="BK180"/>
  <c r="J180"/>
  <c r="J181"/>
  <c r="BE181"/>
  <c r="J102"/>
  <c r="BI171"/>
  <c r="BH171"/>
  <c r="BG171"/>
  <c r="BF171"/>
  <c r="T171"/>
  <c r="T170"/>
  <c r="R171"/>
  <c r="R170"/>
  <c r="P171"/>
  <c r="P170"/>
  <c r="BK171"/>
  <c r="BK170"/>
  <c r="J170"/>
  <c r="J171"/>
  <c r="BE171"/>
  <c r="J101"/>
  <c r="BI165"/>
  <c r="BH165"/>
  <c r="BG165"/>
  <c r="BF165"/>
  <c r="T165"/>
  <c r="R165"/>
  <c r="P165"/>
  <c r="BK165"/>
  <c r="J165"/>
  <c r="BE165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2"/>
  <c r="F39"/>
  <c i="1" r="BD98"/>
  <c i="3" r="BH132"/>
  <c r="F38"/>
  <c i="1" r="BC98"/>
  <c i="3" r="BG132"/>
  <c r="F37"/>
  <c i="1" r="BB98"/>
  <c i="3" r="BF132"/>
  <c r="J36"/>
  <c i="1" r="AW98"/>
  <c i="3" r="F36"/>
  <c i="1" r="BA98"/>
  <c i="3" r="T132"/>
  <c r="T131"/>
  <c r="T130"/>
  <c r="T129"/>
  <c r="R132"/>
  <c r="R131"/>
  <c r="R130"/>
  <c r="R129"/>
  <c r="P132"/>
  <c r="P131"/>
  <c r="P130"/>
  <c r="P129"/>
  <c i="1" r="AU98"/>
  <c i="3" r="BK132"/>
  <c r="BK131"/>
  <c r="J131"/>
  <c r="BK130"/>
  <c r="J130"/>
  <c r="BK129"/>
  <c r="J129"/>
  <c r="J98"/>
  <c r="J32"/>
  <c i="1" r="AG98"/>
  <c i="3" r="J132"/>
  <c r="BE132"/>
  <c r="J35"/>
  <c i="1" r="AV98"/>
  <c i="3" r="F35"/>
  <c i="1" r="AZ98"/>
  <c i="3" r="J100"/>
  <c r="J99"/>
  <c r="F123"/>
  <c r="E121"/>
  <c r="F91"/>
  <c r="E89"/>
  <c r="J41"/>
  <c r="J26"/>
  <c r="E26"/>
  <c r="J126"/>
  <c r="J94"/>
  <c r="J25"/>
  <c r="J23"/>
  <c r="E23"/>
  <c r="J125"/>
  <c r="J93"/>
  <c r="J22"/>
  <c r="J20"/>
  <c r="E20"/>
  <c r="F126"/>
  <c r="F94"/>
  <c r="J19"/>
  <c r="J17"/>
  <c r="E17"/>
  <c r="F125"/>
  <c r="F93"/>
  <c r="J16"/>
  <c r="J14"/>
  <c r="J123"/>
  <c r="J91"/>
  <c r="E7"/>
  <c r="E117"/>
  <c r="E85"/>
  <c i="2" r="J39"/>
  <c r="J38"/>
  <c i="1" r="AY96"/>
  <c i="2" r="J37"/>
  <c i="1" r="AX96"/>
  <c i="2"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T130"/>
  <c r="R131"/>
  <c r="R130"/>
  <c r="P131"/>
  <c r="P130"/>
  <c r="BK131"/>
  <c r="BK130"/>
  <c r="J130"/>
  <c r="J131"/>
  <c r="BE131"/>
  <c r="J101"/>
  <c r="BI126"/>
  <c r="F39"/>
  <c i="1" r="BD96"/>
  <c i="2" r="BH126"/>
  <c r="F38"/>
  <c i="1" r="BC96"/>
  <c i="2" r="BG126"/>
  <c r="F37"/>
  <c i="1" r="BB96"/>
  <c i="2" r="BF126"/>
  <c r="J36"/>
  <c i="1" r="AW96"/>
  <c i="2" r="F36"/>
  <c i="1" r="BA96"/>
  <c i="2" r="T126"/>
  <c r="T125"/>
  <c r="T124"/>
  <c r="T123"/>
  <c r="R126"/>
  <c r="R125"/>
  <c r="R124"/>
  <c r="R123"/>
  <c r="P126"/>
  <c r="P125"/>
  <c r="P124"/>
  <c r="P123"/>
  <c i="1" r="AU96"/>
  <c i="2" r="BK126"/>
  <c r="BK125"/>
  <c r="J125"/>
  <c r="BK124"/>
  <c r="J124"/>
  <c r="BK123"/>
  <c r="J123"/>
  <c r="J98"/>
  <c r="J32"/>
  <c i="1" r="AG96"/>
  <c i="2" r="J126"/>
  <c r="BE126"/>
  <c r="J35"/>
  <c i="1" r="AV96"/>
  <c i="2" r="F35"/>
  <c i="1" r="AZ96"/>
  <c i="2" r="J100"/>
  <c r="J99"/>
  <c r="F117"/>
  <c r="E115"/>
  <c r="F91"/>
  <c r="E89"/>
  <c r="J41"/>
  <c r="J26"/>
  <c r="E26"/>
  <c r="J120"/>
  <c r="J94"/>
  <c r="J25"/>
  <c r="J23"/>
  <c r="E23"/>
  <c r="J119"/>
  <c r="J93"/>
  <c r="J22"/>
  <c r="J20"/>
  <c r="E20"/>
  <c r="F120"/>
  <c r="F94"/>
  <c r="J19"/>
  <c r="J17"/>
  <c r="E17"/>
  <c r="F119"/>
  <c r="F93"/>
  <c r="J16"/>
  <c r="J14"/>
  <c r="J117"/>
  <c r="J91"/>
  <c r="E7"/>
  <c r="E111"/>
  <c r="E85"/>
  <c i="1" r="BD97"/>
  <c r="BC97"/>
  <c r="BB97"/>
  <c r="BA97"/>
  <c r="AZ97"/>
  <c r="AY97"/>
  <c r="AX97"/>
  <c r="AW97"/>
  <c r="AV97"/>
  <c r="AU97"/>
  <c r="AT97"/>
  <c r="AS97"/>
  <c r="AG97"/>
  <c r="BD95"/>
  <c r="BC95"/>
  <c r="BB95"/>
  <c r="BA95"/>
  <c r="AZ95"/>
  <c r="AY95"/>
  <c r="AX95"/>
  <c r="AW95"/>
  <c r="AV95"/>
  <c r="AU95"/>
  <c r="AT95"/>
  <c r="AS95"/>
  <c r="AG95"/>
  <c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00"/>
  <c r="AN100"/>
  <c r="AT99"/>
  <c r="AN99"/>
  <c r="AT98"/>
  <c r="AN98"/>
  <c r="AN97"/>
  <c r="AT96"/>
  <c r="AN96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<sst xmlns="http://schemas.openxmlformats.org/spreadsheetml/2006/main">
  <si>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</si>
  <si>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</si>
  <si>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</si>
  <si>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</si>
  <si>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</si>
  <si>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{98f7ae2b-d3a4-4304-b429-ddfeb8bc42fc}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</si>
  <si>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</si>
  <si>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</si>
  <si>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</si>
  <si>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</si>
  <si>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</si>
  <si>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</si>
  <si>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</si>
  <si>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</si>
  <si>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</si>
  <si>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</si>
  <si>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</si>
  <si>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místní komunikace na ul. Zborovská, Šumperk</t>
  </si>
  <si>
    <t>KSO:</t>
  </si>
  <si>
    <t>CC-CZ:</t>
  </si>
  <si>
    <t>Místo:</t>
  </si>
  <si>
    <t>Šumperk</t>
  </si>
  <si>
    <t>Datum:</t>
  </si>
  <si>
    <t>22. 2. 2020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</si>
  <si>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</si>
  <si>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</si>
  <si>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</si>
  <si>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</si>
  <si>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</si>
  <si>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</si>
  <si>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</si>
  <si>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</si>
  <si>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</si>
  <si>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</si>
  <si>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</si>
  <si>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</si>
  <si>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</si>
  <si>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</si>
  <si>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</si>
  <si>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</si>
  <si>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</si>
  <si>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</si>
  <si>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</si>
  <si>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</si>
  <si>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</si>
  <si>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</si>
  <si>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</si>
  <si>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</si>
  <si>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</si>
  <si>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</si>
  <si>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</si>
  <si>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</si>
  <si>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</si>
  <si>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</si>
  <si>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</si>
  <si>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</si>
  <si>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</si>
  <si>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</si>
  <si>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</si>
  <si>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</si>
  <si>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</si>
  <si>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</si>
  <si>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</si>
  <si>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</si>
  <si>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</si>
  <si>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</si>
  <si>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</si>
  <si>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</si>
  <si>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</si>
  <si>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</si>
  <si>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</si>
  <si>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</si>
  <si>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</si>
  <si>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</si>
  <si>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</si>
  <si>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</si>
  <si>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</si>
  <si>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</si>
  <si>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</si>
  <si>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Demolice, příprava území, provizorní objekty</t>
  </si>
  <si>
    <t>STA</t>
  </si>
  <si>
    <t>1</t>
  </si>
  <si>
    <t>{20f5dec8-e267-4a5d-8dd1-9b029c433dd7}</t>
  </si>
  <si>
    <t>2</t>
  </si>
  <si>
    <t>/</t>
  </si>
  <si>
    <t>SO 001</t>
  </si>
  <si>
    <t>Příprava území, demolice stávajících ploch</t>
  </si>
  <si>
    <t>Soupis</t>
  </si>
  <si>
    <t>{aff8fac4-7784-4d13-bd91-f126456221f4}</t>
  </si>
  <si>
    <t>100</t>
  </si>
  <si>
    <t>Komunikace</t>
  </si>
  <si>
    <t>{5839ebc8-1c8d-4d82-8d24-549c45ed7d2d}</t>
  </si>
  <si>
    <t>SO 101</t>
  </si>
  <si>
    <t>Místní komunikace</t>
  </si>
  <si>
    <t>{80158e1a-d2b7-4da9-9662-20df57916562}</t>
  </si>
  <si>
    <t>SO 192</t>
  </si>
  <si>
    <t>Dopravní značení provizorní - DIO</t>
  </si>
  <si>
    <t>{bdff853b-0673-43e6-a59c-ecf2c021cc26}</t>
  </si>
  <si>
    <t>1000</t>
  </si>
  <si>
    <t>Ostatní náklady</t>
  </si>
  <si>
    <t>{d108362b-987c-428e-9665-f6f31383a5c6}</t>
  </si>
  <si>
    <t>KRYCÍ LIST SOUPISU PRACÍ</t>
  </si>
  <si>
    <t>Objekt:</t>
  </si>
  <si>
    <t>000 - Demolice, příprava území, provizorní objekty</t>
  </si>
  <si>
    <t>Soupis:</t>
  </si>
  <si>
    <t>SO 001 - Příprava území, demolice stávajících ploch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</si>
  <si>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</si>
  <si>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</si>
  <si>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</si>
  <si>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</si>
  <si>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</si>
  <si>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</si>
  <si>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</si>
  <si>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</si>
  <si>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</si>
  <si>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</si>
  <si>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</si>
  <si>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</si>
  <si>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</si>
  <si>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</si>
  <si>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</si>
  <si>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</si>
  <si>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</si>
  <si>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</si>
  <si>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</si>
  <si>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</si>
  <si>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</si>
  <si>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</si>
  <si>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</si>
  <si>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</si>
  <si>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</si>
  <si>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</si>
  <si>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113154363</t>
  </si>
  <si>
    <t>Frézování živičného krytu tl 50 mm pruh š 2 m pl do 10000 m2 s překážkami v trase</t>
  </si>
  <si>
    <t>m2</t>
  </si>
  <si>
    <t>CS ÚRS 2019 01</t>
  </si>
  <si>
    <t>4</t>
  </si>
  <si>
    <t>-561160344</t>
  </si>
  <si>
    <t>VV</t>
  </si>
  <si>
    <t>" původní povrch komunikace"</t>
  </si>
  <si>
    <t>1200*2</t>
  </si>
  <si>
    <t>Součet</t>
  </si>
  <si>
    <t>997</t>
  </si>
  <si>
    <t>Přesun sutě</t>
  </si>
  <si>
    <t>997221551</t>
  </si>
  <si>
    <t>Vodorovná doprava suti ze sypkých materiálů do 1 km</t>
  </si>
  <si>
    <t>t</t>
  </si>
  <si>
    <t>-2088371027</t>
  </si>
  <si>
    <t>" frézovaná živice"</t>
  </si>
  <si>
    <t>307,2</t>
  </si>
  <si>
    <t>3</t>
  </si>
  <si>
    <t>997221559</t>
  </si>
  <si>
    <t>Příplatek ZKD 1 km u vodorovné dopravy suti ze sypkých materiálů</t>
  </si>
  <si>
    <t>-1472251572</t>
  </si>
  <si>
    <t>307,2*3</t>
  </si>
  <si>
    <t>997221858</t>
  </si>
  <si>
    <t xml:space="preserve">Uložení sutě na skládce </t>
  </si>
  <si>
    <t>-198738509</t>
  </si>
  <si>
    <t xml:space="preserve">" skládkovné dle  vyhlášky 130/2019 se neuplatňuje- asfaltová směs přestává být odpadem"</t>
  </si>
  <si>
    <t>100 - Komunikace</t>
  </si>
  <si>
    <t>SO 101 - Místní komunikace</t>
  </si>
  <si>
    <t xml:space="preserve">    2 - 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</si>
  <si>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</si>
  <si>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</si>
  <si>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</si>
  <si>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</si>
  <si>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</si>
  <si>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113106186</t>
  </si>
  <si>
    <t>Rozebrání dlažeb vozovek z drobných kostek s ložem ze živice strojně pl do 50 m2</t>
  </si>
  <si>
    <t>919939234</t>
  </si>
  <si>
    <t>" původní jednořádek ze žulových kostek"</t>
  </si>
  <si>
    <t>20*0,1</t>
  </si>
  <si>
    <t>113202111</t>
  </si>
  <si>
    <t>Vytrhání obrub krajníků obrubníků stojatých</t>
  </si>
  <si>
    <t>m</t>
  </si>
  <si>
    <t>-963357382</t>
  </si>
  <si>
    <t>" silniční obrubník"</t>
  </si>
  <si>
    <t>115</t>
  </si>
  <si>
    <t>131203101</t>
  </si>
  <si>
    <t>Hloubení jam ručním nebo pneum nářadím v soudržných horninách tř. 3</t>
  </si>
  <si>
    <t>m3</t>
  </si>
  <si>
    <t>629907835</t>
  </si>
  <si>
    <t>" zvětšení původní jámy po původní dešťové vpusti pro osazení nové"</t>
  </si>
  <si>
    <t>(0,3*1)*1,5*8</t>
  </si>
  <si>
    <t>(0,3*0,8)*1,5*8</t>
  </si>
  <si>
    <t>131203109</t>
  </si>
  <si>
    <t>Příplatek za lepivost u hloubení jam ručním nebo pneum nářadím v hornině tř. 3</t>
  </si>
  <si>
    <t>163224156</t>
  </si>
  <si>
    <t>6,48*0,5</t>
  </si>
  <si>
    <t>5</t>
  </si>
  <si>
    <t>162601101</t>
  </si>
  <si>
    <t>Vodorovné přemístění do 4000 m výkopku/sypaniny z horniny tř. 1 až 4</t>
  </si>
  <si>
    <t>-332629067</t>
  </si>
  <si>
    <t>" odvoz přebytečného výkopku na skládku"</t>
  </si>
  <si>
    <t>6,48</t>
  </si>
  <si>
    <t>6</t>
  </si>
  <si>
    <t>171201201</t>
  </si>
  <si>
    <t>Uložení sypaniny na skládky</t>
  </si>
  <si>
    <t>-309391126</t>
  </si>
  <si>
    <t>7</t>
  </si>
  <si>
    <t>171201211</t>
  </si>
  <si>
    <t>Poplatek za uložení odpadu ze sypaniny na skládce (skládkovné)</t>
  </si>
  <si>
    <t>CS ÚRS 2017 01</t>
  </si>
  <si>
    <t>827647301</t>
  </si>
  <si>
    <t>6,48*1,8</t>
  </si>
  <si>
    <t>8</t>
  </si>
  <si>
    <t>174101101</t>
  </si>
  <si>
    <t>Zásyp jam, šachet rýh nebo kolem objektů sypaninou se zhutněním</t>
  </si>
  <si>
    <t>1547757581</t>
  </si>
  <si>
    <t>" zásyp kolem výměněné uliční vpustě"</t>
  </si>
  <si>
    <t>9</t>
  </si>
  <si>
    <t>M</t>
  </si>
  <si>
    <t>58343959</t>
  </si>
  <si>
    <t>kamenivo drcené hrubé frakce 32/63</t>
  </si>
  <si>
    <t>291670448</t>
  </si>
  <si>
    <t>(0,3*1)*1,5*8*1,96</t>
  </si>
  <si>
    <t>(0,3*0,8)*1,5*8*1,96</t>
  </si>
  <si>
    <t xml:space="preserve"> Zakládání</t>
  </si>
  <si>
    <t>10</t>
  </si>
  <si>
    <t>215901101</t>
  </si>
  <si>
    <t>Zhutnění podloží z hornin soudržných do 92% PS nebo nesoudržných sypkých I(d) do 0,8</t>
  </si>
  <si>
    <t>-968981687</t>
  </si>
  <si>
    <t>" výkop pod nové uliční vpustě "</t>
  </si>
  <si>
    <t>(1,2*1,2)*8</t>
  </si>
  <si>
    <t>" pod nový jednořádek ze žulových kostek"</t>
  </si>
  <si>
    <t>20*0,2</t>
  </si>
  <si>
    <t>410*0,2</t>
  </si>
  <si>
    <t>" pod nový pětiřádek ze žulových kostek"</t>
  </si>
  <si>
    <t>42*0,7</t>
  </si>
  <si>
    <t>Vodorovné konstrukce</t>
  </si>
  <si>
    <t>11</t>
  </si>
  <si>
    <t>451573111</t>
  </si>
  <si>
    <t>Lože pod potrubí otevřený výkop ze štěrkopísku</t>
  </si>
  <si>
    <t>-1761643350</t>
  </si>
  <si>
    <t>" podsyp pod nové uliční vpustě "</t>
  </si>
  <si>
    <t>(1*1)*0,1*8</t>
  </si>
  <si>
    <t>12</t>
  </si>
  <si>
    <t>565135111</t>
  </si>
  <si>
    <t>Asfaltový beton vrstva podkladní ACP 16 (obalované kamenivo OKS) tl 50 mm š do 3 m</t>
  </si>
  <si>
    <t>-565660396</t>
  </si>
  <si>
    <t>" plocha nové komunikace "</t>
  </si>
  <si>
    <t>(1200*1,05)</t>
  </si>
  <si>
    <t>13</t>
  </si>
  <si>
    <t>573191112</t>
  </si>
  <si>
    <t>Postřik infiltrační kationaktivní emulzí v množství 2 kg/m2</t>
  </si>
  <si>
    <t>1062172098</t>
  </si>
  <si>
    <t>14</t>
  </si>
  <si>
    <t>573211109</t>
  </si>
  <si>
    <t>Postřik živičný spojovací z asfaltu v množství 0,50 kg/m2</t>
  </si>
  <si>
    <t>-2008846281</t>
  </si>
  <si>
    <t>1200*1,05</t>
  </si>
  <si>
    <t>577144111</t>
  </si>
  <si>
    <t>Asfaltový beton vrstva obrusná ACO 11 (ABS) tř. I tl 50 mm š do 3 m z nemodifikovaného asfaltu</t>
  </si>
  <si>
    <t>664375237</t>
  </si>
  <si>
    <t>1200</t>
  </si>
  <si>
    <t>16</t>
  </si>
  <si>
    <t>599141112</t>
  </si>
  <si>
    <t>Vyplnění spár mezi silničními dílci trvale pružnou živičnou zálivkou</t>
  </si>
  <si>
    <t>-2001314501</t>
  </si>
  <si>
    <t>31</t>
  </si>
  <si>
    <t>Trubní vedení</t>
  </si>
  <si>
    <t>17</t>
  </si>
  <si>
    <t>890102505</t>
  </si>
  <si>
    <t>Provedení napojení nové uliční vpusti na stávající kanalizační řad</t>
  </si>
  <si>
    <t>soubor</t>
  </si>
  <si>
    <t>-995530071</t>
  </si>
  <si>
    <t>" potrubí DN 150"</t>
  </si>
  <si>
    <t>18</t>
  </si>
  <si>
    <t>895941311</t>
  </si>
  <si>
    <t>Zřízení vpusti kanalizační uliční z betonových dílců typ UVB-50</t>
  </si>
  <si>
    <t>kus</t>
  </si>
  <si>
    <t>-1764462410</t>
  </si>
  <si>
    <t>19</t>
  </si>
  <si>
    <t>55242320</t>
  </si>
  <si>
    <t>mříž vtoková litinová plochá 500x500mm</t>
  </si>
  <si>
    <t>1663504738</t>
  </si>
  <si>
    <t>20</t>
  </si>
  <si>
    <t>59223852</t>
  </si>
  <si>
    <t>dno pro uliční vpusť s kalovou prohlubní betonové 450x300x50mm</t>
  </si>
  <si>
    <t>-2107221333</t>
  </si>
  <si>
    <t>8*1,01</t>
  </si>
  <si>
    <t>59223857</t>
  </si>
  <si>
    <t>skruž pro uliční vpusť horní betonová 450x295x50mm</t>
  </si>
  <si>
    <t>-751224559</t>
  </si>
  <si>
    <t>22</t>
  </si>
  <si>
    <t>59223856</t>
  </si>
  <si>
    <t>skruž pro uliční vpusť horní betonová 450x195x50mm</t>
  </si>
  <si>
    <t>483175317</t>
  </si>
  <si>
    <t>23</t>
  </si>
  <si>
    <t>59223864</t>
  </si>
  <si>
    <t>prstenec pro uliční vpusť vyrovnávací betonový 390x60x130mm</t>
  </si>
  <si>
    <t>590351140</t>
  </si>
  <si>
    <t>24</t>
  </si>
  <si>
    <t>59223854</t>
  </si>
  <si>
    <t>skruž pro uliční vpusť s výtokovým otvorem PVC betonová 450x350x50mm</t>
  </si>
  <si>
    <t>1390716662</t>
  </si>
  <si>
    <t>25</t>
  </si>
  <si>
    <t>895951303</t>
  </si>
  <si>
    <t xml:space="preserve">Vybourání původní kompletní uliční vpusti vč.  odvozu suti a skládkovného</t>
  </si>
  <si>
    <t>950891663</t>
  </si>
  <si>
    <t>26</t>
  </si>
  <si>
    <t>899331111</t>
  </si>
  <si>
    <t>Výšková úprava uličního vstupu nebo vpusti do 200 mm zvýšením poklopu</t>
  </si>
  <si>
    <t>-401184671</t>
  </si>
  <si>
    <t>" poklop"</t>
  </si>
  <si>
    <t>27</t>
  </si>
  <si>
    <t>899431111</t>
  </si>
  <si>
    <t>Výšková úprava uličního vstupu nebo vpusti do 200 mm zvýšením krycího hrnce, šoupěte nebo hydrantu</t>
  </si>
  <si>
    <t>689216328</t>
  </si>
  <si>
    <t>" šoupě"</t>
  </si>
  <si>
    <t>Ostatní konstrukce a práce-bourání</t>
  </si>
  <si>
    <t>28</t>
  </si>
  <si>
    <t>113451240</t>
  </si>
  <si>
    <t>Příplatek za řezání betonových obrubníků</t>
  </si>
  <si>
    <t>ks</t>
  </si>
  <si>
    <t>976166725</t>
  </si>
  <si>
    <t>29</t>
  </si>
  <si>
    <t>916111123</t>
  </si>
  <si>
    <t>Osazení obruby z drobných kostek s boční opěrou do lože z betonu prostého</t>
  </si>
  <si>
    <t>-574352333</t>
  </si>
  <si>
    <t>" přídlažba- pětiřádek "</t>
  </si>
  <si>
    <t>42*5</t>
  </si>
  <si>
    <t>" přídlažba- jednořádek "</t>
  </si>
  <si>
    <t>20*1</t>
  </si>
  <si>
    <t>410*1</t>
  </si>
  <si>
    <t>30</t>
  </si>
  <si>
    <t>58381007</t>
  </si>
  <si>
    <t>kostka dlažební žula drobná 8/10</t>
  </si>
  <si>
    <t>1129409817</t>
  </si>
  <si>
    <t>" jednořádek"</t>
  </si>
  <si>
    <t>" použití původních vytrhaných žulových kostek 80%"</t>
  </si>
  <si>
    <t>20*0,1*0,8*1,02</t>
  </si>
  <si>
    <t>" doplnění žulových kostek k jednořádku"</t>
  </si>
  <si>
    <t>410*0,4*1,02</t>
  </si>
  <si>
    <t>0,4*1,02</t>
  </si>
  <si>
    <t>" nové žulové kostky"</t>
  </si>
  <si>
    <t>" pětiřádek"</t>
  </si>
  <si>
    <t>(42*0,5)*1,02</t>
  </si>
  <si>
    <t>916131213</t>
  </si>
  <si>
    <t>Osazení silničního obrubníku betonového stojatého s boční opěrou do lože z betonu prostého</t>
  </si>
  <si>
    <t>-1658822669</t>
  </si>
  <si>
    <t>" silniční betonový obrubník "</t>
  </si>
  <si>
    <t>32</t>
  </si>
  <si>
    <t>59217031</t>
  </si>
  <si>
    <t>obrubník betonový silniční 1000x150x250mm</t>
  </si>
  <si>
    <t>791624500</t>
  </si>
  <si>
    <t>115*1,01</t>
  </si>
  <si>
    <t>33</t>
  </si>
  <si>
    <t>916991121</t>
  </si>
  <si>
    <t>Lože pod obrubníky, krajníky nebo obruby z dlažebních kostek z betonu prostého</t>
  </si>
  <si>
    <t>1766759413</t>
  </si>
  <si>
    <t>" obrubník silniční"</t>
  </si>
  <si>
    <t>115*0,01</t>
  </si>
  <si>
    <t>34</t>
  </si>
  <si>
    <t>979071122</t>
  </si>
  <si>
    <t>Očištění dlažebních kostek drobných s původním spárováním živičnou směsí nebo MC</t>
  </si>
  <si>
    <t>-991584746</t>
  </si>
  <si>
    <t>" předláždění stávajícího jednořádku"</t>
  </si>
  <si>
    <t>35</t>
  </si>
  <si>
    <t>997221561</t>
  </si>
  <si>
    <t>Vodorovná doprava suti z kusových materiálů do 1 km</t>
  </si>
  <si>
    <t>-352751672</t>
  </si>
  <si>
    <t>" obrubníky betonové"</t>
  </si>
  <si>
    <t>23,575</t>
  </si>
  <si>
    <t>" nepoužitelné poškozené žulové kostky"</t>
  </si>
  <si>
    <t>0,4*0,388</t>
  </si>
  <si>
    <t>36</t>
  </si>
  <si>
    <t>997221569</t>
  </si>
  <si>
    <t>Příplatek ZKD 1 km u vodorovné dopravy suti z kusových materiálů</t>
  </si>
  <si>
    <t>-274377415</t>
  </si>
  <si>
    <t>23,575*3</t>
  </si>
  <si>
    <t>0,4*0,388*3</t>
  </si>
  <si>
    <t>37</t>
  </si>
  <si>
    <t>997221611</t>
  </si>
  <si>
    <t>Nakládání suti na dopravní prostředky pro vodorovnou dopravu</t>
  </si>
  <si>
    <t>-2002882648</t>
  </si>
  <si>
    <t>38</t>
  </si>
  <si>
    <t>997221815</t>
  </si>
  <si>
    <t>Poplatek za uložení na skládce (skládkovné) stavebního odpadu betonového kód odpadu 170 101</t>
  </si>
  <si>
    <t>-1267303920</t>
  </si>
  <si>
    <t>39</t>
  </si>
  <si>
    <t>997221855</t>
  </si>
  <si>
    <t>Poplatek za uložení na skládce (skládkovné) zeminy a kameniva kód odpadu 170 504</t>
  </si>
  <si>
    <t>22999707</t>
  </si>
  <si>
    <t>998</t>
  </si>
  <si>
    <t>Přesun hmot</t>
  </si>
  <si>
    <t>40</t>
  </si>
  <si>
    <t>998225111</t>
  </si>
  <si>
    <t>Přesun hmot pro pozemní komunikace s krytem z kamene, monolitickým betonovým nebo živičným</t>
  </si>
  <si>
    <t>-1087047770</t>
  </si>
  <si>
    <t>SO 192 - Dopravní značení provizorní - DIO</t>
  </si>
  <si>
    <t>913911129e</t>
  </si>
  <si>
    <t xml:space="preserve">Montáž a demontáž  dočasného dopravního značení na 1 týden</t>
  </si>
  <si>
    <t>613602786</t>
  </si>
  <si>
    <t>" B1+E13+3x výstražné světlo typu 1+ vlastní zdroj+Z2 - komplet"</t>
  </si>
  <si>
    <t>"B20a+A15"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</si>
  <si>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</si>
  <si>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</si>
  <si>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</si>
  <si>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</si>
  <si>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</si>
  <si>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</si>
  <si>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</si>
  <si>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900000000</t>
  </si>
  <si>
    <t>Vyřízení povolení zvláštního užívání pozemní komunikace</t>
  </si>
  <si>
    <t>512</t>
  </si>
  <si>
    <t>1529069932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</si>
</sst>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003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místní komunikace na ul. Zborovská, Šumperk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 "","",AN8)</f>
        <v>22. 2. 2020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ROUND(AG95+AG97+AG100,2)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ROUND(AS95+AS97+AS100,2)</f>
        <v>0</v>
      </c>
      <c r="AT94" s="108">
        <f>ROUND(SUM(AV94:AW94),2)</f>
        <v>0</v>
      </c>
      <c r="AU94" s="109">
        <f>ROUND(AU95+AU97+AU100,5)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ROUND(AZ95+AZ97+AZ100,2)</f>
        <v>0</v>
      </c>
      <c r="BA94" s="108">
        <f>ROUND(BA95+BA97+BA100,2)</f>
        <v>0</v>
      </c>
      <c r="BB94" s="108">
        <f>ROUND(BB95+BB97+BB100,2)</f>
        <v>0</v>
      </c>
      <c r="BC94" s="108">
        <f>ROUND(BC95+BC97+BC100,2)</f>
        <v>0</v>
      </c>
      <c r="BD94" s="110">
        <f>ROUND(BD95+BD97+BD100,2)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="6" customFormat="1" ht="27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ROUND(AG96,2)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ROUND(AS96,2)</f>
        <v>0</v>
      </c>
      <c r="AT95" s="122">
        <f>ROUND(SUM(AV95:AW95),2)</f>
        <v>0</v>
      </c>
      <c r="AU95" s="123">
        <f>ROUND(AU96,5)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ROUND(AZ96,2)</f>
        <v>0</v>
      </c>
      <c r="BA95" s="122">
        <f>ROUND(BA96,2)</f>
        <v>0</v>
      </c>
      <c r="BB95" s="122">
        <f>ROUND(BB96,2)</f>
        <v>0</v>
      </c>
      <c r="BC95" s="122">
        <f>ROUND(BC96,2)</f>
        <v>0</v>
      </c>
      <c r="BD95" s="124">
        <f>ROUND(BD96,2)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="3" customFormat="1" ht="16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86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001 - Příprava území, 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87</v>
      </c>
      <c r="AR96" s="66"/>
      <c r="AS96" s="131">
        <v>0</v>
      </c>
      <c r="AT96" s="132">
        <f>ROUND(SUM(AV96:AW96),2)</f>
        <v>0</v>
      </c>
      <c r="AU96" s="133">
        <f>'SO 001 - Příprava území, ...'!P123</f>
        <v>0</v>
      </c>
      <c r="AV96" s="132">
        <f>'SO 001 - Příprava území, ...'!J35</f>
        <v>0</v>
      </c>
      <c r="AW96" s="132">
        <f>'SO 001 - Příprava území, ...'!J36</f>
        <v>0</v>
      </c>
      <c r="AX96" s="132">
        <f>'SO 001 - Příprava území, ...'!J37</f>
        <v>0</v>
      </c>
      <c r="AY96" s="132">
        <f>'SO 001 - Příprava území, ...'!J38</f>
        <v>0</v>
      </c>
      <c r="AZ96" s="132">
        <f>'SO 001 - Příprava území, ...'!F35</f>
        <v>0</v>
      </c>
      <c r="BA96" s="132">
        <f>'SO 001 - Příprava území, ...'!F36</f>
        <v>0</v>
      </c>
      <c r="BB96" s="132">
        <f>'SO 001 - Příprava území, ...'!F37</f>
        <v>0</v>
      </c>
      <c r="BC96" s="132">
        <f>'SO 001 - Příprava území, ...'!F38</f>
        <v>0</v>
      </c>
      <c r="BD96" s="134">
        <f>'SO 001 - Příprava území, ...'!F39</f>
        <v>0</v>
      </c>
      <c r="BT96" s="135" t="s">
        <v>83</v>
      </c>
      <c r="BV96" s="135" t="s">
        <v>76</v>
      </c>
      <c r="BW96" s="135" t="s">
        <v>88</v>
      </c>
      <c r="BX96" s="135" t="s">
        <v>82</v>
      </c>
      <c r="CL96" s="135" t="s">
        <v>1</v>
      </c>
    </row>
    <row r="97" s="6" customFormat="1" ht="16.5" customHeight="1">
      <c r="B97" s="113"/>
      <c r="C97" s="114"/>
      <c r="D97" s="115" t="s">
        <v>89</v>
      </c>
      <c r="E97" s="115"/>
      <c r="F97" s="115"/>
      <c r="G97" s="115"/>
      <c r="H97" s="115"/>
      <c r="I97" s="116"/>
      <c r="J97" s="115" t="s">
        <v>90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ROUND(SUM(AG98:AG99),2)</f>
        <v>0</v>
      </c>
      <c r="AH97" s="116"/>
      <c r="AI97" s="116"/>
      <c r="AJ97" s="116"/>
      <c r="AK97" s="116"/>
      <c r="AL97" s="116"/>
      <c r="AM97" s="116"/>
      <c r="AN97" s="118">
        <f>SUM(AG97,AT97)</f>
        <v>0</v>
      </c>
      <c r="AO97" s="116"/>
      <c r="AP97" s="116"/>
      <c r="AQ97" s="119" t="s">
        <v>80</v>
      </c>
      <c r="AR97" s="120"/>
      <c r="AS97" s="121">
        <f>ROUND(SUM(AS98:AS99),2)</f>
        <v>0</v>
      </c>
      <c r="AT97" s="122">
        <f>ROUND(SUM(AV97:AW97),2)</f>
        <v>0</v>
      </c>
      <c r="AU97" s="123">
        <f>ROUND(SUM(AU98:AU99),5)</f>
        <v>0</v>
      </c>
      <c r="AV97" s="122">
        <f>ROUND(AZ97*L29,2)</f>
        <v>0</v>
      </c>
      <c r="AW97" s="122">
        <f>ROUND(BA97*L30,2)</f>
        <v>0</v>
      </c>
      <c r="AX97" s="122">
        <f>ROUND(BB97*L29,2)</f>
        <v>0</v>
      </c>
      <c r="AY97" s="122">
        <f>ROUND(BC97*L30,2)</f>
        <v>0</v>
      </c>
      <c r="AZ97" s="122">
        <f>ROUND(SUM(AZ98:AZ99),2)</f>
        <v>0</v>
      </c>
      <c r="BA97" s="122">
        <f>ROUND(SUM(BA98:BA99),2)</f>
        <v>0</v>
      </c>
      <c r="BB97" s="122">
        <f>ROUND(SUM(BB98:BB99),2)</f>
        <v>0</v>
      </c>
      <c r="BC97" s="122">
        <f>ROUND(SUM(BC98:BC99),2)</f>
        <v>0</v>
      </c>
      <c r="BD97" s="124">
        <f>ROUND(SUM(BD98:BD99),2)</f>
        <v>0</v>
      </c>
      <c r="BS97" s="125" t="s">
        <v>73</v>
      </c>
      <c r="BT97" s="125" t="s">
        <v>81</v>
      </c>
      <c r="BU97" s="125" t="s">
        <v>75</v>
      </c>
      <c r="BV97" s="125" t="s">
        <v>76</v>
      </c>
      <c r="BW97" s="125" t="s">
        <v>91</v>
      </c>
      <c r="BX97" s="125" t="s">
        <v>5</v>
      </c>
      <c r="CL97" s="125" t="s">
        <v>1</v>
      </c>
      <c r="CM97" s="125" t="s">
        <v>83</v>
      </c>
    </row>
    <row r="98" s="3" customFormat="1" ht="16.5" customHeight="1">
      <c r="A98" s="126" t="s">
        <v>84</v>
      </c>
      <c r="B98" s="64"/>
      <c r="C98" s="127"/>
      <c r="D98" s="127"/>
      <c r="E98" s="128" t="s">
        <v>92</v>
      </c>
      <c r="F98" s="128"/>
      <c r="G98" s="128"/>
      <c r="H98" s="128"/>
      <c r="I98" s="128"/>
      <c r="J98" s="127"/>
      <c r="K98" s="128" t="s">
        <v>93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'SO 101 - Místní komunikace'!J32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87</v>
      </c>
      <c r="AR98" s="66"/>
      <c r="AS98" s="131">
        <v>0</v>
      </c>
      <c r="AT98" s="132">
        <f>ROUND(SUM(AV98:AW98),2)</f>
        <v>0</v>
      </c>
      <c r="AU98" s="133">
        <f>'SO 101 - Místní komunikace'!P129</f>
        <v>0</v>
      </c>
      <c r="AV98" s="132">
        <f>'SO 101 - Místní komunikace'!J35</f>
        <v>0</v>
      </c>
      <c r="AW98" s="132">
        <f>'SO 101 - Místní komunikace'!J36</f>
        <v>0</v>
      </c>
      <c r="AX98" s="132">
        <f>'SO 101 - Místní komunikace'!J37</f>
        <v>0</v>
      </c>
      <c r="AY98" s="132">
        <f>'SO 101 - Místní komunikace'!J38</f>
        <v>0</v>
      </c>
      <c r="AZ98" s="132">
        <f>'SO 101 - Místní komunikace'!F35</f>
        <v>0</v>
      </c>
      <c r="BA98" s="132">
        <f>'SO 101 - Místní komunikace'!F36</f>
        <v>0</v>
      </c>
      <c r="BB98" s="132">
        <f>'SO 101 - Místní komunikace'!F37</f>
        <v>0</v>
      </c>
      <c r="BC98" s="132">
        <f>'SO 101 - Místní komunikace'!F38</f>
        <v>0</v>
      </c>
      <c r="BD98" s="134">
        <f>'SO 101 - Místní komunikace'!F39</f>
        <v>0</v>
      </c>
      <c r="BT98" s="135" t="s">
        <v>83</v>
      </c>
      <c r="BV98" s="135" t="s">
        <v>76</v>
      </c>
      <c r="BW98" s="135" t="s">
        <v>94</v>
      </c>
      <c r="BX98" s="135" t="s">
        <v>91</v>
      </c>
      <c r="CL98" s="135" t="s">
        <v>1</v>
      </c>
    </row>
    <row r="99" s="3" customFormat="1" ht="16.5" customHeight="1">
      <c r="A99" s="126" t="s">
        <v>84</v>
      </c>
      <c r="B99" s="64"/>
      <c r="C99" s="127"/>
      <c r="D99" s="127"/>
      <c r="E99" s="128" t="s">
        <v>95</v>
      </c>
      <c r="F99" s="128"/>
      <c r="G99" s="128"/>
      <c r="H99" s="128"/>
      <c r="I99" s="128"/>
      <c r="J99" s="127"/>
      <c r="K99" s="128" t="s">
        <v>96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'SO 192 - Dopravní značení...'!J32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87</v>
      </c>
      <c r="AR99" s="66"/>
      <c r="AS99" s="131">
        <v>0</v>
      </c>
      <c r="AT99" s="132">
        <f>ROUND(SUM(AV99:AW99),2)</f>
        <v>0</v>
      </c>
      <c r="AU99" s="133">
        <f>'SO 192 - Dopravní značení...'!P122</f>
        <v>0</v>
      </c>
      <c r="AV99" s="132">
        <f>'SO 192 - Dopravní značení...'!J35</f>
        <v>0</v>
      </c>
      <c r="AW99" s="132">
        <f>'SO 192 - Dopravní značení...'!J36</f>
        <v>0</v>
      </c>
      <c r="AX99" s="132">
        <f>'SO 192 - Dopravní značení...'!J37</f>
        <v>0</v>
      </c>
      <c r="AY99" s="132">
        <f>'SO 192 - Dopravní značení...'!J38</f>
        <v>0</v>
      </c>
      <c r="AZ99" s="132">
        <f>'SO 192 - Dopravní značení...'!F35</f>
        <v>0</v>
      </c>
      <c r="BA99" s="132">
        <f>'SO 192 - Dopravní značení...'!F36</f>
        <v>0</v>
      </c>
      <c r="BB99" s="132">
        <f>'SO 192 - Dopravní značení...'!F37</f>
        <v>0</v>
      </c>
      <c r="BC99" s="132">
        <f>'SO 192 - Dopravní značení...'!F38</f>
        <v>0</v>
      </c>
      <c r="BD99" s="134">
        <f>'SO 192 - Dopravní značení...'!F39</f>
        <v>0</v>
      </c>
      <c r="BT99" s="135" t="s">
        <v>83</v>
      </c>
      <c r="BV99" s="135" t="s">
        <v>76</v>
      </c>
      <c r="BW99" s="135" t="s">
        <v>97</v>
      </c>
      <c r="BX99" s="135" t="s">
        <v>91</v>
      </c>
      <c r="CL99" s="135" t="s">
        <v>1</v>
      </c>
    </row>
    <row r="100" s="6" customFormat="1" ht="16.5" customHeight="1">
      <c r="A100" s="126" t="s">
        <v>84</v>
      </c>
      <c r="B100" s="113"/>
      <c r="C100" s="114"/>
      <c r="D100" s="115" t="s">
        <v>98</v>
      </c>
      <c r="E100" s="115"/>
      <c r="F100" s="115"/>
      <c r="G100" s="115"/>
      <c r="H100" s="115"/>
      <c r="I100" s="116"/>
      <c r="J100" s="115" t="s">
        <v>99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8">
        <f>'1000 - Ostatní náklady'!J30</f>
        <v>0</v>
      </c>
      <c r="AH100" s="116"/>
      <c r="AI100" s="116"/>
      <c r="AJ100" s="116"/>
      <c r="AK100" s="116"/>
      <c r="AL100" s="116"/>
      <c r="AM100" s="116"/>
      <c r="AN100" s="118">
        <f>SUM(AG100,AT100)</f>
        <v>0</v>
      </c>
      <c r="AO100" s="116"/>
      <c r="AP100" s="116"/>
      <c r="AQ100" s="119" t="s">
        <v>80</v>
      </c>
      <c r="AR100" s="120"/>
      <c r="AS100" s="136">
        <v>0</v>
      </c>
      <c r="AT100" s="137">
        <f>ROUND(SUM(AV100:AW100),2)</f>
        <v>0</v>
      </c>
      <c r="AU100" s="138">
        <f>'1000 - Ostatní náklady'!P118</f>
        <v>0</v>
      </c>
      <c r="AV100" s="137">
        <f>'1000 - Ostatní náklady'!J33</f>
        <v>0</v>
      </c>
      <c r="AW100" s="137">
        <f>'1000 - Ostatní náklady'!J34</f>
        <v>0</v>
      </c>
      <c r="AX100" s="137">
        <f>'1000 - Ostatní náklady'!J35</f>
        <v>0</v>
      </c>
      <c r="AY100" s="137">
        <f>'1000 - Ostatní náklady'!J36</f>
        <v>0</v>
      </c>
      <c r="AZ100" s="137">
        <f>'1000 - Ostatní náklady'!F33</f>
        <v>0</v>
      </c>
      <c r="BA100" s="137">
        <f>'1000 - Ostatní náklady'!F34</f>
        <v>0</v>
      </c>
      <c r="BB100" s="137">
        <f>'1000 - Ostatní náklady'!F35</f>
        <v>0</v>
      </c>
      <c r="BC100" s="137">
        <f>'1000 - Ostatní náklady'!F36</f>
        <v>0</v>
      </c>
      <c r="BD100" s="139">
        <f>'1000 - Ostatní náklady'!F37</f>
        <v>0</v>
      </c>
      <c r="BT100" s="125" t="s">
        <v>81</v>
      </c>
      <c r="BV100" s="125" t="s">
        <v>76</v>
      </c>
      <c r="BW100" s="125" t="s">
        <v>100</v>
      </c>
      <c r="BX100" s="125" t="s">
        <v>5</v>
      </c>
      <c r="CL100" s="125" t="s">
        <v>1</v>
      </c>
      <c r="CM100" s="125" t="s">
        <v>83</v>
      </c>
    </row>
    <row r="101" s="1" customFormat="1" ht="30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42"/>
    </row>
    <row r="102" s="1" customFormat="1" ht="6.96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42"/>
    </row>
  </sheetData>
  <sheetProtection sheet="1" formatColumns="0" formatRows="0" objects="1" scenarios="1" spinCount="100000" saltValue="wJ5dIThQq0am9CoM90evzioTiiyOzWC8OzSwcOC4HcysWQtfUha4xu1ULbJ4K1Q6pFZm8HV1lpq8pZDn6EkNig==" hashValue="RNoWZlqqwt0ED5DBxFYjGpWt18PPanEhnMLcLXbsUx5K/6VSE+S2dHPzle3Tzn61QdSWigv6H0uexZHdm4zbqQ==" algorithmName="SHA-512" password="CC35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E96:I96"/>
    <mergeCell ref="K96:AF96"/>
    <mergeCell ref="D97:H97"/>
    <mergeCell ref="J97:AF97"/>
    <mergeCell ref="E98:I98"/>
    <mergeCell ref="K98:AF98"/>
    <mergeCell ref="E99:I99"/>
    <mergeCell ref="K99:AF99"/>
    <mergeCell ref="D100:H100"/>
    <mergeCell ref="J100:AF100"/>
  </mergeCells>
  <hyperlinks>
    <hyperlink ref="A96" location="'SO 001 - Příprava území, ...'!C2" display="/"/>
    <hyperlink ref="A98" location="'SO 101 - Místní komunikace'!C2" display="/"/>
    <hyperlink ref="A99" location="'SO 192 - Dopravní značení...'!C2" display="/"/>
    <hyperlink ref="A100" location="'1000 - Ostatní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88</v>
      </c>
    </row>
    <row r="3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ht="24.96" customHeight="1">
      <c r="B4" s="19"/>
      <c r="D4" s="144" t="s">
        <v>101</v>
      </c>
      <c r="L4" s="19"/>
      <c r="M4" s="14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6" t="s">
        <v>16</v>
      </c>
      <c r="L6" s="19"/>
    </row>
    <row r="7" ht="16.5" customHeight="1">
      <c r="B7" s="19"/>
      <c r="E7" s="147" t="str">
        <f>'Rekapitulace stavby'!K6</f>
        <v>Oprava místní komunikace na ul. Zborovská, Šumperk</v>
      </c>
      <c r="F7" s="146"/>
      <c r="G7" s="146"/>
      <c r="H7" s="146"/>
      <c r="L7" s="19"/>
    </row>
    <row r="8" ht="12" customHeight="1">
      <c r="B8" s="19"/>
      <c r="D8" s="146" t="s">
        <v>102</v>
      </c>
      <c r="L8" s="19"/>
    </row>
    <row r="9" s="1" customFormat="1" ht="16.5" customHeight="1">
      <c r="B9" s="42"/>
      <c r="E9" s="147" t="s">
        <v>103</v>
      </c>
      <c r="F9" s="1"/>
      <c r="G9" s="1"/>
      <c r="H9" s="1"/>
      <c r="I9" s="148"/>
      <c r="L9" s="42"/>
    </row>
    <row r="10" s="1" customFormat="1" ht="12" customHeight="1">
      <c r="B10" s="42"/>
      <c r="D10" s="146" t="s">
        <v>104</v>
      </c>
      <c r="I10" s="148"/>
      <c r="L10" s="42"/>
    </row>
    <row r="11" s="1" customFormat="1" ht="36.96" customHeight="1">
      <c r="B11" s="42"/>
      <c r="E11" s="149" t="s">
        <v>105</v>
      </c>
      <c r="F11" s="1"/>
      <c r="G11" s="1"/>
      <c r="H11" s="1"/>
      <c r="I11" s="148"/>
      <c r="L11" s="42"/>
    </row>
    <row r="12" s="1" customFormat="1">
      <c r="B12" s="42"/>
      <c r="I12" s="148"/>
      <c r="L12" s="42"/>
    </row>
    <row r="13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22. 2. 2020</v>
      </c>
      <c r="L14" s="42"/>
    </row>
    <row r="15" s="1" customFormat="1" ht="10.8" customHeight="1">
      <c r="B15" s="42"/>
      <c r="I15" s="148"/>
      <c r="L15" s="42"/>
    </row>
    <row r="16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8"/>
      <c r="L18" s="42"/>
    </row>
    <row r="19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8"/>
      <c r="L21" s="42"/>
    </row>
    <row r="2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8"/>
      <c r="L24" s="42"/>
    </row>
    <row r="25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8"/>
      <c r="L27" s="42"/>
    </row>
    <row r="28" s="1" customFormat="1" ht="12" customHeight="1">
      <c r="B28" s="42"/>
      <c r="D28" s="146" t="s">
        <v>33</v>
      </c>
      <c r="I28" s="148"/>
      <c r="L28" s="42"/>
    </row>
    <row r="29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="1" customFormat="1" ht="6.96" customHeight="1">
      <c r="B30" s="42"/>
      <c r="I30" s="148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="1" customFormat="1" ht="25.44" customHeight="1">
      <c r="B32" s="42"/>
      <c r="D32" s="156" t="s">
        <v>34</v>
      </c>
      <c r="I32" s="148"/>
      <c r="J32" s="157">
        <f>ROUND(J123,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="1" customFormat="1" ht="14.4" customHeight="1">
      <c r="B35" s="42"/>
      <c r="D35" s="160" t="s">
        <v>38</v>
      </c>
      <c r="E35" s="146" t="s">
        <v>39</v>
      </c>
      <c r="F35" s="161">
        <f>ROUND((SUM(BE123:BE142)),  2)</f>
        <v>0</v>
      </c>
      <c r="I35" s="162">
        <v>0.20999999999999999</v>
      </c>
      <c r="J35" s="161">
        <f>ROUND(((SUM(BE123:BE142))*I35),  2)</f>
        <v>0</v>
      </c>
      <c r="L35" s="42"/>
    </row>
    <row r="36" s="1" customFormat="1" ht="14.4" customHeight="1">
      <c r="B36" s="42"/>
      <c r="E36" s="146" t="s">
        <v>40</v>
      </c>
      <c r="F36" s="161">
        <f>ROUND((SUM(BF123:BF142)),  2)</f>
        <v>0</v>
      </c>
      <c r="I36" s="162">
        <v>0.14999999999999999</v>
      </c>
      <c r="J36" s="161">
        <f>ROUND(((SUM(BF123:BF142))*I36),  2)</f>
        <v>0</v>
      </c>
      <c r="L36" s="42"/>
    </row>
    <row r="37" hidden="1" s="1" customFormat="1" ht="14.4" customHeight="1">
      <c r="B37" s="42"/>
      <c r="E37" s="146" t="s">
        <v>41</v>
      </c>
      <c r="F37" s="161">
        <f>ROUND((SUM(BG123:BG142)),  2)</f>
        <v>0</v>
      </c>
      <c r="I37" s="162">
        <v>0.20999999999999999</v>
      </c>
      <c r="J37" s="161">
        <f>0</f>
        <v>0</v>
      </c>
      <c r="L37" s="42"/>
    </row>
    <row r="38" hidden="1" s="1" customFormat="1" ht="14.4" customHeight="1">
      <c r="B38" s="42"/>
      <c r="E38" s="146" t="s">
        <v>42</v>
      </c>
      <c r="F38" s="161">
        <f>ROUND((SUM(BH123:BH142)),  2)</f>
        <v>0</v>
      </c>
      <c r="I38" s="162">
        <v>0.14999999999999999</v>
      </c>
      <c r="J38" s="161">
        <f>0</f>
        <v>0</v>
      </c>
      <c r="L38" s="42"/>
    </row>
    <row r="39" hidden="1" s="1" customFormat="1" ht="14.4" customHeight="1">
      <c r="B39" s="42"/>
      <c r="E39" s="146" t="s">
        <v>43</v>
      </c>
      <c r="F39" s="161">
        <f>ROUND((SUM(BI123:BI142)),  2)</f>
        <v>0</v>
      </c>
      <c r="I39" s="162">
        <v>0</v>
      </c>
      <c r="J39" s="161">
        <f>0</f>
        <v>0</v>
      </c>
      <c r="L39" s="42"/>
    </row>
    <row r="40" s="1" customFormat="1" ht="6.96" customHeight="1">
      <c r="B40" s="42"/>
      <c r="I40" s="148"/>
      <c r="L40" s="42"/>
    </row>
    <row r="41" s="1" customFormat="1" ht="25.4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="1" customFormat="1" ht="14.4" customHeight="1">
      <c r="B42" s="42"/>
      <c r="I42" s="14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="1" customFormat="1" ht="6.96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="1" customFormat="1" ht="24.96" customHeight="1">
      <c r="B82" s="37"/>
      <c r="C82" s="22" t="s">
        <v>106</v>
      </c>
      <c r="D82" s="38"/>
      <c r="E82" s="38"/>
      <c r="F82" s="38"/>
      <c r="G82" s="38"/>
      <c r="H82" s="38"/>
      <c r="I82" s="14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="1" customFormat="1" ht="16.5" customHeight="1">
      <c r="B85" s="37"/>
      <c r="C85" s="38"/>
      <c r="D85" s="38"/>
      <c r="E85" s="185" t="str">
        <f>E7</f>
        <v>Oprava místní komunikace na ul. Zborovská, Šumperk</v>
      </c>
      <c r="F85" s="31"/>
      <c r="G85" s="31"/>
      <c r="H85" s="31"/>
      <c r="I85" s="148"/>
      <c r="J85" s="38"/>
      <c r="K85" s="38"/>
      <c r="L85" s="42"/>
    </row>
    <row r="86" ht="12" customHeight="1">
      <c r="B86" s="20"/>
      <c r="C86" s="31" t="s">
        <v>102</v>
      </c>
      <c r="D86" s="21"/>
      <c r="E86" s="21"/>
      <c r="F86" s="21"/>
      <c r="G86" s="21"/>
      <c r="H86" s="21"/>
      <c r="I86" s="140"/>
      <c r="J86" s="21"/>
      <c r="K86" s="21"/>
      <c r="L86" s="19"/>
    </row>
    <row r="87" s="1" customFormat="1" ht="16.5" customHeight="1">
      <c r="B87" s="37"/>
      <c r="C87" s="38"/>
      <c r="D87" s="38"/>
      <c r="E87" s="185" t="s">
        <v>103</v>
      </c>
      <c r="F87" s="38"/>
      <c r="G87" s="38"/>
      <c r="H87" s="38"/>
      <c r="I87" s="148"/>
      <c r="J87" s="38"/>
      <c r="K87" s="38"/>
      <c r="L87" s="42"/>
    </row>
    <row r="88" s="1" customFormat="1" ht="12" customHeight="1">
      <c r="B88" s="37"/>
      <c r="C88" s="31" t="s">
        <v>104</v>
      </c>
      <c r="D88" s="38"/>
      <c r="E88" s="38"/>
      <c r="F88" s="38"/>
      <c r="G88" s="38"/>
      <c r="H88" s="38"/>
      <c r="I88" s="148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SO 001 - Příprava území, demolice stávajících ploch</v>
      </c>
      <c r="F89" s="38"/>
      <c r="G89" s="38"/>
      <c r="H89" s="38"/>
      <c r="I89" s="148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22. 2. 2020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="1" customFormat="1" ht="29.28" customHeight="1">
      <c r="B96" s="37"/>
      <c r="C96" s="186" t="s">
        <v>107</v>
      </c>
      <c r="D96" s="187"/>
      <c r="E96" s="187"/>
      <c r="F96" s="187"/>
      <c r="G96" s="187"/>
      <c r="H96" s="187"/>
      <c r="I96" s="188"/>
      <c r="J96" s="189" t="s">
        <v>108</v>
      </c>
      <c r="K96" s="187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="1" customFormat="1" ht="22.8" customHeight="1">
      <c r="B98" s="37"/>
      <c r="C98" s="190" t="s">
        <v>109</v>
      </c>
      <c r="D98" s="38"/>
      <c r="E98" s="38"/>
      <c r="F98" s="38"/>
      <c r="G98" s="38"/>
      <c r="H98" s="38"/>
      <c r="I98" s="148"/>
      <c r="J98" s="104">
        <f>J123</f>
        <v>0</v>
      </c>
      <c r="K98" s="38"/>
      <c r="L98" s="42"/>
      <c r="AU98" s="16" t="s">
        <v>110</v>
      </c>
    </row>
    <row r="99" s="8" customFormat="1" ht="24.96" customHeight="1">
      <c r="B99" s="191"/>
      <c r="C99" s="192"/>
      <c r="D99" s="193" t="s">
        <v>111</v>
      </c>
      <c r="E99" s="194"/>
      <c r="F99" s="194"/>
      <c r="G99" s="194"/>
      <c r="H99" s="194"/>
      <c r="I99" s="195"/>
      <c r="J99" s="196">
        <f>J124</f>
        <v>0</v>
      </c>
      <c r="K99" s="192"/>
      <c r="L99" s="197"/>
    </row>
    <row r="100" s="9" customFormat="1" ht="19.92" customHeight="1">
      <c r="B100" s="198"/>
      <c r="C100" s="127"/>
      <c r="D100" s="199" t="s">
        <v>112</v>
      </c>
      <c r="E100" s="200"/>
      <c r="F100" s="200"/>
      <c r="G100" s="200"/>
      <c r="H100" s="200"/>
      <c r="I100" s="201"/>
      <c r="J100" s="202">
        <f>J125</f>
        <v>0</v>
      </c>
      <c r="K100" s="127"/>
      <c r="L100" s="203"/>
    </row>
    <row r="101" s="9" customFormat="1" ht="19.92" customHeight="1">
      <c r="B101" s="198"/>
      <c r="C101" s="127"/>
      <c r="D101" s="199" t="s">
        <v>113</v>
      </c>
      <c r="E101" s="200"/>
      <c r="F101" s="200"/>
      <c r="G101" s="200"/>
      <c r="H101" s="200"/>
      <c r="I101" s="201"/>
      <c r="J101" s="202">
        <f>J130</f>
        <v>0</v>
      </c>
      <c r="K101" s="127"/>
      <c r="L101" s="203"/>
    </row>
    <row r="102" s="1" customFormat="1" ht="21.84" customHeight="1">
      <c r="B102" s="37"/>
      <c r="C102" s="38"/>
      <c r="D102" s="38"/>
      <c r="E102" s="38"/>
      <c r="F102" s="38"/>
      <c r="G102" s="38"/>
      <c r="H102" s="38"/>
      <c r="I102" s="148"/>
      <c r="J102" s="38"/>
      <c r="K102" s="38"/>
      <c r="L102" s="42"/>
    </row>
    <row r="103" s="1" customFormat="1" ht="6.96" customHeight="1">
      <c r="B103" s="60"/>
      <c r="C103" s="61"/>
      <c r="D103" s="61"/>
      <c r="E103" s="61"/>
      <c r="F103" s="61"/>
      <c r="G103" s="61"/>
      <c r="H103" s="61"/>
      <c r="I103" s="181"/>
      <c r="J103" s="61"/>
      <c r="K103" s="61"/>
      <c r="L103" s="42"/>
    </row>
    <row r="107" s="1" customFormat="1" ht="6.96" customHeight="1">
      <c r="B107" s="62"/>
      <c r="C107" s="63"/>
      <c r="D107" s="63"/>
      <c r="E107" s="63"/>
      <c r="F107" s="63"/>
      <c r="G107" s="63"/>
      <c r="H107" s="63"/>
      <c r="I107" s="184"/>
      <c r="J107" s="63"/>
      <c r="K107" s="63"/>
      <c r="L107" s="42"/>
    </row>
    <row r="108" s="1" customFormat="1" ht="24.96" customHeight="1">
      <c r="B108" s="37"/>
      <c r="C108" s="22" t="s">
        <v>114</v>
      </c>
      <c r="D108" s="38"/>
      <c r="E108" s="38"/>
      <c r="F108" s="38"/>
      <c r="G108" s="38"/>
      <c r="H108" s="38"/>
      <c r="I108" s="148"/>
      <c r="J108" s="38"/>
      <c r="K108" s="38"/>
      <c r="L108" s="42"/>
    </row>
    <row r="109" s="1" customFormat="1" ht="6.96" customHeight="1">
      <c r="B109" s="37"/>
      <c r="C109" s="38"/>
      <c r="D109" s="38"/>
      <c r="E109" s="38"/>
      <c r="F109" s="38"/>
      <c r="G109" s="38"/>
      <c r="H109" s="38"/>
      <c r="I109" s="148"/>
      <c r="J109" s="38"/>
      <c r="K109" s="38"/>
      <c r="L109" s="42"/>
    </row>
    <row r="110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="1" customFormat="1" ht="16.5" customHeight="1">
      <c r="B111" s="37"/>
      <c r="C111" s="38"/>
      <c r="D111" s="38"/>
      <c r="E111" s="185" t="str">
        <f>E7</f>
        <v>Oprava místní komunikace na ul. Zborovská, Šumperk</v>
      </c>
      <c r="F111" s="31"/>
      <c r="G111" s="31"/>
      <c r="H111" s="31"/>
      <c r="I111" s="148"/>
      <c r="J111" s="38"/>
      <c r="K111" s="38"/>
      <c r="L111" s="42"/>
    </row>
    <row r="112" ht="12" customHeight="1">
      <c r="B112" s="20"/>
      <c r="C112" s="31" t="s">
        <v>102</v>
      </c>
      <c r="D112" s="21"/>
      <c r="E112" s="21"/>
      <c r="F112" s="21"/>
      <c r="G112" s="21"/>
      <c r="H112" s="21"/>
      <c r="I112" s="140"/>
      <c r="J112" s="21"/>
      <c r="K112" s="21"/>
      <c r="L112" s="19"/>
    </row>
    <row r="113" s="1" customFormat="1" ht="16.5" customHeight="1">
      <c r="B113" s="37"/>
      <c r="C113" s="38"/>
      <c r="D113" s="38"/>
      <c r="E113" s="185" t="s">
        <v>103</v>
      </c>
      <c r="F113" s="38"/>
      <c r="G113" s="38"/>
      <c r="H113" s="38"/>
      <c r="I113" s="148"/>
      <c r="J113" s="38"/>
      <c r="K113" s="38"/>
      <c r="L113" s="42"/>
    </row>
    <row r="114" s="1" customFormat="1" ht="12" customHeight="1">
      <c r="B114" s="37"/>
      <c r="C114" s="31" t="s">
        <v>104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="1" customFormat="1" ht="16.5" customHeight="1">
      <c r="B115" s="37"/>
      <c r="C115" s="38"/>
      <c r="D115" s="38"/>
      <c r="E115" s="70" t="str">
        <f>E11</f>
        <v>SO 001 - Příprava území, demolice stávajících ploch</v>
      </c>
      <c r="F115" s="38"/>
      <c r="G115" s="38"/>
      <c r="H115" s="38"/>
      <c r="I115" s="148"/>
      <c r="J115" s="38"/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="1" customFormat="1" ht="12" customHeight="1">
      <c r="B117" s="37"/>
      <c r="C117" s="31" t="s">
        <v>20</v>
      </c>
      <c r="D117" s="38"/>
      <c r="E117" s="38"/>
      <c r="F117" s="26" t="str">
        <f>F14</f>
        <v>Šumperk</v>
      </c>
      <c r="G117" s="38"/>
      <c r="H117" s="38"/>
      <c r="I117" s="150" t="s">
        <v>22</v>
      </c>
      <c r="J117" s="73" t="str">
        <f>IF(J14="","",J14)</f>
        <v>22. 2. 2020</v>
      </c>
      <c r="K117" s="38"/>
      <c r="L117" s="42"/>
    </row>
    <row r="118" s="1" customFormat="1" ht="6.96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="1" customFormat="1" ht="15.15" customHeight="1">
      <c r="B119" s="37"/>
      <c r="C119" s="31" t="s">
        <v>24</v>
      </c>
      <c r="D119" s="38"/>
      <c r="E119" s="38"/>
      <c r="F119" s="26" t="str">
        <f>E17</f>
        <v xml:space="preserve"> </v>
      </c>
      <c r="G119" s="38"/>
      <c r="H119" s="38"/>
      <c r="I119" s="150" t="s">
        <v>30</v>
      </c>
      <c r="J119" s="35" t="str">
        <f>E23</f>
        <v xml:space="preserve"> </v>
      </c>
      <c r="K119" s="38"/>
      <c r="L119" s="42"/>
    </row>
    <row r="120" s="1" customFormat="1" ht="15.15" customHeight="1">
      <c r="B120" s="37"/>
      <c r="C120" s="31" t="s">
        <v>28</v>
      </c>
      <c r="D120" s="38"/>
      <c r="E120" s="38"/>
      <c r="F120" s="26" t="str">
        <f>IF(E20="","",E20)</f>
        <v>Vyplň údaj</v>
      </c>
      <c r="G120" s="38"/>
      <c r="H120" s="38"/>
      <c r="I120" s="150" t="s">
        <v>32</v>
      </c>
      <c r="J120" s="35" t="str">
        <f>E26</f>
        <v xml:space="preserve"> </v>
      </c>
      <c r="K120" s="38"/>
      <c r="L120" s="42"/>
    </row>
    <row r="121" s="1" customFormat="1" ht="10.32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="10" customFormat="1" ht="29.28" customHeight="1">
      <c r="B122" s="204"/>
      <c r="C122" s="205" t="s">
        <v>115</v>
      </c>
      <c r="D122" s="206" t="s">
        <v>59</v>
      </c>
      <c r="E122" s="206" t="s">
        <v>55</v>
      </c>
      <c r="F122" s="206" t="s">
        <v>56</v>
      </c>
      <c r="G122" s="206" t="s">
        <v>116</v>
      </c>
      <c r="H122" s="206" t="s">
        <v>117</v>
      </c>
      <c r="I122" s="207" t="s">
        <v>118</v>
      </c>
      <c r="J122" s="206" t="s">
        <v>108</v>
      </c>
      <c r="K122" s="208" t="s">
        <v>119</v>
      </c>
      <c r="L122" s="209"/>
      <c r="M122" s="94" t="s">
        <v>1</v>
      </c>
      <c r="N122" s="95" t="s">
        <v>38</v>
      </c>
      <c r="O122" s="95" t="s">
        <v>120</v>
      </c>
      <c r="P122" s="95" t="s">
        <v>121</v>
      </c>
      <c r="Q122" s="95" t="s">
        <v>122</v>
      </c>
      <c r="R122" s="95" t="s">
        <v>123</v>
      </c>
      <c r="S122" s="95" t="s">
        <v>124</v>
      </c>
      <c r="T122" s="96" t="s">
        <v>125</v>
      </c>
    </row>
    <row r="123" s="1" customFormat="1" ht="22.8" customHeight="1">
      <c r="B123" s="37"/>
      <c r="C123" s="101" t="s">
        <v>126</v>
      </c>
      <c r="D123" s="38"/>
      <c r="E123" s="38"/>
      <c r="F123" s="38"/>
      <c r="G123" s="38"/>
      <c r="H123" s="38"/>
      <c r="I123" s="148"/>
      <c r="J123" s="210">
        <f>BK123</f>
        <v>0</v>
      </c>
      <c r="K123" s="38"/>
      <c r="L123" s="42"/>
      <c r="M123" s="97"/>
      <c r="N123" s="98"/>
      <c r="O123" s="98"/>
      <c r="P123" s="211">
        <f>P124</f>
        <v>0</v>
      </c>
      <c r="Q123" s="98"/>
      <c r="R123" s="211">
        <f>R124</f>
        <v>0.21600000000000003</v>
      </c>
      <c r="S123" s="98"/>
      <c r="T123" s="212">
        <f>T124</f>
        <v>307.19999999999999</v>
      </c>
      <c r="AT123" s="16" t="s">
        <v>73</v>
      </c>
      <c r="AU123" s="16" t="s">
        <v>110</v>
      </c>
      <c r="BK123" s="213">
        <f>BK124</f>
        <v>0</v>
      </c>
    </row>
    <row r="124" s="11" customFormat="1" ht="25.92" customHeight="1">
      <c r="B124" s="214"/>
      <c r="C124" s="215"/>
      <c r="D124" s="216" t="s">
        <v>73</v>
      </c>
      <c r="E124" s="217" t="s">
        <v>127</v>
      </c>
      <c r="F124" s="217" t="s">
        <v>128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P125+P130</f>
        <v>0</v>
      </c>
      <c r="Q124" s="222"/>
      <c r="R124" s="223">
        <f>R125+R130</f>
        <v>0.21600000000000003</v>
      </c>
      <c r="S124" s="222"/>
      <c r="T124" s="224">
        <f>T125+T130</f>
        <v>307.19999999999999</v>
      </c>
      <c r="AR124" s="225" t="s">
        <v>81</v>
      </c>
      <c r="AT124" s="226" t="s">
        <v>73</v>
      </c>
      <c r="AU124" s="226" t="s">
        <v>74</v>
      </c>
      <c r="AY124" s="225" t="s">
        <v>129</v>
      </c>
      <c r="BK124" s="227">
        <f>BK125+BK130</f>
        <v>0</v>
      </c>
    </row>
    <row r="125" s="11" customFormat="1" ht="22.8" customHeight="1">
      <c r="B125" s="214"/>
      <c r="C125" s="215"/>
      <c r="D125" s="216" t="s">
        <v>73</v>
      </c>
      <c r="E125" s="228" t="s">
        <v>81</v>
      </c>
      <c r="F125" s="228" t="s">
        <v>130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SUM(P126:P129)</f>
        <v>0</v>
      </c>
      <c r="Q125" s="222"/>
      <c r="R125" s="223">
        <f>SUM(R126:R129)</f>
        <v>0.21600000000000003</v>
      </c>
      <c r="S125" s="222"/>
      <c r="T125" s="224">
        <f>SUM(T126:T129)</f>
        <v>307.19999999999999</v>
      </c>
      <c r="AR125" s="225" t="s">
        <v>81</v>
      </c>
      <c r="AT125" s="226" t="s">
        <v>73</v>
      </c>
      <c r="AU125" s="226" t="s">
        <v>81</v>
      </c>
      <c r="AY125" s="225" t="s">
        <v>129</v>
      </c>
      <c r="BK125" s="227">
        <f>SUM(BK126:BK129)</f>
        <v>0</v>
      </c>
    </row>
    <row r="126" s="1" customFormat="1" ht="24" customHeight="1">
      <c r="B126" s="37"/>
      <c r="C126" s="230" t="s">
        <v>81</v>
      </c>
      <c r="D126" s="230" t="s">
        <v>131</v>
      </c>
      <c r="E126" s="231" t="s">
        <v>132</v>
      </c>
      <c r="F126" s="232" t="s">
        <v>133</v>
      </c>
      <c r="G126" s="233" t="s">
        <v>134</v>
      </c>
      <c r="H126" s="234">
        <v>2400</v>
      </c>
      <c r="I126" s="235"/>
      <c r="J126" s="236">
        <f>ROUND(I126*H126,2)</f>
        <v>0</v>
      </c>
      <c r="K126" s="232" t="s">
        <v>135</v>
      </c>
      <c r="L126" s="42"/>
      <c r="M126" s="237" t="s">
        <v>1</v>
      </c>
      <c r="N126" s="238" t="s">
        <v>39</v>
      </c>
      <c r="O126" s="85"/>
      <c r="P126" s="239">
        <f>O126*H126</f>
        <v>0</v>
      </c>
      <c r="Q126" s="239">
        <v>9.0000000000000006E-05</v>
      </c>
      <c r="R126" s="239">
        <f>Q126*H126</f>
        <v>0.21600000000000003</v>
      </c>
      <c r="S126" s="239">
        <v>0.128</v>
      </c>
      <c r="T126" s="240">
        <f>S126*H126</f>
        <v>307.19999999999999</v>
      </c>
      <c r="AR126" s="241" t="s">
        <v>136</v>
      </c>
      <c r="AT126" s="241" t="s">
        <v>131</v>
      </c>
      <c r="AU126" s="241" t="s">
        <v>83</v>
      </c>
      <c r="AY126" s="16" t="s">
        <v>129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81</v>
      </c>
      <c r="BK126" s="242">
        <f>ROUND(I126*H126,2)</f>
        <v>0</v>
      </c>
      <c r="BL126" s="16" t="s">
        <v>136</v>
      </c>
      <c r="BM126" s="241" t="s">
        <v>137</v>
      </c>
    </row>
    <row r="127" s="12" customFormat="1">
      <c r="B127" s="243"/>
      <c r="C127" s="244"/>
      <c r="D127" s="245" t="s">
        <v>138</v>
      </c>
      <c r="E127" s="246" t="s">
        <v>1</v>
      </c>
      <c r="F127" s="247" t="s">
        <v>139</v>
      </c>
      <c r="G127" s="244"/>
      <c r="H127" s="246" t="s">
        <v>1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138</v>
      </c>
      <c r="AU127" s="253" t="s">
        <v>83</v>
      </c>
      <c r="AV127" s="12" t="s">
        <v>81</v>
      </c>
      <c r="AW127" s="12" t="s">
        <v>31</v>
      </c>
      <c r="AX127" s="12" t="s">
        <v>74</v>
      </c>
      <c r="AY127" s="253" t="s">
        <v>129</v>
      </c>
    </row>
    <row r="128" s="13" customFormat="1">
      <c r="B128" s="254"/>
      <c r="C128" s="255"/>
      <c r="D128" s="245" t="s">
        <v>138</v>
      </c>
      <c r="E128" s="256" t="s">
        <v>1</v>
      </c>
      <c r="F128" s="257" t="s">
        <v>140</v>
      </c>
      <c r="G128" s="255"/>
      <c r="H128" s="258">
        <v>2400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138</v>
      </c>
      <c r="AU128" s="264" t="s">
        <v>83</v>
      </c>
      <c r="AV128" s="13" t="s">
        <v>83</v>
      </c>
      <c r="AW128" s="13" t="s">
        <v>31</v>
      </c>
      <c r="AX128" s="13" t="s">
        <v>74</v>
      </c>
      <c r="AY128" s="264" t="s">
        <v>129</v>
      </c>
    </row>
    <row r="129" s="14" customFormat="1">
      <c r="B129" s="265"/>
      <c r="C129" s="266"/>
      <c r="D129" s="245" t="s">
        <v>138</v>
      </c>
      <c r="E129" s="267" t="s">
        <v>1</v>
      </c>
      <c r="F129" s="268" t="s">
        <v>141</v>
      </c>
      <c r="G129" s="266"/>
      <c r="H129" s="269">
        <v>2400</v>
      </c>
      <c r="I129" s="270"/>
      <c r="J129" s="266"/>
      <c r="K129" s="266"/>
      <c r="L129" s="271"/>
      <c r="M129" s="272"/>
      <c r="N129" s="273"/>
      <c r="O129" s="273"/>
      <c r="P129" s="273"/>
      <c r="Q129" s="273"/>
      <c r="R129" s="273"/>
      <c r="S129" s="273"/>
      <c r="T129" s="274"/>
      <c r="AT129" s="275" t="s">
        <v>138</v>
      </c>
      <c r="AU129" s="275" t="s">
        <v>83</v>
      </c>
      <c r="AV129" s="14" t="s">
        <v>136</v>
      </c>
      <c r="AW129" s="14" t="s">
        <v>31</v>
      </c>
      <c r="AX129" s="14" t="s">
        <v>81</v>
      </c>
      <c r="AY129" s="275" t="s">
        <v>129</v>
      </c>
    </row>
    <row r="130" s="11" customFormat="1" ht="22.8" customHeight="1">
      <c r="B130" s="214"/>
      <c r="C130" s="215"/>
      <c r="D130" s="216" t="s">
        <v>73</v>
      </c>
      <c r="E130" s="228" t="s">
        <v>142</v>
      </c>
      <c r="F130" s="228" t="s">
        <v>143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SUM(P131:P142)</f>
        <v>0</v>
      </c>
      <c r="Q130" s="222"/>
      <c r="R130" s="223">
        <f>SUM(R131:R142)</f>
        <v>0</v>
      </c>
      <c r="S130" s="222"/>
      <c r="T130" s="224">
        <f>SUM(T131:T142)</f>
        <v>0</v>
      </c>
      <c r="AR130" s="225" t="s">
        <v>81</v>
      </c>
      <c r="AT130" s="226" t="s">
        <v>73</v>
      </c>
      <c r="AU130" s="226" t="s">
        <v>81</v>
      </c>
      <c r="AY130" s="225" t="s">
        <v>129</v>
      </c>
      <c r="BK130" s="227">
        <f>SUM(BK131:BK142)</f>
        <v>0</v>
      </c>
    </row>
    <row r="131" s="1" customFormat="1" ht="16.5" customHeight="1">
      <c r="B131" s="37"/>
      <c r="C131" s="230" t="s">
        <v>83</v>
      </c>
      <c r="D131" s="230" t="s">
        <v>131</v>
      </c>
      <c r="E131" s="231" t="s">
        <v>144</v>
      </c>
      <c r="F131" s="232" t="s">
        <v>145</v>
      </c>
      <c r="G131" s="233" t="s">
        <v>146</v>
      </c>
      <c r="H131" s="234">
        <v>307.19999999999999</v>
      </c>
      <c r="I131" s="235"/>
      <c r="J131" s="236">
        <f>ROUND(I131*H131,2)</f>
        <v>0</v>
      </c>
      <c r="K131" s="232" t="s">
        <v>135</v>
      </c>
      <c r="L131" s="42"/>
      <c r="M131" s="237" t="s">
        <v>1</v>
      </c>
      <c r="N131" s="238" t="s">
        <v>39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136</v>
      </c>
      <c r="AT131" s="241" t="s">
        <v>131</v>
      </c>
      <c r="AU131" s="241" t="s">
        <v>83</v>
      </c>
      <c r="AY131" s="16" t="s">
        <v>129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81</v>
      </c>
      <c r="BK131" s="242">
        <f>ROUND(I131*H131,2)</f>
        <v>0</v>
      </c>
      <c r="BL131" s="16" t="s">
        <v>136</v>
      </c>
      <c r="BM131" s="241" t="s">
        <v>147</v>
      </c>
    </row>
    <row r="132" s="12" customFormat="1">
      <c r="B132" s="243"/>
      <c r="C132" s="244"/>
      <c r="D132" s="245" t="s">
        <v>138</v>
      </c>
      <c r="E132" s="246" t="s">
        <v>1</v>
      </c>
      <c r="F132" s="247" t="s">
        <v>148</v>
      </c>
      <c r="G132" s="244"/>
      <c r="H132" s="246" t="s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138</v>
      </c>
      <c r="AU132" s="253" t="s">
        <v>83</v>
      </c>
      <c r="AV132" s="12" t="s">
        <v>81</v>
      </c>
      <c r="AW132" s="12" t="s">
        <v>31</v>
      </c>
      <c r="AX132" s="12" t="s">
        <v>74</v>
      </c>
      <c r="AY132" s="253" t="s">
        <v>129</v>
      </c>
    </row>
    <row r="133" s="13" customFormat="1">
      <c r="B133" s="254"/>
      <c r="C133" s="255"/>
      <c r="D133" s="245" t="s">
        <v>138</v>
      </c>
      <c r="E133" s="256" t="s">
        <v>1</v>
      </c>
      <c r="F133" s="257" t="s">
        <v>149</v>
      </c>
      <c r="G133" s="255"/>
      <c r="H133" s="258">
        <v>307.19999999999999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138</v>
      </c>
      <c r="AU133" s="264" t="s">
        <v>83</v>
      </c>
      <c r="AV133" s="13" t="s">
        <v>83</v>
      </c>
      <c r="AW133" s="13" t="s">
        <v>31</v>
      </c>
      <c r="AX133" s="13" t="s">
        <v>74</v>
      </c>
      <c r="AY133" s="264" t="s">
        <v>129</v>
      </c>
    </row>
    <row r="134" s="14" customFormat="1">
      <c r="B134" s="265"/>
      <c r="C134" s="266"/>
      <c r="D134" s="245" t="s">
        <v>138</v>
      </c>
      <c r="E134" s="267" t="s">
        <v>1</v>
      </c>
      <c r="F134" s="268" t="s">
        <v>141</v>
      </c>
      <c r="G134" s="266"/>
      <c r="H134" s="269">
        <v>307.19999999999999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138</v>
      </c>
      <c r="AU134" s="275" t="s">
        <v>83</v>
      </c>
      <c r="AV134" s="14" t="s">
        <v>136</v>
      </c>
      <c r="AW134" s="14" t="s">
        <v>31</v>
      </c>
      <c r="AX134" s="14" t="s">
        <v>81</v>
      </c>
      <c r="AY134" s="275" t="s">
        <v>129</v>
      </c>
    </row>
    <row r="135" s="1" customFormat="1" ht="24" customHeight="1">
      <c r="B135" s="37"/>
      <c r="C135" s="230" t="s">
        <v>150</v>
      </c>
      <c r="D135" s="230" t="s">
        <v>131</v>
      </c>
      <c r="E135" s="231" t="s">
        <v>151</v>
      </c>
      <c r="F135" s="232" t="s">
        <v>152</v>
      </c>
      <c r="G135" s="233" t="s">
        <v>146</v>
      </c>
      <c r="H135" s="234">
        <v>921.60000000000002</v>
      </c>
      <c r="I135" s="235"/>
      <c r="J135" s="236">
        <f>ROUND(I135*H135,2)</f>
        <v>0</v>
      </c>
      <c r="K135" s="232" t="s">
        <v>135</v>
      </c>
      <c r="L135" s="42"/>
      <c r="M135" s="237" t="s">
        <v>1</v>
      </c>
      <c r="N135" s="238" t="s">
        <v>39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136</v>
      </c>
      <c r="AT135" s="241" t="s">
        <v>131</v>
      </c>
      <c r="AU135" s="241" t="s">
        <v>83</v>
      </c>
      <c r="AY135" s="16" t="s">
        <v>129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81</v>
      </c>
      <c r="BK135" s="242">
        <f>ROUND(I135*H135,2)</f>
        <v>0</v>
      </c>
      <c r="BL135" s="16" t="s">
        <v>136</v>
      </c>
      <c r="BM135" s="241" t="s">
        <v>153</v>
      </c>
    </row>
    <row r="136" s="12" customFormat="1">
      <c r="B136" s="243"/>
      <c r="C136" s="244"/>
      <c r="D136" s="245" t="s">
        <v>138</v>
      </c>
      <c r="E136" s="246" t="s">
        <v>1</v>
      </c>
      <c r="F136" s="247" t="s">
        <v>148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138</v>
      </c>
      <c r="AU136" s="253" t="s">
        <v>83</v>
      </c>
      <c r="AV136" s="12" t="s">
        <v>81</v>
      </c>
      <c r="AW136" s="12" t="s">
        <v>31</v>
      </c>
      <c r="AX136" s="12" t="s">
        <v>74</v>
      </c>
      <c r="AY136" s="253" t="s">
        <v>129</v>
      </c>
    </row>
    <row r="137" s="13" customFormat="1">
      <c r="B137" s="254"/>
      <c r="C137" s="255"/>
      <c r="D137" s="245" t="s">
        <v>138</v>
      </c>
      <c r="E137" s="256" t="s">
        <v>1</v>
      </c>
      <c r="F137" s="257" t="s">
        <v>154</v>
      </c>
      <c r="G137" s="255"/>
      <c r="H137" s="258">
        <v>921.60000000000002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138</v>
      </c>
      <c r="AU137" s="264" t="s">
        <v>83</v>
      </c>
      <c r="AV137" s="13" t="s">
        <v>83</v>
      </c>
      <c r="AW137" s="13" t="s">
        <v>31</v>
      </c>
      <c r="AX137" s="13" t="s">
        <v>74</v>
      </c>
      <c r="AY137" s="264" t="s">
        <v>129</v>
      </c>
    </row>
    <row r="138" s="14" customFormat="1">
      <c r="B138" s="265"/>
      <c r="C138" s="266"/>
      <c r="D138" s="245" t="s">
        <v>138</v>
      </c>
      <c r="E138" s="267" t="s">
        <v>1</v>
      </c>
      <c r="F138" s="268" t="s">
        <v>141</v>
      </c>
      <c r="G138" s="266"/>
      <c r="H138" s="269">
        <v>921.60000000000002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138</v>
      </c>
      <c r="AU138" s="275" t="s">
        <v>83</v>
      </c>
      <c r="AV138" s="14" t="s">
        <v>136</v>
      </c>
      <c r="AW138" s="14" t="s">
        <v>31</v>
      </c>
      <c r="AX138" s="14" t="s">
        <v>81</v>
      </c>
      <c r="AY138" s="275" t="s">
        <v>129</v>
      </c>
    </row>
    <row r="139" s="1" customFormat="1" ht="16.5" customHeight="1">
      <c r="B139" s="37"/>
      <c r="C139" s="230" t="s">
        <v>136</v>
      </c>
      <c r="D139" s="230" t="s">
        <v>131</v>
      </c>
      <c r="E139" s="231" t="s">
        <v>155</v>
      </c>
      <c r="F139" s="232" t="s">
        <v>156</v>
      </c>
      <c r="G139" s="233" t="s">
        <v>146</v>
      </c>
      <c r="H139" s="234">
        <v>307.19999999999999</v>
      </c>
      <c r="I139" s="235"/>
      <c r="J139" s="236">
        <f>ROUND(I139*H139,2)</f>
        <v>0</v>
      </c>
      <c r="K139" s="232" t="s">
        <v>1</v>
      </c>
      <c r="L139" s="42"/>
      <c r="M139" s="237" t="s">
        <v>1</v>
      </c>
      <c r="N139" s="238" t="s">
        <v>39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136</v>
      </c>
      <c r="AT139" s="241" t="s">
        <v>131</v>
      </c>
      <c r="AU139" s="241" t="s">
        <v>83</v>
      </c>
      <c r="AY139" s="16" t="s">
        <v>129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81</v>
      </c>
      <c r="BK139" s="242">
        <f>ROUND(I139*H139,2)</f>
        <v>0</v>
      </c>
      <c r="BL139" s="16" t="s">
        <v>136</v>
      </c>
      <c r="BM139" s="241" t="s">
        <v>157</v>
      </c>
    </row>
    <row r="140" s="12" customFormat="1">
      <c r="B140" s="243"/>
      <c r="C140" s="244"/>
      <c r="D140" s="245" t="s">
        <v>138</v>
      </c>
      <c r="E140" s="246" t="s">
        <v>1</v>
      </c>
      <c r="F140" s="247" t="s">
        <v>158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138</v>
      </c>
      <c r="AU140" s="253" t="s">
        <v>83</v>
      </c>
      <c r="AV140" s="12" t="s">
        <v>81</v>
      </c>
      <c r="AW140" s="12" t="s">
        <v>31</v>
      </c>
      <c r="AX140" s="12" t="s">
        <v>74</v>
      </c>
      <c r="AY140" s="253" t="s">
        <v>129</v>
      </c>
    </row>
    <row r="141" s="13" customFormat="1">
      <c r="B141" s="254"/>
      <c r="C141" s="255"/>
      <c r="D141" s="245" t="s">
        <v>138</v>
      </c>
      <c r="E141" s="256" t="s">
        <v>1</v>
      </c>
      <c r="F141" s="257" t="s">
        <v>149</v>
      </c>
      <c r="G141" s="255"/>
      <c r="H141" s="258">
        <v>307.19999999999999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138</v>
      </c>
      <c r="AU141" s="264" t="s">
        <v>83</v>
      </c>
      <c r="AV141" s="13" t="s">
        <v>83</v>
      </c>
      <c r="AW141" s="13" t="s">
        <v>31</v>
      </c>
      <c r="AX141" s="13" t="s">
        <v>74</v>
      </c>
      <c r="AY141" s="264" t="s">
        <v>129</v>
      </c>
    </row>
    <row r="142" s="14" customFormat="1">
      <c r="B142" s="265"/>
      <c r="C142" s="266"/>
      <c r="D142" s="245" t="s">
        <v>138</v>
      </c>
      <c r="E142" s="267" t="s">
        <v>1</v>
      </c>
      <c r="F142" s="268" t="s">
        <v>141</v>
      </c>
      <c r="G142" s="266"/>
      <c r="H142" s="269">
        <v>307.19999999999999</v>
      </c>
      <c r="I142" s="270"/>
      <c r="J142" s="266"/>
      <c r="K142" s="266"/>
      <c r="L142" s="271"/>
      <c r="M142" s="276"/>
      <c r="N142" s="277"/>
      <c r="O142" s="277"/>
      <c r="P142" s="277"/>
      <c r="Q142" s="277"/>
      <c r="R142" s="277"/>
      <c r="S142" s="277"/>
      <c r="T142" s="278"/>
      <c r="AT142" s="275" t="s">
        <v>138</v>
      </c>
      <c r="AU142" s="275" t="s">
        <v>83</v>
      </c>
      <c r="AV142" s="14" t="s">
        <v>136</v>
      </c>
      <c r="AW142" s="14" t="s">
        <v>31</v>
      </c>
      <c r="AX142" s="14" t="s">
        <v>81</v>
      </c>
      <c r="AY142" s="275" t="s">
        <v>129</v>
      </c>
    </row>
    <row r="143" s="1" customFormat="1" ht="6.96" customHeight="1">
      <c r="B143" s="60"/>
      <c r="C143" s="61"/>
      <c r="D143" s="61"/>
      <c r="E143" s="61"/>
      <c r="F143" s="61"/>
      <c r="G143" s="61"/>
      <c r="H143" s="61"/>
      <c r="I143" s="181"/>
      <c r="J143" s="61"/>
      <c r="K143" s="61"/>
      <c r="L143" s="42"/>
    </row>
  </sheetData>
  <sheetProtection sheet="1" autoFilter="0" formatColumns="0" formatRows="0" objects="1" scenarios="1" spinCount="100000" saltValue="yQLgUXYrxu4xXh+6KjBFN9Ok70aLrkpQZpSO5bznPieOqxMJEBwDWvYjRMkOc7aSZpoMQRhaaw+wjjF+N4zrLw==" hashValue="2j8mxb8JOQ2tuNFJIDX7KT9wfXggf6MITtnn2iz7uXLsO+jaYsPRvWejdeYYmNogJzSBWgePLudSDGNc+czUPg==" algorithmName="SHA-512" password="CC35"/>
  <autoFilter ref="C122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94</v>
      </c>
    </row>
    <row r="3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ht="24.96" customHeight="1">
      <c r="B4" s="19"/>
      <c r="D4" s="144" t="s">
        <v>101</v>
      </c>
      <c r="L4" s="19"/>
      <c r="M4" s="14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6" t="s">
        <v>16</v>
      </c>
      <c r="L6" s="19"/>
    </row>
    <row r="7" ht="16.5" customHeight="1">
      <c r="B7" s="19"/>
      <c r="E7" s="147" t="str">
        <f>'Rekapitulace stavby'!K6</f>
        <v>Oprava místní komunikace na ul. Zborovská, Šumperk</v>
      </c>
      <c r="F7" s="146"/>
      <c r="G7" s="146"/>
      <c r="H7" s="146"/>
      <c r="L7" s="19"/>
    </row>
    <row r="8" ht="12" customHeight="1">
      <c r="B8" s="19"/>
      <c r="D8" s="146" t="s">
        <v>102</v>
      </c>
      <c r="L8" s="19"/>
    </row>
    <row r="9" s="1" customFormat="1" ht="16.5" customHeight="1">
      <c r="B9" s="42"/>
      <c r="E9" s="147" t="s">
        <v>159</v>
      </c>
      <c r="F9" s="1"/>
      <c r="G9" s="1"/>
      <c r="H9" s="1"/>
      <c r="I9" s="148"/>
      <c r="L9" s="42"/>
    </row>
    <row r="10" s="1" customFormat="1" ht="12" customHeight="1">
      <c r="B10" s="42"/>
      <c r="D10" s="146" t="s">
        <v>104</v>
      </c>
      <c r="I10" s="148"/>
      <c r="L10" s="42"/>
    </row>
    <row r="11" s="1" customFormat="1" ht="36.96" customHeight="1">
      <c r="B11" s="42"/>
      <c r="E11" s="149" t="s">
        <v>160</v>
      </c>
      <c r="F11" s="1"/>
      <c r="G11" s="1"/>
      <c r="H11" s="1"/>
      <c r="I11" s="148"/>
      <c r="L11" s="42"/>
    </row>
    <row r="12" s="1" customFormat="1">
      <c r="B12" s="42"/>
      <c r="I12" s="148"/>
      <c r="L12" s="42"/>
    </row>
    <row r="13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22. 2. 2020</v>
      </c>
      <c r="L14" s="42"/>
    </row>
    <row r="15" s="1" customFormat="1" ht="10.8" customHeight="1">
      <c r="B15" s="42"/>
      <c r="I15" s="148"/>
      <c r="L15" s="42"/>
    </row>
    <row r="16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8"/>
      <c r="L18" s="42"/>
    </row>
    <row r="19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8"/>
      <c r="L21" s="42"/>
    </row>
    <row r="2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8"/>
      <c r="L24" s="42"/>
    </row>
    <row r="25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8"/>
      <c r="L27" s="42"/>
    </row>
    <row r="28" s="1" customFormat="1" ht="12" customHeight="1">
      <c r="B28" s="42"/>
      <c r="D28" s="146" t="s">
        <v>33</v>
      </c>
      <c r="I28" s="148"/>
      <c r="L28" s="42"/>
    </row>
    <row r="29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="1" customFormat="1" ht="6.96" customHeight="1">
      <c r="B30" s="42"/>
      <c r="I30" s="148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="1" customFormat="1" ht="25.44" customHeight="1">
      <c r="B32" s="42"/>
      <c r="D32" s="156" t="s">
        <v>34</v>
      </c>
      <c r="I32" s="148"/>
      <c r="J32" s="157">
        <f>ROUND(J129,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="1" customFormat="1" ht="14.4" customHeight="1">
      <c r="B35" s="42"/>
      <c r="D35" s="160" t="s">
        <v>38</v>
      </c>
      <c r="E35" s="146" t="s">
        <v>39</v>
      </c>
      <c r="F35" s="161">
        <f>ROUND((SUM(BE129:BE300)),  2)</f>
        <v>0</v>
      </c>
      <c r="I35" s="162">
        <v>0.20999999999999999</v>
      </c>
      <c r="J35" s="161">
        <f>ROUND(((SUM(BE129:BE300))*I35),  2)</f>
        <v>0</v>
      </c>
      <c r="L35" s="42"/>
    </row>
    <row r="36" s="1" customFormat="1" ht="14.4" customHeight="1">
      <c r="B36" s="42"/>
      <c r="E36" s="146" t="s">
        <v>40</v>
      </c>
      <c r="F36" s="161">
        <f>ROUND((SUM(BF129:BF300)),  2)</f>
        <v>0</v>
      </c>
      <c r="I36" s="162">
        <v>0.14999999999999999</v>
      </c>
      <c r="J36" s="161">
        <f>ROUND(((SUM(BF129:BF300))*I36),  2)</f>
        <v>0</v>
      </c>
      <c r="L36" s="42"/>
    </row>
    <row r="37" hidden="1" s="1" customFormat="1" ht="14.4" customHeight="1">
      <c r="B37" s="42"/>
      <c r="E37" s="146" t="s">
        <v>41</v>
      </c>
      <c r="F37" s="161">
        <f>ROUND((SUM(BG129:BG300)),  2)</f>
        <v>0</v>
      </c>
      <c r="I37" s="162">
        <v>0.20999999999999999</v>
      </c>
      <c r="J37" s="161">
        <f>0</f>
        <v>0</v>
      </c>
      <c r="L37" s="42"/>
    </row>
    <row r="38" hidden="1" s="1" customFormat="1" ht="14.4" customHeight="1">
      <c r="B38" s="42"/>
      <c r="E38" s="146" t="s">
        <v>42</v>
      </c>
      <c r="F38" s="161">
        <f>ROUND((SUM(BH129:BH300)),  2)</f>
        <v>0</v>
      </c>
      <c r="I38" s="162">
        <v>0.14999999999999999</v>
      </c>
      <c r="J38" s="161">
        <f>0</f>
        <v>0</v>
      </c>
      <c r="L38" s="42"/>
    </row>
    <row r="39" hidden="1" s="1" customFormat="1" ht="14.4" customHeight="1">
      <c r="B39" s="42"/>
      <c r="E39" s="146" t="s">
        <v>43</v>
      </c>
      <c r="F39" s="161">
        <f>ROUND((SUM(BI129:BI300)),  2)</f>
        <v>0</v>
      </c>
      <c r="I39" s="162">
        <v>0</v>
      </c>
      <c r="J39" s="161">
        <f>0</f>
        <v>0</v>
      </c>
      <c r="L39" s="42"/>
    </row>
    <row r="40" s="1" customFormat="1" ht="6.96" customHeight="1">
      <c r="B40" s="42"/>
      <c r="I40" s="148"/>
      <c r="L40" s="42"/>
    </row>
    <row r="41" s="1" customFormat="1" ht="25.4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="1" customFormat="1" ht="14.4" customHeight="1">
      <c r="B42" s="42"/>
      <c r="I42" s="14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="1" customFormat="1" ht="6.96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="1" customFormat="1" ht="24.96" customHeight="1">
      <c r="B82" s="37"/>
      <c r="C82" s="22" t="s">
        <v>106</v>
      </c>
      <c r="D82" s="38"/>
      <c r="E82" s="38"/>
      <c r="F82" s="38"/>
      <c r="G82" s="38"/>
      <c r="H82" s="38"/>
      <c r="I82" s="14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="1" customFormat="1" ht="16.5" customHeight="1">
      <c r="B85" s="37"/>
      <c r="C85" s="38"/>
      <c r="D85" s="38"/>
      <c r="E85" s="185" t="str">
        <f>E7</f>
        <v>Oprava místní komunikace na ul. Zborovská, Šumperk</v>
      </c>
      <c r="F85" s="31"/>
      <c r="G85" s="31"/>
      <c r="H85" s="31"/>
      <c r="I85" s="148"/>
      <c r="J85" s="38"/>
      <c r="K85" s="38"/>
      <c r="L85" s="42"/>
    </row>
    <row r="86" ht="12" customHeight="1">
      <c r="B86" s="20"/>
      <c r="C86" s="31" t="s">
        <v>102</v>
      </c>
      <c r="D86" s="21"/>
      <c r="E86" s="21"/>
      <c r="F86" s="21"/>
      <c r="G86" s="21"/>
      <c r="H86" s="21"/>
      <c r="I86" s="140"/>
      <c r="J86" s="21"/>
      <c r="K86" s="21"/>
      <c r="L86" s="19"/>
    </row>
    <row r="87" s="1" customFormat="1" ht="16.5" customHeight="1">
      <c r="B87" s="37"/>
      <c r="C87" s="38"/>
      <c r="D87" s="38"/>
      <c r="E87" s="185" t="s">
        <v>159</v>
      </c>
      <c r="F87" s="38"/>
      <c r="G87" s="38"/>
      <c r="H87" s="38"/>
      <c r="I87" s="148"/>
      <c r="J87" s="38"/>
      <c r="K87" s="38"/>
      <c r="L87" s="42"/>
    </row>
    <row r="88" s="1" customFormat="1" ht="12" customHeight="1">
      <c r="B88" s="37"/>
      <c r="C88" s="31" t="s">
        <v>104</v>
      </c>
      <c r="D88" s="38"/>
      <c r="E88" s="38"/>
      <c r="F88" s="38"/>
      <c r="G88" s="38"/>
      <c r="H88" s="38"/>
      <c r="I88" s="148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SO 101 - Místní komunikace</v>
      </c>
      <c r="F89" s="38"/>
      <c r="G89" s="38"/>
      <c r="H89" s="38"/>
      <c r="I89" s="148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22. 2. 2020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="1" customFormat="1" ht="29.28" customHeight="1">
      <c r="B96" s="37"/>
      <c r="C96" s="186" t="s">
        <v>107</v>
      </c>
      <c r="D96" s="187"/>
      <c r="E96" s="187"/>
      <c r="F96" s="187"/>
      <c r="G96" s="187"/>
      <c r="H96" s="187"/>
      <c r="I96" s="188"/>
      <c r="J96" s="189" t="s">
        <v>108</v>
      </c>
      <c r="K96" s="187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="1" customFormat="1" ht="22.8" customHeight="1">
      <c r="B98" s="37"/>
      <c r="C98" s="190" t="s">
        <v>109</v>
      </c>
      <c r="D98" s="38"/>
      <c r="E98" s="38"/>
      <c r="F98" s="38"/>
      <c r="G98" s="38"/>
      <c r="H98" s="38"/>
      <c r="I98" s="148"/>
      <c r="J98" s="104">
        <f>J129</f>
        <v>0</v>
      </c>
      <c r="K98" s="38"/>
      <c r="L98" s="42"/>
      <c r="AU98" s="16" t="s">
        <v>110</v>
      </c>
    </row>
    <row r="99" s="8" customFormat="1" ht="24.96" customHeight="1">
      <c r="B99" s="191"/>
      <c r="C99" s="192"/>
      <c r="D99" s="193" t="s">
        <v>111</v>
      </c>
      <c r="E99" s="194"/>
      <c r="F99" s="194"/>
      <c r="G99" s="194"/>
      <c r="H99" s="194"/>
      <c r="I99" s="195"/>
      <c r="J99" s="196">
        <f>J130</f>
        <v>0</v>
      </c>
      <c r="K99" s="192"/>
      <c r="L99" s="197"/>
    </row>
    <row r="100" s="9" customFormat="1" ht="19.92" customHeight="1">
      <c r="B100" s="198"/>
      <c r="C100" s="127"/>
      <c r="D100" s="199" t="s">
        <v>112</v>
      </c>
      <c r="E100" s="200"/>
      <c r="F100" s="200"/>
      <c r="G100" s="200"/>
      <c r="H100" s="200"/>
      <c r="I100" s="201"/>
      <c r="J100" s="202">
        <f>J131</f>
        <v>0</v>
      </c>
      <c r="K100" s="127"/>
      <c r="L100" s="203"/>
    </row>
    <row r="101" s="9" customFormat="1" ht="19.92" customHeight="1">
      <c r="B101" s="198"/>
      <c r="C101" s="127"/>
      <c r="D101" s="199" t="s">
        <v>161</v>
      </c>
      <c r="E101" s="200"/>
      <c r="F101" s="200"/>
      <c r="G101" s="200"/>
      <c r="H101" s="200"/>
      <c r="I101" s="201"/>
      <c r="J101" s="202">
        <f>J170</f>
        <v>0</v>
      </c>
      <c r="K101" s="127"/>
      <c r="L101" s="203"/>
    </row>
    <row r="102" s="9" customFormat="1" ht="19.92" customHeight="1">
      <c r="B102" s="198"/>
      <c r="C102" s="127"/>
      <c r="D102" s="199" t="s">
        <v>162</v>
      </c>
      <c r="E102" s="200"/>
      <c r="F102" s="200"/>
      <c r="G102" s="200"/>
      <c r="H102" s="200"/>
      <c r="I102" s="201"/>
      <c r="J102" s="202">
        <f>J180</f>
        <v>0</v>
      </c>
      <c r="K102" s="127"/>
      <c r="L102" s="203"/>
    </row>
    <row r="103" s="9" customFormat="1" ht="19.92" customHeight="1">
      <c r="B103" s="198"/>
      <c r="C103" s="127"/>
      <c r="D103" s="199" t="s">
        <v>163</v>
      </c>
      <c r="E103" s="200"/>
      <c r="F103" s="200"/>
      <c r="G103" s="200"/>
      <c r="H103" s="200"/>
      <c r="I103" s="201"/>
      <c r="J103" s="202">
        <f>J185</f>
        <v>0</v>
      </c>
      <c r="K103" s="127"/>
      <c r="L103" s="203"/>
    </row>
    <row r="104" s="9" customFormat="1" ht="19.92" customHeight="1">
      <c r="B104" s="198"/>
      <c r="C104" s="127"/>
      <c r="D104" s="199" t="s">
        <v>164</v>
      </c>
      <c r="E104" s="200"/>
      <c r="F104" s="200"/>
      <c r="G104" s="200"/>
      <c r="H104" s="200"/>
      <c r="I104" s="201"/>
      <c r="J104" s="202">
        <f>J205</f>
        <v>0</v>
      </c>
      <c r="K104" s="127"/>
      <c r="L104" s="203"/>
    </row>
    <row r="105" s="9" customFormat="1" ht="19.92" customHeight="1">
      <c r="B105" s="198"/>
      <c r="C105" s="127"/>
      <c r="D105" s="199" t="s">
        <v>165</v>
      </c>
      <c r="E105" s="200"/>
      <c r="F105" s="200"/>
      <c r="G105" s="200"/>
      <c r="H105" s="200"/>
      <c r="I105" s="201"/>
      <c r="J105" s="202">
        <f>J234</f>
        <v>0</v>
      </c>
      <c r="K105" s="127"/>
      <c r="L105" s="203"/>
    </row>
    <row r="106" s="9" customFormat="1" ht="19.92" customHeight="1">
      <c r="B106" s="198"/>
      <c r="C106" s="127"/>
      <c r="D106" s="199" t="s">
        <v>113</v>
      </c>
      <c r="E106" s="200"/>
      <c r="F106" s="200"/>
      <c r="G106" s="200"/>
      <c r="H106" s="200"/>
      <c r="I106" s="201"/>
      <c r="J106" s="202">
        <f>J272</f>
        <v>0</v>
      </c>
      <c r="K106" s="127"/>
      <c r="L106" s="203"/>
    </row>
    <row r="107" s="9" customFormat="1" ht="19.92" customHeight="1">
      <c r="B107" s="198"/>
      <c r="C107" s="127"/>
      <c r="D107" s="199" t="s">
        <v>166</v>
      </c>
      <c r="E107" s="200"/>
      <c r="F107" s="200"/>
      <c r="G107" s="200"/>
      <c r="H107" s="200"/>
      <c r="I107" s="201"/>
      <c r="J107" s="202">
        <f>J299</f>
        <v>0</v>
      </c>
      <c r="K107" s="127"/>
      <c r="L107" s="203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1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4"/>
      <c r="J113" s="63"/>
      <c r="K113" s="63"/>
      <c r="L113" s="42"/>
    </row>
    <row r="114" s="1" customFormat="1" ht="24.96" customHeight="1">
      <c r="B114" s="37"/>
      <c r="C114" s="22" t="s">
        <v>114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8"/>
      <c r="J116" s="38"/>
      <c r="K116" s="38"/>
      <c r="L116" s="42"/>
    </row>
    <row r="117" s="1" customFormat="1" ht="16.5" customHeight="1">
      <c r="B117" s="37"/>
      <c r="C117" s="38"/>
      <c r="D117" s="38"/>
      <c r="E117" s="185" t="str">
        <f>E7</f>
        <v>Oprava místní komunikace na ul. Zborovská, Šumperk</v>
      </c>
      <c r="F117" s="31"/>
      <c r="G117" s="31"/>
      <c r="H117" s="31"/>
      <c r="I117" s="148"/>
      <c r="J117" s="38"/>
      <c r="K117" s="38"/>
      <c r="L117" s="42"/>
    </row>
    <row r="118" ht="12" customHeight="1">
      <c r="B118" s="20"/>
      <c r="C118" s="31" t="s">
        <v>102</v>
      </c>
      <c r="D118" s="21"/>
      <c r="E118" s="21"/>
      <c r="F118" s="21"/>
      <c r="G118" s="21"/>
      <c r="H118" s="21"/>
      <c r="I118" s="140"/>
      <c r="J118" s="21"/>
      <c r="K118" s="21"/>
      <c r="L118" s="19"/>
    </row>
    <row r="119" s="1" customFormat="1" ht="16.5" customHeight="1">
      <c r="B119" s="37"/>
      <c r="C119" s="38"/>
      <c r="D119" s="38"/>
      <c r="E119" s="185" t="s">
        <v>159</v>
      </c>
      <c r="F119" s="38"/>
      <c r="G119" s="38"/>
      <c r="H119" s="38"/>
      <c r="I119" s="148"/>
      <c r="J119" s="38"/>
      <c r="K119" s="38"/>
      <c r="L119" s="42"/>
    </row>
    <row r="120" s="1" customFormat="1" ht="12" customHeight="1">
      <c r="B120" s="37"/>
      <c r="C120" s="31" t="s">
        <v>104</v>
      </c>
      <c r="D120" s="38"/>
      <c r="E120" s="38"/>
      <c r="F120" s="38"/>
      <c r="G120" s="38"/>
      <c r="H120" s="38"/>
      <c r="I120" s="148"/>
      <c r="J120" s="38"/>
      <c r="K120" s="38"/>
      <c r="L120" s="42"/>
    </row>
    <row r="121" s="1" customFormat="1" ht="16.5" customHeight="1">
      <c r="B121" s="37"/>
      <c r="C121" s="38"/>
      <c r="D121" s="38"/>
      <c r="E121" s="70" t="str">
        <f>E11</f>
        <v>SO 101 - Místní komunikace</v>
      </c>
      <c r="F121" s="38"/>
      <c r="G121" s="38"/>
      <c r="H121" s="38"/>
      <c r="I121" s="148"/>
      <c r="J121" s="38"/>
      <c r="K121" s="38"/>
      <c r="L121" s="42"/>
    </row>
    <row r="122" s="1" customFormat="1" ht="6.96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="1" customFormat="1" ht="12" customHeight="1">
      <c r="B123" s="37"/>
      <c r="C123" s="31" t="s">
        <v>20</v>
      </c>
      <c r="D123" s="38"/>
      <c r="E123" s="38"/>
      <c r="F123" s="26" t="str">
        <f>F14</f>
        <v>Šumperk</v>
      </c>
      <c r="G123" s="38"/>
      <c r="H123" s="38"/>
      <c r="I123" s="150" t="s">
        <v>22</v>
      </c>
      <c r="J123" s="73" t="str">
        <f>IF(J14="","",J14)</f>
        <v>22. 2. 2020</v>
      </c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8"/>
      <c r="J124" s="38"/>
      <c r="K124" s="38"/>
      <c r="L124" s="42"/>
    </row>
    <row r="125" s="1" customFormat="1" ht="15.15" customHeight="1">
      <c r="B125" s="37"/>
      <c r="C125" s="31" t="s">
        <v>24</v>
      </c>
      <c r="D125" s="38"/>
      <c r="E125" s="38"/>
      <c r="F125" s="26" t="str">
        <f>E17</f>
        <v xml:space="preserve"> </v>
      </c>
      <c r="G125" s="38"/>
      <c r="H125" s="38"/>
      <c r="I125" s="150" t="s">
        <v>30</v>
      </c>
      <c r="J125" s="35" t="str">
        <f>E23</f>
        <v xml:space="preserve"> </v>
      </c>
      <c r="K125" s="38"/>
      <c r="L125" s="42"/>
    </row>
    <row r="126" s="1" customFormat="1" ht="15.15" customHeight="1">
      <c r="B126" s="37"/>
      <c r="C126" s="31" t="s">
        <v>28</v>
      </c>
      <c r="D126" s="38"/>
      <c r="E126" s="38"/>
      <c r="F126" s="26" t="str">
        <f>IF(E20="","",E20)</f>
        <v>Vyplň údaj</v>
      </c>
      <c r="G126" s="38"/>
      <c r="H126" s="38"/>
      <c r="I126" s="150" t="s">
        <v>32</v>
      </c>
      <c r="J126" s="35" t="str">
        <f>E26</f>
        <v xml:space="preserve"> </v>
      </c>
      <c r="K126" s="38"/>
      <c r="L126" s="42"/>
    </row>
    <row r="127" s="1" customFormat="1" ht="10.32" customHeight="1">
      <c r="B127" s="37"/>
      <c r="C127" s="38"/>
      <c r="D127" s="38"/>
      <c r="E127" s="38"/>
      <c r="F127" s="38"/>
      <c r="G127" s="38"/>
      <c r="H127" s="38"/>
      <c r="I127" s="148"/>
      <c r="J127" s="38"/>
      <c r="K127" s="38"/>
      <c r="L127" s="42"/>
    </row>
    <row r="128" s="10" customFormat="1" ht="29.28" customHeight="1">
      <c r="B128" s="204"/>
      <c r="C128" s="205" t="s">
        <v>115</v>
      </c>
      <c r="D128" s="206" t="s">
        <v>59</v>
      </c>
      <c r="E128" s="206" t="s">
        <v>55</v>
      </c>
      <c r="F128" s="206" t="s">
        <v>56</v>
      </c>
      <c r="G128" s="206" t="s">
        <v>116</v>
      </c>
      <c r="H128" s="206" t="s">
        <v>117</v>
      </c>
      <c r="I128" s="207" t="s">
        <v>118</v>
      </c>
      <c r="J128" s="206" t="s">
        <v>108</v>
      </c>
      <c r="K128" s="208" t="s">
        <v>119</v>
      </c>
      <c r="L128" s="209"/>
      <c r="M128" s="94" t="s">
        <v>1</v>
      </c>
      <c r="N128" s="95" t="s">
        <v>38</v>
      </c>
      <c r="O128" s="95" t="s">
        <v>120</v>
      </c>
      <c r="P128" s="95" t="s">
        <v>121</v>
      </c>
      <c r="Q128" s="95" t="s">
        <v>122</v>
      </c>
      <c r="R128" s="95" t="s">
        <v>123</v>
      </c>
      <c r="S128" s="95" t="s">
        <v>124</v>
      </c>
      <c r="T128" s="96" t="s">
        <v>125</v>
      </c>
    </row>
    <row r="129" s="1" customFormat="1" ht="22.8" customHeight="1">
      <c r="B129" s="37"/>
      <c r="C129" s="101" t="s">
        <v>126</v>
      </c>
      <c r="D129" s="38"/>
      <c r="E129" s="38"/>
      <c r="F129" s="38"/>
      <c r="G129" s="38"/>
      <c r="H129" s="38"/>
      <c r="I129" s="148"/>
      <c r="J129" s="210">
        <f>BK129</f>
        <v>0</v>
      </c>
      <c r="K129" s="38"/>
      <c r="L129" s="42"/>
      <c r="M129" s="97"/>
      <c r="N129" s="98"/>
      <c r="O129" s="98"/>
      <c r="P129" s="211">
        <f>P130</f>
        <v>0</v>
      </c>
      <c r="Q129" s="98"/>
      <c r="R129" s="211">
        <f>R130</f>
        <v>149.89103700000001</v>
      </c>
      <c r="S129" s="98"/>
      <c r="T129" s="212">
        <f>T130</f>
        <v>24.350999999999999</v>
      </c>
      <c r="AT129" s="16" t="s">
        <v>73</v>
      </c>
      <c r="AU129" s="16" t="s">
        <v>110</v>
      </c>
      <c r="BK129" s="213">
        <f>BK130</f>
        <v>0</v>
      </c>
    </row>
    <row r="130" s="11" customFormat="1" ht="25.92" customHeight="1">
      <c r="B130" s="214"/>
      <c r="C130" s="215"/>
      <c r="D130" s="216" t="s">
        <v>73</v>
      </c>
      <c r="E130" s="217" t="s">
        <v>127</v>
      </c>
      <c r="F130" s="217" t="s">
        <v>128</v>
      </c>
      <c r="G130" s="215"/>
      <c r="H130" s="215"/>
      <c r="I130" s="218"/>
      <c r="J130" s="219">
        <f>BK130</f>
        <v>0</v>
      </c>
      <c r="K130" s="215"/>
      <c r="L130" s="220"/>
      <c r="M130" s="221"/>
      <c r="N130" s="222"/>
      <c r="O130" s="222"/>
      <c r="P130" s="223">
        <f>P131+P170+P180+P185+P205+P234+P272+P299</f>
        <v>0</v>
      </c>
      <c r="Q130" s="222"/>
      <c r="R130" s="223">
        <f>R131+R170+R180+R185+R205+R234+R272+R299</f>
        <v>149.89103700000001</v>
      </c>
      <c r="S130" s="222"/>
      <c r="T130" s="224">
        <f>T131+T170+T180+T185+T205+T234+T272+T299</f>
        <v>24.350999999999999</v>
      </c>
      <c r="AR130" s="225" t="s">
        <v>81</v>
      </c>
      <c r="AT130" s="226" t="s">
        <v>73</v>
      </c>
      <c r="AU130" s="226" t="s">
        <v>74</v>
      </c>
      <c r="AY130" s="225" t="s">
        <v>129</v>
      </c>
      <c r="BK130" s="227">
        <f>BK131+BK170+BK180+BK185+BK205+BK234+BK272+BK299</f>
        <v>0</v>
      </c>
    </row>
    <row r="131" s="11" customFormat="1" ht="22.8" customHeight="1">
      <c r="B131" s="214"/>
      <c r="C131" s="215"/>
      <c r="D131" s="216" t="s">
        <v>73</v>
      </c>
      <c r="E131" s="228" t="s">
        <v>81</v>
      </c>
      <c r="F131" s="228" t="s">
        <v>130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SUM(P132:P169)</f>
        <v>0</v>
      </c>
      <c r="Q131" s="222"/>
      <c r="R131" s="223">
        <f>SUM(R132:R169)</f>
        <v>12.701000000000001</v>
      </c>
      <c r="S131" s="222"/>
      <c r="T131" s="224">
        <f>SUM(T132:T169)</f>
        <v>24.350999999999999</v>
      </c>
      <c r="AR131" s="225" t="s">
        <v>81</v>
      </c>
      <c r="AT131" s="226" t="s">
        <v>73</v>
      </c>
      <c r="AU131" s="226" t="s">
        <v>81</v>
      </c>
      <c r="AY131" s="225" t="s">
        <v>129</v>
      </c>
      <c r="BK131" s="227">
        <f>SUM(BK132:BK169)</f>
        <v>0</v>
      </c>
    </row>
    <row r="132" s="1" customFormat="1" ht="24" customHeight="1">
      <c r="B132" s="37"/>
      <c r="C132" s="230" t="s">
        <v>81</v>
      </c>
      <c r="D132" s="230" t="s">
        <v>131</v>
      </c>
      <c r="E132" s="231" t="s">
        <v>167</v>
      </c>
      <c r="F132" s="232" t="s">
        <v>168</v>
      </c>
      <c r="G132" s="233" t="s">
        <v>134</v>
      </c>
      <c r="H132" s="234">
        <v>2</v>
      </c>
      <c r="I132" s="235"/>
      <c r="J132" s="236">
        <f>ROUND(I132*H132,2)</f>
        <v>0</v>
      </c>
      <c r="K132" s="232" t="s">
        <v>135</v>
      </c>
      <c r="L132" s="42"/>
      <c r="M132" s="237" t="s">
        <v>1</v>
      </c>
      <c r="N132" s="238" t="s">
        <v>39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0.38800000000000001</v>
      </c>
      <c r="T132" s="240">
        <f>S132*H132</f>
        <v>0.77600000000000002</v>
      </c>
      <c r="AR132" s="241" t="s">
        <v>136</v>
      </c>
      <c r="AT132" s="241" t="s">
        <v>131</v>
      </c>
      <c r="AU132" s="241" t="s">
        <v>83</v>
      </c>
      <c r="AY132" s="16" t="s">
        <v>129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81</v>
      </c>
      <c r="BK132" s="242">
        <f>ROUND(I132*H132,2)</f>
        <v>0</v>
      </c>
      <c r="BL132" s="16" t="s">
        <v>136</v>
      </c>
      <c r="BM132" s="241" t="s">
        <v>169</v>
      </c>
    </row>
    <row r="133" s="12" customFormat="1">
      <c r="B133" s="243"/>
      <c r="C133" s="244"/>
      <c r="D133" s="245" t="s">
        <v>138</v>
      </c>
      <c r="E133" s="246" t="s">
        <v>1</v>
      </c>
      <c r="F133" s="247" t="s">
        <v>170</v>
      </c>
      <c r="G133" s="244"/>
      <c r="H133" s="246" t="s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138</v>
      </c>
      <c r="AU133" s="253" t="s">
        <v>83</v>
      </c>
      <c r="AV133" s="12" t="s">
        <v>81</v>
      </c>
      <c r="AW133" s="12" t="s">
        <v>31</v>
      </c>
      <c r="AX133" s="12" t="s">
        <v>74</v>
      </c>
      <c r="AY133" s="253" t="s">
        <v>129</v>
      </c>
    </row>
    <row r="134" s="13" customFormat="1">
      <c r="B134" s="254"/>
      <c r="C134" s="255"/>
      <c r="D134" s="245" t="s">
        <v>138</v>
      </c>
      <c r="E134" s="256" t="s">
        <v>1</v>
      </c>
      <c r="F134" s="257" t="s">
        <v>171</v>
      </c>
      <c r="G134" s="255"/>
      <c r="H134" s="258">
        <v>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138</v>
      </c>
      <c r="AU134" s="264" t="s">
        <v>83</v>
      </c>
      <c r="AV134" s="13" t="s">
        <v>83</v>
      </c>
      <c r="AW134" s="13" t="s">
        <v>31</v>
      </c>
      <c r="AX134" s="13" t="s">
        <v>74</v>
      </c>
      <c r="AY134" s="264" t="s">
        <v>129</v>
      </c>
    </row>
    <row r="135" s="14" customFormat="1">
      <c r="B135" s="265"/>
      <c r="C135" s="266"/>
      <c r="D135" s="245" t="s">
        <v>138</v>
      </c>
      <c r="E135" s="267" t="s">
        <v>1</v>
      </c>
      <c r="F135" s="268" t="s">
        <v>141</v>
      </c>
      <c r="G135" s="266"/>
      <c r="H135" s="269">
        <v>2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138</v>
      </c>
      <c r="AU135" s="275" t="s">
        <v>83</v>
      </c>
      <c r="AV135" s="14" t="s">
        <v>136</v>
      </c>
      <c r="AW135" s="14" t="s">
        <v>31</v>
      </c>
      <c r="AX135" s="14" t="s">
        <v>81</v>
      </c>
      <c r="AY135" s="275" t="s">
        <v>129</v>
      </c>
    </row>
    <row r="136" s="1" customFormat="1" ht="16.5" customHeight="1">
      <c r="B136" s="37"/>
      <c r="C136" s="230" t="s">
        <v>83</v>
      </c>
      <c r="D136" s="230" t="s">
        <v>131</v>
      </c>
      <c r="E136" s="231" t="s">
        <v>172</v>
      </c>
      <c r="F136" s="232" t="s">
        <v>173</v>
      </c>
      <c r="G136" s="233" t="s">
        <v>174</v>
      </c>
      <c r="H136" s="234">
        <v>115</v>
      </c>
      <c r="I136" s="235"/>
      <c r="J136" s="236">
        <f>ROUND(I136*H136,2)</f>
        <v>0</v>
      </c>
      <c r="K136" s="232" t="s">
        <v>135</v>
      </c>
      <c r="L136" s="42"/>
      <c r="M136" s="237" t="s">
        <v>1</v>
      </c>
      <c r="N136" s="238" t="s">
        <v>39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0.20499999999999999</v>
      </c>
      <c r="T136" s="240">
        <f>S136*H136</f>
        <v>23.574999999999999</v>
      </c>
      <c r="AR136" s="241" t="s">
        <v>136</v>
      </c>
      <c r="AT136" s="241" t="s">
        <v>131</v>
      </c>
      <c r="AU136" s="241" t="s">
        <v>83</v>
      </c>
      <c r="AY136" s="16" t="s">
        <v>129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81</v>
      </c>
      <c r="BK136" s="242">
        <f>ROUND(I136*H136,2)</f>
        <v>0</v>
      </c>
      <c r="BL136" s="16" t="s">
        <v>136</v>
      </c>
      <c r="BM136" s="241" t="s">
        <v>175</v>
      </c>
    </row>
    <row r="137" s="12" customFormat="1">
      <c r="B137" s="243"/>
      <c r="C137" s="244"/>
      <c r="D137" s="245" t="s">
        <v>138</v>
      </c>
      <c r="E137" s="246" t="s">
        <v>1</v>
      </c>
      <c r="F137" s="247" t="s">
        <v>176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138</v>
      </c>
      <c r="AU137" s="253" t="s">
        <v>83</v>
      </c>
      <c r="AV137" s="12" t="s">
        <v>81</v>
      </c>
      <c r="AW137" s="12" t="s">
        <v>31</v>
      </c>
      <c r="AX137" s="12" t="s">
        <v>74</v>
      </c>
      <c r="AY137" s="253" t="s">
        <v>129</v>
      </c>
    </row>
    <row r="138" s="13" customFormat="1">
      <c r="B138" s="254"/>
      <c r="C138" s="255"/>
      <c r="D138" s="245" t="s">
        <v>138</v>
      </c>
      <c r="E138" s="256" t="s">
        <v>1</v>
      </c>
      <c r="F138" s="257" t="s">
        <v>177</v>
      </c>
      <c r="G138" s="255"/>
      <c r="H138" s="258">
        <v>115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138</v>
      </c>
      <c r="AU138" s="264" t="s">
        <v>83</v>
      </c>
      <c r="AV138" s="13" t="s">
        <v>83</v>
      </c>
      <c r="AW138" s="13" t="s">
        <v>31</v>
      </c>
      <c r="AX138" s="13" t="s">
        <v>74</v>
      </c>
      <c r="AY138" s="264" t="s">
        <v>129</v>
      </c>
    </row>
    <row r="139" s="14" customFormat="1">
      <c r="B139" s="265"/>
      <c r="C139" s="266"/>
      <c r="D139" s="245" t="s">
        <v>138</v>
      </c>
      <c r="E139" s="267" t="s">
        <v>1</v>
      </c>
      <c r="F139" s="268" t="s">
        <v>141</v>
      </c>
      <c r="G139" s="266"/>
      <c r="H139" s="269">
        <v>115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138</v>
      </c>
      <c r="AU139" s="275" t="s">
        <v>83</v>
      </c>
      <c r="AV139" s="14" t="s">
        <v>136</v>
      </c>
      <c r="AW139" s="14" t="s">
        <v>31</v>
      </c>
      <c r="AX139" s="14" t="s">
        <v>81</v>
      </c>
      <c r="AY139" s="275" t="s">
        <v>129</v>
      </c>
    </row>
    <row r="140" s="1" customFormat="1" ht="24" customHeight="1">
      <c r="B140" s="37"/>
      <c r="C140" s="230" t="s">
        <v>150</v>
      </c>
      <c r="D140" s="230" t="s">
        <v>131</v>
      </c>
      <c r="E140" s="231" t="s">
        <v>178</v>
      </c>
      <c r="F140" s="232" t="s">
        <v>179</v>
      </c>
      <c r="G140" s="233" t="s">
        <v>180</v>
      </c>
      <c r="H140" s="234">
        <v>6.4800000000000004</v>
      </c>
      <c r="I140" s="235"/>
      <c r="J140" s="236">
        <f>ROUND(I140*H140,2)</f>
        <v>0</v>
      </c>
      <c r="K140" s="232" t="s">
        <v>135</v>
      </c>
      <c r="L140" s="42"/>
      <c r="M140" s="237" t="s">
        <v>1</v>
      </c>
      <c r="N140" s="238" t="s">
        <v>39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AR140" s="241" t="s">
        <v>136</v>
      </c>
      <c r="AT140" s="241" t="s">
        <v>131</v>
      </c>
      <c r="AU140" s="241" t="s">
        <v>83</v>
      </c>
      <c r="AY140" s="16" t="s">
        <v>129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81</v>
      </c>
      <c r="BK140" s="242">
        <f>ROUND(I140*H140,2)</f>
        <v>0</v>
      </c>
      <c r="BL140" s="16" t="s">
        <v>136</v>
      </c>
      <c r="BM140" s="241" t="s">
        <v>181</v>
      </c>
    </row>
    <row r="141" s="12" customFormat="1">
      <c r="B141" s="243"/>
      <c r="C141" s="244"/>
      <c r="D141" s="245" t="s">
        <v>138</v>
      </c>
      <c r="E141" s="246" t="s">
        <v>1</v>
      </c>
      <c r="F141" s="247" t="s">
        <v>182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138</v>
      </c>
      <c r="AU141" s="253" t="s">
        <v>83</v>
      </c>
      <c r="AV141" s="12" t="s">
        <v>81</v>
      </c>
      <c r="AW141" s="12" t="s">
        <v>31</v>
      </c>
      <c r="AX141" s="12" t="s">
        <v>74</v>
      </c>
      <c r="AY141" s="253" t="s">
        <v>129</v>
      </c>
    </row>
    <row r="142" s="13" customFormat="1">
      <c r="B142" s="254"/>
      <c r="C142" s="255"/>
      <c r="D142" s="245" t="s">
        <v>138</v>
      </c>
      <c r="E142" s="256" t="s">
        <v>1</v>
      </c>
      <c r="F142" s="257" t="s">
        <v>183</v>
      </c>
      <c r="G142" s="255"/>
      <c r="H142" s="258">
        <v>3.6000000000000001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138</v>
      </c>
      <c r="AU142" s="264" t="s">
        <v>83</v>
      </c>
      <c r="AV142" s="13" t="s">
        <v>83</v>
      </c>
      <c r="AW142" s="13" t="s">
        <v>31</v>
      </c>
      <c r="AX142" s="13" t="s">
        <v>74</v>
      </c>
      <c r="AY142" s="264" t="s">
        <v>129</v>
      </c>
    </row>
    <row r="143" s="13" customFormat="1">
      <c r="B143" s="254"/>
      <c r="C143" s="255"/>
      <c r="D143" s="245" t="s">
        <v>138</v>
      </c>
      <c r="E143" s="256" t="s">
        <v>1</v>
      </c>
      <c r="F143" s="257" t="s">
        <v>184</v>
      </c>
      <c r="G143" s="255"/>
      <c r="H143" s="258">
        <v>2.8799999999999999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138</v>
      </c>
      <c r="AU143" s="264" t="s">
        <v>83</v>
      </c>
      <c r="AV143" s="13" t="s">
        <v>83</v>
      </c>
      <c r="AW143" s="13" t="s">
        <v>31</v>
      </c>
      <c r="AX143" s="13" t="s">
        <v>74</v>
      </c>
      <c r="AY143" s="264" t="s">
        <v>129</v>
      </c>
    </row>
    <row r="144" s="14" customFormat="1">
      <c r="B144" s="265"/>
      <c r="C144" s="266"/>
      <c r="D144" s="245" t="s">
        <v>138</v>
      </c>
      <c r="E144" s="267" t="s">
        <v>1</v>
      </c>
      <c r="F144" s="268" t="s">
        <v>141</v>
      </c>
      <c r="G144" s="266"/>
      <c r="H144" s="269">
        <v>6.4800000000000004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138</v>
      </c>
      <c r="AU144" s="275" t="s">
        <v>83</v>
      </c>
      <c r="AV144" s="14" t="s">
        <v>136</v>
      </c>
      <c r="AW144" s="14" t="s">
        <v>31</v>
      </c>
      <c r="AX144" s="14" t="s">
        <v>81</v>
      </c>
      <c r="AY144" s="275" t="s">
        <v>129</v>
      </c>
    </row>
    <row r="145" s="1" customFormat="1" ht="24" customHeight="1">
      <c r="B145" s="37"/>
      <c r="C145" s="230" t="s">
        <v>136</v>
      </c>
      <c r="D145" s="230" t="s">
        <v>131</v>
      </c>
      <c r="E145" s="231" t="s">
        <v>185</v>
      </c>
      <c r="F145" s="232" t="s">
        <v>186</v>
      </c>
      <c r="G145" s="233" t="s">
        <v>180</v>
      </c>
      <c r="H145" s="234">
        <v>3.2400000000000002</v>
      </c>
      <c r="I145" s="235"/>
      <c r="J145" s="236">
        <f>ROUND(I145*H145,2)</f>
        <v>0</v>
      </c>
      <c r="K145" s="232" t="s">
        <v>135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136</v>
      </c>
      <c r="AT145" s="241" t="s">
        <v>131</v>
      </c>
      <c r="AU145" s="241" t="s">
        <v>83</v>
      </c>
      <c r="AY145" s="16" t="s">
        <v>129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136</v>
      </c>
      <c r="BM145" s="241" t="s">
        <v>187</v>
      </c>
    </row>
    <row r="146" s="13" customFormat="1">
      <c r="B146" s="254"/>
      <c r="C146" s="255"/>
      <c r="D146" s="245" t="s">
        <v>138</v>
      </c>
      <c r="E146" s="256" t="s">
        <v>1</v>
      </c>
      <c r="F146" s="257" t="s">
        <v>188</v>
      </c>
      <c r="G146" s="255"/>
      <c r="H146" s="258">
        <v>3.2400000000000002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138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129</v>
      </c>
    </row>
    <row r="147" s="14" customFormat="1">
      <c r="B147" s="265"/>
      <c r="C147" s="266"/>
      <c r="D147" s="245" t="s">
        <v>138</v>
      </c>
      <c r="E147" s="267" t="s">
        <v>1</v>
      </c>
      <c r="F147" s="268" t="s">
        <v>141</v>
      </c>
      <c r="G147" s="266"/>
      <c r="H147" s="269">
        <v>3.2400000000000002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138</v>
      </c>
      <c r="AU147" s="275" t="s">
        <v>83</v>
      </c>
      <c r="AV147" s="14" t="s">
        <v>136</v>
      </c>
      <c r="AW147" s="14" t="s">
        <v>31</v>
      </c>
      <c r="AX147" s="14" t="s">
        <v>81</v>
      </c>
      <c r="AY147" s="275" t="s">
        <v>129</v>
      </c>
    </row>
    <row r="148" s="1" customFormat="1" ht="24" customHeight="1">
      <c r="B148" s="37"/>
      <c r="C148" s="230" t="s">
        <v>189</v>
      </c>
      <c r="D148" s="230" t="s">
        <v>131</v>
      </c>
      <c r="E148" s="231" t="s">
        <v>190</v>
      </c>
      <c r="F148" s="232" t="s">
        <v>191</v>
      </c>
      <c r="G148" s="233" t="s">
        <v>180</v>
      </c>
      <c r="H148" s="234">
        <v>6.4800000000000004</v>
      </c>
      <c r="I148" s="235"/>
      <c r="J148" s="236">
        <f>ROUND(I148*H148,2)</f>
        <v>0</v>
      </c>
      <c r="K148" s="232" t="s">
        <v>135</v>
      </c>
      <c r="L148" s="42"/>
      <c r="M148" s="237" t="s">
        <v>1</v>
      </c>
      <c r="N148" s="238" t="s">
        <v>39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136</v>
      </c>
      <c r="AT148" s="241" t="s">
        <v>131</v>
      </c>
      <c r="AU148" s="241" t="s">
        <v>83</v>
      </c>
      <c r="AY148" s="16" t="s">
        <v>129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81</v>
      </c>
      <c r="BK148" s="242">
        <f>ROUND(I148*H148,2)</f>
        <v>0</v>
      </c>
      <c r="BL148" s="16" t="s">
        <v>136</v>
      </c>
      <c r="BM148" s="241" t="s">
        <v>192</v>
      </c>
    </row>
    <row r="149" s="12" customFormat="1">
      <c r="B149" s="243"/>
      <c r="C149" s="244"/>
      <c r="D149" s="245" t="s">
        <v>138</v>
      </c>
      <c r="E149" s="246" t="s">
        <v>1</v>
      </c>
      <c r="F149" s="247" t="s">
        <v>193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138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129</v>
      </c>
    </row>
    <row r="150" s="13" customFormat="1">
      <c r="B150" s="254"/>
      <c r="C150" s="255"/>
      <c r="D150" s="245" t="s">
        <v>138</v>
      </c>
      <c r="E150" s="256" t="s">
        <v>1</v>
      </c>
      <c r="F150" s="257" t="s">
        <v>194</v>
      </c>
      <c r="G150" s="255"/>
      <c r="H150" s="258">
        <v>6.4800000000000004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138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129</v>
      </c>
    </row>
    <row r="151" s="14" customFormat="1">
      <c r="B151" s="265"/>
      <c r="C151" s="266"/>
      <c r="D151" s="245" t="s">
        <v>138</v>
      </c>
      <c r="E151" s="267" t="s">
        <v>1</v>
      </c>
      <c r="F151" s="268" t="s">
        <v>141</v>
      </c>
      <c r="G151" s="266"/>
      <c r="H151" s="269">
        <v>6.4800000000000004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138</v>
      </c>
      <c r="AU151" s="275" t="s">
        <v>83</v>
      </c>
      <c r="AV151" s="14" t="s">
        <v>136</v>
      </c>
      <c r="AW151" s="14" t="s">
        <v>31</v>
      </c>
      <c r="AX151" s="14" t="s">
        <v>81</v>
      </c>
      <c r="AY151" s="275" t="s">
        <v>129</v>
      </c>
    </row>
    <row r="152" s="1" customFormat="1" ht="16.5" customHeight="1">
      <c r="B152" s="37"/>
      <c r="C152" s="230" t="s">
        <v>195</v>
      </c>
      <c r="D152" s="230" t="s">
        <v>131</v>
      </c>
      <c r="E152" s="231" t="s">
        <v>196</v>
      </c>
      <c r="F152" s="232" t="s">
        <v>197</v>
      </c>
      <c r="G152" s="233" t="s">
        <v>180</v>
      </c>
      <c r="H152" s="234">
        <v>6.4800000000000004</v>
      </c>
      <c r="I152" s="235"/>
      <c r="J152" s="236">
        <f>ROUND(I152*H152,2)</f>
        <v>0</v>
      </c>
      <c r="K152" s="232" t="s">
        <v>135</v>
      </c>
      <c r="L152" s="42"/>
      <c r="M152" s="237" t="s">
        <v>1</v>
      </c>
      <c r="N152" s="238" t="s">
        <v>39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136</v>
      </c>
      <c r="AT152" s="241" t="s">
        <v>131</v>
      </c>
      <c r="AU152" s="241" t="s">
        <v>83</v>
      </c>
      <c r="AY152" s="16" t="s">
        <v>129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81</v>
      </c>
      <c r="BK152" s="242">
        <f>ROUND(I152*H152,2)</f>
        <v>0</v>
      </c>
      <c r="BL152" s="16" t="s">
        <v>136</v>
      </c>
      <c r="BM152" s="241" t="s">
        <v>198</v>
      </c>
    </row>
    <row r="153" s="12" customFormat="1">
      <c r="B153" s="243"/>
      <c r="C153" s="244"/>
      <c r="D153" s="245" t="s">
        <v>138</v>
      </c>
      <c r="E153" s="246" t="s">
        <v>1</v>
      </c>
      <c r="F153" s="247" t="s">
        <v>193</v>
      </c>
      <c r="G153" s="244"/>
      <c r="H153" s="246" t="s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138</v>
      </c>
      <c r="AU153" s="253" t="s">
        <v>83</v>
      </c>
      <c r="AV153" s="12" t="s">
        <v>81</v>
      </c>
      <c r="AW153" s="12" t="s">
        <v>31</v>
      </c>
      <c r="AX153" s="12" t="s">
        <v>74</v>
      </c>
      <c r="AY153" s="253" t="s">
        <v>129</v>
      </c>
    </row>
    <row r="154" s="13" customFormat="1">
      <c r="B154" s="254"/>
      <c r="C154" s="255"/>
      <c r="D154" s="245" t="s">
        <v>138</v>
      </c>
      <c r="E154" s="256" t="s">
        <v>1</v>
      </c>
      <c r="F154" s="257" t="s">
        <v>194</v>
      </c>
      <c r="G154" s="255"/>
      <c r="H154" s="258">
        <v>6.4800000000000004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138</v>
      </c>
      <c r="AU154" s="264" t="s">
        <v>83</v>
      </c>
      <c r="AV154" s="13" t="s">
        <v>83</v>
      </c>
      <c r="AW154" s="13" t="s">
        <v>31</v>
      </c>
      <c r="AX154" s="13" t="s">
        <v>74</v>
      </c>
      <c r="AY154" s="264" t="s">
        <v>129</v>
      </c>
    </row>
    <row r="155" s="14" customFormat="1">
      <c r="B155" s="265"/>
      <c r="C155" s="266"/>
      <c r="D155" s="245" t="s">
        <v>138</v>
      </c>
      <c r="E155" s="267" t="s">
        <v>1</v>
      </c>
      <c r="F155" s="268" t="s">
        <v>141</v>
      </c>
      <c r="G155" s="266"/>
      <c r="H155" s="269">
        <v>6.4800000000000004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138</v>
      </c>
      <c r="AU155" s="275" t="s">
        <v>83</v>
      </c>
      <c r="AV155" s="14" t="s">
        <v>136</v>
      </c>
      <c r="AW155" s="14" t="s">
        <v>31</v>
      </c>
      <c r="AX155" s="14" t="s">
        <v>81</v>
      </c>
      <c r="AY155" s="275" t="s">
        <v>129</v>
      </c>
    </row>
    <row r="156" s="1" customFormat="1" ht="24" customHeight="1">
      <c r="B156" s="37"/>
      <c r="C156" s="230" t="s">
        <v>199</v>
      </c>
      <c r="D156" s="230" t="s">
        <v>131</v>
      </c>
      <c r="E156" s="231" t="s">
        <v>200</v>
      </c>
      <c r="F156" s="232" t="s">
        <v>201</v>
      </c>
      <c r="G156" s="233" t="s">
        <v>146</v>
      </c>
      <c r="H156" s="234">
        <v>11.664</v>
      </c>
      <c r="I156" s="235"/>
      <c r="J156" s="236">
        <f>ROUND(I156*H156,2)</f>
        <v>0</v>
      </c>
      <c r="K156" s="232" t="s">
        <v>202</v>
      </c>
      <c r="L156" s="42"/>
      <c r="M156" s="237" t="s">
        <v>1</v>
      </c>
      <c r="N156" s="238" t="s">
        <v>39</v>
      </c>
      <c r="O156" s="85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AR156" s="241" t="s">
        <v>136</v>
      </c>
      <c r="AT156" s="241" t="s">
        <v>131</v>
      </c>
      <c r="AU156" s="241" t="s">
        <v>83</v>
      </c>
      <c r="AY156" s="16" t="s">
        <v>129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136</v>
      </c>
      <c r="BM156" s="241" t="s">
        <v>203</v>
      </c>
    </row>
    <row r="157" s="12" customFormat="1">
      <c r="B157" s="243"/>
      <c r="C157" s="244"/>
      <c r="D157" s="245" t="s">
        <v>138</v>
      </c>
      <c r="E157" s="246" t="s">
        <v>1</v>
      </c>
      <c r="F157" s="247" t="s">
        <v>193</v>
      </c>
      <c r="G157" s="244"/>
      <c r="H157" s="246" t="s">
        <v>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138</v>
      </c>
      <c r="AU157" s="253" t="s">
        <v>83</v>
      </c>
      <c r="AV157" s="12" t="s">
        <v>81</v>
      </c>
      <c r="AW157" s="12" t="s">
        <v>31</v>
      </c>
      <c r="AX157" s="12" t="s">
        <v>74</v>
      </c>
      <c r="AY157" s="253" t="s">
        <v>129</v>
      </c>
    </row>
    <row r="158" s="13" customFormat="1">
      <c r="B158" s="254"/>
      <c r="C158" s="255"/>
      <c r="D158" s="245" t="s">
        <v>138</v>
      </c>
      <c r="E158" s="256" t="s">
        <v>1</v>
      </c>
      <c r="F158" s="257" t="s">
        <v>204</v>
      </c>
      <c r="G158" s="255"/>
      <c r="H158" s="258">
        <v>11.664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138</v>
      </c>
      <c r="AU158" s="264" t="s">
        <v>83</v>
      </c>
      <c r="AV158" s="13" t="s">
        <v>83</v>
      </c>
      <c r="AW158" s="13" t="s">
        <v>31</v>
      </c>
      <c r="AX158" s="13" t="s">
        <v>74</v>
      </c>
      <c r="AY158" s="264" t="s">
        <v>129</v>
      </c>
    </row>
    <row r="159" s="14" customFormat="1">
      <c r="B159" s="265"/>
      <c r="C159" s="266"/>
      <c r="D159" s="245" t="s">
        <v>138</v>
      </c>
      <c r="E159" s="267" t="s">
        <v>1</v>
      </c>
      <c r="F159" s="268" t="s">
        <v>141</v>
      </c>
      <c r="G159" s="266"/>
      <c r="H159" s="269">
        <v>11.664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138</v>
      </c>
      <c r="AU159" s="275" t="s">
        <v>83</v>
      </c>
      <c r="AV159" s="14" t="s">
        <v>136</v>
      </c>
      <c r="AW159" s="14" t="s">
        <v>31</v>
      </c>
      <c r="AX159" s="14" t="s">
        <v>81</v>
      </c>
      <c r="AY159" s="275" t="s">
        <v>129</v>
      </c>
    </row>
    <row r="160" s="1" customFormat="1" ht="24" customHeight="1">
      <c r="B160" s="37"/>
      <c r="C160" s="230" t="s">
        <v>205</v>
      </c>
      <c r="D160" s="230" t="s">
        <v>131</v>
      </c>
      <c r="E160" s="231" t="s">
        <v>206</v>
      </c>
      <c r="F160" s="232" t="s">
        <v>207</v>
      </c>
      <c r="G160" s="233" t="s">
        <v>180</v>
      </c>
      <c r="H160" s="234">
        <v>6.4800000000000004</v>
      </c>
      <c r="I160" s="235"/>
      <c r="J160" s="236">
        <f>ROUND(I160*H160,2)</f>
        <v>0</v>
      </c>
      <c r="K160" s="232" t="s">
        <v>135</v>
      </c>
      <c r="L160" s="42"/>
      <c r="M160" s="237" t="s">
        <v>1</v>
      </c>
      <c r="N160" s="238" t="s">
        <v>39</v>
      </c>
      <c r="O160" s="85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AR160" s="241" t="s">
        <v>136</v>
      </c>
      <c r="AT160" s="241" t="s">
        <v>131</v>
      </c>
      <c r="AU160" s="241" t="s">
        <v>83</v>
      </c>
      <c r="AY160" s="16" t="s">
        <v>129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6" t="s">
        <v>81</v>
      </c>
      <c r="BK160" s="242">
        <f>ROUND(I160*H160,2)</f>
        <v>0</v>
      </c>
      <c r="BL160" s="16" t="s">
        <v>136</v>
      </c>
      <c r="BM160" s="241" t="s">
        <v>208</v>
      </c>
    </row>
    <row r="161" s="12" customFormat="1">
      <c r="B161" s="243"/>
      <c r="C161" s="244"/>
      <c r="D161" s="245" t="s">
        <v>138</v>
      </c>
      <c r="E161" s="246" t="s">
        <v>1</v>
      </c>
      <c r="F161" s="247" t="s">
        <v>209</v>
      </c>
      <c r="G161" s="244"/>
      <c r="H161" s="246" t="s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138</v>
      </c>
      <c r="AU161" s="253" t="s">
        <v>83</v>
      </c>
      <c r="AV161" s="12" t="s">
        <v>81</v>
      </c>
      <c r="AW161" s="12" t="s">
        <v>31</v>
      </c>
      <c r="AX161" s="12" t="s">
        <v>74</v>
      </c>
      <c r="AY161" s="253" t="s">
        <v>129</v>
      </c>
    </row>
    <row r="162" s="13" customFormat="1">
      <c r="B162" s="254"/>
      <c r="C162" s="255"/>
      <c r="D162" s="245" t="s">
        <v>138</v>
      </c>
      <c r="E162" s="256" t="s">
        <v>1</v>
      </c>
      <c r="F162" s="257" t="s">
        <v>183</v>
      </c>
      <c r="G162" s="255"/>
      <c r="H162" s="258">
        <v>3.6000000000000001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AT162" s="264" t="s">
        <v>138</v>
      </c>
      <c r="AU162" s="264" t="s">
        <v>83</v>
      </c>
      <c r="AV162" s="13" t="s">
        <v>83</v>
      </c>
      <c r="AW162" s="13" t="s">
        <v>31</v>
      </c>
      <c r="AX162" s="13" t="s">
        <v>74</v>
      </c>
      <c r="AY162" s="264" t="s">
        <v>129</v>
      </c>
    </row>
    <row r="163" s="13" customFormat="1">
      <c r="B163" s="254"/>
      <c r="C163" s="255"/>
      <c r="D163" s="245" t="s">
        <v>138</v>
      </c>
      <c r="E163" s="256" t="s">
        <v>1</v>
      </c>
      <c r="F163" s="257" t="s">
        <v>184</v>
      </c>
      <c r="G163" s="255"/>
      <c r="H163" s="258">
        <v>2.8799999999999999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138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129</v>
      </c>
    </row>
    <row r="164" s="14" customFormat="1">
      <c r="B164" s="265"/>
      <c r="C164" s="266"/>
      <c r="D164" s="245" t="s">
        <v>138</v>
      </c>
      <c r="E164" s="267" t="s">
        <v>1</v>
      </c>
      <c r="F164" s="268" t="s">
        <v>141</v>
      </c>
      <c r="G164" s="266"/>
      <c r="H164" s="269">
        <v>6.4800000000000004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138</v>
      </c>
      <c r="AU164" s="275" t="s">
        <v>83</v>
      </c>
      <c r="AV164" s="14" t="s">
        <v>136</v>
      </c>
      <c r="AW164" s="14" t="s">
        <v>31</v>
      </c>
      <c r="AX164" s="14" t="s">
        <v>81</v>
      </c>
      <c r="AY164" s="275" t="s">
        <v>129</v>
      </c>
    </row>
    <row r="165" s="1" customFormat="1" ht="16.5" customHeight="1">
      <c r="B165" s="37"/>
      <c r="C165" s="279" t="s">
        <v>210</v>
      </c>
      <c r="D165" s="279" t="s">
        <v>211</v>
      </c>
      <c r="E165" s="280" t="s">
        <v>212</v>
      </c>
      <c r="F165" s="281" t="s">
        <v>213</v>
      </c>
      <c r="G165" s="282" t="s">
        <v>146</v>
      </c>
      <c r="H165" s="283">
        <v>12.701000000000001</v>
      </c>
      <c r="I165" s="284"/>
      <c r="J165" s="285">
        <f>ROUND(I165*H165,2)</f>
        <v>0</v>
      </c>
      <c r="K165" s="281" t="s">
        <v>135</v>
      </c>
      <c r="L165" s="286"/>
      <c r="M165" s="287" t="s">
        <v>1</v>
      </c>
      <c r="N165" s="288" t="s">
        <v>39</v>
      </c>
      <c r="O165" s="85"/>
      <c r="P165" s="239">
        <f>O165*H165</f>
        <v>0</v>
      </c>
      <c r="Q165" s="239">
        <v>1</v>
      </c>
      <c r="R165" s="239">
        <f>Q165*H165</f>
        <v>12.701000000000001</v>
      </c>
      <c r="S165" s="239">
        <v>0</v>
      </c>
      <c r="T165" s="240">
        <f>S165*H165</f>
        <v>0</v>
      </c>
      <c r="AR165" s="241" t="s">
        <v>205</v>
      </c>
      <c r="AT165" s="241" t="s">
        <v>211</v>
      </c>
      <c r="AU165" s="241" t="s">
        <v>83</v>
      </c>
      <c r="AY165" s="16" t="s">
        <v>129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81</v>
      </c>
      <c r="BK165" s="242">
        <f>ROUND(I165*H165,2)</f>
        <v>0</v>
      </c>
      <c r="BL165" s="16" t="s">
        <v>136</v>
      </c>
      <c r="BM165" s="241" t="s">
        <v>214</v>
      </c>
    </row>
    <row r="166" s="12" customFormat="1">
      <c r="B166" s="243"/>
      <c r="C166" s="244"/>
      <c r="D166" s="245" t="s">
        <v>138</v>
      </c>
      <c r="E166" s="246" t="s">
        <v>1</v>
      </c>
      <c r="F166" s="247" t="s">
        <v>209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138</v>
      </c>
      <c r="AU166" s="253" t="s">
        <v>83</v>
      </c>
      <c r="AV166" s="12" t="s">
        <v>81</v>
      </c>
      <c r="AW166" s="12" t="s">
        <v>31</v>
      </c>
      <c r="AX166" s="12" t="s">
        <v>74</v>
      </c>
      <c r="AY166" s="253" t="s">
        <v>129</v>
      </c>
    </row>
    <row r="167" s="13" customFormat="1">
      <c r="B167" s="254"/>
      <c r="C167" s="255"/>
      <c r="D167" s="245" t="s">
        <v>138</v>
      </c>
      <c r="E167" s="256" t="s">
        <v>1</v>
      </c>
      <c r="F167" s="257" t="s">
        <v>215</v>
      </c>
      <c r="G167" s="255"/>
      <c r="H167" s="258">
        <v>7.056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138</v>
      </c>
      <c r="AU167" s="264" t="s">
        <v>83</v>
      </c>
      <c r="AV167" s="13" t="s">
        <v>83</v>
      </c>
      <c r="AW167" s="13" t="s">
        <v>31</v>
      </c>
      <c r="AX167" s="13" t="s">
        <v>74</v>
      </c>
      <c r="AY167" s="264" t="s">
        <v>129</v>
      </c>
    </row>
    <row r="168" s="13" customFormat="1">
      <c r="B168" s="254"/>
      <c r="C168" s="255"/>
      <c r="D168" s="245" t="s">
        <v>138</v>
      </c>
      <c r="E168" s="256" t="s">
        <v>1</v>
      </c>
      <c r="F168" s="257" t="s">
        <v>216</v>
      </c>
      <c r="G168" s="255"/>
      <c r="H168" s="258">
        <v>5.6449999999999996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138</v>
      </c>
      <c r="AU168" s="264" t="s">
        <v>83</v>
      </c>
      <c r="AV168" s="13" t="s">
        <v>83</v>
      </c>
      <c r="AW168" s="13" t="s">
        <v>31</v>
      </c>
      <c r="AX168" s="13" t="s">
        <v>74</v>
      </c>
      <c r="AY168" s="264" t="s">
        <v>129</v>
      </c>
    </row>
    <row r="169" s="14" customFormat="1">
      <c r="B169" s="265"/>
      <c r="C169" s="266"/>
      <c r="D169" s="245" t="s">
        <v>138</v>
      </c>
      <c r="E169" s="267" t="s">
        <v>1</v>
      </c>
      <c r="F169" s="268" t="s">
        <v>141</v>
      </c>
      <c r="G169" s="266"/>
      <c r="H169" s="269">
        <v>12.701000000000001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AT169" s="275" t="s">
        <v>138</v>
      </c>
      <c r="AU169" s="275" t="s">
        <v>83</v>
      </c>
      <c r="AV169" s="14" t="s">
        <v>136</v>
      </c>
      <c r="AW169" s="14" t="s">
        <v>31</v>
      </c>
      <c r="AX169" s="14" t="s">
        <v>81</v>
      </c>
      <c r="AY169" s="275" t="s">
        <v>129</v>
      </c>
    </row>
    <row r="170" s="11" customFormat="1" ht="22.8" customHeight="1">
      <c r="B170" s="214"/>
      <c r="C170" s="215"/>
      <c r="D170" s="216" t="s">
        <v>73</v>
      </c>
      <c r="E170" s="228" t="s">
        <v>83</v>
      </c>
      <c r="F170" s="228" t="s">
        <v>217</v>
      </c>
      <c r="G170" s="215"/>
      <c r="H170" s="215"/>
      <c r="I170" s="218"/>
      <c r="J170" s="229">
        <f>BK170</f>
        <v>0</v>
      </c>
      <c r="K170" s="215"/>
      <c r="L170" s="220"/>
      <c r="M170" s="221"/>
      <c r="N170" s="222"/>
      <c r="O170" s="222"/>
      <c r="P170" s="223">
        <f>SUM(P171:P179)</f>
        <v>0</v>
      </c>
      <c r="Q170" s="222"/>
      <c r="R170" s="223">
        <f>SUM(R171:R179)</f>
        <v>0</v>
      </c>
      <c r="S170" s="222"/>
      <c r="T170" s="224">
        <f>SUM(T171:T179)</f>
        <v>0</v>
      </c>
      <c r="AR170" s="225" t="s">
        <v>81</v>
      </c>
      <c r="AT170" s="226" t="s">
        <v>73</v>
      </c>
      <c r="AU170" s="226" t="s">
        <v>81</v>
      </c>
      <c r="AY170" s="225" t="s">
        <v>129</v>
      </c>
      <c r="BK170" s="227">
        <f>SUM(BK171:BK179)</f>
        <v>0</v>
      </c>
    </row>
    <row r="171" s="1" customFormat="1" ht="24" customHeight="1">
      <c r="B171" s="37"/>
      <c r="C171" s="230" t="s">
        <v>218</v>
      </c>
      <c r="D171" s="230" t="s">
        <v>131</v>
      </c>
      <c r="E171" s="231" t="s">
        <v>219</v>
      </c>
      <c r="F171" s="232" t="s">
        <v>220</v>
      </c>
      <c r="G171" s="233" t="s">
        <v>134</v>
      </c>
      <c r="H171" s="234">
        <v>126.92</v>
      </c>
      <c r="I171" s="235"/>
      <c r="J171" s="236">
        <f>ROUND(I171*H171,2)</f>
        <v>0</v>
      </c>
      <c r="K171" s="232" t="s">
        <v>135</v>
      </c>
      <c r="L171" s="42"/>
      <c r="M171" s="237" t="s">
        <v>1</v>
      </c>
      <c r="N171" s="238" t="s">
        <v>39</v>
      </c>
      <c r="O171" s="85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AR171" s="241" t="s">
        <v>136</v>
      </c>
      <c r="AT171" s="241" t="s">
        <v>131</v>
      </c>
      <c r="AU171" s="241" t="s">
        <v>83</v>
      </c>
      <c r="AY171" s="16" t="s">
        <v>129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6" t="s">
        <v>81</v>
      </c>
      <c r="BK171" s="242">
        <f>ROUND(I171*H171,2)</f>
        <v>0</v>
      </c>
      <c r="BL171" s="16" t="s">
        <v>136</v>
      </c>
      <c r="BM171" s="241" t="s">
        <v>221</v>
      </c>
    </row>
    <row r="172" s="12" customFormat="1">
      <c r="B172" s="243"/>
      <c r="C172" s="244"/>
      <c r="D172" s="245" t="s">
        <v>138</v>
      </c>
      <c r="E172" s="246" t="s">
        <v>1</v>
      </c>
      <c r="F172" s="247" t="s">
        <v>222</v>
      </c>
      <c r="G172" s="244"/>
      <c r="H172" s="246" t="s">
        <v>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138</v>
      </c>
      <c r="AU172" s="253" t="s">
        <v>83</v>
      </c>
      <c r="AV172" s="12" t="s">
        <v>81</v>
      </c>
      <c r="AW172" s="12" t="s">
        <v>31</v>
      </c>
      <c r="AX172" s="12" t="s">
        <v>74</v>
      </c>
      <c r="AY172" s="253" t="s">
        <v>129</v>
      </c>
    </row>
    <row r="173" s="13" customFormat="1">
      <c r="B173" s="254"/>
      <c r="C173" s="255"/>
      <c r="D173" s="245" t="s">
        <v>138</v>
      </c>
      <c r="E173" s="256" t="s">
        <v>1</v>
      </c>
      <c r="F173" s="257" t="s">
        <v>223</v>
      </c>
      <c r="G173" s="255"/>
      <c r="H173" s="258">
        <v>11.52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138</v>
      </c>
      <c r="AU173" s="264" t="s">
        <v>83</v>
      </c>
      <c r="AV173" s="13" t="s">
        <v>83</v>
      </c>
      <c r="AW173" s="13" t="s">
        <v>31</v>
      </c>
      <c r="AX173" s="13" t="s">
        <v>74</v>
      </c>
      <c r="AY173" s="264" t="s">
        <v>129</v>
      </c>
    </row>
    <row r="174" s="12" customFormat="1">
      <c r="B174" s="243"/>
      <c r="C174" s="244"/>
      <c r="D174" s="245" t="s">
        <v>138</v>
      </c>
      <c r="E174" s="246" t="s">
        <v>1</v>
      </c>
      <c r="F174" s="247" t="s">
        <v>224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138</v>
      </c>
      <c r="AU174" s="253" t="s">
        <v>83</v>
      </c>
      <c r="AV174" s="12" t="s">
        <v>81</v>
      </c>
      <c r="AW174" s="12" t="s">
        <v>31</v>
      </c>
      <c r="AX174" s="12" t="s">
        <v>74</v>
      </c>
      <c r="AY174" s="253" t="s">
        <v>129</v>
      </c>
    </row>
    <row r="175" s="13" customFormat="1">
      <c r="B175" s="254"/>
      <c r="C175" s="255"/>
      <c r="D175" s="245" t="s">
        <v>138</v>
      </c>
      <c r="E175" s="256" t="s">
        <v>1</v>
      </c>
      <c r="F175" s="257" t="s">
        <v>225</v>
      </c>
      <c r="G175" s="255"/>
      <c r="H175" s="258">
        <v>4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138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129</v>
      </c>
    </row>
    <row r="176" s="13" customFormat="1">
      <c r="B176" s="254"/>
      <c r="C176" s="255"/>
      <c r="D176" s="245" t="s">
        <v>138</v>
      </c>
      <c r="E176" s="256" t="s">
        <v>1</v>
      </c>
      <c r="F176" s="257" t="s">
        <v>226</v>
      </c>
      <c r="G176" s="255"/>
      <c r="H176" s="258">
        <v>82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138</v>
      </c>
      <c r="AU176" s="264" t="s">
        <v>83</v>
      </c>
      <c r="AV176" s="13" t="s">
        <v>83</v>
      </c>
      <c r="AW176" s="13" t="s">
        <v>31</v>
      </c>
      <c r="AX176" s="13" t="s">
        <v>74</v>
      </c>
      <c r="AY176" s="264" t="s">
        <v>129</v>
      </c>
    </row>
    <row r="177" s="12" customFormat="1">
      <c r="B177" s="243"/>
      <c r="C177" s="244"/>
      <c r="D177" s="245" t="s">
        <v>138</v>
      </c>
      <c r="E177" s="246" t="s">
        <v>1</v>
      </c>
      <c r="F177" s="247" t="s">
        <v>227</v>
      </c>
      <c r="G177" s="244"/>
      <c r="H177" s="246" t="s">
        <v>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138</v>
      </c>
      <c r="AU177" s="253" t="s">
        <v>83</v>
      </c>
      <c r="AV177" s="12" t="s">
        <v>81</v>
      </c>
      <c r="AW177" s="12" t="s">
        <v>31</v>
      </c>
      <c r="AX177" s="12" t="s">
        <v>74</v>
      </c>
      <c r="AY177" s="253" t="s">
        <v>129</v>
      </c>
    </row>
    <row r="178" s="13" customFormat="1">
      <c r="B178" s="254"/>
      <c r="C178" s="255"/>
      <c r="D178" s="245" t="s">
        <v>138</v>
      </c>
      <c r="E178" s="256" t="s">
        <v>1</v>
      </c>
      <c r="F178" s="257" t="s">
        <v>228</v>
      </c>
      <c r="G178" s="255"/>
      <c r="H178" s="258">
        <v>29.399999999999999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138</v>
      </c>
      <c r="AU178" s="264" t="s">
        <v>83</v>
      </c>
      <c r="AV178" s="13" t="s">
        <v>83</v>
      </c>
      <c r="AW178" s="13" t="s">
        <v>31</v>
      </c>
      <c r="AX178" s="13" t="s">
        <v>74</v>
      </c>
      <c r="AY178" s="264" t="s">
        <v>129</v>
      </c>
    </row>
    <row r="179" s="14" customFormat="1">
      <c r="B179" s="265"/>
      <c r="C179" s="266"/>
      <c r="D179" s="245" t="s">
        <v>138</v>
      </c>
      <c r="E179" s="267" t="s">
        <v>1</v>
      </c>
      <c r="F179" s="268" t="s">
        <v>141</v>
      </c>
      <c r="G179" s="266"/>
      <c r="H179" s="269">
        <v>126.91999999999999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AT179" s="275" t="s">
        <v>138</v>
      </c>
      <c r="AU179" s="275" t="s">
        <v>83</v>
      </c>
      <c r="AV179" s="14" t="s">
        <v>136</v>
      </c>
      <c r="AW179" s="14" t="s">
        <v>31</v>
      </c>
      <c r="AX179" s="14" t="s">
        <v>81</v>
      </c>
      <c r="AY179" s="275" t="s">
        <v>129</v>
      </c>
    </row>
    <row r="180" s="11" customFormat="1" ht="22.8" customHeight="1">
      <c r="B180" s="214"/>
      <c r="C180" s="215"/>
      <c r="D180" s="216" t="s">
        <v>73</v>
      </c>
      <c r="E180" s="228" t="s">
        <v>136</v>
      </c>
      <c r="F180" s="228" t="s">
        <v>229</v>
      </c>
      <c r="G180" s="215"/>
      <c r="H180" s="215"/>
      <c r="I180" s="218"/>
      <c r="J180" s="229">
        <f>BK180</f>
        <v>0</v>
      </c>
      <c r="K180" s="215"/>
      <c r="L180" s="220"/>
      <c r="M180" s="221"/>
      <c r="N180" s="222"/>
      <c r="O180" s="222"/>
      <c r="P180" s="223">
        <f>SUM(P181:P184)</f>
        <v>0</v>
      </c>
      <c r="Q180" s="222"/>
      <c r="R180" s="223">
        <f>SUM(R181:R184)</f>
        <v>1.5126160000000002</v>
      </c>
      <c r="S180" s="222"/>
      <c r="T180" s="224">
        <f>SUM(T181:T184)</f>
        <v>0</v>
      </c>
      <c r="AR180" s="225" t="s">
        <v>81</v>
      </c>
      <c r="AT180" s="226" t="s">
        <v>73</v>
      </c>
      <c r="AU180" s="226" t="s">
        <v>81</v>
      </c>
      <c r="AY180" s="225" t="s">
        <v>129</v>
      </c>
      <c r="BK180" s="227">
        <f>SUM(BK181:BK184)</f>
        <v>0</v>
      </c>
    </row>
    <row r="181" s="1" customFormat="1" ht="16.5" customHeight="1">
      <c r="B181" s="37"/>
      <c r="C181" s="230" t="s">
        <v>230</v>
      </c>
      <c r="D181" s="230" t="s">
        <v>131</v>
      </c>
      <c r="E181" s="231" t="s">
        <v>231</v>
      </c>
      <c r="F181" s="232" t="s">
        <v>232</v>
      </c>
      <c r="G181" s="233" t="s">
        <v>180</v>
      </c>
      <c r="H181" s="234">
        <v>0.80000000000000004</v>
      </c>
      <c r="I181" s="235"/>
      <c r="J181" s="236">
        <f>ROUND(I181*H181,2)</f>
        <v>0</v>
      </c>
      <c r="K181" s="232" t="s">
        <v>135</v>
      </c>
      <c r="L181" s="42"/>
      <c r="M181" s="237" t="s">
        <v>1</v>
      </c>
      <c r="N181" s="238" t="s">
        <v>39</v>
      </c>
      <c r="O181" s="85"/>
      <c r="P181" s="239">
        <f>O181*H181</f>
        <v>0</v>
      </c>
      <c r="Q181" s="239">
        <v>1.8907700000000001</v>
      </c>
      <c r="R181" s="239">
        <f>Q181*H181</f>
        <v>1.5126160000000002</v>
      </c>
      <c r="S181" s="239">
        <v>0</v>
      </c>
      <c r="T181" s="240">
        <f>S181*H181</f>
        <v>0</v>
      </c>
      <c r="AR181" s="241" t="s">
        <v>136</v>
      </c>
      <c r="AT181" s="241" t="s">
        <v>131</v>
      </c>
      <c r="AU181" s="241" t="s">
        <v>83</v>
      </c>
      <c r="AY181" s="16" t="s">
        <v>129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6" t="s">
        <v>81</v>
      </c>
      <c r="BK181" s="242">
        <f>ROUND(I181*H181,2)</f>
        <v>0</v>
      </c>
      <c r="BL181" s="16" t="s">
        <v>136</v>
      </c>
      <c r="BM181" s="241" t="s">
        <v>233</v>
      </c>
    </row>
    <row r="182" s="12" customFormat="1">
      <c r="B182" s="243"/>
      <c r="C182" s="244"/>
      <c r="D182" s="245" t="s">
        <v>138</v>
      </c>
      <c r="E182" s="246" t="s">
        <v>1</v>
      </c>
      <c r="F182" s="247" t="s">
        <v>234</v>
      </c>
      <c r="G182" s="244"/>
      <c r="H182" s="246" t="s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138</v>
      </c>
      <c r="AU182" s="253" t="s">
        <v>83</v>
      </c>
      <c r="AV182" s="12" t="s">
        <v>81</v>
      </c>
      <c r="AW182" s="12" t="s">
        <v>31</v>
      </c>
      <c r="AX182" s="12" t="s">
        <v>74</v>
      </c>
      <c r="AY182" s="253" t="s">
        <v>129</v>
      </c>
    </row>
    <row r="183" s="13" customFormat="1">
      <c r="B183" s="254"/>
      <c r="C183" s="255"/>
      <c r="D183" s="245" t="s">
        <v>138</v>
      </c>
      <c r="E183" s="256" t="s">
        <v>1</v>
      </c>
      <c r="F183" s="257" t="s">
        <v>235</v>
      </c>
      <c r="G183" s="255"/>
      <c r="H183" s="258">
        <v>0.80000000000000004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138</v>
      </c>
      <c r="AU183" s="264" t="s">
        <v>83</v>
      </c>
      <c r="AV183" s="13" t="s">
        <v>83</v>
      </c>
      <c r="AW183" s="13" t="s">
        <v>31</v>
      </c>
      <c r="AX183" s="13" t="s">
        <v>74</v>
      </c>
      <c r="AY183" s="264" t="s">
        <v>129</v>
      </c>
    </row>
    <row r="184" s="14" customFormat="1">
      <c r="B184" s="265"/>
      <c r="C184" s="266"/>
      <c r="D184" s="245" t="s">
        <v>138</v>
      </c>
      <c r="E184" s="267" t="s">
        <v>1</v>
      </c>
      <c r="F184" s="268" t="s">
        <v>141</v>
      </c>
      <c r="G184" s="266"/>
      <c r="H184" s="269">
        <v>0.80000000000000004</v>
      </c>
      <c r="I184" s="270"/>
      <c r="J184" s="266"/>
      <c r="K184" s="266"/>
      <c r="L184" s="271"/>
      <c r="M184" s="272"/>
      <c r="N184" s="273"/>
      <c r="O184" s="273"/>
      <c r="P184" s="273"/>
      <c r="Q184" s="273"/>
      <c r="R184" s="273"/>
      <c r="S184" s="273"/>
      <c r="T184" s="274"/>
      <c r="AT184" s="275" t="s">
        <v>138</v>
      </c>
      <c r="AU184" s="275" t="s">
        <v>83</v>
      </c>
      <c r="AV184" s="14" t="s">
        <v>136</v>
      </c>
      <c r="AW184" s="14" t="s">
        <v>31</v>
      </c>
      <c r="AX184" s="14" t="s">
        <v>81</v>
      </c>
      <c r="AY184" s="275" t="s">
        <v>129</v>
      </c>
    </row>
    <row r="185" s="11" customFormat="1" ht="22.8" customHeight="1">
      <c r="B185" s="214"/>
      <c r="C185" s="215"/>
      <c r="D185" s="216" t="s">
        <v>73</v>
      </c>
      <c r="E185" s="228" t="s">
        <v>189</v>
      </c>
      <c r="F185" s="228" t="s">
        <v>90</v>
      </c>
      <c r="G185" s="215"/>
      <c r="H185" s="215"/>
      <c r="I185" s="218"/>
      <c r="J185" s="229">
        <f>BK185</f>
        <v>0</v>
      </c>
      <c r="K185" s="215"/>
      <c r="L185" s="220"/>
      <c r="M185" s="221"/>
      <c r="N185" s="222"/>
      <c r="O185" s="222"/>
      <c r="P185" s="223">
        <f>SUM(P186:P204)</f>
        <v>0</v>
      </c>
      <c r="Q185" s="222"/>
      <c r="R185" s="223">
        <f>SUM(R186:R204)</f>
        <v>0.11159999999999999</v>
      </c>
      <c r="S185" s="222"/>
      <c r="T185" s="224">
        <f>SUM(T186:T204)</f>
        <v>0</v>
      </c>
      <c r="AR185" s="225" t="s">
        <v>81</v>
      </c>
      <c r="AT185" s="226" t="s">
        <v>73</v>
      </c>
      <c r="AU185" s="226" t="s">
        <v>81</v>
      </c>
      <c r="AY185" s="225" t="s">
        <v>129</v>
      </c>
      <c r="BK185" s="227">
        <f>SUM(BK186:BK204)</f>
        <v>0</v>
      </c>
    </row>
    <row r="186" s="1" customFormat="1" ht="24" customHeight="1">
      <c r="B186" s="37"/>
      <c r="C186" s="230" t="s">
        <v>236</v>
      </c>
      <c r="D186" s="230" t="s">
        <v>131</v>
      </c>
      <c r="E186" s="231" t="s">
        <v>237</v>
      </c>
      <c r="F186" s="232" t="s">
        <v>238</v>
      </c>
      <c r="G186" s="233" t="s">
        <v>134</v>
      </c>
      <c r="H186" s="234">
        <v>1260</v>
      </c>
      <c r="I186" s="235"/>
      <c r="J186" s="236">
        <f>ROUND(I186*H186,2)</f>
        <v>0</v>
      </c>
      <c r="K186" s="232" t="s">
        <v>135</v>
      </c>
      <c r="L186" s="42"/>
      <c r="M186" s="237" t="s">
        <v>1</v>
      </c>
      <c r="N186" s="238" t="s">
        <v>39</v>
      </c>
      <c r="O186" s="85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AR186" s="241" t="s">
        <v>136</v>
      </c>
      <c r="AT186" s="241" t="s">
        <v>131</v>
      </c>
      <c r="AU186" s="241" t="s">
        <v>83</v>
      </c>
      <c r="AY186" s="16" t="s">
        <v>129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81</v>
      </c>
      <c r="BK186" s="242">
        <f>ROUND(I186*H186,2)</f>
        <v>0</v>
      </c>
      <c r="BL186" s="16" t="s">
        <v>136</v>
      </c>
      <c r="BM186" s="241" t="s">
        <v>239</v>
      </c>
    </row>
    <row r="187" s="12" customFormat="1">
      <c r="B187" s="243"/>
      <c r="C187" s="244"/>
      <c r="D187" s="245" t="s">
        <v>138</v>
      </c>
      <c r="E187" s="246" t="s">
        <v>1</v>
      </c>
      <c r="F187" s="247" t="s">
        <v>240</v>
      </c>
      <c r="G187" s="244"/>
      <c r="H187" s="246" t="s">
        <v>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138</v>
      </c>
      <c r="AU187" s="253" t="s">
        <v>83</v>
      </c>
      <c r="AV187" s="12" t="s">
        <v>81</v>
      </c>
      <c r="AW187" s="12" t="s">
        <v>31</v>
      </c>
      <c r="AX187" s="12" t="s">
        <v>74</v>
      </c>
      <c r="AY187" s="253" t="s">
        <v>129</v>
      </c>
    </row>
    <row r="188" s="13" customFormat="1">
      <c r="B188" s="254"/>
      <c r="C188" s="255"/>
      <c r="D188" s="245" t="s">
        <v>138</v>
      </c>
      <c r="E188" s="256" t="s">
        <v>1</v>
      </c>
      <c r="F188" s="257" t="s">
        <v>241</v>
      </c>
      <c r="G188" s="255"/>
      <c r="H188" s="258">
        <v>1260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138</v>
      </c>
      <c r="AU188" s="264" t="s">
        <v>83</v>
      </c>
      <c r="AV188" s="13" t="s">
        <v>83</v>
      </c>
      <c r="AW188" s="13" t="s">
        <v>31</v>
      </c>
      <c r="AX188" s="13" t="s">
        <v>74</v>
      </c>
      <c r="AY188" s="264" t="s">
        <v>129</v>
      </c>
    </row>
    <row r="189" s="14" customFormat="1">
      <c r="B189" s="265"/>
      <c r="C189" s="266"/>
      <c r="D189" s="245" t="s">
        <v>138</v>
      </c>
      <c r="E189" s="267" t="s">
        <v>1</v>
      </c>
      <c r="F189" s="268" t="s">
        <v>141</v>
      </c>
      <c r="G189" s="266"/>
      <c r="H189" s="269">
        <v>1260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138</v>
      </c>
      <c r="AU189" s="275" t="s">
        <v>83</v>
      </c>
      <c r="AV189" s="14" t="s">
        <v>136</v>
      </c>
      <c r="AW189" s="14" t="s">
        <v>31</v>
      </c>
      <c r="AX189" s="14" t="s">
        <v>81</v>
      </c>
      <c r="AY189" s="275" t="s">
        <v>129</v>
      </c>
    </row>
    <row r="190" s="1" customFormat="1" ht="24" customHeight="1">
      <c r="B190" s="37"/>
      <c r="C190" s="230" t="s">
        <v>242</v>
      </c>
      <c r="D190" s="230" t="s">
        <v>131</v>
      </c>
      <c r="E190" s="231" t="s">
        <v>243</v>
      </c>
      <c r="F190" s="232" t="s">
        <v>244</v>
      </c>
      <c r="G190" s="233" t="s">
        <v>134</v>
      </c>
      <c r="H190" s="234">
        <v>1260</v>
      </c>
      <c r="I190" s="235"/>
      <c r="J190" s="236">
        <f>ROUND(I190*H190,2)</f>
        <v>0</v>
      </c>
      <c r="K190" s="232" t="s">
        <v>1</v>
      </c>
      <c r="L190" s="42"/>
      <c r="M190" s="237" t="s">
        <v>1</v>
      </c>
      <c r="N190" s="238" t="s">
        <v>39</v>
      </c>
      <c r="O190" s="85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AR190" s="241" t="s">
        <v>136</v>
      </c>
      <c r="AT190" s="241" t="s">
        <v>131</v>
      </c>
      <c r="AU190" s="241" t="s">
        <v>83</v>
      </c>
      <c r="AY190" s="16" t="s">
        <v>129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6" t="s">
        <v>81</v>
      </c>
      <c r="BK190" s="242">
        <f>ROUND(I190*H190,2)</f>
        <v>0</v>
      </c>
      <c r="BL190" s="16" t="s">
        <v>136</v>
      </c>
      <c r="BM190" s="241" t="s">
        <v>245</v>
      </c>
    </row>
    <row r="191" s="12" customFormat="1">
      <c r="B191" s="243"/>
      <c r="C191" s="244"/>
      <c r="D191" s="245" t="s">
        <v>138</v>
      </c>
      <c r="E191" s="246" t="s">
        <v>1</v>
      </c>
      <c r="F191" s="247" t="s">
        <v>240</v>
      </c>
      <c r="G191" s="244"/>
      <c r="H191" s="246" t="s">
        <v>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138</v>
      </c>
      <c r="AU191" s="253" t="s">
        <v>83</v>
      </c>
      <c r="AV191" s="12" t="s">
        <v>81</v>
      </c>
      <c r="AW191" s="12" t="s">
        <v>31</v>
      </c>
      <c r="AX191" s="12" t="s">
        <v>74</v>
      </c>
      <c r="AY191" s="253" t="s">
        <v>129</v>
      </c>
    </row>
    <row r="192" s="13" customFormat="1">
      <c r="B192" s="254"/>
      <c r="C192" s="255"/>
      <c r="D192" s="245" t="s">
        <v>138</v>
      </c>
      <c r="E192" s="256" t="s">
        <v>1</v>
      </c>
      <c r="F192" s="257" t="s">
        <v>241</v>
      </c>
      <c r="G192" s="255"/>
      <c r="H192" s="258">
        <v>1260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138</v>
      </c>
      <c r="AU192" s="264" t="s">
        <v>83</v>
      </c>
      <c r="AV192" s="13" t="s">
        <v>83</v>
      </c>
      <c r="AW192" s="13" t="s">
        <v>31</v>
      </c>
      <c r="AX192" s="13" t="s">
        <v>74</v>
      </c>
      <c r="AY192" s="264" t="s">
        <v>129</v>
      </c>
    </row>
    <row r="193" s="14" customFormat="1">
      <c r="B193" s="265"/>
      <c r="C193" s="266"/>
      <c r="D193" s="245" t="s">
        <v>138</v>
      </c>
      <c r="E193" s="267" t="s">
        <v>1</v>
      </c>
      <c r="F193" s="268" t="s">
        <v>141</v>
      </c>
      <c r="G193" s="266"/>
      <c r="H193" s="269">
        <v>1260</v>
      </c>
      <c r="I193" s="270"/>
      <c r="J193" s="266"/>
      <c r="K193" s="266"/>
      <c r="L193" s="271"/>
      <c r="M193" s="272"/>
      <c r="N193" s="273"/>
      <c r="O193" s="273"/>
      <c r="P193" s="273"/>
      <c r="Q193" s="273"/>
      <c r="R193" s="273"/>
      <c r="S193" s="273"/>
      <c r="T193" s="274"/>
      <c r="AT193" s="275" t="s">
        <v>138</v>
      </c>
      <c r="AU193" s="275" t="s">
        <v>83</v>
      </c>
      <c r="AV193" s="14" t="s">
        <v>136</v>
      </c>
      <c r="AW193" s="14" t="s">
        <v>31</v>
      </c>
      <c r="AX193" s="14" t="s">
        <v>81</v>
      </c>
      <c r="AY193" s="275" t="s">
        <v>129</v>
      </c>
    </row>
    <row r="194" s="1" customFormat="1" ht="24" customHeight="1">
      <c r="B194" s="37"/>
      <c r="C194" s="230" t="s">
        <v>246</v>
      </c>
      <c r="D194" s="230" t="s">
        <v>131</v>
      </c>
      <c r="E194" s="231" t="s">
        <v>247</v>
      </c>
      <c r="F194" s="232" t="s">
        <v>248</v>
      </c>
      <c r="G194" s="233" t="s">
        <v>134</v>
      </c>
      <c r="H194" s="234">
        <v>1260</v>
      </c>
      <c r="I194" s="235"/>
      <c r="J194" s="236">
        <f>ROUND(I194*H194,2)</f>
        <v>0</v>
      </c>
      <c r="K194" s="232" t="s">
        <v>135</v>
      </c>
      <c r="L194" s="42"/>
      <c r="M194" s="237" t="s">
        <v>1</v>
      </c>
      <c r="N194" s="238" t="s">
        <v>39</v>
      </c>
      <c r="O194" s="85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AR194" s="241" t="s">
        <v>136</v>
      </c>
      <c r="AT194" s="241" t="s">
        <v>131</v>
      </c>
      <c r="AU194" s="241" t="s">
        <v>83</v>
      </c>
      <c r="AY194" s="16" t="s">
        <v>129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6" t="s">
        <v>81</v>
      </c>
      <c r="BK194" s="242">
        <f>ROUND(I194*H194,2)</f>
        <v>0</v>
      </c>
      <c r="BL194" s="16" t="s">
        <v>136</v>
      </c>
      <c r="BM194" s="241" t="s">
        <v>249</v>
      </c>
    </row>
    <row r="195" s="12" customFormat="1">
      <c r="B195" s="243"/>
      <c r="C195" s="244"/>
      <c r="D195" s="245" t="s">
        <v>138</v>
      </c>
      <c r="E195" s="246" t="s">
        <v>1</v>
      </c>
      <c r="F195" s="247" t="s">
        <v>240</v>
      </c>
      <c r="G195" s="244"/>
      <c r="H195" s="246" t="s">
        <v>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138</v>
      </c>
      <c r="AU195" s="253" t="s">
        <v>83</v>
      </c>
      <c r="AV195" s="12" t="s">
        <v>81</v>
      </c>
      <c r="AW195" s="12" t="s">
        <v>31</v>
      </c>
      <c r="AX195" s="12" t="s">
        <v>74</v>
      </c>
      <c r="AY195" s="253" t="s">
        <v>129</v>
      </c>
    </row>
    <row r="196" s="13" customFormat="1">
      <c r="B196" s="254"/>
      <c r="C196" s="255"/>
      <c r="D196" s="245" t="s">
        <v>138</v>
      </c>
      <c r="E196" s="256" t="s">
        <v>1</v>
      </c>
      <c r="F196" s="257" t="s">
        <v>250</v>
      </c>
      <c r="G196" s="255"/>
      <c r="H196" s="258">
        <v>1260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138</v>
      </c>
      <c r="AU196" s="264" t="s">
        <v>83</v>
      </c>
      <c r="AV196" s="13" t="s">
        <v>83</v>
      </c>
      <c r="AW196" s="13" t="s">
        <v>31</v>
      </c>
      <c r="AX196" s="13" t="s">
        <v>74</v>
      </c>
      <c r="AY196" s="264" t="s">
        <v>129</v>
      </c>
    </row>
    <row r="197" s="14" customFormat="1">
      <c r="B197" s="265"/>
      <c r="C197" s="266"/>
      <c r="D197" s="245" t="s">
        <v>138</v>
      </c>
      <c r="E197" s="267" t="s">
        <v>1</v>
      </c>
      <c r="F197" s="268" t="s">
        <v>141</v>
      </c>
      <c r="G197" s="266"/>
      <c r="H197" s="269">
        <v>1260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AT197" s="275" t="s">
        <v>138</v>
      </c>
      <c r="AU197" s="275" t="s">
        <v>83</v>
      </c>
      <c r="AV197" s="14" t="s">
        <v>136</v>
      </c>
      <c r="AW197" s="14" t="s">
        <v>31</v>
      </c>
      <c r="AX197" s="14" t="s">
        <v>81</v>
      </c>
      <c r="AY197" s="275" t="s">
        <v>129</v>
      </c>
    </row>
    <row r="198" s="1" customFormat="1" ht="24" customHeight="1">
      <c r="B198" s="37"/>
      <c r="C198" s="230" t="s">
        <v>8</v>
      </c>
      <c r="D198" s="230" t="s">
        <v>131</v>
      </c>
      <c r="E198" s="231" t="s">
        <v>251</v>
      </c>
      <c r="F198" s="232" t="s">
        <v>252</v>
      </c>
      <c r="G198" s="233" t="s">
        <v>134</v>
      </c>
      <c r="H198" s="234">
        <v>1200</v>
      </c>
      <c r="I198" s="235"/>
      <c r="J198" s="236">
        <f>ROUND(I198*H198,2)</f>
        <v>0</v>
      </c>
      <c r="K198" s="232" t="s">
        <v>135</v>
      </c>
      <c r="L198" s="42"/>
      <c r="M198" s="237" t="s">
        <v>1</v>
      </c>
      <c r="N198" s="238" t="s">
        <v>39</v>
      </c>
      <c r="O198" s="85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AR198" s="241" t="s">
        <v>136</v>
      </c>
      <c r="AT198" s="241" t="s">
        <v>131</v>
      </c>
      <c r="AU198" s="241" t="s">
        <v>83</v>
      </c>
      <c r="AY198" s="16" t="s">
        <v>129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6" t="s">
        <v>81</v>
      </c>
      <c r="BK198" s="242">
        <f>ROUND(I198*H198,2)</f>
        <v>0</v>
      </c>
      <c r="BL198" s="16" t="s">
        <v>136</v>
      </c>
      <c r="BM198" s="241" t="s">
        <v>253</v>
      </c>
    </row>
    <row r="199" s="12" customFormat="1">
      <c r="B199" s="243"/>
      <c r="C199" s="244"/>
      <c r="D199" s="245" t="s">
        <v>138</v>
      </c>
      <c r="E199" s="246" t="s">
        <v>1</v>
      </c>
      <c r="F199" s="247" t="s">
        <v>240</v>
      </c>
      <c r="G199" s="244"/>
      <c r="H199" s="246" t="s">
        <v>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138</v>
      </c>
      <c r="AU199" s="253" t="s">
        <v>83</v>
      </c>
      <c r="AV199" s="12" t="s">
        <v>81</v>
      </c>
      <c r="AW199" s="12" t="s">
        <v>31</v>
      </c>
      <c r="AX199" s="12" t="s">
        <v>74</v>
      </c>
      <c r="AY199" s="253" t="s">
        <v>129</v>
      </c>
    </row>
    <row r="200" s="13" customFormat="1">
      <c r="B200" s="254"/>
      <c r="C200" s="255"/>
      <c r="D200" s="245" t="s">
        <v>138</v>
      </c>
      <c r="E200" s="256" t="s">
        <v>1</v>
      </c>
      <c r="F200" s="257" t="s">
        <v>254</v>
      </c>
      <c r="G200" s="255"/>
      <c r="H200" s="258">
        <v>1200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138</v>
      </c>
      <c r="AU200" s="264" t="s">
        <v>83</v>
      </c>
      <c r="AV200" s="13" t="s">
        <v>83</v>
      </c>
      <c r="AW200" s="13" t="s">
        <v>31</v>
      </c>
      <c r="AX200" s="13" t="s">
        <v>74</v>
      </c>
      <c r="AY200" s="264" t="s">
        <v>129</v>
      </c>
    </row>
    <row r="201" s="14" customFormat="1">
      <c r="B201" s="265"/>
      <c r="C201" s="266"/>
      <c r="D201" s="245" t="s">
        <v>138</v>
      </c>
      <c r="E201" s="267" t="s">
        <v>1</v>
      </c>
      <c r="F201" s="268" t="s">
        <v>141</v>
      </c>
      <c r="G201" s="266"/>
      <c r="H201" s="269">
        <v>1200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AT201" s="275" t="s">
        <v>138</v>
      </c>
      <c r="AU201" s="275" t="s">
        <v>83</v>
      </c>
      <c r="AV201" s="14" t="s">
        <v>136</v>
      </c>
      <c r="AW201" s="14" t="s">
        <v>31</v>
      </c>
      <c r="AX201" s="14" t="s">
        <v>81</v>
      </c>
      <c r="AY201" s="275" t="s">
        <v>129</v>
      </c>
    </row>
    <row r="202" s="1" customFormat="1" ht="24" customHeight="1">
      <c r="B202" s="37"/>
      <c r="C202" s="230" t="s">
        <v>255</v>
      </c>
      <c r="D202" s="230" t="s">
        <v>131</v>
      </c>
      <c r="E202" s="231" t="s">
        <v>256</v>
      </c>
      <c r="F202" s="232" t="s">
        <v>257</v>
      </c>
      <c r="G202" s="233" t="s">
        <v>174</v>
      </c>
      <c r="H202" s="234">
        <v>31</v>
      </c>
      <c r="I202" s="235"/>
      <c r="J202" s="236">
        <f>ROUND(I202*H202,2)</f>
        <v>0</v>
      </c>
      <c r="K202" s="232" t="s">
        <v>1</v>
      </c>
      <c r="L202" s="42"/>
      <c r="M202" s="237" t="s">
        <v>1</v>
      </c>
      <c r="N202" s="238" t="s">
        <v>39</v>
      </c>
      <c r="O202" s="85"/>
      <c r="P202" s="239">
        <f>O202*H202</f>
        <v>0</v>
      </c>
      <c r="Q202" s="239">
        <v>0.0035999999999999999</v>
      </c>
      <c r="R202" s="239">
        <f>Q202*H202</f>
        <v>0.11159999999999999</v>
      </c>
      <c r="S202" s="239">
        <v>0</v>
      </c>
      <c r="T202" s="240">
        <f>S202*H202</f>
        <v>0</v>
      </c>
      <c r="AR202" s="241" t="s">
        <v>136</v>
      </c>
      <c r="AT202" s="241" t="s">
        <v>131</v>
      </c>
      <c r="AU202" s="241" t="s">
        <v>83</v>
      </c>
      <c r="AY202" s="16" t="s">
        <v>129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6" t="s">
        <v>81</v>
      </c>
      <c r="BK202" s="242">
        <f>ROUND(I202*H202,2)</f>
        <v>0</v>
      </c>
      <c r="BL202" s="16" t="s">
        <v>136</v>
      </c>
      <c r="BM202" s="241" t="s">
        <v>258</v>
      </c>
    </row>
    <row r="203" s="13" customFormat="1">
      <c r="B203" s="254"/>
      <c r="C203" s="255"/>
      <c r="D203" s="245" t="s">
        <v>138</v>
      </c>
      <c r="E203" s="256" t="s">
        <v>1</v>
      </c>
      <c r="F203" s="257" t="s">
        <v>259</v>
      </c>
      <c r="G203" s="255"/>
      <c r="H203" s="258">
        <v>31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138</v>
      </c>
      <c r="AU203" s="264" t="s">
        <v>83</v>
      </c>
      <c r="AV203" s="13" t="s">
        <v>83</v>
      </c>
      <c r="AW203" s="13" t="s">
        <v>31</v>
      </c>
      <c r="AX203" s="13" t="s">
        <v>74</v>
      </c>
      <c r="AY203" s="264" t="s">
        <v>129</v>
      </c>
    </row>
    <row r="204" s="14" customFormat="1">
      <c r="B204" s="265"/>
      <c r="C204" s="266"/>
      <c r="D204" s="245" t="s">
        <v>138</v>
      </c>
      <c r="E204" s="267" t="s">
        <v>1</v>
      </c>
      <c r="F204" s="268" t="s">
        <v>141</v>
      </c>
      <c r="G204" s="266"/>
      <c r="H204" s="269">
        <v>31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AT204" s="275" t="s">
        <v>138</v>
      </c>
      <c r="AU204" s="275" t="s">
        <v>83</v>
      </c>
      <c r="AV204" s="14" t="s">
        <v>136</v>
      </c>
      <c r="AW204" s="14" t="s">
        <v>31</v>
      </c>
      <c r="AX204" s="14" t="s">
        <v>81</v>
      </c>
      <c r="AY204" s="275" t="s">
        <v>129</v>
      </c>
    </row>
    <row r="205" s="11" customFormat="1" ht="22.8" customHeight="1">
      <c r="B205" s="214"/>
      <c r="C205" s="215"/>
      <c r="D205" s="216" t="s">
        <v>73</v>
      </c>
      <c r="E205" s="228" t="s">
        <v>205</v>
      </c>
      <c r="F205" s="228" t="s">
        <v>260</v>
      </c>
      <c r="G205" s="215"/>
      <c r="H205" s="215"/>
      <c r="I205" s="218"/>
      <c r="J205" s="229">
        <f>BK205</f>
        <v>0</v>
      </c>
      <c r="K205" s="215"/>
      <c r="L205" s="220"/>
      <c r="M205" s="221"/>
      <c r="N205" s="222"/>
      <c r="O205" s="222"/>
      <c r="P205" s="223">
        <f>SUM(P206:P233)</f>
        <v>0</v>
      </c>
      <c r="Q205" s="222"/>
      <c r="R205" s="223">
        <f>SUM(R206:R233)</f>
        <v>5.8883999999999999</v>
      </c>
      <c r="S205" s="222"/>
      <c r="T205" s="224">
        <f>SUM(T206:T233)</f>
        <v>0</v>
      </c>
      <c r="AR205" s="225" t="s">
        <v>81</v>
      </c>
      <c r="AT205" s="226" t="s">
        <v>73</v>
      </c>
      <c r="AU205" s="226" t="s">
        <v>81</v>
      </c>
      <c r="AY205" s="225" t="s">
        <v>129</v>
      </c>
      <c r="BK205" s="227">
        <f>SUM(BK206:BK233)</f>
        <v>0</v>
      </c>
    </row>
    <row r="206" s="1" customFormat="1" ht="24" customHeight="1">
      <c r="B206" s="37"/>
      <c r="C206" s="230" t="s">
        <v>261</v>
      </c>
      <c r="D206" s="230" t="s">
        <v>131</v>
      </c>
      <c r="E206" s="231" t="s">
        <v>262</v>
      </c>
      <c r="F206" s="232" t="s">
        <v>263</v>
      </c>
      <c r="G206" s="233" t="s">
        <v>264</v>
      </c>
      <c r="H206" s="234">
        <v>8</v>
      </c>
      <c r="I206" s="235"/>
      <c r="J206" s="236">
        <f>ROUND(I206*H206,2)</f>
        <v>0</v>
      </c>
      <c r="K206" s="232" t="s">
        <v>1</v>
      </c>
      <c r="L206" s="42"/>
      <c r="M206" s="237" t="s">
        <v>1</v>
      </c>
      <c r="N206" s="238" t="s">
        <v>39</v>
      </c>
      <c r="O206" s="85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AR206" s="241" t="s">
        <v>136</v>
      </c>
      <c r="AT206" s="241" t="s">
        <v>131</v>
      </c>
      <c r="AU206" s="241" t="s">
        <v>83</v>
      </c>
      <c r="AY206" s="16" t="s">
        <v>129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6" t="s">
        <v>81</v>
      </c>
      <c r="BK206" s="242">
        <f>ROUND(I206*H206,2)</f>
        <v>0</v>
      </c>
      <c r="BL206" s="16" t="s">
        <v>136</v>
      </c>
      <c r="BM206" s="241" t="s">
        <v>265</v>
      </c>
    </row>
    <row r="207" s="12" customFormat="1">
      <c r="B207" s="243"/>
      <c r="C207" s="244"/>
      <c r="D207" s="245" t="s">
        <v>138</v>
      </c>
      <c r="E207" s="246" t="s">
        <v>1</v>
      </c>
      <c r="F207" s="247" t="s">
        <v>266</v>
      </c>
      <c r="G207" s="244"/>
      <c r="H207" s="246" t="s">
        <v>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138</v>
      </c>
      <c r="AU207" s="253" t="s">
        <v>83</v>
      </c>
      <c r="AV207" s="12" t="s">
        <v>81</v>
      </c>
      <c r="AW207" s="12" t="s">
        <v>31</v>
      </c>
      <c r="AX207" s="12" t="s">
        <v>74</v>
      </c>
      <c r="AY207" s="253" t="s">
        <v>129</v>
      </c>
    </row>
    <row r="208" s="13" customFormat="1">
      <c r="B208" s="254"/>
      <c r="C208" s="255"/>
      <c r="D208" s="245" t="s">
        <v>138</v>
      </c>
      <c r="E208" s="256" t="s">
        <v>1</v>
      </c>
      <c r="F208" s="257" t="s">
        <v>205</v>
      </c>
      <c r="G208" s="255"/>
      <c r="H208" s="258">
        <v>8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138</v>
      </c>
      <c r="AU208" s="264" t="s">
        <v>83</v>
      </c>
      <c r="AV208" s="13" t="s">
        <v>83</v>
      </c>
      <c r="AW208" s="13" t="s">
        <v>31</v>
      </c>
      <c r="AX208" s="13" t="s">
        <v>74</v>
      </c>
      <c r="AY208" s="264" t="s">
        <v>129</v>
      </c>
    </row>
    <row r="209" s="14" customFormat="1">
      <c r="B209" s="265"/>
      <c r="C209" s="266"/>
      <c r="D209" s="245" t="s">
        <v>138</v>
      </c>
      <c r="E209" s="267" t="s">
        <v>1</v>
      </c>
      <c r="F209" s="268" t="s">
        <v>141</v>
      </c>
      <c r="G209" s="266"/>
      <c r="H209" s="269">
        <v>8</v>
      </c>
      <c r="I209" s="270"/>
      <c r="J209" s="266"/>
      <c r="K209" s="266"/>
      <c r="L209" s="271"/>
      <c r="M209" s="272"/>
      <c r="N209" s="273"/>
      <c r="O209" s="273"/>
      <c r="P209" s="273"/>
      <c r="Q209" s="273"/>
      <c r="R209" s="273"/>
      <c r="S209" s="273"/>
      <c r="T209" s="274"/>
      <c r="AT209" s="275" t="s">
        <v>138</v>
      </c>
      <c r="AU209" s="275" t="s">
        <v>83</v>
      </c>
      <c r="AV209" s="14" t="s">
        <v>136</v>
      </c>
      <c r="AW209" s="14" t="s">
        <v>31</v>
      </c>
      <c r="AX209" s="14" t="s">
        <v>81</v>
      </c>
      <c r="AY209" s="275" t="s">
        <v>129</v>
      </c>
    </row>
    <row r="210" s="1" customFormat="1" ht="24" customHeight="1">
      <c r="B210" s="37"/>
      <c r="C210" s="230" t="s">
        <v>267</v>
      </c>
      <c r="D210" s="230" t="s">
        <v>131</v>
      </c>
      <c r="E210" s="231" t="s">
        <v>268</v>
      </c>
      <c r="F210" s="232" t="s">
        <v>269</v>
      </c>
      <c r="G210" s="233" t="s">
        <v>270</v>
      </c>
      <c r="H210" s="234">
        <v>8</v>
      </c>
      <c r="I210" s="235"/>
      <c r="J210" s="236">
        <f>ROUND(I210*H210,2)</f>
        <v>0</v>
      </c>
      <c r="K210" s="232" t="s">
        <v>135</v>
      </c>
      <c r="L210" s="42"/>
      <c r="M210" s="237" t="s">
        <v>1</v>
      </c>
      <c r="N210" s="238" t="s">
        <v>39</v>
      </c>
      <c r="O210" s="85"/>
      <c r="P210" s="239">
        <f>O210*H210</f>
        <v>0</v>
      </c>
      <c r="Q210" s="239">
        <v>0.14494000000000001</v>
      </c>
      <c r="R210" s="239">
        <f>Q210*H210</f>
        <v>1.1595200000000001</v>
      </c>
      <c r="S210" s="239">
        <v>0</v>
      </c>
      <c r="T210" s="240">
        <f>S210*H210</f>
        <v>0</v>
      </c>
      <c r="AR210" s="241" t="s">
        <v>136</v>
      </c>
      <c r="AT210" s="241" t="s">
        <v>131</v>
      </c>
      <c r="AU210" s="241" t="s">
        <v>83</v>
      </c>
      <c r="AY210" s="16" t="s">
        <v>129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6" t="s">
        <v>81</v>
      </c>
      <c r="BK210" s="242">
        <f>ROUND(I210*H210,2)</f>
        <v>0</v>
      </c>
      <c r="BL210" s="16" t="s">
        <v>136</v>
      </c>
      <c r="BM210" s="241" t="s">
        <v>271</v>
      </c>
    </row>
    <row r="211" s="13" customFormat="1">
      <c r="B211" s="254"/>
      <c r="C211" s="255"/>
      <c r="D211" s="245" t="s">
        <v>138</v>
      </c>
      <c r="E211" s="256" t="s">
        <v>1</v>
      </c>
      <c r="F211" s="257" t="s">
        <v>205</v>
      </c>
      <c r="G211" s="255"/>
      <c r="H211" s="258">
        <v>8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138</v>
      </c>
      <c r="AU211" s="264" t="s">
        <v>83</v>
      </c>
      <c r="AV211" s="13" t="s">
        <v>83</v>
      </c>
      <c r="AW211" s="13" t="s">
        <v>31</v>
      </c>
      <c r="AX211" s="13" t="s">
        <v>74</v>
      </c>
      <c r="AY211" s="264" t="s">
        <v>129</v>
      </c>
    </row>
    <row r="212" s="14" customFormat="1">
      <c r="B212" s="265"/>
      <c r="C212" s="266"/>
      <c r="D212" s="245" t="s">
        <v>138</v>
      </c>
      <c r="E212" s="267" t="s">
        <v>1</v>
      </c>
      <c r="F212" s="268" t="s">
        <v>141</v>
      </c>
      <c r="G212" s="266"/>
      <c r="H212" s="269">
        <v>8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AT212" s="275" t="s">
        <v>138</v>
      </c>
      <c r="AU212" s="275" t="s">
        <v>83</v>
      </c>
      <c r="AV212" s="14" t="s">
        <v>136</v>
      </c>
      <c r="AW212" s="14" t="s">
        <v>31</v>
      </c>
      <c r="AX212" s="14" t="s">
        <v>81</v>
      </c>
      <c r="AY212" s="275" t="s">
        <v>129</v>
      </c>
    </row>
    <row r="213" s="1" customFormat="1" ht="16.5" customHeight="1">
      <c r="B213" s="37"/>
      <c r="C213" s="279" t="s">
        <v>272</v>
      </c>
      <c r="D213" s="279" t="s">
        <v>211</v>
      </c>
      <c r="E213" s="280" t="s">
        <v>273</v>
      </c>
      <c r="F213" s="281" t="s">
        <v>274</v>
      </c>
      <c r="G213" s="282" t="s">
        <v>270</v>
      </c>
      <c r="H213" s="283">
        <v>8</v>
      </c>
      <c r="I213" s="284"/>
      <c r="J213" s="285">
        <f>ROUND(I213*H213,2)</f>
        <v>0</v>
      </c>
      <c r="K213" s="281" t="s">
        <v>135</v>
      </c>
      <c r="L213" s="286"/>
      <c r="M213" s="287" t="s">
        <v>1</v>
      </c>
      <c r="N213" s="288" t="s">
        <v>39</v>
      </c>
      <c r="O213" s="85"/>
      <c r="P213" s="239">
        <f>O213*H213</f>
        <v>0</v>
      </c>
      <c r="Q213" s="239">
        <v>0.050599999999999999</v>
      </c>
      <c r="R213" s="239">
        <f>Q213*H213</f>
        <v>0.40479999999999999</v>
      </c>
      <c r="S213" s="239">
        <v>0</v>
      </c>
      <c r="T213" s="240">
        <f>S213*H213</f>
        <v>0</v>
      </c>
      <c r="AR213" s="241" t="s">
        <v>205</v>
      </c>
      <c r="AT213" s="241" t="s">
        <v>211</v>
      </c>
      <c r="AU213" s="241" t="s">
        <v>83</v>
      </c>
      <c r="AY213" s="16" t="s">
        <v>129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81</v>
      </c>
      <c r="BK213" s="242">
        <f>ROUND(I213*H213,2)</f>
        <v>0</v>
      </c>
      <c r="BL213" s="16" t="s">
        <v>136</v>
      </c>
      <c r="BM213" s="241" t="s">
        <v>275</v>
      </c>
    </row>
    <row r="214" s="13" customFormat="1">
      <c r="B214" s="254"/>
      <c r="C214" s="255"/>
      <c r="D214" s="245" t="s">
        <v>138</v>
      </c>
      <c r="E214" s="256" t="s">
        <v>1</v>
      </c>
      <c r="F214" s="257" t="s">
        <v>205</v>
      </c>
      <c r="G214" s="255"/>
      <c r="H214" s="258">
        <v>8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AT214" s="264" t="s">
        <v>138</v>
      </c>
      <c r="AU214" s="264" t="s">
        <v>83</v>
      </c>
      <c r="AV214" s="13" t="s">
        <v>83</v>
      </c>
      <c r="AW214" s="13" t="s">
        <v>31</v>
      </c>
      <c r="AX214" s="13" t="s">
        <v>74</v>
      </c>
      <c r="AY214" s="264" t="s">
        <v>129</v>
      </c>
    </row>
    <row r="215" s="14" customFormat="1">
      <c r="B215" s="265"/>
      <c r="C215" s="266"/>
      <c r="D215" s="245" t="s">
        <v>138</v>
      </c>
      <c r="E215" s="267" t="s">
        <v>1</v>
      </c>
      <c r="F215" s="268" t="s">
        <v>141</v>
      </c>
      <c r="G215" s="266"/>
      <c r="H215" s="269">
        <v>8</v>
      </c>
      <c r="I215" s="270"/>
      <c r="J215" s="266"/>
      <c r="K215" s="266"/>
      <c r="L215" s="271"/>
      <c r="M215" s="272"/>
      <c r="N215" s="273"/>
      <c r="O215" s="273"/>
      <c r="P215" s="273"/>
      <c r="Q215" s="273"/>
      <c r="R215" s="273"/>
      <c r="S215" s="273"/>
      <c r="T215" s="274"/>
      <c r="AT215" s="275" t="s">
        <v>138</v>
      </c>
      <c r="AU215" s="275" t="s">
        <v>83</v>
      </c>
      <c r="AV215" s="14" t="s">
        <v>136</v>
      </c>
      <c r="AW215" s="14" t="s">
        <v>31</v>
      </c>
      <c r="AX215" s="14" t="s">
        <v>81</v>
      </c>
      <c r="AY215" s="275" t="s">
        <v>129</v>
      </c>
    </row>
    <row r="216" s="1" customFormat="1" ht="24" customHeight="1">
      <c r="B216" s="37"/>
      <c r="C216" s="279" t="s">
        <v>276</v>
      </c>
      <c r="D216" s="279" t="s">
        <v>211</v>
      </c>
      <c r="E216" s="280" t="s">
        <v>277</v>
      </c>
      <c r="F216" s="281" t="s">
        <v>278</v>
      </c>
      <c r="G216" s="282" t="s">
        <v>270</v>
      </c>
      <c r="H216" s="283">
        <v>8.0800000000000001</v>
      </c>
      <c r="I216" s="284"/>
      <c r="J216" s="285">
        <f>ROUND(I216*H216,2)</f>
        <v>0</v>
      </c>
      <c r="K216" s="281" t="s">
        <v>135</v>
      </c>
      <c r="L216" s="286"/>
      <c r="M216" s="287" t="s">
        <v>1</v>
      </c>
      <c r="N216" s="288" t="s">
        <v>39</v>
      </c>
      <c r="O216" s="85"/>
      <c r="P216" s="239">
        <f>O216*H216</f>
        <v>0</v>
      </c>
      <c r="Q216" s="239">
        <v>0.071999999999999995</v>
      </c>
      <c r="R216" s="239">
        <f>Q216*H216</f>
        <v>0.58175999999999994</v>
      </c>
      <c r="S216" s="239">
        <v>0</v>
      </c>
      <c r="T216" s="240">
        <f>S216*H216</f>
        <v>0</v>
      </c>
      <c r="AR216" s="241" t="s">
        <v>205</v>
      </c>
      <c r="AT216" s="241" t="s">
        <v>211</v>
      </c>
      <c r="AU216" s="241" t="s">
        <v>83</v>
      </c>
      <c r="AY216" s="16" t="s">
        <v>129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6" t="s">
        <v>81</v>
      </c>
      <c r="BK216" s="242">
        <f>ROUND(I216*H216,2)</f>
        <v>0</v>
      </c>
      <c r="BL216" s="16" t="s">
        <v>136</v>
      </c>
      <c r="BM216" s="241" t="s">
        <v>279</v>
      </c>
    </row>
    <row r="217" s="13" customFormat="1">
      <c r="B217" s="254"/>
      <c r="C217" s="255"/>
      <c r="D217" s="245" t="s">
        <v>138</v>
      </c>
      <c r="E217" s="256" t="s">
        <v>1</v>
      </c>
      <c r="F217" s="257" t="s">
        <v>280</v>
      </c>
      <c r="G217" s="255"/>
      <c r="H217" s="258">
        <v>8.0800000000000001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138</v>
      </c>
      <c r="AU217" s="264" t="s">
        <v>83</v>
      </c>
      <c r="AV217" s="13" t="s">
        <v>83</v>
      </c>
      <c r="AW217" s="13" t="s">
        <v>31</v>
      </c>
      <c r="AX217" s="13" t="s">
        <v>74</v>
      </c>
      <c r="AY217" s="264" t="s">
        <v>129</v>
      </c>
    </row>
    <row r="218" s="14" customFormat="1">
      <c r="B218" s="265"/>
      <c r="C218" s="266"/>
      <c r="D218" s="245" t="s">
        <v>138</v>
      </c>
      <c r="E218" s="267" t="s">
        <v>1</v>
      </c>
      <c r="F218" s="268" t="s">
        <v>141</v>
      </c>
      <c r="G218" s="266"/>
      <c r="H218" s="269">
        <v>8.0800000000000001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AT218" s="275" t="s">
        <v>138</v>
      </c>
      <c r="AU218" s="275" t="s">
        <v>83</v>
      </c>
      <c r="AV218" s="14" t="s">
        <v>136</v>
      </c>
      <c r="AW218" s="14" t="s">
        <v>31</v>
      </c>
      <c r="AX218" s="14" t="s">
        <v>81</v>
      </c>
      <c r="AY218" s="275" t="s">
        <v>129</v>
      </c>
    </row>
    <row r="219" s="1" customFormat="1" ht="16.5" customHeight="1">
      <c r="B219" s="37"/>
      <c r="C219" s="279" t="s">
        <v>7</v>
      </c>
      <c r="D219" s="279" t="s">
        <v>211</v>
      </c>
      <c r="E219" s="280" t="s">
        <v>281</v>
      </c>
      <c r="F219" s="281" t="s">
        <v>282</v>
      </c>
      <c r="G219" s="282" t="s">
        <v>270</v>
      </c>
      <c r="H219" s="283">
        <v>8.0800000000000001</v>
      </c>
      <c r="I219" s="284"/>
      <c r="J219" s="285">
        <f>ROUND(I219*H219,2)</f>
        <v>0</v>
      </c>
      <c r="K219" s="281" t="s">
        <v>135</v>
      </c>
      <c r="L219" s="286"/>
      <c r="M219" s="287" t="s">
        <v>1</v>
      </c>
      <c r="N219" s="288" t="s">
        <v>39</v>
      </c>
      <c r="O219" s="85"/>
      <c r="P219" s="239">
        <f>O219*H219</f>
        <v>0</v>
      </c>
      <c r="Q219" s="239">
        <v>0.058000000000000003</v>
      </c>
      <c r="R219" s="239">
        <f>Q219*H219</f>
        <v>0.46864</v>
      </c>
      <c r="S219" s="239">
        <v>0</v>
      </c>
      <c r="T219" s="240">
        <f>S219*H219</f>
        <v>0</v>
      </c>
      <c r="AR219" s="241" t="s">
        <v>205</v>
      </c>
      <c r="AT219" s="241" t="s">
        <v>211</v>
      </c>
      <c r="AU219" s="241" t="s">
        <v>83</v>
      </c>
      <c r="AY219" s="16" t="s">
        <v>129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6" t="s">
        <v>81</v>
      </c>
      <c r="BK219" s="242">
        <f>ROUND(I219*H219,2)</f>
        <v>0</v>
      </c>
      <c r="BL219" s="16" t="s">
        <v>136</v>
      </c>
      <c r="BM219" s="241" t="s">
        <v>283</v>
      </c>
    </row>
    <row r="220" s="1" customFormat="1" ht="16.5" customHeight="1">
      <c r="B220" s="37"/>
      <c r="C220" s="279" t="s">
        <v>284</v>
      </c>
      <c r="D220" s="279" t="s">
        <v>211</v>
      </c>
      <c r="E220" s="280" t="s">
        <v>285</v>
      </c>
      <c r="F220" s="281" t="s">
        <v>286</v>
      </c>
      <c r="G220" s="282" t="s">
        <v>270</v>
      </c>
      <c r="H220" s="283">
        <v>8.0800000000000001</v>
      </c>
      <c r="I220" s="284"/>
      <c r="J220" s="285">
        <f>ROUND(I220*H220,2)</f>
        <v>0</v>
      </c>
      <c r="K220" s="281" t="s">
        <v>135</v>
      </c>
      <c r="L220" s="286"/>
      <c r="M220" s="287" t="s">
        <v>1</v>
      </c>
      <c r="N220" s="288" t="s">
        <v>39</v>
      </c>
      <c r="O220" s="85"/>
      <c r="P220" s="239">
        <f>O220*H220</f>
        <v>0</v>
      </c>
      <c r="Q220" s="239">
        <v>0.040000000000000001</v>
      </c>
      <c r="R220" s="239">
        <f>Q220*H220</f>
        <v>0.32319999999999999</v>
      </c>
      <c r="S220" s="239">
        <v>0</v>
      </c>
      <c r="T220" s="240">
        <f>S220*H220</f>
        <v>0</v>
      </c>
      <c r="AR220" s="241" t="s">
        <v>205</v>
      </c>
      <c r="AT220" s="241" t="s">
        <v>211</v>
      </c>
      <c r="AU220" s="241" t="s">
        <v>83</v>
      </c>
      <c r="AY220" s="16" t="s">
        <v>129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6" t="s">
        <v>81</v>
      </c>
      <c r="BK220" s="242">
        <f>ROUND(I220*H220,2)</f>
        <v>0</v>
      </c>
      <c r="BL220" s="16" t="s">
        <v>136</v>
      </c>
      <c r="BM220" s="241" t="s">
        <v>287</v>
      </c>
    </row>
    <row r="221" s="1" customFormat="1" ht="24" customHeight="1">
      <c r="B221" s="37"/>
      <c r="C221" s="279" t="s">
        <v>288</v>
      </c>
      <c r="D221" s="279" t="s">
        <v>211</v>
      </c>
      <c r="E221" s="280" t="s">
        <v>289</v>
      </c>
      <c r="F221" s="281" t="s">
        <v>290</v>
      </c>
      <c r="G221" s="282" t="s">
        <v>270</v>
      </c>
      <c r="H221" s="283">
        <v>8.0800000000000001</v>
      </c>
      <c r="I221" s="284"/>
      <c r="J221" s="285">
        <f>ROUND(I221*H221,2)</f>
        <v>0</v>
      </c>
      <c r="K221" s="281" t="s">
        <v>135</v>
      </c>
      <c r="L221" s="286"/>
      <c r="M221" s="287" t="s">
        <v>1</v>
      </c>
      <c r="N221" s="288" t="s">
        <v>39</v>
      </c>
      <c r="O221" s="85"/>
      <c r="P221" s="239">
        <f>O221*H221</f>
        <v>0</v>
      </c>
      <c r="Q221" s="239">
        <v>0.027</v>
      </c>
      <c r="R221" s="239">
        <f>Q221*H221</f>
        <v>0.21815999999999999</v>
      </c>
      <c r="S221" s="239">
        <v>0</v>
      </c>
      <c r="T221" s="240">
        <f>S221*H221</f>
        <v>0</v>
      </c>
      <c r="AR221" s="241" t="s">
        <v>205</v>
      </c>
      <c r="AT221" s="241" t="s">
        <v>211</v>
      </c>
      <c r="AU221" s="241" t="s">
        <v>83</v>
      </c>
      <c r="AY221" s="16" t="s">
        <v>129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6" t="s">
        <v>81</v>
      </c>
      <c r="BK221" s="242">
        <f>ROUND(I221*H221,2)</f>
        <v>0</v>
      </c>
      <c r="BL221" s="16" t="s">
        <v>136</v>
      </c>
      <c r="BM221" s="241" t="s">
        <v>291</v>
      </c>
    </row>
    <row r="222" s="1" customFormat="1" ht="24" customHeight="1">
      <c r="B222" s="37"/>
      <c r="C222" s="279" t="s">
        <v>292</v>
      </c>
      <c r="D222" s="279" t="s">
        <v>211</v>
      </c>
      <c r="E222" s="280" t="s">
        <v>293</v>
      </c>
      <c r="F222" s="281" t="s">
        <v>294</v>
      </c>
      <c r="G222" s="282" t="s">
        <v>270</v>
      </c>
      <c r="H222" s="283">
        <v>8.0800000000000001</v>
      </c>
      <c r="I222" s="284"/>
      <c r="J222" s="285">
        <f>ROUND(I222*H222,2)</f>
        <v>0</v>
      </c>
      <c r="K222" s="281" t="s">
        <v>135</v>
      </c>
      <c r="L222" s="286"/>
      <c r="M222" s="287" t="s">
        <v>1</v>
      </c>
      <c r="N222" s="288" t="s">
        <v>39</v>
      </c>
      <c r="O222" s="85"/>
      <c r="P222" s="239">
        <f>O222*H222</f>
        <v>0</v>
      </c>
      <c r="Q222" s="239">
        <v>0.080000000000000002</v>
      </c>
      <c r="R222" s="239">
        <f>Q222*H222</f>
        <v>0.64639999999999997</v>
      </c>
      <c r="S222" s="239">
        <v>0</v>
      </c>
      <c r="T222" s="240">
        <f>S222*H222</f>
        <v>0</v>
      </c>
      <c r="AR222" s="241" t="s">
        <v>205</v>
      </c>
      <c r="AT222" s="241" t="s">
        <v>211</v>
      </c>
      <c r="AU222" s="241" t="s">
        <v>83</v>
      </c>
      <c r="AY222" s="16" t="s">
        <v>129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6" t="s">
        <v>81</v>
      </c>
      <c r="BK222" s="242">
        <f>ROUND(I222*H222,2)</f>
        <v>0</v>
      </c>
      <c r="BL222" s="16" t="s">
        <v>136</v>
      </c>
      <c r="BM222" s="241" t="s">
        <v>295</v>
      </c>
    </row>
    <row r="223" s="1" customFormat="1" ht="24" customHeight="1">
      <c r="B223" s="37"/>
      <c r="C223" s="230" t="s">
        <v>296</v>
      </c>
      <c r="D223" s="230" t="s">
        <v>131</v>
      </c>
      <c r="E223" s="231" t="s">
        <v>297</v>
      </c>
      <c r="F223" s="232" t="s">
        <v>298</v>
      </c>
      <c r="G223" s="233" t="s">
        <v>264</v>
      </c>
      <c r="H223" s="234">
        <v>8</v>
      </c>
      <c r="I223" s="235"/>
      <c r="J223" s="236">
        <f>ROUND(I223*H223,2)</f>
        <v>0</v>
      </c>
      <c r="K223" s="232" t="s">
        <v>1</v>
      </c>
      <c r="L223" s="42"/>
      <c r="M223" s="237" t="s">
        <v>1</v>
      </c>
      <c r="N223" s="238" t="s">
        <v>39</v>
      </c>
      <c r="O223" s="85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AR223" s="241" t="s">
        <v>136</v>
      </c>
      <c r="AT223" s="241" t="s">
        <v>131</v>
      </c>
      <c r="AU223" s="241" t="s">
        <v>83</v>
      </c>
      <c r="AY223" s="16" t="s">
        <v>129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6" t="s">
        <v>81</v>
      </c>
      <c r="BK223" s="242">
        <f>ROUND(I223*H223,2)</f>
        <v>0</v>
      </c>
      <c r="BL223" s="16" t="s">
        <v>136</v>
      </c>
      <c r="BM223" s="241" t="s">
        <v>299</v>
      </c>
    </row>
    <row r="224" s="13" customFormat="1">
      <c r="B224" s="254"/>
      <c r="C224" s="255"/>
      <c r="D224" s="245" t="s">
        <v>138</v>
      </c>
      <c r="E224" s="256" t="s">
        <v>1</v>
      </c>
      <c r="F224" s="257" t="s">
        <v>205</v>
      </c>
      <c r="G224" s="255"/>
      <c r="H224" s="258">
        <v>8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138</v>
      </c>
      <c r="AU224" s="264" t="s">
        <v>83</v>
      </c>
      <c r="AV224" s="13" t="s">
        <v>83</v>
      </c>
      <c r="AW224" s="13" t="s">
        <v>31</v>
      </c>
      <c r="AX224" s="13" t="s">
        <v>74</v>
      </c>
      <c r="AY224" s="264" t="s">
        <v>129</v>
      </c>
    </row>
    <row r="225" s="14" customFormat="1">
      <c r="B225" s="265"/>
      <c r="C225" s="266"/>
      <c r="D225" s="245" t="s">
        <v>138</v>
      </c>
      <c r="E225" s="267" t="s">
        <v>1</v>
      </c>
      <c r="F225" s="268" t="s">
        <v>141</v>
      </c>
      <c r="G225" s="266"/>
      <c r="H225" s="269">
        <v>8</v>
      </c>
      <c r="I225" s="270"/>
      <c r="J225" s="266"/>
      <c r="K225" s="266"/>
      <c r="L225" s="271"/>
      <c r="M225" s="272"/>
      <c r="N225" s="273"/>
      <c r="O225" s="273"/>
      <c r="P225" s="273"/>
      <c r="Q225" s="273"/>
      <c r="R225" s="273"/>
      <c r="S225" s="273"/>
      <c r="T225" s="274"/>
      <c r="AT225" s="275" t="s">
        <v>138</v>
      </c>
      <c r="AU225" s="275" t="s">
        <v>83</v>
      </c>
      <c r="AV225" s="14" t="s">
        <v>136</v>
      </c>
      <c r="AW225" s="14" t="s">
        <v>31</v>
      </c>
      <c r="AX225" s="14" t="s">
        <v>81</v>
      </c>
      <c r="AY225" s="275" t="s">
        <v>129</v>
      </c>
    </row>
    <row r="226" s="1" customFormat="1" ht="24" customHeight="1">
      <c r="B226" s="37"/>
      <c r="C226" s="230" t="s">
        <v>300</v>
      </c>
      <c r="D226" s="230" t="s">
        <v>131</v>
      </c>
      <c r="E226" s="231" t="s">
        <v>301</v>
      </c>
      <c r="F226" s="232" t="s">
        <v>302</v>
      </c>
      <c r="G226" s="233" t="s">
        <v>270</v>
      </c>
      <c r="H226" s="234">
        <v>2</v>
      </c>
      <c r="I226" s="235"/>
      <c r="J226" s="236">
        <f>ROUND(I226*H226,2)</f>
        <v>0</v>
      </c>
      <c r="K226" s="232" t="s">
        <v>135</v>
      </c>
      <c r="L226" s="42"/>
      <c r="M226" s="237" t="s">
        <v>1</v>
      </c>
      <c r="N226" s="238" t="s">
        <v>39</v>
      </c>
      <c r="O226" s="85"/>
      <c r="P226" s="239">
        <f>O226*H226</f>
        <v>0</v>
      </c>
      <c r="Q226" s="239">
        <v>0.42080000000000001</v>
      </c>
      <c r="R226" s="239">
        <f>Q226*H226</f>
        <v>0.84160000000000001</v>
      </c>
      <c r="S226" s="239">
        <v>0</v>
      </c>
      <c r="T226" s="240">
        <f>S226*H226</f>
        <v>0</v>
      </c>
      <c r="AR226" s="241" t="s">
        <v>136</v>
      </c>
      <c r="AT226" s="241" t="s">
        <v>131</v>
      </c>
      <c r="AU226" s="241" t="s">
        <v>83</v>
      </c>
      <c r="AY226" s="16" t="s">
        <v>129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6" t="s">
        <v>81</v>
      </c>
      <c r="BK226" s="242">
        <f>ROUND(I226*H226,2)</f>
        <v>0</v>
      </c>
      <c r="BL226" s="16" t="s">
        <v>136</v>
      </c>
      <c r="BM226" s="241" t="s">
        <v>303</v>
      </c>
    </row>
    <row r="227" s="12" customFormat="1">
      <c r="B227" s="243"/>
      <c r="C227" s="244"/>
      <c r="D227" s="245" t="s">
        <v>138</v>
      </c>
      <c r="E227" s="246" t="s">
        <v>1</v>
      </c>
      <c r="F227" s="247" t="s">
        <v>304</v>
      </c>
      <c r="G227" s="244"/>
      <c r="H227" s="246" t="s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138</v>
      </c>
      <c r="AU227" s="253" t="s">
        <v>83</v>
      </c>
      <c r="AV227" s="12" t="s">
        <v>81</v>
      </c>
      <c r="AW227" s="12" t="s">
        <v>31</v>
      </c>
      <c r="AX227" s="12" t="s">
        <v>74</v>
      </c>
      <c r="AY227" s="253" t="s">
        <v>129</v>
      </c>
    </row>
    <row r="228" s="13" customFormat="1">
      <c r="B228" s="254"/>
      <c r="C228" s="255"/>
      <c r="D228" s="245" t="s">
        <v>138</v>
      </c>
      <c r="E228" s="256" t="s">
        <v>1</v>
      </c>
      <c r="F228" s="257" t="s">
        <v>83</v>
      </c>
      <c r="G228" s="255"/>
      <c r="H228" s="258">
        <v>2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138</v>
      </c>
      <c r="AU228" s="264" t="s">
        <v>83</v>
      </c>
      <c r="AV228" s="13" t="s">
        <v>83</v>
      </c>
      <c r="AW228" s="13" t="s">
        <v>31</v>
      </c>
      <c r="AX228" s="13" t="s">
        <v>74</v>
      </c>
      <c r="AY228" s="264" t="s">
        <v>129</v>
      </c>
    </row>
    <row r="229" s="14" customFormat="1">
      <c r="B229" s="265"/>
      <c r="C229" s="266"/>
      <c r="D229" s="245" t="s">
        <v>138</v>
      </c>
      <c r="E229" s="267" t="s">
        <v>1</v>
      </c>
      <c r="F229" s="268" t="s">
        <v>141</v>
      </c>
      <c r="G229" s="266"/>
      <c r="H229" s="269">
        <v>2</v>
      </c>
      <c r="I229" s="270"/>
      <c r="J229" s="266"/>
      <c r="K229" s="266"/>
      <c r="L229" s="271"/>
      <c r="M229" s="272"/>
      <c r="N229" s="273"/>
      <c r="O229" s="273"/>
      <c r="P229" s="273"/>
      <c r="Q229" s="273"/>
      <c r="R229" s="273"/>
      <c r="S229" s="273"/>
      <c r="T229" s="274"/>
      <c r="AT229" s="275" t="s">
        <v>138</v>
      </c>
      <c r="AU229" s="275" t="s">
        <v>83</v>
      </c>
      <c r="AV229" s="14" t="s">
        <v>136</v>
      </c>
      <c r="AW229" s="14" t="s">
        <v>31</v>
      </c>
      <c r="AX229" s="14" t="s">
        <v>81</v>
      </c>
      <c r="AY229" s="275" t="s">
        <v>129</v>
      </c>
    </row>
    <row r="230" s="1" customFormat="1" ht="24" customHeight="1">
      <c r="B230" s="37"/>
      <c r="C230" s="230" t="s">
        <v>305</v>
      </c>
      <c r="D230" s="230" t="s">
        <v>131</v>
      </c>
      <c r="E230" s="231" t="s">
        <v>306</v>
      </c>
      <c r="F230" s="232" t="s">
        <v>307</v>
      </c>
      <c r="G230" s="233" t="s">
        <v>270</v>
      </c>
      <c r="H230" s="234">
        <v>4</v>
      </c>
      <c r="I230" s="235"/>
      <c r="J230" s="236">
        <f>ROUND(I230*H230,2)</f>
        <v>0</v>
      </c>
      <c r="K230" s="232" t="s">
        <v>135</v>
      </c>
      <c r="L230" s="42"/>
      <c r="M230" s="237" t="s">
        <v>1</v>
      </c>
      <c r="N230" s="238" t="s">
        <v>39</v>
      </c>
      <c r="O230" s="85"/>
      <c r="P230" s="239">
        <f>O230*H230</f>
        <v>0</v>
      </c>
      <c r="Q230" s="239">
        <v>0.31108000000000002</v>
      </c>
      <c r="R230" s="239">
        <f>Q230*H230</f>
        <v>1.2443200000000001</v>
      </c>
      <c r="S230" s="239">
        <v>0</v>
      </c>
      <c r="T230" s="240">
        <f>S230*H230</f>
        <v>0</v>
      </c>
      <c r="AR230" s="241" t="s">
        <v>136</v>
      </c>
      <c r="AT230" s="241" t="s">
        <v>131</v>
      </c>
      <c r="AU230" s="241" t="s">
        <v>83</v>
      </c>
      <c r="AY230" s="16" t="s">
        <v>129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6" t="s">
        <v>81</v>
      </c>
      <c r="BK230" s="242">
        <f>ROUND(I230*H230,2)</f>
        <v>0</v>
      </c>
      <c r="BL230" s="16" t="s">
        <v>136</v>
      </c>
      <c r="BM230" s="241" t="s">
        <v>308</v>
      </c>
    </row>
    <row r="231" s="12" customFormat="1">
      <c r="B231" s="243"/>
      <c r="C231" s="244"/>
      <c r="D231" s="245" t="s">
        <v>138</v>
      </c>
      <c r="E231" s="246" t="s">
        <v>1</v>
      </c>
      <c r="F231" s="247" t="s">
        <v>309</v>
      </c>
      <c r="G231" s="244"/>
      <c r="H231" s="246" t="s">
        <v>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138</v>
      </c>
      <c r="AU231" s="253" t="s">
        <v>83</v>
      </c>
      <c r="AV231" s="12" t="s">
        <v>81</v>
      </c>
      <c r="AW231" s="12" t="s">
        <v>31</v>
      </c>
      <c r="AX231" s="12" t="s">
        <v>74</v>
      </c>
      <c r="AY231" s="253" t="s">
        <v>129</v>
      </c>
    </row>
    <row r="232" s="13" customFormat="1">
      <c r="B232" s="254"/>
      <c r="C232" s="255"/>
      <c r="D232" s="245" t="s">
        <v>138</v>
      </c>
      <c r="E232" s="256" t="s">
        <v>1</v>
      </c>
      <c r="F232" s="257" t="s">
        <v>136</v>
      </c>
      <c r="G232" s="255"/>
      <c r="H232" s="258">
        <v>4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138</v>
      </c>
      <c r="AU232" s="264" t="s">
        <v>83</v>
      </c>
      <c r="AV232" s="13" t="s">
        <v>83</v>
      </c>
      <c r="AW232" s="13" t="s">
        <v>31</v>
      </c>
      <c r="AX232" s="13" t="s">
        <v>74</v>
      </c>
      <c r="AY232" s="264" t="s">
        <v>129</v>
      </c>
    </row>
    <row r="233" s="14" customFormat="1">
      <c r="B233" s="265"/>
      <c r="C233" s="266"/>
      <c r="D233" s="245" t="s">
        <v>138</v>
      </c>
      <c r="E233" s="267" t="s">
        <v>1</v>
      </c>
      <c r="F233" s="268" t="s">
        <v>141</v>
      </c>
      <c r="G233" s="266"/>
      <c r="H233" s="269">
        <v>4</v>
      </c>
      <c r="I233" s="270"/>
      <c r="J233" s="266"/>
      <c r="K233" s="266"/>
      <c r="L233" s="271"/>
      <c r="M233" s="272"/>
      <c r="N233" s="273"/>
      <c r="O233" s="273"/>
      <c r="P233" s="273"/>
      <c r="Q233" s="273"/>
      <c r="R233" s="273"/>
      <c r="S233" s="273"/>
      <c r="T233" s="274"/>
      <c r="AT233" s="275" t="s">
        <v>138</v>
      </c>
      <c r="AU233" s="275" t="s">
        <v>83</v>
      </c>
      <c r="AV233" s="14" t="s">
        <v>136</v>
      </c>
      <c r="AW233" s="14" t="s">
        <v>31</v>
      </c>
      <c r="AX233" s="14" t="s">
        <v>81</v>
      </c>
      <c r="AY233" s="275" t="s">
        <v>129</v>
      </c>
    </row>
    <row r="234" s="11" customFormat="1" ht="22.8" customHeight="1">
      <c r="B234" s="214"/>
      <c r="C234" s="215"/>
      <c r="D234" s="216" t="s">
        <v>73</v>
      </c>
      <c r="E234" s="228" t="s">
        <v>210</v>
      </c>
      <c r="F234" s="228" t="s">
        <v>310</v>
      </c>
      <c r="G234" s="215"/>
      <c r="H234" s="215"/>
      <c r="I234" s="218"/>
      <c r="J234" s="229">
        <f>BK234</f>
        <v>0</v>
      </c>
      <c r="K234" s="215"/>
      <c r="L234" s="220"/>
      <c r="M234" s="221"/>
      <c r="N234" s="222"/>
      <c r="O234" s="222"/>
      <c r="P234" s="223">
        <f>SUM(P235:P271)</f>
        <v>0</v>
      </c>
      <c r="Q234" s="222"/>
      <c r="R234" s="223">
        <f>SUM(R235:R271)</f>
        <v>129.67742100000001</v>
      </c>
      <c r="S234" s="222"/>
      <c r="T234" s="224">
        <f>SUM(T235:T271)</f>
        <v>0</v>
      </c>
      <c r="AR234" s="225" t="s">
        <v>81</v>
      </c>
      <c r="AT234" s="226" t="s">
        <v>73</v>
      </c>
      <c r="AU234" s="226" t="s">
        <v>81</v>
      </c>
      <c r="AY234" s="225" t="s">
        <v>129</v>
      </c>
      <c r="BK234" s="227">
        <f>SUM(BK235:BK271)</f>
        <v>0</v>
      </c>
    </row>
    <row r="235" s="1" customFormat="1" ht="16.5" customHeight="1">
      <c r="B235" s="37"/>
      <c r="C235" s="230" t="s">
        <v>311</v>
      </c>
      <c r="D235" s="230" t="s">
        <v>131</v>
      </c>
      <c r="E235" s="231" t="s">
        <v>312</v>
      </c>
      <c r="F235" s="232" t="s">
        <v>313</v>
      </c>
      <c r="G235" s="233" t="s">
        <v>314</v>
      </c>
      <c r="H235" s="234">
        <v>12</v>
      </c>
      <c r="I235" s="235"/>
      <c r="J235" s="236">
        <f>ROUND(I235*H235,2)</f>
        <v>0</v>
      </c>
      <c r="K235" s="232" t="s">
        <v>1</v>
      </c>
      <c r="L235" s="42"/>
      <c r="M235" s="237" t="s">
        <v>1</v>
      </c>
      <c r="N235" s="238" t="s">
        <v>39</v>
      </c>
      <c r="O235" s="85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AR235" s="241" t="s">
        <v>136</v>
      </c>
      <c r="AT235" s="241" t="s">
        <v>131</v>
      </c>
      <c r="AU235" s="241" t="s">
        <v>83</v>
      </c>
      <c r="AY235" s="16" t="s">
        <v>129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6" t="s">
        <v>81</v>
      </c>
      <c r="BK235" s="242">
        <f>ROUND(I235*H235,2)</f>
        <v>0</v>
      </c>
      <c r="BL235" s="16" t="s">
        <v>136</v>
      </c>
      <c r="BM235" s="241" t="s">
        <v>315</v>
      </c>
    </row>
    <row r="236" s="12" customFormat="1">
      <c r="B236" s="243"/>
      <c r="C236" s="244"/>
      <c r="D236" s="245" t="s">
        <v>138</v>
      </c>
      <c r="E236" s="246" t="s">
        <v>1</v>
      </c>
      <c r="F236" s="247" t="s">
        <v>176</v>
      </c>
      <c r="G236" s="244"/>
      <c r="H236" s="246" t="s">
        <v>1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138</v>
      </c>
      <c r="AU236" s="253" t="s">
        <v>83</v>
      </c>
      <c r="AV236" s="12" t="s">
        <v>81</v>
      </c>
      <c r="AW236" s="12" t="s">
        <v>31</v>
      </c>
      <c r="AX236" s="12" t="s">
        <v>74</v>
      </c>
      <c r="AY236" s="253" t="s">
        <v>129</v>
      </c>
    </row>
    <row r="237" s="13" customFormat="1">
      <c r="B237" s="254"/>
      <c r="C237" s="255"/>
      <c r="D237" s="245" t="s">
        <v>138</v>
      </c>
      <c r="E237" s="256" t="s">
        <v>1</v>
      </c>
      <c r="F237" s="257" t="s">
        <v>236</v>
      </c>
      <c r="G237" s="255"/>
      <c r="H237" s="258">
        <v>12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138</v>
      </c>
      <c r="AU237" s="264" t="s">
        <v>83</v>
      </c>
      <c r="AV237" s="13" t="s">
        <v>83</v>
      </c>
      <c r="AW237" s="13" t="s">
        <v>31</v>
      </c>
      <c r="AX237" s="13" t="s">
        <v>74</v>
      </c>
      <c r="AY237" s="264" t="s">
        <v>129</v>
      </c>
    </row>
    <row r="238" s="14" customFormat="1">
      <c r="B238" s="265"/>
      <c r="C238" s="266"/>
      <c r="D238" s="245" t="s">
        <v>138</v>
      </c>
      <c r="E238" s="267" t="s">
        <v>1</v>
      </c>
      <c r="F238" s="268" t="s">
        <v>141</v>
      </c>
      <c r="G238" s="266"/>
      <c r="H238" s="269">
        <v>12</v>
      </c>
      <c r="I238" s="270"/>
      <c r="J238" s="266"/>
      <c r="K238" s="266"/>
      <c r="L238" s="271"/>
      <c r="M238" s="272"/>
      <c r="N238" s="273"/>
      <c r="O238" s="273"/>
      <c r="P238" s="273"/>
      <c r="Q238" s="273"/>
      <c r="R238" s="273"/>
      <c r="S238" s="273"/>
      <c r="T238" s="274"/>
      <c r="AT238" s="275" t="s">
        <v>138</v>
      </c>
      <c r="AU238" s="275" t="s">
        <v>83</v>
      </c>
      <c r="AV238" s="14" t="s">
        <v>136</v>
      </c>
      <c r="AW238" s="14" t="s">
        <v>31</v>
      </c>
      <c r="AX238" s="14" t="s">
        <v>81</v>
      </c>
      <c r="AY238" s="275" t="s">
        <v>129</v>
      </c>
    </row>
    <row r="239" s="1" customFormat="1" ht="24" customHeight="1">
      <c r="B239" s="37"/>
      <c r="C239" s="230" t="s">
        <v>316</v>
      </c>
      <c r="D239" s="230" t="s">
        <v>131</v>
      </c>
      <c r="E239" s="231" t="s">
        <v>317</v>
      </c>
      <c r="F239" s="232" t="s">
        <v>318</v>
      </c>
      <c r="G239" s="233" t="s">
        <v>174</v>
      </c>
      <c r="H239" s="234">
        <v>640</v>
      </c>
      <c r="I239" s="235"/>
      <c r="J239" s="236">
        <f>ROUND(I239*H239,2)</f>
        <v>0</v>
      </c>
      <c r="K239" s="232" t="s">
        <v>135</v>
      </c>
      <c r="L239" s="42"/>
      <c r="M239" s="237" t="s">
        <v>1</v>
      </c>
      <c r="N239" s="238" t="s">
        <v>39</v>
      </c>
      <c r="O239" s="85"/>
      <c r="P239" s="239">
        <f>O239*H239</f>
        <v>0</v>
      </c>
      <c r="Q239" s="239">
        <v>0.089779999999999999</v>
      </c>
      <c r="R239" s="239">
        <f>Q239*H239</f>
        <v>57.459199999999996</v>
      </c>
      <c r="S239" s="239">
        <v>0</v>
      </c>
      <c r="T239" s="240">
        <f>S239*H239</f>
        <v>0</v>
      </c>
      <c r="AR239" s="241" t="s">
        <v>136</v>
      </c>
      <c r="AT239" s="241" t="s">
        <v>131</v>
      </c>
      <c r="AU239" s="241" t="s">
        <v>83</v>
      </c>
      <c r="AY239" s="16" t="s">
        <v>129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6" t="s">
        <v>81</v>
      </c>
      <c r="BK239" s="242">
        <f>ROUND(I239*H239,2)</f>
        <v>0</v>
      </c>
      <c r="BL239" s="16" t="s">
        <v>136</v>
      </c>
      <c r="BM239" s="241" t="s">
        <v>319</v>
      </c>
    </row>
    <row r="240" s="12" customFormat="1">
      <c r="B240" s="243"/>
      <c r="C240" s="244"/>
      <c r="D240" s="245" t="s">
        <v>138</v>
      </c>
      <c r="E240" s="246" t="s">
        <v>1</v>
      </c>
      <c r="F240" s="247" t="s">
        <v>320</v>
      </c>
      <c r="G240" s="244"/>
      <c r="H240" s="246" t="s">
        <v>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138</v>
      </c>
      <c r="AU240" s="253" t="s">
        <v>83</v>
      </c>
      <c r="AV240" s="12" t="s">
        <v>81</v>
      </c>
      <c r="AW240" s="12" t="s">
        <v>31</v>
      </c>
      <c r="AX240" s="12" t="s">
        <v>74</v>
      </c>
      <c r="AY240" s="253" t="s">
        <v>129</v>
      </c>
    </row>
    <row r="241" s="13" customFormat="1">
      <c r="B241" s="254"/>
      <c r="C241" s="255"/>
      <c r="D241" s="245" t="s">
        <v>138</v>
      </c>
      <c r="E241" s="256" t="s">
        <v>1</v>
      </c>
      <c r="F241" s="257" t="s">
        <v>321</v>
      </c>
      <c r="G241" s="255"/>
      <c r="H241" s="258">
        <v>210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138</v>
      </c>
      <c r="AU241" s="264" t="s">
        <v>83</v>
      </c>
      <c r="AV241" s="13" t="s">
        <v>83</v>
      </c>
      <c r="AW241" s="13" t="s">
        <v>31</v>
      </c>
      <c r="AX241" s="13" t="s">
        <v>74</v>
      </c>
      <c r="AY241" s="264" t="s">
        <v>129</v>
      </c>
    </row>
    <row r="242" s="12" customFormat="1">
      <c r="B242" s="243"/>
      <c r="C242" s="244"/>
      <c r="D242" s="245" t="s">
        <v>138</v>
      </c>
      <c r="E242" s="246" t="s">
        <v>1</v>
      </c>
      <c r="F242" s="247" t="s">
        <v>322</v>
      </c>
      <c r="G242" s="244"/>
      <c r="H242" s="246" t="s">
        <v>1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138</v>
      </c>
      <c r="AU242" s="253" t="s">
        <v>83</v>
      </c>
      <c r="AV242" s="12" t="s">
        <v>81</v>
      </c>
      <c r="AW242" s="12" t="s">
        <v>31</v>
      </c>
      <c r="AX242" s="12" t="s">
        <v>74</v>
      </c>
      <c r="AY242" s="253" t="s">
        <v>129</v>
      </c>
    </row>
    <row r="243" s="13" customFormat="1">
      <c r="B243" s="254"/>
      <c r="C243" s="255"/>
      <c r="D243" s="245" t="s">
        <v>138</v>
      </c>
      <c r="E243" s="256" t="s">
        <v>1</v>
      </c>
      <c r="F243" s="257" t="s">
        <v>323</v>
      </c>
      <c r="G243" s="255"/>
      <c r="H243" s="258">
        <v>20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AT243" s="264" t="s">
        <v>138</v>
      </c>
      <c r="AU243" s="264" t="s">
        <v>83</v>
      </c>
      <c r="AV243" s="13" t="s">
        <v>83</v>
      </c>
      <c r="AW243" s="13" t="s">
        <v>31</v>
      </c>
      <c r="AX243" s="13" t="s">
        <v>74</v>
      </c>
      <c r="AY243" s="264" t="s">
        <v>129</v>
      </c>
    </row>
    <row r="244" s="13" customFormat="1">
      <c r="B244" s="254"/>
      <c r="C244" s="255"/>
      <c r="D244" s="245" t="s">
        <v>138</v>
      </c>
      <c r="E244" s="256" t="s">
        <v>1</v>
      </c>
      <c r="F244" s="257" t="s">
        <v>324</v>
      </c>
      <c r="G244" s="255"/>
      <c r="H244" s="258">
        <v>410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138</v>
      </c>
      <c r="AU244" s="264" t="s">
        <v>83</v>
      </c>
      <c r="AV244" s="13" t="s">
        <v>83</v>
      </c>
      <c r="AW244" s="13" t="s">
        <v>31</v>
      </c>
      <c r="AX244" s="13" t="s">
        <v>74</v>
      </c>
      <c r="AY244" s="264" t="s">
        <v>129</v>
      </c>
    </row>
    <row r="245" s="14" customFormat="1">
      <c r="B245" s="265"/>
      <c r="C245" s="266"/>
      <c r="D245" s="245" t="s">
        <v>138</v>
      </c>
      <c r="E245" s="267" t="s">
        <v>1</v>
      </c>
      <c r="F245" s="268" t="s">
        <v>141</v>
      </c>
      <c r="G245" s="266"/>
      <c r="H245" s="269">
        <v>640</v>
      </c>
      <c r="I245" s="270"/>
      <c r="J245" s="266"/>
      <c r="K245" s="266"/>
      <c r="L245" s="271"/>
      <c r="M245" s="272"/>
      <c r="N245" s="273"/>
      <c r="O245" s="273"/>
      <c r="P245" s="273"/>
      <c r="Q245" s="273"/>
      <c r="R245" s="273"/>
      <c r="S245" s="273"/>
      <c r="T245" s="274"/>
      <c r="AT245" s="275" t="s">
        <v>138</v>
      </c>
      <c r="AU245" s="275" t="s">
        <v>83</v>
      </c>
      <c r="AV245" s="14" t="s">
        <v>136</v>
      </c>
      <c r="AW245" s="14" t="s">
        <v>31</v>
      </c>
      <c r="AX245" s="14" t="s">
        <v>81</v>
      </c>
      <c r="AY245" s="275" t="s">
        <v>129</v>
      </c>
    </row>
    <row r="246" s="1" customFormat="1" ht="16.5" customHeight="1">
      <c r="B246" s="37"/>
      <c r="C246" s="279" t="s">
        <v>325</v>
      </c>
      <c r="D246" s="279" t="s">
        <v>211</v>
      </c>
      <c r="E246" s="280" t="s">
        <v>326</v>
      </c>
      <c r="F246" s="281" t="s">
        <v>327</v>
      </c>
      <c r="G246" s="282" t="s">
        <v>134</v>
      </c>
      <c r="H246" s="283">
        <v>190.74000000000001</v>
      </c>
      <c r="I246" s="284"/>
      <c r="J246" s="285">
        <f>ROUND(I246*H246,2)</f>
        <v>0</v>
      </c>
      <c r="K246" s="281" t="s">
        <v>135</v>
      </c>
      <c r="L246" s="286"/>
      <c r="M246" s="287" t="s">
        <v>1</v>
      </c>
      <c r="N246" s="288" t="s">
        <v>39</v>
      </c>
      <c r="O246" s="85"/>
      <c r="P246" s="239">
        <f>O246*H246</f>
        <v>0</v>
      </c>
      <c r="Q246" s="239">
        <v>0.222</v>
      </c>
      <c r="R246" s="239">
        <f>Q246*H246</f>
        <v>42.344280000000005</v>
      </c>
      <c r="S246" s="239">
        <v>0</v>
      </c>
      <c r="T246" s="240">
        <f>S246*H246</f>
        <v>0</v>
      </c>
      <c r="AR246" s="241" t="s">
        <v>205</v>
      </c>
      <c r="AT246" s="241" t="s">
        <v>211</v>
      </c>
      <c r="AU246" s="241" t="s">
        <v>83</v>
      </c>
      <c r="AY246" s="16" t="s">
        <v>129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6" t="s">
        <v>81</v>
      </c>
      <c r="BK246" s="242">
        <f>ROUND(I246*H246,2)</f>
        <v>0</v>
      </c>
      <c r="BL246" s="16" t="s">
        <v>136</v>
      </c>
      <c r="BM246" s="241" t="s">
        <v>328</v>
      </c>
    </row>
    <row r="247" s="12" customFormat="1">
      <c r="B247" s="243"/>
      <c r="C247" s="244"/>
      <c r="D247" s="245" t="s">
        <v>138</v>
      </c>
      <c r="E247" s="246" t="s">
        <v>1</v>
      </c>
      <c r="F247" s="247" t="s">
        <v>329</v>
      </c>
      <c r="G247" s="244"/>
      <c r="H247" s="246" t="s">
        <v>1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138</v>
      </c>
      <c r="AU247" s="253" t="s">
        <v>83</v>
      </c>
      <c r="AV247" s="12" t="s">
        <v>81</v>
      </c>
      <c r="AW247" s="12" t="s">
        <v>31</v>
      </c>
      <c r="AX247" s="12" t="s">
        <v>74</v>
      </c>
      <c r="AY247" s="253" t="s">
        <v>129</v>
      </c>
    </row>
    <row r="248" s="12" customFormat="1">
      <c r="B248" s="243"/>
      <c r="C248" s="244"/>
      <c r="D248" s="245" t="s">
        <v>138</v>
      </c>
      <c r="E248" s="246" t="s">
        <v>1</v>
      </c>
      <c r="F248" s="247" t="s">
        <v>330</v>
      </c>
      <c r="G248" s="244"/>
      <c r="H248" s="246" t="s">
        <v>1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138</v>
      </c>
      <c r="AU248" s="253" t="s">
        <v>83</v>
      </c>
      <c r="AV248" s="12" t="s">
        <v>81</v>
      </c>
      <c r="AW248" s="12" t="s">
        <v>31</v>
      </c>
      <c r="AX248" s="12" t="s">
        <v>74</v>
      </c>
      <c r="AY248" s="253" t="s">
        <v>129</v>
      </c>
    </row>
    <row r="249" s="13" customFormat="1">
      <c r="B249" s="254"/>
      <c r="C249" s="255"/>
      <c r="D249" s="245" t="s">
        <v>138</v>
      </c>
      <c r="E249" s="256" t="s">
        <v>1</v>
      </c>
      <c r="F249" s="257" t="s">
        <v>331</v>
      </c>
      <c r="G249" s="255"/>
      <c r="H249" s="258">
        <v>1.6319999999999999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AT249" s="264" t="s">
        <v>138</v>
      </c>
      <c r="AU249" s="264" t="s">
        <v>83</v>
      </c>
      <c r="AV249" s="13" t="s">
        <v>83</v>
      </c>
      <c r="AW249" s="13" t="s">
        <v>31</v>
      </c>
      <c r="AX249" s="13" t="s">
        <v>74</v>
      </c>
      <c r="AY249" s="264" t="s">
        <v>129</v>
      </c>
    </row>
    <row r="250" s="12" customFormat="1">
      <c r="B250" s="243"/>
      <c r="C250" s="244"/>
      <c r="D250" s="245" t="s">
        <v>138</v>
      </c>
      <c r="E250" s="246" t="s">
        <v>1</v>
      </c>
      <c r="F250" s="247" t="s">
        <v>332</v>
      </c>
      <c r="G250" s="244"/>
      <c r="H250" s="246" t="s">
        <v>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138</v>
      </c>
      <c r="AU250" s="253" t="s">
        <v>83</v>
      </c>
      <c r="AV250" s="12" t="s">
        <v>81</v>
      </c>
      <c r="AW250" s="12" t="s">
        <v>31</v>
      </c>
      <c r="AX250" s="12" t="s">
        <v>74</v>
      </c>
      <c r="AY250" s="253" t="s">
        <v>129</v>
      </c>
    </row>
    <row r="251" s="13" customFormat="1">
      <c r="B251" s="254"/>
      <c r="C251" s="255"/>
      <c r="D251" s="245" t="s">
        <v>138</v>
      </c>
      <c r="E251" s="256" t="s">
        <v>1</v>
      </c>
      <c r="F251" s="257" t="s">
        <v>333</v>
      </c>
      <c r="G251" s="255"/>
      <c r="H251" s="258">
        <v>167.28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AT251" s="264" t="s">
        <v>138</v>
      </c>
      <c r="AU251" s="264" t="s">
        <v>83</v>
      </c>
      <c r="AV251" s="13" t="s">
        <v>83</v>
      </c>
      <c r="AW251" s="13" t="s">
        <v>31</v>
      </c>
      <c r="AX251" s="13" t="s">
        <v>74</v>
      </c>
      <c r="AY251" s="264" t="s">
        <v>129</v>
      </c>
    </row>
    <row r="252" s="13" customFormat="1">
      <c r="B252" s="254"/>
      <c r="C252" s="255"/>
      <c r="D252" s="245" t="s">
        <v>138</v>
      </c>
      <c r="E252" s="256" t="s">
        <v>1</v>
      </c>
      <c r="F252" s="257" t="s">
        <v>334</v>
      </c>
      <c r="G252" s="255"/>
      <c r="H252" s="258">
        <v>0.40799999999999997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AT252" s="264" t="s">
        <v>138</v>
      </c>
      <c r="AU252" s="264" t="s">
        <v>83</v>
      </c>
      <c r="AV252" s="13" t="s">
        <v>83</v>
      </c>
      <c r="AW252" s="13" t="s">
        <v>31</v>
      </c>
      <c r="AX252" s="13" t="s">
        <v>74</v>
      </c>
      <c r="AY252" s="264" t="s">
        <v>129</v>
      </c>
    </row>
    <row r="253" s="12" customFormat="1">
      <c r="B253" s="243"/>
      <c r="C253" s="244"/>
      <c r="D253" s="245" t="s">
        <v>138</v>
      </c>
      <c r="E253" s="246" t="s">
        <v>1</v>
      </c>
      <c r="F253" s="247" t="s">
        <v>335</v>
      </c>
      <c r="G253" s="244"/>
      <c r="H253" s="246" t="s">
        <v>1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138</v>
      </c>
      <c r="AU253" s="253" t="s">
        <v>83</v>
      </c>
      <c r="AV253" s="12" t="s">
        <v>81</v>
      </c>
      <c r="AW253" s="12" t="s">
        <v>31</v>
      </c>
      <c r="AX253" s="12" t="s">
        <v>74</v>
      </c>
      <c r="AY253" s="253" t="s">
        <v>129</v>
      </c>
    </row>
    <row r="254" s="12" customFormat="1">
      <c r="B254" s="243"/>
      <c r="C254" s="244"/>
      <c r="D254" s="245" t="s">
        <v>138</v>
      </c>
      <c r="E254" s="246" t="s">
        <v>1</v>
      </c>
      <c r="F254" s="247" t="s">
        <v>336</v>
      </c>
      <c r="G254" s="244"/>
      <c r="H254" s="246" t="s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138</v>
      </c>
      <c r="AU254" s="253" t="s">
        <v>83</v>
      </c>
      <c r="AV254" s="12" t="s">
        <v>81</v>
      </c>
      <c r="AW254" s="12" t="s">
        <v>31</v>
      </c>
      <c r="AX254" s="12" t="s">
        <v>74</v>
      </c>
      <c r="AY254" s="253" t="s">
        <v>129</v>
      </c>
    </row>
    <row r="255" s="13" customFormat="1">
      <c r="B255" s="254"/>
      <c r="C255" s="255"/>
      <c r="D255" s="245" t="s">
        <v>138</v>
      </c>
      <c r="E255" s="256" t="s">
        <v>1</v>
      </c>
      <c r="F255" s="257" t="s">
        <v>337</v>
      </c>
      <c r="G255" s="255"/>
      <c r="H255" s="258">
        <v>21.420000000000002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AT255" s="264" t="s">
        <v>138</v>
      </c>
      <c r="AU255" s="264" t="s">
        <v>83</v>
      </c>
      <c r="AV255" s="13" t="s">
        <v>83</v>
      </c>
      <c r="AW255" s="13" t="s">
        <v>31</v>
      </c>
      <c r="AX255" s="13" t="s">
        <v>74</v>
      </c>
      <c r="AY255" s="264" t="s">
        <v>129</v>
      </c>
    </row>
    <row r="256" s="14" customFormat="1">
      <c r="B256" s="265"/>
      <c r="C256" s="266"/>
      <c r="D256" s="245" t="s">
        <v>138</v>
      </c>
      <c r="E256" s="267" t="s">
        <v>1</v>
      </c>
      <c r="F256" s="268" t="s">
        <v>141</v>
      </c>
      <c r="G256" s="266"/>
      <c r="H256" s="269">
        <v>190.74000000000001</v>
      </c>
      <c r="I256" s="270"/>
      <c r="J256" s="266"/>
      <c r="K256" s="266"/>
      <c r="L256" s="271"/>
      <c r="M256" s="272"/>
      <c r="N256" s="273"/>
      <c r="O256" s="273"/>
      <c r="P256" s="273"/>
      <c r="Q256" s="273"/>
      <c r="R256" s="273"/>
      <c r="S256" s="273"/>
      <c r="T256" s="274"/>
      <c r="AT256" s="275" t="s">
        <v>138</v>
      </c>
      <c r="AU256" s="275" t="s">
        <v>83</v>
      </c>
      <c r="AV256" s="14" t="s">
        <v>136</v>
      </c>
      <c r="AW256" s="14" t="s">
        <v>31</v>
      </c>
      <c r="AX256" s="14" t="s">
        <v>81</v>
      </c>
      <c r="AY256" s="275" t="s">
        <v>129</v>
      </c>
    </row>
    <row r="257" s="1" customFormat="1" ht="24" customHeight="1">
      <c r="B257" s="37"/>
      <c r="C257" s="230" t="s">
        <v>259</v>
      </c>
      <c r="D257" s="230" t="s">
        <v>131</v>
      </c>
      <c r="E257" s="231" t="s">
        <v>338</v>
      </c>
      <c r="F257" s="232" t="s">
        <v>339</v>
      </c>
      <c r="G257" s="233" t="s">
        <v>174</v>
      </c>
      <c r="H257" s="234">
        <v>115</v>
      </c>
      <c r="I257" s="235"/>
      <c r="J257" s="236">
        <f>ROUND(I257*H257,2)</f>
        <v>0</v>
      </c>
      <c r="K257" s="232" t="s">
        <v>135</v>
      </c>
      <c r="L257" s="42"/>
      <c r="M257" s="237" t="s">
        <v>1</v>
      </c>
      <c r="N257" s="238" t="s">
        <v>39</v>
      </c>
      <c r="O257" s="85"/>
      <c r="P257" s="239">
        <f>O257*H257</f>
        <v>0</v>
      </c>
      <c r="Q257" s="239">
        <v>0.15540000000000001</v>
      </c>
      <c r="R257" s="239">
        <f>Q257*H257</f>
        <v>17.871000000000002</v>
      </c>
      <c r="S257" s="239">
        <v>0</v>
      </c>
      <c r="T257" s="240">
        <f>S257*H257</f>
        <v>0</v>
      </c>
      <c r="AR257" s="241" t="s">
        <v>136</v>
      </c>
      <c r="AT257" s="241" t="s">
        <v>131</v>
      </c>
      <c r="AU257" s="241" t="s">
        <v>83</v>
      </c>
      <c r="AY257" s="16" t="s">
        <v>129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6" t="s">
        <v>81</v>
      </c>
      <c r="BK257" s="242">
        <f>ROUND(I257*H257,2)</f>
        <v>0</v>
      </c>
      <c r="BL257" s="16" t="s">
        <v>136</v>
      </c>
      <c r="BM257" s="241" t="s">
        <v>340</v>
      </c>
    </row>
    <row r="258" s="12" customFormat="1">
      <c r="B258" s="243"/>
      <c r="C258" s="244"/>
      <c r="D258" s="245" t="s">
        <v>138</v>
      </c>
      <c r="E258" s="246" t="s">
        <v>1</v>
      </c>
      <c r="F258" s="247" t="s">
        <v>341</v>
      </c>
      <c r="G258" s="244"/>
      <c r="H258" s="246" t="s">
        <v>1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138</v>
      </c>
      <c r="AU258" s="253" t="s">
        <v>83</v>
      </c>
      <c r="AV258" s="12" t="s">
        <v>81</v>
      </c>
      <c r="AW258" s="12" t="s">
        <v>31</v>
      </c>
      <c r="AX258" s="12" t="s">
        <v>74</v>
      </c>
      <c r="AY258" s="253" t="s">
        <v>129</v>
      </c>
    </row>
    <row r="259" s="13" customFormat="1">
      <c r="B259" s="254"/>
      <c r="C259" s="255"/>
      <c r="D259" s="245" t="s">
        <v>138</v>
      </c>
      <c r="E259" s="256" t="s">
        <v>1</v>
      </c>
      <c r="F259" s="257" t="s">
        <v>177</v>
      </c>
      <c r="G259" s="255"/>
      <c r="H259" s="258">
        <v>115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138</v>
      </c>
      <c r="AU259" s="264" t="s">
        <v>83</v>
      </c>
      <c r="AV259" s="13" t="s">
        <v>83</v>
      </c>
      <c r="AW259" s="13" t="s">
        <v>31</v>
      </c>
      <c r="AX259" s="13" t="s">
        <v>74</v>
      </c>
      <c r="AY259" s="264" t="s">
        <v>129</v>
      </c>
    </row>
    <row r="260" s="14" customFormat="1">
      <c r="B260" s="265"/>
      <c r="C260" s="266"/>
      <c r="D260" s="245" t="s">
        <v>138</v>
      </c>
      <c r="E260" s="267" t="s">
        <v>1</v>
      </c>
      <c r="F260" s="268" t="s">
        <v>141</v>
      </c>
      <c r="G260" s="266"/>
      <c r="H260" s="269">
        <v>115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AT260" s="275" t="s">
        <v>138</v>
      </c>
      <c r="AU260" s="275" t="s">
        <v>83</v>
      </c>
      <c r="AV260" s="14" t="s">
        <v>136</v>
      </c>
      <c r="AW260" s="14" t="s">
        <v>31</v>
      </c>
      <c r="AX260" s="14" t="s">
        <v>81</v>
      </c>
      <c r="AY260" s="275" t="s">
        <v>129</v>
      </c>
    </row>
    <row r="261" s="1" customFormat="1" ht="16.5" customHeight="1">
      <c r="B261" s="37"/>
      <c r="C261" s="279" t="s">
        <v>342</v>
      </c>
      <c r="D261" s="279" t="s">
        <v>211</v>
      </c>
      <c r="E261" s="280" t="s">
        <v>343</v>
      </c>
      <c r="F261" s="281" t="s">
        <v>344</v>
      </c>
      <c r="G261" s="282" t="s">
        <v>174</v>
      </c>
      <c r="H261" s="283">
        <v>116.15000000000001</v>
      </c>
      <c r="I261" s="284"/>
      <c r="J261" s="285">
        <f>ROUND(I261*H261,2)</f>
        <v>0</v>
      </c>
      <c r="K261" s="281" t="s">
        <v>135</v>
      </c>
      <c r="L261" s="286"/>
      <c r="M261" s="287" t="s">
        <v>1</v>
      </c>
      <c r="N261" s="288" t="s">
        <v>39</v>
      </c>
      <c r="O261" s="85"/>
      <c r="P261" s="239">
        <f>O261*H261</f>
        <v>0</v>
      </c>
      <c r="Q261" s="239">
        <v>0.081000000000000003</v>
      </c>
      <c r="R261" s="239">
        <f>Q261*H261</f>
        <v>9.4081500000000009</v>
      </c>
      <c r="S261" s="239">
        <v>0</v>
      </c>
      <c r="T261" s="240">
        <f>S261*H261</f>
        <v>0</v>
      </c>
      <c r="AR261" s="241" t="s">
        <v>205</v>
      </c>
      <c r="AT261" s="241" t="s">
        <v>211</v>
      </c>
      <c r="AU261" s="241" t="s">
        <v>83</v>
      </c>
      <c r="AY261" s="16" t="s">
        <v>129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6" t="s">
        <v>81</v>
      </c>
      <c r="BK261" s="242">
        <f>ROUND(I261*H261,2)</f>
        <v>0</v>
      </c>
      <c r="BL261" s="16" t="s">
        <v>136</v>
      </c>
      <c r="BM261" s="241" t="s">
        <v>345</v>
      </c>
    </row>
    <row r="262" s="13" customFormat="1">
      <c r="B262" s="254"/>
      <c r="C262" s="255"/>
      <c r="D262" s="245" t="s">
        <v>138</v>
      </c>
      <c r="E262" s="256" t="s">
        <v>1</v>
      </c>
      <c r="F262" s="257" t="s">
        <v>346</v>
      </c>
      <c r="G262" s="255"/>
      <c r="H262" s="258">
        <v>116.15000000000001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138</v>
      </c>
      <c r="AU262" s="264" t="s">
        <v>83</v>
      </c>
      <c r="AV262" s="13" t="s">
        <v>83</v>
      </c>
      <c r="AW262" s="13" t="s">
        <v>31</v>
      </c>
      <c r="AX262" s="13" t="s">
        <v>74</v>
      </c>
      <c r="AY262" s="264" t="s">
        <v>129</v>
      </c>
    </row>
    <row r="263" s="14" customFormat="1">
      <c r="B263" s="265"/>
      <c r="C263" s="266"/>
      <c r="D263" s="245" t="s">
        <v>138</v>
      </c>
      <c r="E263" s="267" t="s">
        <v>1</v>
      </c>
      <c r="F263" s="268" t="s">
        <v>141</v>
      </c>
      <c r="G263" s="266"/>
      <c r="H263" s="269">
        <v>116.15000000000001</v>
      </c>
      <c r="I263" s="270"/>
      <c r="J263" s="266"/>
      <c r="K263" s="266"/>
      <c r="L263" s="271"/>
      <c r="M263" s="272"/>
      <c r="N263" s="273"/>
      <c r="O263" s="273"/>
      <c r="P263" s="273"/>
      <c r="Q263" s="273"/>
      <c r="R263" s="273"/>
      <c r="S263" s="273"/>
      <c r="T263" s="274"/>
      <c r="AT263" s="275" t="s">
        <v>138</v>
      </c>
      <c r="AU263" s="275" t="s">
        <v>83</v>
      </c>
      <c r="AV263" s="14" t="s">
        <v>136</v>
      </c>
      <c r="AW263" s="14" t="s">
        <v>31</v>
      </c>
      <c r="AX263" s="14" t="s">
        <v>81</v>
      </c>
      <c r="AY263" s="275" t="s">
        <v>129</v>
      </c>
    </row>
    <row r="264" s="1" customFormat="1" ht="24" customHeight="1">
      <c r="B264" s="37"/>
      <c r="C264" s="230" t="s">
        <v>347</v>
      </c>
      <c r="D264" s="230" t="s">
        <v>131</v>
      </c>
      <c r="E264" s="231" t="s">
        <v>348</v>
      </c>
      <c r="F264" s="232" t="s">
        <v>349</v>
      </c>
      <c r="G264" s="233" t="s">
        <v>180</v>
      </c>
      <c r="H264" s="234">
        <v>1.1499999999999999</v>
      </c>
      <c r="I264" s="235"/>
      <c r="J264" s="236">
        <f>ROUND(I264*H264,2)</f>
        <v>0</v>
      </c>
      <c r="K264" s="232" t="s">
        <v>135</v>
      </c>
      <c r="L264" s="42"/>
      <c r="M264" s="237" t="s">
        <v>1</v>
      </c>
      <c r="N264" s="238" t="s">
        <v>39</v>
      </c>
      <c r="O264" s="85"/>
      <c r="P264" s="239">
        <f>O264*H264</f>
        <v>0</v>
      </c>
      <c r="Q264" s="239">
        <v>2.2563399999999998</v>
      </c>
      <c r="R264" s="239">
        <f>Q264*H264</f>
        <v>2.5947909999999994</v>
      </c>
      <c r="S264" s="239">
        <v>0</v>
      </c>
      <c r="T264" s="240">
        <f>S264*H264</f>
        <v>0</v>
      </c>
      <c r="AR264" s="241" t="s">
        <v>136</v>
      </c>
      <c r="AT264" s="241" t="s">
        <v>131</v>
      </c>
      <c r="AU264" s="241" t="s">
        <v>83</v>
      </c>
      <c r="AY264" s="16" t="s">
        <v>129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6" t="s">
        <v>81</v>
      </c>
      <c r="BK264" s="242">
        <f>ROUND(I264*H264,2)</f>
        <v>0</v>
      </c>
      <c r="BL264" s="16" t="s">
        <v>136</v>
      </c>
      <c r="BM264" s="241" t="s">
        <v>350</v>
      </c>
    </row>
    <row r="265" s="12" customFormat="1">
      <c r="B265" s="243"/>
      <c r="C265" s="244"/>
      <c r="D265" s="245" t="s">
        <v>138</v>
      </c>
      <c r="E265" s="246" t="s">
        <v>1</v>
      </c>
      <c r="F265" s="247" t="s">
        <v>351</v>
      </c>
      <c r="G265" s="244"/>
      <c r="H265" s="246" t="s">
        <v>1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138</v>
      </c>
      <c r="AU265" s="253" t="s">
        <v>83</v>
      </c>
      <c r="AV265" s="12" t="s">
        <v>81</v>
      </c>
      <c r="AW265" s="12" t="s">
        <v>31</v>
      </c>
      <c r="AX265" s="12" t="s">
        <v>74</v>
      </c>
      <c r="AY265" s="253" t="s">
        <v>129</v>
      </c>
    </row>
    <row r="266" s="13" customFormat="1">
      <c r="B266" s="254"/>
      <c r="C266" s="255"/>
      <c r="D266" s="245" t="s">
        <v>138</v>
      </c>
      <c r="E266" s="256" t="s">
        <v>1</v>
      </c>
      <c r="F266" s="257" t="s">
        <v>352</v>
      </c>
      <c r="G266" s="255"/>
      <c r="H266" s="258">
        <v>1.1499999999999999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138</v>
      </c>
      <c r="AU266" s="264" t="s">
        <v>83</v>
      </c>
      <c r="AV266" s="13" t="s">
        <v>83</v>
      </c>
      <c r="AW266" s="13" t="s">
        <v>31</v>
      </c>
      <c r="AX266" s="13" t="s">
        <v>74</v>
      </c>
      <c r="AY266" s="264" t="s">
        <v>129</v>
      </c>
    </row>
    <row r="267" s="14" customFormat="1">
      <c r="B267" s="265"/>
      <c r="C267" s="266"/>
      <c r="D267" s="245" t="s">
        <v>138</v>
      </c>
      <c r="E267" s="267" t="s">
        <v>1</v>
      </c>
      <c r="F267" s="268" t="s">
        <v>141</v>
      </c>
      <c r="G267" s="266"/>
      <c r="H267" s="269">
        <v>1.1499999999999999</v>
      </c>
      <c r="I267" s="270"/>
      <c r="J267" s="266"/>
      <c r="K267" s="266"/>
      <c r="L267" s="271"/>
      <c r="M267" s="272"/>
      <c r="N267" s="273"/>
      <c r="O267" s="273"/>
      <c r="P267" s="273"/>
      <c r="Q267" s="273"/>
      <c r="R267" s="273"/>
      <c r="S267" s="273"/>
      <c r="T267" s="274"/>
      <c r="AT267" s="275" t="s">
        <v>138</v>
      </c>
      <c r="AU267" s="275" t="s">
        <v>83</v>
      </c>
      <c r="AV267" s="14" t="s">
        <v>136</v>
      </c>
      <c r="AW267" s="14" t="s">
        <v>31</v>
      </c>
      <c r="AX267" s="14" t="s">
        <v>81</v>
      </c>
      <c r="AY267" s="275" t="s">
        <v>129</v>
      </c>
    </row>
    <row r="268" s="1" customFormat="1" ht="24" customHeight="1">
      <c r="B268" s="37"/>
      <c r="C268" s="230" t="s">
        <v>353</v>
      </c>
      <c r="D268" s="230" t="s">
        <v>131</v>
      </c>
      <c r="E268" s="231" t="s">
        <v>354</v>
      </c>
      <c r="F268" s="232" t="s">
        <v>355</v>
      </c>
      <c r="G268" s="233" t="s">
        <v>134</v>
      </c>
      <c r="H268" s="234">
        <v>2</v>
      </c>
      <c r="I268" s="235"/>
      <c r="J268" s="236">
        <f>ROUND(I268*H268,2)</f>
        <v>0</v>
      </c>
      <c r="K268" s="232" t="s">
        <v>135</v>
      </c>
      <c r="L268" s="42"/>
      <c r="M268" s="237" t="s">
        <v>1</v>
      </c>
      <c r="N268" s="238" t="s">
        <v>39</v>
      </c>
      <c r="O268" s="85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AR268" s="241" t="s">
        <v>136</v>
      </c>
      <c r="AT268" s="241" t="s">
        <v>131</v>
      </c>
      <c r="AU268" s="241" t="s">
        <v>83</v>
      </c>
      <c r="AY268" s="16" t="s">
        <v>129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6" t="s">
        <v>81</v>
      </c>
      <c r="BK268" s="242">
        <f>ROUND(I268*H268,2)</f>
        <v>0</v>
      </c>
      <c r="BL268" s="16" t="s">
        <v>136</v>
      </c>
      <c r="BM268" s="241" t="s">
        <v>356</v>
      </c>
    </row>
    <row r="269" s="12" customFormat="1">
      <c r="B269" s="243"/>
      <c r="C269" s="244"/>
      <c r="D269" s="245" t="s">
        <v>138</v>
      </c>
      <c r="E269" s="246" t="s">
        <v>1</v>
      </c>
      <c r="F269" s="247" t="s">
        <v>357</v>
      </c>
      <c r="G269" s="244"/>
      <c r="H269" s="246" t="s">
        <v>1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138</v>
      </c>
      <c r="AU269" s="253" t="s">
        <v>83</v>
      </c>
      <c r="AV269" s="12" t="s">
        <v>81</v>
      </c>
      <c r="AW269" s="12" t="s">
        <v>31</v>
      </c>
      <c r="AX269" s="12" t="s">
        <v>74</v>
      </c>
      <c r="AY269" s="253" t="s">
        <v>129</v>
      </c>
    </row>
    <row r="270" s="13" customFormat="1">
      <c r="B270" s="254"/>
      <c r="C270" s="255"/>
      <c r="D270" s="245" t="s">
        <v>138</v>
      </c>
      <c r="E270" s="256" t="s">
        <v>1</v>
      </c>
      <c r="F270" s="257" t="s">
        <v>171</v>
      </c>
      <c r="G270" s="255"/>
      <c r="H270" s="258">
        <v>2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138</v>
      </c>
      <c r="AU270" s="264" t="s">
        <v>83</v>
      </c>
      <c r="AV270" s="13" t="s">
        <v>83</v>
      </c>
      <c r="AW270" s="13" t="s">
        <v>31</v>
      </c>
      <c r="AX270" s="13" t="s">
        <v>74</v>
      </c>
      <c r="AY270" s="264" t="s">
        <v>129</v>
      </c>
    </row>
    <row r="271" s="14" customFormat="1">
      <c r="B271" s="265"/>
      <c r="C271" s="266"/>
      <c r="D271" s="245" t="s">
        <v>138</v>
      </c>
      <c r="E271" s="267" t="s">
        <v>1</v>
      </c>
      <c r="F271" s="268" t="s">
        <v>141</v>
      </c>
      <c r="G271" s="266"/>
      <c r="H271" s="269">
        <v>2</v>
      </c>
      <c r="I271" s="270"/>
      <c r="J271" s="266"/>
      <c r="K271" s="266"/>
      <c r="L271" s="271"/>
      <c r="M271" s="272"/>
      <c r="N271" s="273"/>
      <c r="O271" s="273"/>
      <c r="P271" s="273"/>
      <c r="Q271" s="273"/>
      <c r="R271" s="273"/>
      <c r="S271" s="273"/>
      <c r="T271" s="274"/>
      <c r="AT271" s="275" t="s">
        <v>138</v>
      </c>
      <c r="AU271" s="275" t="s">
        <v>83</v>
      </c>
      <c r="AV271" s="14" t="s">
        <v>136</v>
      </c>
      <c r="AW271" s="14" t="s">
        <v>31</v>
      </c>
      <c r="AX271" s="14" t="s">
        <v>81</v>
      </c>
      <c r="AY271" s="275" t="s">
        <v>129</v>
      </c>
    </row>
    <row r="272" s="11" customFormat="1" ht="22.8" customHeight="1">
      <c r="B272" s="214"/>
      <c r="C272" s="215"/>
      <c r="D272" s="216" t="s">
        <v>73</v>
      </c>
      <c r="E272" s="228" t="s">
        <v>142</v>
      </c>
      <c r="F272" s="228" t="s">
        <v>143</v>
      </c>
      <c r="G272" s="215"/>
      <c r="H272" s="215"/>
      <c r="I272" s="218"/>
      <c r="J272" s="229">
        <f>BK272</f>
        <v>0</v>
      </c>
      <c r="K272" s="215"/>
      <c r="L272" s="220"/>
      <c r="M272" s="221"/>
      <c r="N272" s="222"/>
      <c r="O272" s="222"/>
      <c r="P272" s="223">
        <f>SUM(P273:P298)</f>
        <v>0</v>
      </c>
      <c r="Q272" s="222"/>
      <c r="R272" s="223">
        <f>SUM(R273:R298)</f>
        <v>0</v>
      </c>
      <c r="S272" s="222"/>
      <c r="T272" s="224">
        <f>SUM(T273:T298)</f>
        <v>0</v>
      </c>
      <c r="AR272" s="225" t="s">
        <v>81</v>
      </c>
      <c r="AT272" s="226" t="s">
        <v>73</v>
      </c>
      <c r="AU272" s="226" t="s">
        <v>81</v>
      </c>
      <c r="AY272" s="225" t="s">
        <v>129</v>
      </c>
      <c r="BK272" s="227">
        <f>SUM(BK273:BK298)</f>
        <v>0</v>
      </c>
    </row>
    <row r="273" s="1" customFormat="1" ht="16.5" customHeight="1">
      <c r="B273" s="37"/>
      <c r="C273" s="230" t="s">
        <v>358</v>
      </c>
      <c r="D273" s="230" t="s">
        <v>131</v>
      </c>
      <c r="E273" s="231" t="s">
        <v>359</v>
      </c>
      <c r="F273" s="232" t="s">
        <v>360</v>
      </c>
      <c r="G273" s="233" t="s">
        <v>146</v>
      </c>
      <c r="H273" s="234">
        <v>23.73</v>
      </c>
      <c r="I273" s="235"/>
      <c r="J273" s="236">
        <f>ROUND(I273*H273,2)</f>
        <v>0</v>
      </c>
      <c r="K273" s="232" t="s">
        <v>135</v>
      </c>
      <c r="L273" s="42"/>
      <c r="M273" s="237" t="s">
        <v>1</v>
      </c>
      <c r="N273" s="238" t="s">
        <v>39</v>
      </c>
      <c r="O273" s="85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AR273" s="241" t="s">
        <v>136</v>
      </c>
      <c r="AT273" s="241" t="s">
        <v>131</v>
      </c>
      <c r="AU273" s="241" t="s">
        <v>83</v>
      </c>
      <c r="AY273" s="16" t="s">
        <v>129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6" t="s">
        <v>81</v>
      </c>
      <c r="BK273" s="242">
        <f>ROUND(I273*H273,2)</f>
        <v>0</v>
      </c>
      <c r="BL273" s="16" t="s">
        <v>136</v>
      </c>
      <c r="BM273" s="241" t="s">
        <v>361</v>
      </c>
    </row>
    <row r="274" s="12" customFormat="1">
      <c r="B274" s="243"/>
      <c r="C274" s="244"/>
      <c r="D274" s="245" t="s">
        <v>138</v>
      </c>
      <c r="E274" s="246" t="s">
        <v>1</v>
      </c>
      <c r="F274" s="247" t="s">
        <v>362</v>
      </c>
      <c r="G274" s="244"/>
      <c r="H274" s="246" t="s">
        <v>1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138</v>
      </c>
      <c r="AU274" s="253" t="s">
        <v>83</v>
      </c>
      <c r="AV274" s="12" t="s">
        <v>81</v>
      </c>
      <c r="AW274" s="12" t="s">
        <v>31</v>
      </c>
      <c r="AX274" s="12" t="s">
        <v>74</v>
      </c>
      <c r="AY274" s="253" t="s">
        <v>129</v>
      </c>
    </row>
    <row r="275" s="13" customFormat="1">
      <c r="B275" s="254"/>
      <c r="C275" s="255"/>
      <c r="D275" s="245" t="s">
        <v>138</v>
      </c>
      <c r="E275" s="256" t="s">
        <v>1</v>
      </c>
      <c r="F275" s="257" t="s">
        <v>363</v>
      </c>
      <c r="G275" s="255"/>
      <c r="H275" s="258">
        <v>23.574999999999999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AT275" s="264" t="s">
        <v>138</v>
      </c>
      <c r="AU275" s="264" t="s">
        <v>83</v>
      </c>
      <c r="AV275" s="13" t="s">
        <v>83</v>
      </c>
      <c r="AW275" s="13" t="s">
        <v>31</v>
      </c>
      <c r="AX275" s="13" t="s">
        <v>74</v>
      </c>
      <c r="AY275" s="264" t="s">
        <v>129</v>
      </c>
    </row>
    <row r="276" s="12" customFormat="1">
      <c r="B276" s="243"/>
      <c r="C276" s="244"/>
      <c r="D276" s="245" t="s">
        <v>138</v>
      </c>
      <c r="E276" s="246" t="s">
        <v>1</v>
      </c>
      <c r="F276" s="247" t="s">
        <v>364</v>
      </c>
      <c r="G276" s="244"/>
      <c r="H276" s="246" t="s">
        <v>1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138</v>
      </c>
      <c r="AU276" s="253" t="s">
        <v>83</v>
      </c>
      <c r="AV276" s="12" t="s">
        <v>81</v>
      </c>
      <c r="AW276" s="12" t="s">
        <v>31</v>
      </c>
      <c r="AX276" s="12" t="s">
        <v>74</v>
      </c>
      <c r="AY276" s="253" t="s">
        <v>129</v>
      </c>
    </row>
    <row r="277" s="13" customFormat="1">
      <c r="B277" s="254"/>
      <c r="C277" s="255"/>
      <c r="D277" s="245" t="s">
        <v>138</v>
      </c>
      <c r="E277" s="256" t="s">
        <v>1</v>
      </c>
      <c r="F277" s="257" t="s">
        <v>365</v>
      </c>
      <c r="G277" s="255"/>
      <c r="H277" s="258">
        <v>0.155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AT277" s="264" t="s">
        <v>138</v>
      </c>
      <c r="AU277" s="264" t="s">
        <v>83</v>
      </c>
      <c r="AV277" s="13" t="s">
        <v>83</v>
      </c>
      <c r="AW277" s="13" t="s">
        <v>31</v>
      </c>
      <c r="AX277" s="13" t="s">
        <v>74</v>
      </c>
      <c r="AY277" s="264" t="s">
        <v>129</v>
      </c>
    </row>
    <row r="278" s="14" customFormat="1">
      <c r="B278" s="265"/>
      <c r="C278" s="266"/>
      <c r="D278" s="245" t="s">
        <v>138</v>
      </c>
      <c r="E278" s="267" t="s">
        <v>1</v>
      </c>
      <c r="F278" s="268" t="s">
        <v>141</v>
      </c>
      <c r="G278" s="266"/>
      <c r="H278" s="269">
        <v>23.73</v>
      </c>
      <c r="I278" s="270"/>
      <c r="J278" s="266"/>
      <c r="K278" s="266"/>
      <c r="L278" s="271"/>
      <c r="M278" s="272"/>
      <c r="N278" s="273"/>
      <c r="O278" s="273"/>
      <c r="P278" s="273"/>
      <c r="Q278" s="273"/>
      <c r="R278" s="273"/>
      <c r="S278" s="273"/>
      <c r="T278" s="274"/>
      <c r="AT278" s="275" t="s">
        <v>138</v>
      </c>
      <c r="AU278" s="275" t="s">
        <v>83</v>
      </c>
      <c r="AV278" s="14" t="s">
        <v>136</v>
      </c>
      <c r="AW278" s="14" t="s">
        <v>31</v>
      </c>
      <c r="AX278" s="14" t="s">
        <v>81</v>
      </c>
      <c r="AY278" s="275" t="s">
        <v>129</v>
      </c>
    </row>
    <row r="279" s="1" customFormat="1" ht="24" customHeight="1">
      <c r="B279" s="37"/>
      <c r="C279" s="230" t="s">
        <v>366</v>
      </c>
      <c r="D279" s="230" t="s">
        <v>131</v>
      </c>
      <c r="E279" s="231" t="s">
        <v>367</v>
      </c>
      <c r="F279" s="232" t="s">
        <v>368</v>
      </c>
      <c r="G279" s="233" t="s">
        <v>146</v>
      </c>
      <c r="H279" s="234">
        <v>71.191000000000002</v>
      </c>
      <c r="I279" s="235"/>
      <c r="J279" s="236">
        <f>ROUND(I279*H279,2)</f>
        <v>0</v>
      </c>
      <c r="K279" s="232" t="s">
        <v>135</v>
      </c>
      <c r="L279" s="42"/>
      <c r="M279" s="237" t="s">
        <v>1</v>
      </c>
      <c r="N279" s="238" t="s">
        <v>39</v>
      </c>
      <c r="O279" s="85"/>
      <c r="P279" s="239">
        <f>O279*H279</f>
        <v>0</v>
      </c>
      <c r="Q279" s="239">
        <v>0</v>
      </c>
      <c r="R279" s="239">
        <f>Q279*H279</f>
        <v>0</v>
      </c>
      <c r="S279" s="239">
        <v>0</v>
      </c>
      <c r="T279" s="240">
        <f>S279*H279</f>
        <v>0</v>
      </c>
      <c r="AR279" s="241" t="s">
        <v>136</v>
      </c>
      <c r="AT279" s="241" t="s">
        <v>131</v>
      </c>
      <c r="AU279" s="241" t="s">
        <v>83</v>
      </c>
      <c r="AY279" s="16" t="s">
        <v>129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6" t="s">
        <v>81</v>
      </c>
      <c r="BK279" s="242">
        <f>ROUND(I279*H279,2)</f>
        <v>0</v>
      </c>
      <c r="BL279" s="16" t="s">
        <v>136</v>
      </c>
      <c r="BM279" s="241" t="s">
        <v>369</v>
      </c>
    </row>
    <row r="280" s="12" customFormat="1">
      <c r="B280" s="243"/>
      <c r="C280" s="244"/>
      <c r="D280" s="245" t="s">
        <v>138</v>
      </c>
      <c r="E280" s="246" t="s">
        <v>1</v>
      </c>
      <c r="F280" s="247" t="s">
        <v>362</v>
      </c>
      <c r="G280" s="244"/>
      <c r="H280" s="246" t="s">
        <v>1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138</v>
      </c>
      <c r="AU280" s="253" t="s">
        <v>83</v>
      </c>
      <c r="AV280" s="12" t="s">
        <v>81</v>
      </c>
      <c r="AW280" s="12" t="s">
        <v>31</v>
      </c>
      <c r="AX280" s="12" t="s">
        <v>74</v>
      </c>
      <c r="AY280" s="253" t="s">
        <v>129</v>
      </c>
    </row>
    <row r="281" s="13" customFormat="1">
      <c r="B281" s="254"/>
      <c r="C281" s="255"/>
      <c r="D281" s="245" t="s">
        <v>138</v>
      </c>
      <c r="E281" s="256" t="s">
        <v>1</v>
      </c>
      <c r="F281" s="257" t="s">
        <v>370</v>
      </c>
      <c r="G281" s="255"/>
      <c r="H281" s="258">
        <v>70.724999999999994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AT281" s="264" t="s">
        <v>138</v>
      </c>
      <c r="AU281" s="264" t="s">
        <v>83</v>
      </c>
      <c r="AV281" s="13" t="s">
        <v>83</v>
      </c>
      <c r="AW281" s="13" t="s">
        <v>31</v>
      </c>
      <c r="AX281" s="13" t="s">
        <v>74</v>
      </c>
      <c r="AY281" s="264" t="s">
        <v>129</v>
      </c>
    </row>
    <row r="282" s="12" customFormat="1">
      <c r="B282" s="243"/>
      <c r="C282" s="244"/>
      <c r="D282" s="245" t="s">
        <v>138</v>
      </c>
      <c r="E282" s="246" t="s">
        <v>1</v>
      </c>
      <c r="F282" s="247" t="s">
        <v>364</v>
      </c>
      <c r="G282" s="244"/>
      <c r="H282" s="246" t="s">
        <v>1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138</v>
      </c>
      <c r="AU282" s="253" t="s">
        <v>83</v>
      </c>
      <c r="AV282" s="12" t="s">
        <v>81</v>
      </c>
      <c r="AW282" s="12" t="s">
        <v>31</v>
      </c>
      <c r="AX282" s="12" t="s">
        <v>74</v>
      </c>
      <c r="AY282" s="253" t="s">
        <v>129</v>
      </c>
    </row>
    <row r="283" s="13" customFormat="1">
      <c r="B283" s="254"/>
      <c r="C283" s="255"/>
      <c r="D283" s="245" t="s">
        <v>138</v>
      </c>
      <c r="E283" s="256" t="s">
        <v>1</v>
      </c>
      <c r="F283" s="257" t="s">
        <v>371</v>
      </c>
      <c r="G283" s="255"/>
      <c r="H283" s="258">
        <v>0.46600000000000003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AT283" s="264" t="s">
        <v>138</v>
      </c>
      <c r="AU283" s="264" t="s">
        <v>83</v>
      </c>
      <c r="AV283" s="13" t="s">
        <v>83</v>
      </c>
      <c r="AW283" s="13" t="s">
        <v>31</v>
      </c>
      <c r="AX283" s="13" t="s">
        <v>74</v>
      </c>
      <c r="AY283" s="264" t="s">
        <v>129</v>
      </c>
    </row>
    <row r="284" s="14" customFormat="1">
      <c r="B284" s="265"/>
      <c r="C284" s="266"/>
      <c r="D284" s="245" t="s">
        <v>138</v>
      </c>
      <c r="E284" s="267" t="s">
        <v>1</v>
      </c>
      <c r="F284" s="268" t="s">
        <v>141</v>
      </c>
      <c r="G284" s="266"/>
      <c r="H284" s="269">
        <v>71.190999999999988</v>
      </c>
      <c r="I284" s="270"/>
      <c r="J284" s="266"/>
      <c r="K284" s="266"/>
      <c r="L284" s="271"/>
      <c r="M284" s="272"/>
      <c r="N284" s="273"/>
      <c r="O284" s="273"/>
      <c r="P284" s="273"/>
      <c r="Q284" s="273"/>
      <c r="R284" s="273"/>
      <c r="S284" s="273"/>
      <c r="T284" s="274"/>
      <c r="AT284" s="275" t="s">
        <v>138</v>
      </c>
      <c r="AU284" s="275" t="s">
        <v>83</v>
      </c>
      <c r="AV284" s="14" t="s">
        <v>136</v>
      </c>
      <c r="AW284" s="14" t="s">
        <v>31</v>
      </c>
      <c r="AX284" s="14" t="s">
        <v>81</v>
      </c>
      <c r="AY284" s="275" t="s">
        <v>129</v>
      </c>
    </row>
    <row r="285" s="1" customFormat="1" ht="24" customHeight="1">
      <c r="B285" s="37"/>
      <c r="C285" s="230" t="s">
        <v>372</v>
      </c>
      <c r="D285" s="230" t="s">
        <v>131</v>
      </c>
      <c r="E285" s="231" t="s">
        <v>373</v>
      </c>
      <c r="F285" s="232" t="s">
        <v>374</v>
      </c>
      <c r="G285" s="233" t="s">
        <v>146</v>
      </c>
      <c r="H285" s="234">
        <v>23.73</v>
      </c>
      <c r="I285" s="235"/>
      <c r="J285" s="236">
        <f>ROUND(I285*H285,2)</f>
        <v>0</v>
      </c>
      <c r="K285" s="232" t="s">
        <v>135</v>
      </c>
      <c r="L285" s="42"/>
      <c r="M285" s="237" t="s">
        <v>1</v>
      </c>
      <c r="N285" s="238" t="s">
        <v>39</v>
      </c>
      <c r="O285" s="85"/>
      <c r="P285" s="239">
        <f>O285*H285</f>
        <v>0</v>
      </c>
      <c r="Q285" s="239">
        <v>0</v>
      </c>
      <c r="R285" s="239">
        <f>Q285*H285</f>
        <v>0</v>
      </c>
      <c r="S285" s="239">
        <v>0</v>
      </c>
      <c r="T285" s="240">
        <f>S285*H285</f>
        <v>0</v>
      </c>
      <c r="AR285" s="241" t="s">
        <v>136</v>
      </c>
      <c r="AT285" s="241" t="s">
        <v>131</v>
      </c>
      <c r="AU285" s="241" t="s">
        <v>83</v>
      </c>
      <c r="AY285" s="16" t="s">
        <v>129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6" t="s">
        <v>81</v>
      </c>
      <c r="BK285" s="242">
        <f>ROUND(I285*H285,2)</f>
        <v>0</v>
      </c>
      <c r="BL285" s="16" t="s">
        <v>136</v>
      </c>
      <c r="BM285" s="241" t="s">
        <v>375</v>
      </c>
    </row>
    <row r="286" s="12" customFormat="1">
      <c r="B286" s="243"/>
      <c r="C286" s="244"/>
      <c r="D286" s="245" t="s">
        <v>138</v>
      </c>
      <c r="E286" s="246" t="s">
        <v>1</v>
      </c>
      <c r="F286" s="247" t="s">
        <v>362</v>
      </c>
      <c r="G286" s="244"/>
      <c r="H286" s="246" t="s">
        <v>1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138</v>
      </c>
      <c r="AU286" s="253" t="s">
        <v>83</v>
      </c>
      <c r="AV286" s="12" t="s">
        <v>81</v>
      </c>
      <c r="AW286" s="12" t="s">
        <v>31</v>
      </c>
      <c r="AX286" s="12" t="s">
        <v>74</v>
      </c>
      <c r="AY286" s="253" t="s">
        <v>129</v>
      </c>
    </row>
    <row r="287" s="13" customFormat="1">
      <c r="B287" s="254"/>
      <c r="C287" s="255"/>
      <c r="D287" s="245" t="s">
        <v>138</v>
      </c>
      <c r="E287" s="256" t="s">
        <v>1</v>
      </c>
      <c r="F287" s="257" t="s">
        <v>363</v>
      </c>
      <c r="G287" s="255"/>
      <c r="H287" s="258">
        <v>23.574999999999999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138</v>
      </c>
      <c r="AU287" s="264" t="s">
        <v>83</v>
      </c>
      <c r="AV287" s="13" t="s">
        <v>83</v>
      </c>
      <c r="AW287" s="13" t="s">
        <v>31</v>
      </c>
      <c r="AX287" s="13" t="s">
        <v>74</v>
      </c>
      <c r="AY287" s="264" t="s">
        <v>129</v>
      </c>
    </row>
    <row r="288" s="12" customFormat="1">
      <c r="B288" s="243"/>
      <c r="C288" s="244"/>
      <c r="D288" s="245" t="s">
        <v>138</v>
      </c>
      <c r="E288" s="246" t="s">
        <v>1</v>
      </c>
      <c r="F288" s="247" t="s">
        <v>364</v>
      </c>
      <c r="G288" s="244"/>
      <c r="H288" s="246" t="s">
        <v>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138</v>
      </c>
      <c r="AU288" s="253" t="s">
        <v>83</v>
      </c>
      <c r="AV288" s="12" t="s">
        <v>81</v>
      </c>
      <c r="AW288" s="12" t="s">
        <v>31</v>
      </c>
      <c r="AX288" s="12" t="s">
        <v>74</v>
      </c>
      <c r="AY288" s="253" t="s">
        <v>129</v>
      </c>
    </row>
    <row r="289" s="13" customFormat="1">
      <c r="B289" s="254"/>
      <c r="C289" s="255"/>
      <c r="D289" s="245" t="s">
        <v>138</v>
      </c>
      <c r="E289" s="256" t="s">
        <v>1</v>
      </c>
      <c r="F289" s="257" t="s">
        <v>365</v>
      </c>
      <c r="G289" s="255"/>
      <c r="H289" s="258">
        <v>0.155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AT289" s="264" t="s">
        <v>138</v>
      </c>
      <c r="AU289" s="264" t="s">
        <v>83</v>
      </c>
      <c r="AV289" s="13" t="s">
        <v>83</v>
      </c>
      <c r="AW289" s="13" t="s">
        <v>31</v>
      </c>
      <c r="AX289" s="13" t="s">
        <v>74</v>
      </c>
      <c r="AY289" s="264" t="s">
        <v>129</v>
      </c>
    </row>
    <row r="290" s="14" customFormat="1">
      <c r="B290" s="265"/>
      <c r="C290" s="266"/>
      <c r="D290" s="245" t="s">
        <v>138</v>
      </c>
      <c r="E290" s="267" t="s">
        <v>1</v>
      </c>
      <c r="F290" s="268" t="s">
        <v>141</v>
      </c>
      <c r="G290" s="266"/>
      <c r="H290" s="269">
        <v>23.73</v>
      </c>
      <c r="I290" s="270"/>
      <c r="J290" s="266"/>
      <c r="K290" s="266"/>
      <c r="L290" s="271"/>
      <c r="M290" s="272"/>
      <c r="N290" s="273"/>
      <c r="O290" s="273"/>
      <c r="P290" s="273"/>
      <c r="Q290" s="273"/>
      <c r="R290" s="273"/>
      <c r="S290" s="273"/>
      <c r="T290" s="274"/>
      <c r="AT290" s="275" t="s">
        <v>138</v>
      </c>
      <c r="AU290" s="275" t="s">
        <v>83</v>
      </c>
      <c r="AV290" s="14" t="s">
        <v>136</v>
      </c>
      <c r="AW290" s="14" t="s">
        <v>31</v>
      </c>
      <c r="AX290" s="14" t="s">
        <v>81</v>
      </c>
      <c r="AY290" s="275" t="s">
        <v>129</v>
      </c>
    </row>
    <row r="291" s="1" customFormat="1" ht="24" customHeight="1">
      <c r="B291" s="37"/>
      <c r="C291" s="230" t="s">
        <v>376</v>
      </c>
      <c r="D291" s="230" t="s">
        <v>131</v>
      </c>
      <c r="E291" s="231" t="s">
        <v>377</v>
      </c>
      <c r="F291" s="232" t="s">
        <v>378</v>
      </c>
      <c r="G291" s="233" t="s">
        <v>146</v>
      </c>
      <c r="H291" s="234">
        <v>23.574999999999999</v>
      </c>
      <c r="I291" s="235"/>
      <c r="J291" s="236">
        <f>ROUND(I291*H291,2)</f>
        <v>0</v>
      </c>
      <c r="K291" s="232" t="s">
        <v>135</v>
      </c>
      <c r="L291" s="42"/>
      <c r="M291" s="237" t="s">
        <v>1</v>
      </c>
      <c r="N291" s="238" t="s">
        <v>39</v>
      </c>
      <c r="O291" s="85"/>
      <c r="P291" s="239">
        <f>O291*H291</f>
        <v>0</v>
      </c>
      <c r="Q291" s="239">
        <v>0</v>
      </c>
      <c r="R291" s="239">
        <f>Q291*H291</f>
        <v>0</v>
      </c>
      <c r="S291" s="239">
        <v>0</v>
      </c>
      <c r="T291" s="240">
        <f>S291*H291</f>
        <v>0</v>
      </c>
      <c r="AR291" s="241" t="s">
        <v>136</v>
      </c>
      <c r="AT291" s="241" t="s">
        <v>131</v>
      </c>
      <c r="AU291" s="241" t="s">
        <v>83</v>
      </c>
      <c r="AY291" s="16" t="s">
        <v>129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6" t="s">
        <v>81</v>
      </c>
      <c r="BK291" s="242">
        <f>ROUND(I291*H291,2)</f>
        <v>0</v>
      </c>
      <c r="BL291" s="16" t="s">
        <v>136</v>
      </c>
      <c r="BM291" s="241" t="s">
        <v>379</v>
      </c>
    </row>
    <row r="292" s="12" customFormat="1">
      <c r="B292" s="243"/>
      <c r="C292" s="244"/>
      <c r="D292" s="245" t="s">
        <v>138</v>
      </c>
      <c r="E292" s="246" t="s">
        <v>1</v>
      </c>
      <c r="F292" s="247" t="s">
        <v>362</v>
      </c>
      <c r="G292" s="244"/>
      <c r="H292" s="246" t="s">
        <v>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138</v>
      </c>
      <c r="AU292" s="253" t="s">
        <v>83</v>
      </c>
      <c r="AV292" s="12" t="s">
        <v>81</v>
      </c>
      <c r="AW292" s="12" t="s">
        <v>31</v>
      </c>
      <c r="AX292" s="12" t="s">
        <v>74</v>
      </c>
      <c r="AY292" s="253" t="s">
        <v>129</v>
      </c>
    </row>
    <row r="293" s="13" customFormat="1">
      <c r="B293" s="254"/>
      <c r="C293" s="255"/>
      <c r="D293" s="245" t="s">
        <v>138</v>
      </c>
      <c r="E293" s="256" t="s">
        <v>1</v>
      </c>
      <c r="F293" s="257" t="s">
        <v>363</v>
      </c>
      <c r="G293" s="255"/>
      <c r="H293" s="258">
        <v>23.574999999999999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AT293" s="264" t="s">
        <v>138</v>
      </c>
      <c r="AU293" s="264" t="s">
        <v>83</v>
      </c>
      <c r="AV293" s="13" t="s">
        <v>83</v>
      </c>
      <c r="AW293" s="13" t="s">
        <v>31</v>
      </c>
      <c r="AX293" s="13" t="s">
        <v>74</v>
      </c>
      <c r="AY293" s="264" t="s">
        <v>129</v>
      </c>
    </row>
    <row r="294" s="14" customFormat="1">
      <c r="B294" s="265"/>
      <c r="C294" s="266"/>
      <c r="D294" s="245" t="s">
        <v>138</v>
      </c>
      <c r="E294" s="267" t="s">
        <v>1</v>
      </c>
      <c r="F294" s="268" t="s">
        <v>141</v>
      </c>
      <c r="G294" s="266"/>
      <c r="H294" s="269">
        <v>23.574999999999999</v>
      </c>
      <c r="I294" s="270"/>
      <c r="J294" s="266"/>
      <c r="K294" s="266"/>
      <c r="L294" s="271"/>
      <c r="M294" s="272"/>
      <c r="N294" s="273"/>
      <c r="O294" s="273"/>
      <c r="P294" s="273"/>
      <c r="Q294" s="273"/>
      <c r="R294" s="273"/>
      <c r="S294" s="273"/>
      <c r="T294" s="274"/>
      <c r="AT294" s="275" t="s">
        <v>138</v>
      </c>
      <c r="AU294" s="275" t="s">
        <v>83</v>
      </c>
      <c r="AV294" s="14" t="s">
        <v>136</v>
      </c>
      <c r="AW294" s="14" t="s">
        <v>31</v>
      </c>
      <c r="AX294" s="14" t="s">
        <v>81</v>
      </c>
      <c r="AY294" s="275" t="s">
        <v>129</v>
      </c>
    </row>
    <row r="295" s="1" customFormat="1" ht="24" customHeight="1">
      <c r="B295" s="37"/>
      <c r="C295" s="230" t="s">
        <v>380</v>
      </c>
      <c r="D295" s="230" t="s">
        <v>131</v>
      </c>
      <c r="E295" s="231" t="s">
        <v>381</v>
      </c>
      <c r="F295" s="232" t="s">
        <v>382</v>
      </c>
      <c r="G295" s="233" t="s">
        <v>146</v>
      </c>
      <c r="H295" s="234">
        <v>0.155</v>
      </c>
      <c r="I295" s="235"/>
      <c r="J295" s="236">
        <f>ROUND(I295*H295,2)</f>
        <v>0</v>
      </c>
      <c r="K295" s="232" t="s">
        <v>135</v>
      </c>
      <c r="L295" s="42"/>
      <c r="M295" s="237" t="s">
        <v>1</v>
      </c>
      <c r="N295" s="238" t="s">
        <v>39</v>
      </c>
      <c r="O295" s="85"/>
      <c r="P295" s="239">
        <f>O295*H295</f>
        <v>0</v>
      </c>
      <c r="Q295" s="239">
        <v>0</v>
      </c>
      <c r="R295" s="239">
        <f>Q295*H295</f>
        <v>0</v>
      </c>
      <c r="S295" s="239">
        <v>0</v>
      </c>
      <c r="T295" s="240">
        <f>S295*H295</f>
        <v>0</v>
      </c>
      <c r="AR295" s="241" t="s">
        <v>136</v>
      </c>
      <c r="AT295" s="241" t="s">
        <v>131</v>
      </c>
      <c r="AU295" s="241" t="s">
        <v>83</v>
      </c>
      <c r="AY295" s="16" t="s">
        <v>129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6" t="s">
        <v>81</v>
      </c>
      <c r="BK295" s="242">
        <f>ROUND(I295*H295,2)</f>
        <v>0</v>
      </c>
      <c r="BL295" s="16" t="s">
        <v>136</v>
      </c>
      <c r="BM295" s="241" t="s">
        <v>383</v>
      </c>
    </row>
    <row r="296" s="12" customFormat="1">
      <c r="B296" s="243"/>
      <c r="C296" s="244"/>
      <c r="D296" s="245" t="s">
        <v>138</v>
      </c>
      <c r="E296" s="246" t="s">
        <v>1</v>
      </c>
      <c r="F296" s="247" t="s">
        <v>364</v>
      </c>
      <c r="G296" s="244"/>
      <c r="H296" s="246" t="s">
        <v>1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138</v>
      </c>
      <c r="AU296" s="253" t="s">
        <v>83</v>
      </c>
      <c r="AV296" s="12" t="s">
        <v>81</v>
      </c>
      <c r="AW296" s="12" t="s">
        <v>31</v>
      </c>
      <c r="AX296" s="12" t="s">
        <v>74</v>
      </c>
      <c r="AY296" s="253" t="s">
        <v>129</v>
      </c>
    </row>
    <row r="297" s="13" customFormat="1">
      <c r="B297" s="254"/>
      <c r="C297" s="255"/>
      <c r="D297" s="245" t="s">
        <v>138</v>
      </c>
      <c r="E297" s="256" t="s">
        <v>1</v>
      </c>
      <c r="F297" s="257" t="s">
        <v>365</v>
      </c>
      <c r="G297" s="255"/>
      <c r="H297" s="258">
        <v>0.155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138</v>
      </c>
      <c r="AU297" s="264" t="s">
        <v>83</v>
      </c>
      <c r="AV297" s="13" t="s">
        <v>83</v>
      </c>
      <c r="AW297" s="13" t="s">
        <v>31</v>
      </c>
      <c r="AX297" s="13" t="s">
        <v>74</v>
      </c>
      <c r="AY297" s="264" t="s">
        <v>129</v>
      </c>
    </row>
    <row r="298" s="14" customFormat="1">
      <c r="B298" s="265"/>
      <c r="C298" s="266"/>
      <c r="D298" s="245" t="s">
        <v>138</v>
      </c>
      <c r="E298" s="267" t="s">
        <v>1</v>
      </c>
      <c r="F298" s="268" t="s">
        <v>141</v>
      </c>
      <c r="G298" s="266"/>
      <c r="H298" s="269">
        <v>0.155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AT298" s="275" t="s">
        <v>138</v>
      </c>
      <c r="AU298" s="275" t="s">
        <v>83</v>
      </c>
      <c r="AV298" s="14" t="s">
        <v>136</v>
      </c>
      <c r="AW298" s="14" t="s">
        <v>31</v>
      </c>
      <c r="AX298" s="14" t="s">
        <v>81</v>
      </c>
      <c r="AY298" s="275" t="s">
        <v>129</v>
      </c>
    </row>
    <row r="299" s="11" customFormat="1" ht="22.8" customHeight="1">
      <c r="B299" s="214"/>
      <c r="C299" s="215"/>
      <c r="D299" s="216" t="s">
        <v>73</v>
      </c>
      <c r="E299" s="228" t="s">
        <v>384</v>
      </c>
      <c r="F299" s="228" t="s">
        <v>385</v>
      </c>
      <c r="G299" s="215"/>
      <c r="H299" s="215"/>
      <c r="I299" s="218"/>
      <c r="J299" s="229">
        <f>BK299</f>
        <v>0</v>
      </c>
      <c r="K299" s="215"/>
      <c r="L299" s="220"/>
      <c r="M299" s="221"/>
      <c r="N299" s="222"/>
      <c r="O299" s="222"/>
      <c r="P299" s="223">
        <f>P300</f>
        <v>0</v>
      </c>
      <c r="Q299" s="222"/>
      <c r="R299" s="223">
        <f>R300</f>
        <v>0</v>
      </c>
      <c r="S299" s="222"/>
      <c r="T299" s="224">
        <f>T300</f>
        <v>0</v>
      </c>
      <c r="AR299" s="225" t="s">
        <v>81</v>
      </c>
      <c r="AT299" s="226" t="s">
        <v>73</v>
      </c>
      <c r="AU299" s="226" t="s">
        <v>81</v>
      </c>
      <c r="AY299" s="225" t="s">
        <v>129</v>
      </c>
      <c r="BK299" s="227">
        <f>BK300</f>
        <v>0</v>
      </c>
    </row>
    <row r="300" s="1" customFormat="1" ht="24" customHeight="1">
      <c r="B300" s="37"/>
      <c r="C300" s="230" t="s">
        <v>386</v>
      </c>
      <c r="D300" s="230" t="s">
        <v>131</v>
      </c>
      <c r="E300" s="231" t="s">
        <v>387</v>
      </c>
      <c r="F300" s="232" t="s">
        <v>388</v>
      </c>
      <c r="G300" s="233" t="s">
        <v>146</v>
      </c>
      <c r="H300" s="234">
        <v>149.89099999999999</v>
      </c>
      <c r="I300" s="235"/>
      <c r="J300" s="236">
        <f>ROUND(I300*H300,2)</f>
        <v>0</v>
      </c>
      <c r="K300" s="232" t="s">
        <v>135</v>
      </c>
      <c r="L300" s="42"/>
      <c r="M300" s="289" t="s">
        <v>1</v>
      </c>
      <c r="N300" s="290" t="s">
        <v>39</v>
      </c>
      <c r="O300" s="291"/>
      <c r="P300" s="292">
        <f>O300*H300</f>
        <v>0</v>
      </c>
      <c r="Q300" s="292">
        <v>0</v>
      </c>
      <c r="R300" s="292">
        <f>Q300*H300</f>
        <v>0</v>
      </c>
      <c r="S300" s="292">
        <v>0</v>
      </c>
      <c r="T300" s="293">
        <f>S300*H300</f>
        <v>0</v>
      </c>
      <c r="AR300" s="241" t="s">
        <v>136</v>
      </c>
      <c r="AT300" s="241" t="s">
        <v>131</v>
      </c>
      <c r="AU300" s="241" t="s">
        <v>83</v>
      </c>
      <c r="AY300" s="16" t="s">
        <v>129</v>
      </c>
      <c r="BE300" s="242">
        <f>IF(N300="základní",J300,0)</f>
        <v>0</v>
      </c>
      <c r="BF300" s="242">
        <f>IF(N300="snížená",J300,0)</f>
        <v>0</v>
      </c>
      <c r="BG300" s="242">
        <f>IF(N300="zákl. přenesená",J300,0)</f>
        <v>0</v>
      </c>
      <c r="BH300" s="242">
        <f>IF(N300="sníž. přenesená",J300,0)</f>
        <v>0</v>
      </c>
      <c r="BI300" s="242">
        <f>IF(N300="nulová",J300,0)</f>
        <v>0</v>
      </c>
      <c r="BJ300" s="16" t="s">
        <v>81</v>
      </c>
      <c r="BK300" s="242">
        <f>ROUND(I300*H300,2)</f>
        <v>0</v>
      </c>
      <c r="BL300" s="16" t="s">
        <v>136</v>
      </c>
      <c r="BM300" s="241" t="s">
        <v>389</v>
      </c>
    </row>
    <row r="301" s="1" customFormat="1" ht="6.96" customHeight="1">
      <c r="B301" s="60"/>
      <c r="C301" s="61"/>
      <c r="D301" s="61"/>
      <c r="E301" s="61"/>
      <c r="F301" s="61"/>
      <c r="G301" s="61"/>
      <c r="H301" s="61"/>
      <c r="I301" s="181"/>
      <c r="J301" s="61"/>
      <c r="K301" s="61"/>
      <c r="L301" s="42"/>
    </row>
  </sheetData>
  <sheetProtection sheet="1" autoFilter="0" formatColumns="0" formatRows="0" objects="1" scenarios="1" spinCount="100000" saltValue="ySW7s3ba4m47FgT8YFJXhARgZgok1WRUq6ahvou/z0pK+6Jnj/phcCj0F1kc78b3NwxKVXHJ92T1HJOyW9s9aQ==" hashValue="fslL+oUV+iRfE1YmgDCmbNp9UF2waHDjQvJ2CJE5fgfIhhCxUx9G46+FgfrYUJeSo2kIEWs9eHrNFhfry72Q7Q==" algorithmName="SHA-512" password="CC35"/>
  <autoFilter ref="C128:K3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97</v>
      </c>
    </row>
    <row r="3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ht="24.96" customHeight="1">
      <c r="B4" s="19"/>
      <c r="D4" s="144" t="s">
        <v>101</v>
      </c>
      <c r="L4" s="19"/>
      <c r="M4" s="14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6" t="s">
        <v>16</v>
      </c>
      <c r="L6" s="19"/>
    </row>
    <row r="7" ht="16.5" customHeight="1">
      <c r="B7" s="19"/>
      <c r="E7" s="147" t="str">
        <f>'Rekapitulace stavby'!K6</f>
        <v>Oprava místní komunikace na ul. Zborovská, Šumperk</v>
      </c>
      <c r="F7" s="146"/>
      <c r="G7" s="146"/>
      <c r="H7" s="146"/>
      <c r="L7" s="19"/>
    </row>
    <row r="8" ht="12" customHeight="1">
      <c r="B8" s="19"/>
      <c r="D8" s="146" t="s">
        <v>102</v>
      </c>
      <c r="L8" s="19"/>
    </row>
    <row r="9" s="1" customFormat="1" ht="16.5" customHeight="1">
      <c r="B9" s="42"/>
      <c r="E9" s="147" t="s">
        <v>159</v>
      </c>
      <c r="F9" s="1"/>
      <c r="G9" s="1"/>
      <c r="H9" s="1"/>
      <c r="I9" s="148"/>
      <c r="L9" s="42"/>
    </row>
    <row r="10" s="1" customFormat="1" ht="12" customHeight="1">
      <c r="B10" s="42"/>
      <c r="D10" s="146" t="s">
        <v>104</v>
      </c>
      <c r="I10" s="148"/>
      <c r="L10" s="42"/>
    </row>
    <row r="11" s="1" customFormat="1" ht="36.96" customHeight="1">
      <c r="B11" s="42"/>
      <c r="E11" s="149" t="s">
        <v>390</v>
      </c>
      <c r="F11" s="1"/>
      <c r="G11" s="1"/>
      <c r="H11" s="1"/>
      <c r="I11" s="148"/>
      <c r="L11" s="42"/>
    </row>
    <row r="12" s="1" customFormat="1">
      <c r="B12" s="42"/>
      <c r="I12" s="148"/>
      <c r="L12" s="42"/>
    </row>
    <row r="13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22. 2. 2020</v>
      </c>
      <c r="L14" s="42"/>
    </row>
    <row r="15" s="1" customFormat="1" ht="10.8" customHeight="1">
      <c r="B15" s="42"/>
      <c r="I15" s="148"/>
      <c r="L15" s="42"/>
    </row>
    <row r="16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8"/>
      <c r="L18" s="42"/>
    </row>
    <row r="19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8"/>
      <c r="L21" s="42"/>
    </row>
    <row r="2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8"/>
      <c r="L24" s="42"/>
    </row>
    <row r="25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8"/>
      <c r="L27" s="42"/>
    </row>
    <row r="28" s="1" customFormat="1" ht="12" customHeight="1">
      <c r="B28" s="42"/>
      <c r="D28" s="146" t="s">
        <v>33</v>
      </c>
      <c r="I28" s="148"/>
      <c r="L28" s="42"/>
    </row>
    <row r="29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="1" customFormat="1" ht="6.96" customHeight="1">
      <c r="B30" s="42"/>
      <c r="I30" s="148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="1" customFormat="1" ht="25.44" customHeight="1">
      <c r="B32" s="42"/>
      <c r="D32" s="156" t="s">
        <v>34</v>
      </c>
      <c r="I32" s="148"/>
      <c r="J32" s="157">
        <f>ROUND(J122,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="1" customFormat="1" ht="14.4" customHeight="1">
      <c r="B35" s="42"/>
      <c r="D35" s="160" t="s">
        <v>38</v>
      </c>
      <c r="E35" s="146" t="s">
        <v>39</v>
      </c>
      <c r="F35" s="161">
        <f>ROUND((SUM(BE122:BE132)),  2)</f>
        <v>0</v>
      </c>
      <c r="I35" s="162">
        <v>0.20999999999999999</v>
      </c>
      <c r="J35" s="161">
        <f>ROUND(((SUM(BE122:BE132))*I35),  2)</f>
        <v>0</v>
      </c>
      <c r="L35" s="42"/>
    </row>
    <row r="36" s="1" customFormat="1" ht="14.4" customHeight="1">
      <c r="B36" s="42"/>
      <c r="E36" s="146" t="s">
        <v>40</v>
      </c>
      <c r="F36" s="161">
        <f>ROUND((SUM(BF122:BF132)),  2)</f>
        <v>0</v>
      </c>
      <c r="I36" s="162">
        <v>0.14999999999999999</v>
      </c>
      <c r="J36" s="161">
        <f>ROUND(((SUM(BF122:BF132))*I36),  2)</f>
        <v>0</v>
      </c>
      <c r="L36" s="42"/>
    </row>
    <row r="37" hidden="1" s="1" customFormat="1" ht="14.4" customHeight="1">
      <c r="B37" s="42"/>
      <c r="E37" s="146" t="s">
        <v>41</v>
      </c>
      <c r="F37" s="161">
        <f>ROUND((SUM(BG122:BG132)),  2)</f>
        <v>0</v>
      </c>
      <c r="I37" s="162">
        <v>0.20999999999999999</v>
      </c>
      <c r="J37" s="161">
        <f>0</f>
        <v>0</v>
      </c>
      <c r="L37" s="42"/>
    </row>
    <row r="38" hidden="1" s="1" customFormat="1" ht="14.4" customHeight="1">
      <c r="B38" s="42"/>
      <c r="E38" s="146" t="s">
        <v>42</v>
      </c>
      <c r="F38" s="161">
        <f>ROUND((SUM(BH122:BH132)),  2)</f>
        <v>0</v>
      </c>
      <c r="I38" s="162">
        <v>0.14999999999999999</v>
      </c>
      <c r="J38" s="161">
        <f>0</f>
        <v>0</v>
      </c>
      <c r="L38" s="42"/>
    </row>
    <row r="39" hidden="1" s="1" customFormat="1" ht="14.4" customHeight="1">
      <c r="B39" s="42"/>
      <c r="E39" s="146" t="s">
        <v>43</v>
      </c>
      <c r="F39" s="161">
        <f>ROUND((SUM(BI122:BI132)),  2)</f>
        <v>0</v>
      </c>
      <c r="I39" s="162">
        <v>0</v>
      </c>
      <c r="J39" s="161">
        <f>0</f>
        <v>0</v>
      </c>
      <c r="L39" s="42"/>
    </row>
    <row r="40" s="1" customFormat="1" ht="6.96" customHeight="1">
      <c r="B40" s="42"/>
      <c r="I40" s="148"/>
      <c r="L40" s="42"/>
    </row>
    <row r="41" s="1" customFormat="1" ht="25.4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="1" customFormat="1" ht="14.4" customHeight="1">
      <c r="B42" s="42"/>
      <c r="I42" s="14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="1" customFormat="1" ht="6.96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="1" customFormat="1" ht="24.96" customHeight="1">
      <c r="B82" s="37"/>
      <c r="C82" s="22" t="s">
        <v>106</v>
      </c>
      <c r="D82" s="38"/>
      <c r="E82" s="38"/>
      <c r="F82" s="38"/>
      <c r="G82" s="38"/>
      <c r="H82" s="38"/>
      <c r="I82" s="14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="1" customFormat="1" ht="16.5" customHeight="1">
      <c r="B85" s="37"/>
      <c r="C85" s="38"/>
      <c r="D85" s="38"/>
      <c r="E85" s="185" t="str">
        <f>E7</f>
        <v>Oprava místní komunikace na ul. Zborovská, Šumperk</v>
      </c>
      <c r="F85" s="31"/>
      <c r="G85" s="31"/>
      <c r="H85" s="31"/>
      <c r="I85" s="148"/>
      <c r="J85" s="38"/>
      <c r="K85" s="38"/>
      <c r="L85" s="42"/>
    </row>
    <row r="86" ht="12" customHeight="1">
      <c r="B86" s="20"/>
      <c r="C86" s="31" t="s">
        <v>102</v>
      </c>
      <c r="D86" s="21"/>
      <c r="E86" s="21"/>
      <c r="F86" s="21"/>
      <c r="G86" s="21"/>
      <c r="H86" s="21"/>
      <c r="I86" s="140"/>
      <c r="J86" s="21"/>
      <c r="K86" s="21"/>
      <c r="L86" s="19"/>
    </row>
    <row r="87" s="1" customFormat="1" ht="16.5" customHeight="1">
      <c r="B87" s="37"/>
      <c r="C87" s="38"/>
      <c r="D87" s="38"/>
      <c r="E87" s="185" t="s">
        <v>159</v>
      </c>
      <c r="F87" s="38"/>
      <c r="G87" s="38"/>
      <c r="H87" s="38"/>
      <c r="I87" s="148"/>
      <c r="J87" s="38"/>
      <c r="K87" s="38"/>
      <c r="L87" s="42"/>
    </row>
    <row r="88" s="1" customFormat="1" ht="12" customHeight="1">
      <c r="B88" s="37"/>
      <c r="C88" s="31" t="s">
        <v>104</v>
      </c>
      <c r="D88" s="38"/>
      <c r="E88" s="38"/>
      <c r="F88" s="38"/>
      <c r="G88" s="38"/>
      <c r="H88" s="38"/>
      <c r="I88" s="148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SO 192 - Dopravní značení provizorní - DIO</v>
      </c>
      <c r="F89" s="38"/>
      <c r="G89" s="38"/>
      <c r="H89" s="38"/>
      <c r="I89" s="148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22. 2. 2020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="1" customFormat="1" ht="29.28" customHeight="1">
      <c r="B96" s="37"/>
      <c r="C96" s="186" t="s">
        <v>107</v>
      </c>
      <c r="D96" s="187"/>
      <c r="E96" s="187"/>
      <c r="F96" s="187"/>
      <c r="G96" s="187"/>
      <c r="H96" s="187"/>
      <c r="I96" s="188"/>
      <c r="J96" s="189" t="s">
        <v>108</v>
      </c>
      <c r="K96" s="187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="1" customFormat="1" ht="22.8" customHeight="1">
      <c r="B98" s="37"/>
      <c r="C98" s="190" t="s">
        <v>109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110</v>
      </c>
    </row>
    <row r="99" s="8" customFormat="1" ht="24.96" customHeight="1">
      <c r="B99" s="191"/>
      <c r="C99" s="192"/>
      <c r="D99" s="193" t="s">
        <v>111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="9" customFormat="1" ht="19.92" customHeight="1">
      <c r="B100" s="198"/>
      <c r="C100" s="127"/>
      <c r="D100" s="199" t="s">
        <v>165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="1" customFormat="1" ht="21.84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="1" customFormat="1" ht="6.96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="1" customFormat="1" ht="6.96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="1" customFormat="1" ht="24.96" customHeight="1">
      <c r="B107" s="37"/>
      <c r="C107" s="22" t="s">
        <v>114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="1" customFormat="1" ht="6.96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="1" customFormat="1" ht="16.5" customHeight="1">
      <c r="B110" s="37"/>
      <c r="C110" s="38"/>
      <c r="D110" s="38"/>
      <c r="E110" s="185" t="str">
        <f>E7</f>
        <v>Oprava místní komunikace na ul. Zborovská, Šumperk</v>
      </c>
      <c r="F110" s="31"/>
      <c r="G110" s="31"/>
      <c r="H110" s="31"/>
      <c r="I110" s="148"/>
      <c r="J110" s="38"/>
      <c r="K110" s="38"/>
      <c r="L110" s="42"/>
    </row>
    <row r="111" ht="12" customHeight="1">
      <c r="B111" s="20"/>
      <c r="C111" s="31" t="s">
        <v>102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="1" customFormat="1" ht="16.5" customHeight="1">
      <c r="B112" s="37"/>
      <c r="C112" s="38"/>
      <c r="D112" s="38"/>
      <c r="E112" s="185" t="s">
        <v>159</v>
      </c>
      <c r="F112" s="38"/>
      <c r="G112" s="38"/>
      <c r="H112" s="38"/>
      <c r="I112" s="148"/>
      <c r="J112" s="38"/>
      <c r="K112" s="38"/>
      <c r="L112" s="42"/>
    </row>
    <row r="113" s="1" customFormat="1" ht="12" customHeight="1">
      <c r="B113" s="37"/>
      <c r="C113" s="31" t="s">
        <v>104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="1" customFormat="1" ht="16.5" customHeight="1">
      <c r="B114" s="37"/>
      <c r="C114" s="38"/>
      <c r="D114" s="38"/>
      <c r="E114" s="70" t="str">
        <f>E11</f>
        <v>SO 192 - Dopravní značení provizorní - DIO</v>
      </c>
      <c r="F114" s="38"/>
      <c r="G114" s="38"/>
      <c r="H114" s="38"/>
      <c r="I114" s="148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22. 2. 2020</v>
      </c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="1" customFormat="1" ht="10.32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="10" customFormat="1" ht="29.28" customHeight="1">
      <c r="B121" s="204"/>
      <c r="C121" s="205" t="s">
        <v>115</v>
      </c>
      <c r="D121" s="206" t="s">
        <v>59</v>
      </c>
      <c r="E121" s="206" t="s">
        <v>55</v>
      </c>
      <c r="F121" s="206" t="s">
        <v>56</v>
      </c>
      <c r="G121" s="206" t="s">
        <v>116</v>
      </c>
      <c r="H121" s="206" t="s">
        <v>117</v>
      </c>
      <c r="I121" s="207" t="s">
        <v>118</v>
      </c>
      <c r="J121" s="206" t="s">
        <v>108</v>
      </c>
      <c r="K121" s="208" t="s">
        <v>119</v>
      </c>
      <c r="L121" s="209"/>
      <c r="M121" s="94" t="s">
        <v>1</v>
      </c>
      <c r="N121" s="95" t="s">
        <v>38</v>
      </c>
      <c r="O121" s="95" t="s">
        <v>120</v>
      </c>
      <c r="P121" s="95" t="s">
        <v>121</v>
      </c>
      <c r="Q121" s="95" t="s">
        <v>122</v>
      </c>
      <c r="R121" s="95" t="s">
        <v>123</v>
      </c>
      <c r="S121" s="95" t="s">
        <v>124</v>
      </c>
      <c r="T121" s="96" t="s">
        <v>125</v>
      </c>
    </row>
    <row r="122" s="1" customFormat="1" ht="22.8" customHeight="1">
      <c r="B122" s="37"/>
      <c r="C122" s="101" t="s">
        <v>126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110</v>
      </c>
      <c r="BK122" s="213">
        <f>BK123</f>
        <v>0</v>
      </c>
    </row>
    <row r="123" s="11" customFormat="1" ht="25.92" customHeight="1">
      <c r="B123" s="214"/>
      <c r="C123" s="215"/>
      <c r="D123" s="216" t="s">
        <v>73</v>
      </c>
      <c r="E123" s="217" t="s">
        <v>127</v>
      </c>
      <c r="F123" s="217" t="s">
        <v>128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129</v>
      </c>
      <c r="BK123" s="227">
        <f>BK124</f>
        <v>0</v>
      </c>
    </row>
    <row r="124" s="11" customFormat="1" ht="22.8" customHeight="1">
      <c r="B124" s="214"/>
      <c r="C124" s="215"/>
      <c r="D124" s="216" t="s">
        <v>73</v>
      </c>
      <c r="E124" s="228" t="s">
        <v>210</v>
      </c>
      <c r="F124" s="228" t="s">
        <v>310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SUM(P125:P132)</f>
        <v>0</v>
      </c>
      <c r="Q124" s="222"/>
      <c r="R124" s="223">
        <f>SUM(R125:R132)</f>
        <v>0</v>
      </c>
      <c r="S124" s="222"/>
      <c r="T124" s="224">
        <f>SUM(T125:T132)</f>
        <v>0</v>
      </c>
      <c r="AR124" s="225" t="s">
        <v>81</v>
      </c>
      <c r="AT124" s="226" t="s">
        <v>73</v>
      </c>
      <c r="AU124" s="226" t="s">
        <v>81</v>
      </c>
      <c r="AY124" s="225" t="s">
        <v>129</v>
      </c>
      <c r="BK124" s="227">
        <f>SUM(BK125:BK132)</f>
        <v>0</v>
      </c>
    </row>
    <row r="125" s="1" customFormat="1" ht="24" customHeight="1">
      <c r="B125" s="37"/>
      <c r="C125" s="230" t="s">
        <v>81</v>
      </c>
      <c r="D125" s="230" t="s">
        <v>131</v>
      </c>
      <c r="E125" s="231" t="s">
        <v>391</v>
      </c>
      <c r="F125" s="232" t="s">
        <v>392</v>
      </c>
      <c r="G125" s="233" t="s">
        <v>270</v>
      </c>
      <c r="H125" s="234">
        <v>14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136</v>
      </c>
      <c r="AT125" s="241" t="s">
        <v>131</v>
      </c>
      <c r="AU125" s="241" t="s">
        <v>83</v>
      </c>
      <c r="AY125" s="16" t="s">
        <v>129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136</v>
      </c>
      <c r="BM125" s="241" t="s">
        <v>393</v>
      </c>
    </row>
    <row r="126" s="12" customFormat="1">
      <c r="B126" s="243"/>
      <c r="C126" s="244"/>
      <c r="D126" s="245" t="s">
        <v>138</v>
      </c>
      <c r="E126" s="246" t="s">
        <v>1</v>
      </c>
      <c r="F126" s="247" t="s">
        <v>394</v>
      </c>
      <c r="G126" s="244"/>
      <c r="H126" s="246" t="s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138</v>
      </c>
      <c r="AU126" s="253" t="s">
        <v>83</v>
      </c>
      <c r="AV126" s="12" t="s">
        <v>81</v>
      </c>
      <c r="AW126" s="12" t="s">
        <v>31</v>
      </c>
      <c r="AX126" s="12" t="s">
        <v>74</v>
      </c>
      <c r="AY126" s="253" t="s">
        <v>129</v>
      </c>
    </row>
    <row r="127" s="13" customFormat="1">
      <c r="B127" s="254"/>
      <c r="C127" s="255"/>
      <c r="D127" s="245" t="s">
        <v>138</v>
      </c>
      <c r="E127" s="256" t="s">
        <v>1</v>
      </c>
      <c r="F127" s="257" t="s">
        <v>83</v>
      </c>
      <c r="G127" s="255"/>
      <c r="H127" s="258">
        <v>2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138</v>
      </c>
      <c r="AU127" s="264" t="s">
        <v>83</v>
      </c>
      <c r="AV127" s="13" t="s">
        <v>83</v>
      </c>
      <c r="AW127" s="13" t="s">
        <v>31</v>
      </c>
      <c r="AX127" s="13" t="s">
        <v>74</v>
      </c>
      <c r="AY127" s="264" t="s">
        <v>129</v>
      </c>
    </row>
    <row r="128" s="12" customFormat="1">
      <c r="B128" s="243"/>
      <c r="C128" s="244"/>
      <c r="D128" s="245" t="s">
        <v>138</v>
      </c>
      <c r="E128" s="246" t="s">
        <v>1</v>
      </c>
      <c r="F128" s="247" t="s">
        <v>395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138</v>
      </c>
      <c r="AU128" s="253" t="s">
        <v>83</v>
      </c>
      <c r="AV128" s="12" t="s">
        <v>81</v>
      </c>
      <c r="AW128" s="12" t="s">
        <v>31</v>
      </c>
      <c r="AX128" s="12" t="s">
        <v>74</v>
      </c>
      <c r="AY128" s="253" t="s">
        <v>129</v>
      </c>
    </row>
    <row r="129" s="13" customFormat="1">
      <c r="B129" s="254"/>
      <c r="C129" s="255"/>
      <c r="D129" s="245" t="s">
        <v>138</v>
      </c>
      <c r="E129" s="256" t="s">
        <v>1</v>
      </c>
      <c r="F129" s="257" t="s">
        <v>136</v>
      </c>
      <c r="G129" s="255"/>
      <c r="H129" s="258">
        <v>4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138</v>
      </c>
      <c r="AU129" s="264" t="s">
        <v>83</v>
      </c>
      <c r="AV129" s="13" t="s">
        <v>83</v>
      </c>
      <c r="AW129" s="13" t="s">
        <v>31</v>
      </c>
      <c r="AX129" s="13" t="s">
        <v>74</v>
      </c>
      <c r="AY129" s="264" t="s">
        <v>129</v>
      </c>
    </row>
    <row r="130" s="12" customFormat="1">
      <c r="B130" s="243"/>
      <c r="C130" s="244"/>
      <c r="D130" s="245" t="s">
        <v>138</v>
      </c>
      <c r="E130" s="246" t="s">
        <v>1</v>
      </c>
      <c r="F130" s="247" t="s">
        <v>396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138</v>
      </c>
      <c r="AU130" s="253" t="s">
        <v>83</v>
      </c>
      <c r="AV130" s="12" t="s">
        <v>81</v>
      </c>
      <c r="AW130" s="12" t="s">
        <v>31</v>
      </c>
      <c r="AX130" s="12" t="s">
        <v>74</v>
      </c>
      <c r="AY130" s="253" t="s">
        <v>129</v>
      </c>
    </row>
    <row r="131" s="13" customFormat="1">
      <c r="B131" s="254"/>
      <c r="C131" s="255"/>
      <c r="D131" s="245" t="s">
        <v>138</v>
      </c>
      <c r="E131" s="256" t="s">
        <v>1</v>
      </c>
      <c r="F131" s="257" t="s">
        <v>205</v>
      </c>
      <c r="G131" s="255"/>
      <c r="H131" s="258">
        <v>8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138</v>
      </c>
      <c r="AU131" s="264" t="s">
        <v>83</v>
      </c>
      <c r="AV131" s="13" t="s">
        <v>83</v>
      </c>
      <c r="AW131" s="13" t="s">
        <v>31</v>
      </c>
      <c r="AX131" s="13" t="s">
        <v>74</v>
      </c>
      <c r="AY131" s="264" t="s">
        <v>129</v>
      </c>
    </row>
    <row r="132" s="14" customFormat="1">
      <c r="B132" s="265"/>
      <c r="C132" s="266"/>
      <c r="D132" s="245" t="s">
        <v>138</v>
      </c>
      <c r="E132" s="267" t="s">
        <v>1</v>
      </c>
      <c r="F132" s="268" t="s">
        <v>141</v>
      </c>
      <c r="G132" s="266"/>
      <c r="H132" s="269">
        <v>14</v>
      </c>
      <c r="I132" s="270"/>
      <c r="J132" s="266"/>
      <c r="K132" s="266"/>
      <c r="L132" s="271"/>
      <c r="M132" s="276"/>
      <c r="N132" s="277"/>
      <c r="O132" s="277"/>
      <c r="P132" s="277"/>
      <c r="Q132" s="277"/>
      <c r="R132" s="277"/>
      <c r="S132" s="277"/>
      <c r="T132" s="278"/>
      <c r="AT132" s="275" t="s">
        <v>138</v>
      </c>
      <c r="AU132" s="275" t="s">
        <v>83</v>
      </c>
      <c r="AV132" s="14" t="s">
        <v>136</v>
      </c>
      <c r="AW132" s="14" t="s">
        <v>31</v>
      </c>
      <c r="AX132" s="14" t="s">
        <v>81</v>
      </c>
      <c r="AY132" s="275" t="s">
        <v>129</v>
      </c>
    </row>
    <row r="133" s="1" customFormat="1" ht="6.96" customHeight="1">
      <c r="B133" s="60"/>
      <c r="C133" s="61"/>
      <c r="D133" s="61"/>
      <c r="E133" s="61"/>
      <c r="F133" s="61"/>
      <c r="G133" s="61"/>
      <c r="H133" s="61"/>
      <c r="I133" s="181"/>
      <c r="J133" s="61"/>
      <c r="K133" s="61"/>
      <c r="L133" s="42"/>
    </row>
  </sheetData>
  <sheetProtection sheet="1" autoFilter="0" formatColumns="0" formatRows="0" objects="1" scenarios="1" spinCount="100000" saltValue="7LZgHTRPXVItqRWc0mqwlaOh1hAtL5pfKXS0LhdNAk5xlumUbOihD+WLgvb9bIwyQCurddg/DkPHxMXIfEmjKA==" hashValue="ukXySBPjs2fS5PFkr/3TYfKyGbSgEkIv9p669YEHa1Y2z/KWAMxMSU6KwYMFkDBcx5P/RkNuKaszgAQL0ohslg==" algorithmName="SHA-512" password="CC35"/>
  <autoFilter ref="C121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100</v>
      </c>
    </row>
    <row r="3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ht="24.96" customHeight="1">
      <c r="B4" s="19"/>
      <c r="D4" s="144" t="s">
        <v>101</v>
      </c>
      <c r="L4" s="19"/>
      <c r="M4" s="14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6" t="s">
        <v>16</v>
      </c>
      <c r="L6" s="19"/>
    </row>
    <row r="7" ht="16.5" customHeight="1">
      <c r="B7" s="19"/>
      <c r="E7" s="147" t="str">
        <f>'Rekapitulace stavby'!K6</f>
        <v>Oprava místní komunikace na ul. Zborovská, Šumperk</v>
      </c>
      <c r="F7" s="146"/>
      <c r="G7" s="146"/>
      <c r="H7" s="146"/>
      <c r="L7" s="19"/>
    </row>
    <row r="8" s="1" customFormat="1" ht="12" customHeight="1">
      <c r="B8" s="42"/>
      <c r="D8" s="146" t="s">
        <v>102</v>
      </c>
      <c r="I8" s="148"/>
      <c r="L8" s="42"/>
    </row>
    <row r="9" s="1" customFormat="1" ht="36.96" customHeight="1">
      <c r="B9" s="42"/>
      <c r="E9" s="149" t="s">
        <v>397</v>
      </c>
      <c r="F9" s="1"/>
      <c r="G9" s="1"/>
      <c r="H9" s="1"/>
      <c r="I9" s="148"/>
      <c r="L9" s="42"/>
    </row>
    <row r="10" s="1" customFormat="1">
      <c r="B10" s="42"/>
      <c r="I10" s="148"/>
      <c r="L10" s="42"/>
    </row>
    <row r="11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22. 2. 2020</v>
      </c>
      <c r="L12" s="42"/>
    </row>
    <row r="13" s="1" customFormat="1" ht="10.8" customHeight="1">
      <c r="B13" s="42"/>
      <c r="I13" s="148"/>
      <c r="L13" s="42"/>
    </row>
    <row r="14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="1" customFormat="1" ht="6.96" customHeight="1">
      <c r="B16" s="42"/>
      <c r="I16" s="148"/>
      <c r="L16" s="42"/>
    </row>
    <row r="17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48"/>
      <c r="L19" s="42"/>
    </row>
    <row r="20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="1" customFormat="1" ht="6.96" customHeight="1">
      <c r="B22" s="42"/>
      <c r="I22" s="148"/>
      <c r="L22" s="42"/>
    </row>
    <row r="23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="1" customFormat="1" ht="6.96" customHeight="1">
      <c r="B25" s="42"/>
      <c r="I25" s="148"/>
      <c r="L25" s="42"/>
    </row>
    <row r="26" s="1" customFormat="1" ht="12" customHeight="1">
      <c r="B26" s="42"/>
      <c r="D26" s="146" t="s">
        <v>33</v>
      </c>
      <c r="I26" s="148"/>
      <c r="L26" s="42"/>
    </row>
    <row r="27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="1" customFormat="1" ht="6.96" customHeight="1">
      <c r="B28" s="42"/>
      <c r="I28" s="14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="1" customFormat="1" ht="25.44" customHeight="1">
      <c r="B30" s="42"/>
      <c r="D30" s="156" t="s">
        <v>34</v>
      </c>
      <c r="I30" s="148"/>
      <c r="J30" s="157">
        <f>ROUND(J118,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="1" customFormat="1" ht="14.4" customHeight="1">
      <c r="B33" s="42"/>
      <c r="D33" s="160" t="s">
        <v>38</v>
      </c>
      <c r="E33" s="146" t="s">
        <v>39</v>
      </c>
      <c r="F33" s="161">
        <f>ROUND((SUM(BE118:BE122)),  2)</f>
        <v>0</v>
      </c>
      <c r="I33" s="162">
        <v>0.20999999999999999</v>
      </c>
      <c r="J33" s="161">
        <f>ROUND(((SUM(BE118:BE122))*I33),  2)</f>
        <v>0</v>
      </c>
      <c r="L33" s="42"/>
    </row>
    <row r="34" s="1" customFormat="1" ht="14.4" customHeight="1">
      <c r="B34" s="42"/>
      <c r="E34" s="146" t="s">
        <v>40</v>
      </c>
      <c r="F34" s="161">
        <f>ROUND((SUM(BF118:BF122)),  2)</f>
        <v>0</v>
      </c>
      <c r="I34" s="162">
        <v>0.14999999999999999</v>
      </c>
      <c r="J34" s="161">
        <f>ROUND(((SUM(BF118:BF122))*I34),  2)</f>
        <v>0</v>
      </c>
      <c r="L34" s="42"/>
    </row>
    <row r="35" hidden="1" s="1" customFormat="1" ht="14.4" customHeight="1">
      <c r="B35" s="42"/>
      <c r="E35" s="146" t="s">
        <v>41</v>
      </c>
      <c r="F35" s="161">
        <f>ROUND((SUM(BG118:BG122)),  2)</f>
        <v>0</v>
      </c>
      <c r="I35" s="162">
        <v>0.20999999999999999</v>
      </c>
      <c r="J35" s="161">
        <f>0</f>
        <v>0</v>
      </c>
      <c r="L35" s="42"/>
    </row>
    <row r="36" hidden="1" s="1" customFormat="1" ht="14.4" customHeight="1">
      <c r="B36" s="42"/>
      <c r="E36" s="146" t="s">
        <v>42</v>
      </c>
      <c r="F36" s="161">
        <f>ROUND((SUM(BH118:BH122)),  2)</f>
        <v>0</v>
      </c>
      <c r="I36" s="162">
        <v>0.14999999999999999</v>
      </c>
      <c r="J36" s="161">
        <f>0</f>
        <v>0</v>
      </c>
      <c r="L36" s="42"/>
    </row>
    <row r="37" hidden="1" s="1" customFormat="1" ht="14.4" customHeight="1">
      <c r="B37" s="42"/>
      <c r="E37" s="146" t="s">
        <v>43</v>
      </c>
      <c r="F37" s="161">
        <f>ROUND((SUM(BI118:BI122)),  2)</f>
        <v>0</v>
      </c>
      <c r="I37" s="162">
        <v>0</v>
      </c>
      <c r="J37" s="161">
        <f>0</f>
        <v>0</v>
      </c>
      <c r="L37" s="42"/>
    </row>
    <row r="38" s="1" customFormat="1" ht="6.96" customHeight="1">
      <c r="B38" s="42"/>
      <c r="I38" s="148"/>
      <c r="L38" s="42"/>
    </row>
    <row r="39" s="1" customFormat="1" ht="25.4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="1" customFormat="1" ht="14.4" customHeight="1">
      <c r="B40" s="42"/>
      <c r="I40" s="148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="1" customFormat="1" ht="6.96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="1" customFormat="1" ht="24.96" customHeight="1">
      <c r="B82" s="37"/>
      <c r="C82" s="22" t="s">
        <v>106</v>
      </c>
      <c r="D82" s="38"/>
      <c r="E82" s="38"/>
      <c r="F82" s="38"/>
      <c r="G82" s="38"/>
      <c r="H82" s="38"/>
      <c r="I82" s="14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="1" customFormat="1" ht="16.5" customHeight="1">
      <c r="B85" s="37"/>
      <c r="C85" s="38"/>
      <c r="D85" s="38"/>
      <c r="E85" s="185" t="str">
        <f>E7</f>
        <v>Oprava místní komunikace na ul. Zborovská, Šumperk</v>
      </c>
      <c r="F85" s="31"/>
      <c r="G85" s="31"/>
      <c r="H85" s="31"/>
      <c r="I85" s="148"/>
      <c r="J85" s="38"/>
      <c r="K85" s="38"/>
      <c r="L85" s="42"/>
    </row>
    <row r="86" s="1" customFormat="1" ht="12" customHeight="1">
      <c r="B86" s="37"/>
      <c r="C86" s="31" t="s">
        <v>102</v>
      </c>
      <c r="D86" s="38"/>
      <c r="E86" s="38"/>
      <c r="F86" s="38"/>
      <c r="G86" s="38"/>
      <c r="H86" s="38"/>
      <c r="I86" s="14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1000 - Ostatní náklady</v>
      </c>
      <c r="F87" s="38"/>
      <c r="G87" s="38"/>
      <c r="H87" s="38"/>
      <c r="I87" s="14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22. 2. 2020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="1" customFormat="1" ht="29.28" customHeight="1">
      <c r="B94" s="37"/>
      <c r="C94" s="186" t="s">
        <v>107</v>
      </c>
      <c r="D94" s="187"/>
      <c r="E94" s="187"/>
      <c r="F94" s="187"/>
      <c r="G94" s="187"/>
      <c r="H94" s="187"/>
      <c r="I94" s="188"/>
      <c r="J94" s="189" t="s">
        <v>108</v>
      </c>
      <c r="K94" s="187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="1" customFormat="1" ht="22.8" customHeight="1">
      <c r="B96" s="37"/>
      <c r="C96" s="190" t="s">
        <v>109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110</v>
      </c>
    </row>
    <row r="97" s="8" customFormat="1" ht="24.96" customHeight="1">
      <c r="B97" s="191"/>
      <c r="C97" s="192"/>
      <c r="D97" s="193" t="s">
        <v>398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="9" customFormat="1" ht="19.92" customHeight="1">
      <c r="B98" s="198"/>
      <c r="C98" s="127"/>
      <c r="D98" s="199" t="s">
        <v>399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="1" customFormat="1" ht="21.84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="1" customFormat="1" ht="6.96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="1" customFormat="1" ht="6.96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="1" customFormat="1" ht="24.96" customHeight="1">
      <c r="B105" s="37"/>
      <c r="C105" s="22" t="s">
        <v>114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="1" customFormat="1" ht="6.96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="1" customFormat="1" ht="16.5" customHeight="1">
      <c r="B108" s="37"/>
      <c r="C108" s="38"/>
      <c r="D108" s="38"/>
      <c r="E108" s="185" t="str">
        <f>E7</f>
        <v>Oprava místní komunikace na ul. Zborovská, Šumperk</v>
      </c>
      <c r="F108" s="31"/>
      <c r="G108" s="31"/>
      <c r="H108" s="31"/>
      <c r="I108" s="148"/>
      <c r="J108" s="38"/>
      <c r="K108" s="38"/>
      <c r="L108" s="42"/>
    </row>
    <row r="109" s="1" customFormat="1" ht="12" customHeight="1">
      <c r="B109" s="37"/>
      <c r="C109" s="31" t="s">
        <v>102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="1" customFormat="1" ht="16.5" customHeight="1">
      <c r="B110" s="37"/>
      <c r="C110" s="38"/>
      <c r="D110" s="38"/>
      <c r="E110" s="70" t="str">
        <f>E9</f>
        <v>1000 - Ostatní náklady</v>
      </c>
      <c r="F110" s="38"/>
      <c r="G110" s="38"/>
      <c r="H110" s="38"/>
      <c r="I110" s="148"/>
      <c r="J110" s="38"/>
      <c r="K110" s="38"/>
      <c r="L110" s="42"/>
    </row>
    <row r="111" s="1" customFormat="1" ht="6.96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22. 2. 2020</v>
      </c>
      <c r="K112" s="38"/>
      <c r="L112" s="42"/>
    </row>
    <row r="113" s="1" customFormat="1" ht="6.96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="1" customFormat="1" ht="10.32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="10" customFormat="1" ht="29.28" customHeight="1">
      <c r="B117" s="204"/>
      <c r="C117" s="205" t="s">
        <v>115</v>
      </c>
      <c r="D117" s="206" t="s">
        <v>59</v>
      </c>
      <c r="E117" s="206" t="s">
        <v>55</v>
      </c>
      <c r="F117" s="206" t="s">
        <v>56</v>
      </c>
      <c r="G117" s="206" t="s">
        <v>116</v>
      </c>
      <c r="H117" s="206" t="s">
        <v>117</v>
      </c>
      <c r="I117" s="207" t="s">
        <v>118</v>
      </c>
      <c r="J117" s="206" t="s">
        <v>108</v>
      </c>
      <c r="K117" s="208" t="s">
        <v>119</v>
      </c>
      <c r="L117" s="209"/>
      <c r="M117" s="94" t="s">
        <v>1</v>
      </c>
      <c r="N117" s="95" t="s">
        <v>38</v>
      </c>
      <c r="O117" s="95" t="s">
        <v>120</v>
      </c>
      <c r="P117" s="95" t="s">
        <v>121</v>
      </c>
      <c r="Q117" s="95" t="s">
        <v>122</v>
      </c>
      <c r="R117" s="95" t="s">
        <v>123</v>
      </c>
      <c r="S117" s="95" t="s">
        <v>124</v>
      </c>
      <c r="T117" s="96" t="s">
        <v>125</v>
      </c>
    </row>
    <row r="118" s="1" customFormat="1" ht="22.8" customHeight="1">
      <c r="B118" s="37"/>
      <c r="C118" s="101" t="s">
        <v>126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110</v>
      </c>
      <c r="BK118" s="213">
        <f>BK119</f>
        <v>0</v>
      </c>
    </row>
    <row r="119" s="11" customFormat="1" ht="25.92" customHeight="1">
      <c r="B119" s="214"/>
      <c r="C119" s="215"/>
      <c r="D119" s="216" t="s">
        <v>73</v>
      </c>
      <c r="E119" s="217" t="s">
        <v>400</v>
      </c>
      <c r="F119" s="217" t="s">
        <v>401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136</v>
      </c>
      <c r="AT119" s="226" t="s">
        <v>73</v>
      </c>
      <c r="AU119" s="226" t="s">
        <v>74</v>
      </c>
      <c r="AY119" s="225" t="s">
        <v>129</v>
      </c>
      <c r="BK119" s="227">
        <f>BK120</f>
        <v>0</v>
      </c>
    </row>
    <row r="120" s="11" customFormat="1" ht="22.8" customHeight="1">
      <c r="B120" s="214"/>
      <c r="C120" s="215"/>
      <c r="D120" s="216" t="s">
        <v>73</v>
      </c>
      <c r="E120" s="228" t="s">
        <v>402</v>
      </c>
      <c r="F120" s="228" t="s">
        <v>401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136</v>
      </c>
      <c r="AT120" s="226" t="s">
        <v>73</v>
      </c>
      <c r="AU120" s="226" t="s">
        <v>81</v>
      </c>
      <c r="AY120" s="225" t="s">
        <v>129</v>
      </c>
      <c r="BK120" s="227">
        <f>SUM(BK121:BK122)</f>
        <v>0</v>
      </c>
    </row>
    <row r="121" s="1" customFormat="1" ht="24" customHeight="1">
      <c r="B121" s="37"/>
      <c r="C121" s="230" t="s">
        <v>81</v>
      </c>
      <c r="D121" s="230" t="s">
        <v>131</v>
      </c>
      <c r="E121" s="231" t="s">
        <v>403</v>
      </c>
      <c r="F121" s="232" t="s">
        <v>404</v>
      </c>
      <c r="G121" s="233" t="s">
        <v>264</v>
      </c>
      <c r="H121" s="234">
        <v>1</v>
      </c>
      <c r="I121" s="235"/>
      <c r="J121" s="236">
        <f>ROUND(I121*H121,2)</f>
        <v>0</v>
      </c>
      <c r="K121" s="232" t="s">
        <v>1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405</v>
      </c>
      <c r="AT121" s="241" t="s">
        <v>131</v>
      </c>
      <c r="AU121" s="241" t="s">
        <v>83</v>
      </c>
      <c r="AY121" s="16" t="s">
        <v>129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405</v>
      </c>
      <c r="BM121" s="241" t="s">
        <v>406</v>
      </c>
    </row>
    <row r="122" s="13" customFormat="1">
      <c r="B122" s="254"/>
      <c r="C122" s="255"/>
      <c r="D122" s="245" t="s">
        <v>138</v>
      </c>
      <c r="E122" s="256" t="s">
        <v>1</v>
      </c>
      <c r="F122" s="257" t="s">
        <v>81</v>
      </c>
      <c r="G122" s="255"/>
      <c r="H122" s="258">
        <v>1</v>
      </c>
      <c r="I122" s="259"/>
      <c r="J122" s="255"/>
      <c r="K122" s="255"/>
      <c r="L122" s="260"/>
      <c r="M122" s="294"/>
      <c r="N122" s="295"/>
      <c r="O122" s="295"/>
      <c r="P122" s="295"/>
      <c r="Q122" s="295"/>
      <c r="R122" s="295"/>
      <c r="S122" s="295"/>
      <c r="T122" s="296"/>
      <c r="AT122" s="264" t="s">
        <v>138</v>
      </c>
      <c r="AU122" s="264" t="s">
        <v>83</v>
      </c>
      <c r="AV122" s="13" t="s">
        <v>83</v>
      </c>
      <c r="AW122" s="13" t="s">
        <v>31</v>
      </c>
      <c r="AX122" s="13" t="s">
        <v>81</v>
      </c>
      <c r="AY122" s="264" t="s">
        <v>129</v>
      </c>
    </row>
    <row r="123" s="1" customFormat="1" ht="6.96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sheet="1" autoFilter="0" formatColumns="0" formatRows="0" objects="1" scenarios="1" spinCount="100000" saltValue="PqjN1Cq6n6DzTTHOhznpU/u4bF+h6BIVx0+LxrDbnQf+JSyUVKRo2zcfOEOnRoKGlM3KrBYID41lVp4h1tFegA==" hashValue="wMV4sk0Lhsq1rBNunv7Sj8wCb2hTIIWtYvW4SXr5IU22S5bgGXANpzlILIeM7RYqHVnrOsHZCVQOjF/kuP80MA==" algorithmName="SHA-512" password="CC35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DESKTOP-LR3EJNP\Sváťa</dc:creator>
  <cp:lastModifiedBy>DESKTOP-LR3EJNP\Sváťa</cp:lastModifiedBy>
  <dcterms:created xsi:type="dcterms:W3CDTF">2020-02-23T11:33:44Z</dcterms:created>
  <dcterms:modified xsi:type="dcterms:W3CDTF">2020-02-23T11:33:48Z</dcterms:modified>
</cp:coreProperties>
</file>