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1905" yWindow="1905" windowWidth="21600" windowHeight="11385" activeTab="0"/>
  </bookViews>
  <sheets>
    <sheet name="Rekapitulace stavby" sheetId="1" r:id="rId1"/>
    <sheet name="SO 001 - Příprava území, ..." sheetId="2" r:id="rId2"/>
    <sheet name="SO 101 - Místní komunikace" sheetId="3" r:id="rId3"/>
    <sheet name="SO 192 - Dopravní značení..." sheetId="4" r:id="rId4"/>
    <sheet name="1000 - Ostatní náklady" sheetId="5" r:id="rId5"/>
  </sheets>
  <definedNames>
    <definedName name="_xlnm._FilterDatabase" localSheetId="4" hidden="1">'1000 - Ostatní náklady'!$C$117:$K$122</definedName>
    <definedName name="_xlnm._FilterDatabase" localSheetId="1" hidden="1">'SO 001 - Příprava území, ...'!$C$122:$K$144</definedName>
    <definedName name="_xlnm._FilterDatabase" localSheetId="2" hidden="1">'SO 101 - Místní komunikace'!$C$128:$K$282</definedName>
    <definedName name="_xlnm._FilterDatabase" localSheetId="3" hidden="1">'SO 192 - Dopravní značení...'!$C$121:$K$132</definedName>
    <definedName name="_xlnm.Print_Area" localSheetId="4">'1000 - Ostatní náklady'!$C$4:$J$76,'1000 - Ostatní náklady'!$C$82:$J$99,'1000 - Ostatní náklady'!$C$105:$K$122</definedName>
    <definedName name="_xlnm.Print_Area" localSheetId="0">'Rekapitulace stavby'!$D$4:$AO$76,'Rekapitulace stavby'!$C$82:$AQ$101</definedName>
    <definedName name="_xlnm.Print_Area" localSheetId="1">'SO 001 - Příprava území, ...'!$C$4:$J$76,'SO 001 - Příprava území, ...'!$C$82:$J$102,'SO 001 - Příprava území, ...'!$C$108:$K$144</definedName>
    <definedName name="_xlnm.Print_Area" localSheetId="2">'SO 101 - Místní komunikace'!$C$4:$J$76,'SO 101 - Místní komunikace'!$C$82:$J$108,'SO 101 - Místní komunikace'!$C$114:$K$282</definedName>
    <definedName name="_xlnm.Print_Area" localSheetId="3">'SO 192 - Dopravní značení...'!$C$4:$J$76,'SO 192 - Dopravní značení...'!$C$82:$J$101,'SO 192 - Dopravní značení...'!$C$107:$K$132</definedName>
    <definedName name="_xlnm.Print_Titles" localSheetId="0">'Rekapitulace stavby'!$92:$92</definedName>
    <definedName name="_xlnm.Print_Titles" localSheetId="2">'SO 101 - Místní komunikace'!$128:$128</definedName>
    <definedName name="_xlnm.Print_Titles" localSheetId="3">'SO 192 - Dopravní značení...'!$121:$121</definedName>
    <definedName name="_xlnm.Print_Titles" localSheetId="4">'1000 - Ostatní náklady'!$117:$117</definedName>
  </definedNames>
  <calcPr calcId="181029"/>
  <extLst/>
</workbook>
</file>

<file path=xl/sharedStrings.xml><?xml version="1.0" encoding="utf-8"?>
<sst xmlns="http://schemas.openxmlformats.org/spreadsheetml/2006/main" count="2572" uniqueCount="388">
  <si>
    <t>Export Komplet</t>
  </si>
  <si>
    <t/>
  </si>
  <si>
    <t>2.0</t>
  </si>
  <si>
    <t>ZAMOK</t>
  </si>
  <si>
    <t>False</t>
  </si>
  <si>
    <t>{b9d7def2-1c23-465b-855a-9cbe3fdec7f3}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</si>
  <si>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</si>
  <si>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</si>
  <si>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</si>
  <si>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</si>
  <si>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</si>
  <si>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</si>
  <si>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</si>
  <si>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</si>
  <si>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</si>
  <si>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</si>
  <si>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</si>
  <si>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místní komunikace na ul. Lautnerova, Šumperk</t>
  </si>
  <si>
    <t>KSO:</t>
  </si>
  <si>
    <t>CC-CZ:</t>
  </si>
  <si>
    <t>Místo:</t>
  </si>
  <si>
    <t>Šumperk</t>
  </si>
  <si>
    <t>Datum:</t>
  </si>
  <si>
    <t>22. 2. 2020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</si>
  <si>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</si>
  <si>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</si>
  <si>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</si>
  <si>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</si>
  <si>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</si>
  <si>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</si>
  <si>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</si>
  <si>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</si>
  <si>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</si>
  <si>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</si>
  <si>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</si>
  <si>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</si>
  <si>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</si>
  <si>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</si>
  <si>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</si>
  <si>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</si>
  <si>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</si>
  <si>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</si>
  <si>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</si>
  <si>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</si>
  <si>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</si>
  <si>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</si>
  <si>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</si>
  <si>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</si>
  <si>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</si>
  <si>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</si>
  <si>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</si>
  <si>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</si>
  <si>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</si>
  <si>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</si>
  <si>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</si>
  <si>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</si>
  <si>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</si>
  <si>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</si>
  <si>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</si>
  <si>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</si>
  <si>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</si>
  <si>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</si>
  <si>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</si>
  <si>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</si>
  <si>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</si>
  <si>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</si>
  <si>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</si>
  <si>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</si>
  <si>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</si>
  <si>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</si>
  <si>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</si>
  <si>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</si>
  <si>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</si>
  <si>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</si>
  <si>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</si>
  <si>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</si>
  <si>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</si>
  <si>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</si>
  <si>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</si>
  <si>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Demolice, příprava území, provizorní objekty</t>
  </si>
  <si>
    <t>STA</t>
  </si>
  <si>
    <t>1</t>
  </si>
  <si>
    <t>{a38c1ba9-aa35-4477-837d-3a34b8ce7dea}</t>
  </si>
  <si>
    <t>2</t>
  </si>
  <si>
    <t>/</t>
  </si>
  <si>
    <t>SO 001</t>
  </si>
  <si>
    <t>Příprava území, demolice stávajících ploch</t>
  </si>
  <si>
    <t>Soupis</t>
  </si>
  <si>
    <t>{464a3dde-aa4f-4540-9df2-31354a269e6c}</t>
  </si>
  <si>
    <t>100</t>
  </si>
  <si>
    <t>Komunikace</t>
  </si>
  <si>
    <t>{b71538d2-54f9-4967-9768-20025cb05f33}</t>
  </si>
  <si>
    <t>SO 101</t>
  </si>
  <si>
    <t>Místní komunikace</t>
  </si>
  <si>
    <t>{ad86d174-34bf-4a07-b017-82a814712386}</t>
  </si>
  <si>
    <t>SO 192</t>
  </si>
  <si>
    <t>Dopravní značení provizorní - DIO</t>
  </si>
  <si>
    <t>{8612eee2-7b89-4110-bc11-c8e75f181d3d}</t>
  </si>
  <si>
    <t>1000</t>
  </si>
  <si>
    <t>Ostatní náklady</t>
  </si>
  <si>
    <t>{6ae58d6d-5fa8-41fc-a7f1-dff2c4175243}</t>
  </si>
  <si>
    <t>KRYCÍ LIST SOUPISU PRACÍ</t>
  </si>
  <si>
    <t>Objekt:</t>
  </si>
  <si>
    <t>000 - Demolice, příprava území, provizorní objekty</t>
  </si>
  <si>
    <t>Soupis:</t>
  </si>
  <si>
    <t>SO 001 - Příprava území, demolice stávajících ploch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</si>
  <si>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</si>
  <si>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</si>
  <si>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</si>
  <si>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</si>
  <si>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</si>
  <si>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</si>
  <si>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</si>
  <si>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</si>
  <si>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</si>
  <si>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</si>
  <si>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</si>
  <si>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</si>
  <si>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</si>
  <si>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</si>
  <si>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</si>
  <si>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</si>
  <si>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</si>
  <si>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</si>
  <si>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</si>
  <si>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</si>
  <si>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</si>
  <si>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</si>
  <si>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</si>
  <si>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</si>
  <si>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</si>
  <si>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</si>
  <si>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113154263</t>
  </si>
  <si>
    <t>Frézování živičného krytu tl 50 mm pruh š 2 m pl do 1000 m2 s překážkami v trase</t>
  </si>
  <si>
    <t>m2</t>
  </si>
  <si>
    <t>CS ÚRS 2019 01</t>
  </si>
  <si>
    <t>4</t>
  </si>
  <si>
    <t>-1821888841</t>
  </si>
  <si>
    <t>VV</t>
  </si>
  <si>
    <t>" původní povrch komunikace"</t>
  </si>
  <si>
    <t>960</t>
  </si>
  <si>
    <t>480</t>
  </si>
  <si>
    <t>Součet</t>
  </si>
  <si>
    <t>997</t>
  </si>
  <si>
    <t>Přesun sutě</t>
  </si>
  <si>
    <t>997221551</t>
  </si>
  <si>
    <t>Vodorovná doprava suti ze sypkých materiálů do 1 km</t>
  </si>
  <si>
    <t>t</t>
  </si>
  <si>
    <t>-140928356</t>
  </si>
  <si>
    <t>" frézovaná živice"</t>
  </si>
  <si>
    <t>184,32</t>
  </si>
  <si>
    <t>3</t>
  </si>
  <si>
    <t>997221559</t>
  </si>
  <si>
    <t>Příplatek ZKD 1 km u vodorovné dopravy suti ze sypkých materiálů</t>
  </si>
  <si>
    <t>1592054023</t>
  </si>
  <si>
    <t>184,32*3</t>
  </si>
  <si>
    <t>997221858</t>
  </si>
  <si>
    <t xml:space="preserve">Uložení sutě na skládce </t>
  </si>
  <si>
    <t>1690161986</t>
  </si>
  <si>
    <t>" skládkovné dle  vyhlášky 130/2019 se neuplatňuje- asfaltová směs přestává být odpadem"</t>
  </si>
  <si>
    <t>100 - Komunikace</t>
  </si>
  <si>
    <t>SO 101 - Místní komunikace</t>
  </si>
  <si>
    <t xml:space="preserve">    2 - 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</si>
  <si>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</si>
  <si>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</si>
  <si>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</si>
  <si>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</si>
  <si>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998 - Přesun hmot</t>
  </si>
  <si>
    <t>113106186</t>
  </si>
  <si>
    <t>Rozebrání dlažeb vozovek z drobných kostek s ložem ze živice strojně pl do 50 m2</t>
  </si>
  <si>
    <t>-1846840982</t>
  </si>
  <si>
    <t>" původní jednořádek ze žulových kostek"</t>
  </si>
  <si>
    <t>20*0,1</t>
  </si>
  <si>
    <t>113202111</t>
  </si>
  <si>
    <t>Vytrhání obrub krajníků obrubníků stojatých</t>
  </si>
  <si>
    <t>m</t>
  </si>
  <si>
    <t>1090563948</t>
  </si>
  <si>
    <t>" kamenný obrubník"</t>
  </si>
  <si>
    <t>35</t>
  </si>
  <si>
    <t>131203101</t>
  </si>
  <si>
    <t>Hloubení jam ručním nebo pneum nářadím v soudržných horninách tř. 3</t>
  </si>
  <si>
    <t>m3</t>
  </si>
  <si>
    <t>-1286904048</t>
  </si>
  <si>
    <t>" zvětšení původní jámy po původní dešťové vpusti pro osazení nové"</t>
  </si>
  <si>
    <t>(0,3*1)*1,5*3</t>
  </si>
  <si>
    <t>(0,3*0,8)*1,5*3</t>
  </si>
  <si>
    <t>131203109</t>
  </si>
  <si>
    <t>Příplatek za lepivost u hloubení jam ručním nebo pneum nářadím v hornině tř. 3</t>
  </si>
  <si>
    <t>2109362174</t>
  </si>
  <si>
    <t>2,43*0,5</t>
  </si>
  <si>
    <t>5</t>
  </si>
  <si>
    <t>162601101</t>
  </si>
  <si>
    <t>Vodorovné přemístění do 4000 m výkopku/sypaniny z horniny tř. 1 až 4</t>
  </si>
  <si>
    <t>788874730</t>
  </si>
  <si>
    <t>" odvoz přebytečného výkopku na skládku"</t>
  </si>
  <si>
    <t>2,43</t>
  </si>
  <si>
    <t>6</t>
  </si>
  <si>
    <t>171201201</t>
  </si>
  <si>
    <t>Uložení sypaniny na skládky</t>
  </si>
  <si>
    <t>443909910</t>
  </si>
  <si>
    <t>7</t>
  </si>
  <si>
    <t>171201211</t>
  </si>
  <si>
    <t>Poplatek za uložení odpadu ze sypaniny na skládce (skládkovné)</t>
  </si>
  <si>
    <t>CS ÚRS 2017 01</t>
  </si>
  <si>
    <t>-1640598980</t>
  </si>
  <si>
    <t>2,43*1,8</t>
  </si>
  <si>
    <t>8</t>
  </si>
  <si>
    <t>174101101</t>
  </si>
  <si>
    <t>Zásyp jam, šachet rýh nebo kolem objektů sypaninou se zhutněním</t>
  </si>
  <si>
    <t>-1869649895</t>
  </si>
  <si>
    <t>" zásyp kolem výměněné uliční vpustě"</t>
  </si>
  <si>
    <t>9</t>
  </si>
  <si>
    <t>M</t>
  </si>
  <si>
    <t>58343959</t>
  </si>
  <si>
    <t>kamenivo drcené hrubé frakce 32/63</t>
  </si>
  <si>
    <t>-907145197</t>
  </si>
  <si>
    <t>(0,3*1)*1,5*3*1,96</t>
  </si>
  <si>
    <t>(0,3*0,8)*1,5*3*1,96</t>
  </si>
  <si>
    <t xml:space="preserve"> Zakládání</t>
  </si>
  <si>
    <t>10</t>
  </si>
  <si>
    <t>215901101</t>
  </si>
  <si>
    <t>Zhutnění podloží z hornin soudržných do 92% PS nebo nesoudržných sypkých I(d) do 0,8</t>
  </si>
  <si>
    <t>-1442895805</t>
  </si>
  <si>
    <t>" výkop pod nové uliční vpustě "</t>
  </si>
  <si>
    <t>(1,2*1,2)*3</t>
  </si>
  <si>
    <t>" pod nový jednořádek ze žulových kostek"</t>
  </si>
  <si>
    <t>20*0,2</t>
  </si>
  <si>
    <t>10*0,2</t>
  </si>
  <si>
    <t>Vodorovné konstrukce</t>
  </si>
  <si>
    <t>11</t>
  </si>
  <si>
    <t>451573111</t>
  </si>
  <si>
    <t>Lože pod potrubí otevřený výkop ze štěrkopísku</t>
  </si>
  <si>
    <t>-1582999750</t>
  </si>
  <si>
    <t>" podsyp pod nové uliční vpustě "</t>
  </si>
  <si>
    <t>(1*1)*0,1*3</t>
  </si>
  <si>
    <t>12</t>
  </si>
  <si>
    <t>565135111</t>
  </si>
  <si>
    <t>Asfaltový beton vrstva podkladní ACP 16 (obalované kamenivo OKS) tl 50 mm š do 3 m</t>
  </si>
  <si>
    <t>-2139713608</t>
  </si>
  <si>
    <t>" plocha nové komunikace "</t>
  </si>
  <si>
    <t>(480*1,05)</t>
  </si>
  <si>
    <t>13</t>
  </si>
  <si>
    <t>573191112</t>
  </si>
  <si>
    <t>Postřik infiltrační kationaktivní emulzí v množství 2 kg/m2</t>
  </si>
  <si>
    <t>155410142</t>
  </si>
  <si>
    <t>14</t>
  </si>
  <si>
    <t>573211109</t>
  </si>
  <si>
    <t>Postřik živičný spojovací z asfaltu v množství 0,50 kg/m2</t>
  </si>
  <si>
    <t>1718316214</t>
  </si>
  <si>
    <t>960*1,05</t>
  </si>
  <si>
    <t>577144111</t>
  </si>
  <si>
    <t>Asfaltový beton vrstva obrusná ACO 11 (ABS) tř. I tl 50 mm š do 3 m z nemodifikovaného asfaltu</t>
  </si>
  <si>
    <t>1648011022</t>
  </si>
  <si>
    <t>16</t>
  </si>
  <si>
    <t>599141112</t>
  </si>
  <si>
    <t>Vyplnění spár mezi silničními dílci trvale pružnou živičnou zálivkou</t>
  </si>
  <si>
    <t>-524588693</t>
  </si>
  <si>
    <t>185</t>
  </si>
  <si>
    <t>Trubní vedení</t>
  </si>
  <si>
    <t>17</t>
  </si>
  <si>
    <t>890102505</t>
  </si>
  <si>
    <t>Provedení napojení nové uliční vpusti na stávající kanalizační řad</t>
  </si>
  <si>
    <t>soubor</t>
  </si>
  <si>
    <t>-1522867740</t>
  </si>
  <si>
    <t>" potrubí DN 150"</t>
  </si>
  <si>
    <t>18</t>
  </si>
  <si>
    <t>895941311</t>
  </si>
  <si>
    <t>Zřízení vpusti kanalizační uliční z betonových dílců typ UVB-50</t>
  </si>
  <si>
    <t>kus</t>
  </si>
  <si>
    <t>947551398</t>
  </si>
  <si>
    <t>19</t>
  </si>
  <si>
    <t>55242320</t>
  </si>
  <si>
    <t>mříž vtoková litinová plochá 500x500mm</t>
  </si>
  <si>
    <t>1846827526</t>
  </si>
  <si>
    <t>20</t>
  </si>
  <si>
    <t>59223852</t>
  </si>
  <si>
    <t>dno pro uliční vpusť s kalovou prohlubní betonové 450x300x50mm</t>
  </si>
  <si>
    <t>-958455010</t>
  </si>
  <si>
    <t>3*1,01</t>
  </si>
  <si>
    <t>59223857</t>
  </si>
  <si>
    <t>skruž pro uliční vpusť horní betonová 450x295x50mm</t>
  </si>
  <si>
    <t>1696288551</t>
  </si>
  <si>
    <t>22</t>
  </si>
  <si>
    <t>59223856</t>
  </si>
  <si>
    <t>skruž pro uliční vpusť horní betonová 450x195x50mm</t>
  </si>
  <si>
    <t>-36568887</t>
  </si>
  <si>
    <t>23</t>
  </si>
  <si>
    <t>59223864</t>
  </si>
  <si>
    <t>prstenec pro uliční vpusť vyrovnávací betonový 390x60x130mm</t>
  </si>
  <si>
    <t>-571598426</t>
  </si>
  <si>
    <t>24</t>
  </si>
  <si>
    <t>59223854</t>
  </si>
  <si>
    <t>skruž pro uliční vpusť s výtokovým otvorem PVC betonová 450x350x50mm</t>
  </si>
  <si>
    <t>215785706</t>
  </si>
  <si>
    <t>25</t>
  </si>
  <si>
    <t>895951303</t>
  </si>
  <si>
    <t>Vybourání původní kompletní uliční vpusti vč.  odvozu suti a skládkovného</t>
  </si>
  <si>
    <t>223431042</t>
  </si>
  <si>
    <t>26</t>
  </si>
  <si>
    <t>899331111</t>
  </si>
  <si>
    <t>Výšková úprava uličního vstupu nebo vpusti do 200 mm zvýšením poklopu</t>
  </si>
  <si>
    <t>-1778876380</t>
  </si>
  <si>
    <t>" poklop"</t>
  </si>
  <si>
    <t>27</t>
  </si>
  <si>
    <t>899431111</t>
  </si>
  <si>
    <t>Výšková úprava uličního vstupu nebo vpusti do 200 mm zvýšením krycího hrnce, šoupěte nebo hydrantu</t>
  </si>
  <si>
    <t>-625230919</t>
  </si>
  <si>
    <t>" šoupě"</t>
  </si>
  <si>
    <t>Ostatní konstrukce a práce-bourání</t>
  </si>
  <si>
    <t>28</t>
  </si>
  <si>
    <t>916111123</t>
  </si>
  <si>
    <t>Osazení obruby z drobných kostek s boční opěrou do lože z betonu prostého</t>
  </si>
  <si>
    <t>-1335845176</t>
  </si>
  <si>
    <t>" přídlažba- jednořádek "</t>
  </si>
  <si>
    <t>20*1</t>
  </si>
  <si>
    <t>10*1</t>
  </si>
  <si>
    <t>29</t>
  </si>
  <si>
    <t>58381007</t>
  </si>
  <si>
    <t>kostka dlažební žula drobná 8/10</t>
  </si>
  <si>
    <t>2018102990</t>
  </si>
  <si>
    <t>" jednořádek"</t>
  </si>
  <si>
    <t>" použití původních vytrhaných žulových kostek 80%"</t>
  </si>
  <si>
    <t>20*0,1*0,8*1,02</t>
  </si>
  <si>
    <t>" doplnění žulových kostek k jednořádku"</t>
  </si>
  <si>
    <t>0,4*1,02</t>
  </si>
  <si>
    <t>" nové žulové kostky"</t>
  </si>
  <si>
    <t>(10*0,1)*1,02</t>
  </si>
  <si>
    <t>30</t>
  </si>
  <si>
    <t>916241213</t>
  </si>
  <si>
    <t>Osazení obrubníku kamenného stojatého s boční opěrou do lože z betonu prostého</t>
  </si>
  <si>
    <t>-228172555</t>
  </si>
  <si>
    <t>" osazení původního obrubníku"</t>
  </si>
  <si>
    <t>31</t>
  </si>
  <si>
    <t>916991121</t>
  </si>
  <si>
    <t>Lože pod obrubníky, krajníky nebo obruby z dlažebních kostek z betonu prostého</t>
  </si>
  <si>
    <t>277630540</t>
  </si>
  <si>
    <t>" obrubník kamenný"</t>
  </si>
  <si>
    <t>35*0,01</t>
  </si>
  <si>
    <t>32</t>
  </si>
  <si>
    <t>979024443</t>
  </si>
  <si>
    <t>Očištění vybouraných obrubníků a krajníků silničních</t>
  </si>
  <si>
    <t>-1395588440</t>
  </si>
  <si>
    <t>33</t>
  </si>
  <si>
    <t>979071122</t>
  </si>
  <si>
    <t>Očištění dlažebních kostek drobných s původním spárováním živičnou směsí nebo MC</t>
  </si>
  <si>
    <t>-150961690</t>
  </si>
  <si>
    <t>" předláždění stávajícího jednořádku"</t>
  </si>
  <si>
    <t>34</t>
  </si>
  <si>
    <t>997221561</t>
  </si>
  <si>
    <t>Vodorovná doprava suti z kusových materiálů do 1 km</t>
  </si>
  <si>
    <t>1189392129</t>
  </si>
  <si>
    <t>" nepoužitelné poškozené žulové kostky"</t>
  </si>
  <si>
    <t>0,4*0,388</t>
  </si>
  <si>
    <t>997221569</t>
  </si>
  <si>
    <t>Příplatek ZKD 1 km u vodorovné dopravy suti z kusových materiálů</t>
  </si>
  <si>
    <t>-1256646926</t>
  </si>
  <si>
    <t>0,4*0,388*3</t>
  </si>
  <si>
    <t>36</t>
  </si>
  <si>
    <t>997221611</t>
  </si>
  <si>
    <t>Nakládání suti na dopravní prostředky pro vodorovnou dopravu</t>
  </si>
  <si>
    <t>1658237591</t>
  </si>
  <si>
    <t>37</t>
  </si>
  <si>
    <t>997221855</t>
  </si>
  <si>
    <t>Poplatek za uložení na skládce (skládkovné) zeminy a kameniva kód odpadu 170 504</t>
  </si>
  <si>
    <t>703329463</t>
  </si>
  <si>
    <t>998</t>
  </si>
  <si>
    <t>Přesun hmot</t>
  </si>
  <si>
    <t>38</t>
  </si>
  <si>
    <t>998225111</t>
  </si>
  <si>
    <t>Přesun hmot pro pozemní komunikace s krytem z kamene, monolitickým betonovým nebo živičným</t>
  </si>
  <si>
    <t>-1209224363</t>
  </si>
  <si>
    <t>SO 192 - Dopravní značení provizorní - DIO</t>
  </si>
  <si>
    <t>913911129e</t>
  </si>
  <si>
    <t>Montáž a demontáž  dočasného dopravního značení na 1 týden</t>
  </si>
  <si>
    <t>-1735127634</t>
  </si>
  <si>
    <t>" B1+E13+3x výstražné světlo typu 1+ vlastní zdroj+Z2 - komplet"</t>
  </si>
  <si>
    <t>"B20a+A15"</t>
  </si>
  <si>
    <t>" Z4a"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</si>
  <si>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</si>
  <si>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</si>
  <si>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</si>
  <si>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</si>
  <si>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</si>
  <si>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</si>
  <si>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900000000</t>
  </si>
  <si>
    <t>Vyřízení povolení zvláštního užívání pozemní komunikace</t>
  </si>
  <si>
    <t>512</t>
  </si>
  <si>
    <t>681044674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</si>
</sst>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2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1"/>
      <c r="AQ5" s="21"/>
      <c r="AR5" s="19"/>
      <c r="BE5" s="264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1"/>
      <c r="AQ6" s="21"/>
      <c r="AR6" s="19"/>
      <c r="BE6" s="265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5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5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5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65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65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5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65"/>
      <c r="BS13" s="16" t="s">
        <v>6</v>
      </c>
    </row>
    <row r="14" spans="2:71" ht="12.75">
      <c r="B14" s="20"/>
      <c r="C14" s="21"/>
      <c r="D14" s="21"/>
      <c r="E14" s="288" t="s">
        <v>29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65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5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65"/>
      <c r="BS16" s="16" t="s">
        <v>4</v>
      </c>
    </row>
    <row r="17" spans="2:7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65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5"/>
      <c r="BS18" s="16" t="s">
        <v>6</v>
      </c>
    </row>
    <row r="19" spans="2:7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65"/>
      <c r="BS19" s="16" t="s">
        <v>6</v>
      </c>
    </row>
    <row r="20" spans="2:7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65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5"/>
    </row>
    <row r="22" spans="2:57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5"/>
    </row>
    <row r="23" spans="2:57" ht="16.5" customHeight="1">
      <c r="B23" s="20"/>
      <c r="C23" s="21"/>
      <c r="D23" s="21"/>
      <c r="E23" s="290" t="s">
        <v>1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1"/>
      <c r="AP23" s="21"/>
      <c r="AQ23" s="21"/>
      <c r="AR23" s="19"/>
      <c r="BE23" s="265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5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5"/>
    </row>
    <row r="26" spans="2:57" s="1" customFormat="1" ht="25.9" customHeight="1"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7">
        <f>ROUND(AG94,2)</f>
        <v>0</v>
      </c>
      <c r="AL26" s="268"/>
      <c r="AM26" s="268"/>
      <c r="AN26" s="268"/>
      <c r="AO26" s="268"/>
      <c r="AP26" s="34"/>
      <c r="AQ26" s="34"/>
      <c r="AR26" s="37"/>
      <c r="BE26" s="265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65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91" t="s">
        <v>35</v>
      </c>
      <c r="M28" s="291"/>
      <c r="N28" s="291"/>
      <c r="O28" s="291"/>
      <c r="P28" s="291"/>
      <c r="Q28" s="34"/>
      <c r="R28" s="34"/>
      <c r="S28" s="34"/>
      <c r="T28" s="34"/>
      <c r="U28" s="34"/>
      <c r="V28" s="34"/>
      <c r="W28" s="291" t="s">
        <v>36</v>
      </c>
      <c r="X28" s="291"/>
      <c r="Y28" s="291"/>
      <c r="Z28" s="291"/>
      <c r="AA28" s="291"/>
      <c r="AB28" s="291"/>
      <c r="AC28" s="291"/>
      <c r="AD28" s="291"/>
      <c r="AE28" s="291"/>
      <c r="AF28" s="34"/>
      <c r="AG28" s="34"/>
      <c r="AH28" s="34"/>
      <c r="AI28" s="34"/>
      <c r="AJ28" s="34"/>
      <c r="AK28" s="291" t="s">
        <v>37</v>
      </c>
      <c r="AL28" s="291"/>
      <c r="AM28" s="291"/>
      <c r="AN28" s="291"/>
      <c r="AO28" s="291"/>
      <c r="AP28" s="34"/>
      <c r="AQ28" s="34"/>
      <c r="AR28" s="37"/>
      <c r="BE28" s="265"/>
    </row>
    <row r="29" spans="2:57" s="2" customFormat="1" ht="14.45" customHeight="1">
      <c r="B29" s="38"/>
      <c r="C29" s="39"/>
      <c r="D29" s="28" t="s">
        <v>38</v>
      </c>
      <c r="E29" s="39"/>
      <c r="F29" s="28" t="s">
        <v>39</v>
      </c>
      <c r="G29" s="39"/>
      <c r="H29" s="39"/>
      <c r="I29" s="39"/>
      <c r="J29" s="39"/>
      <c r="K29" s="39"/>
      <c r="L29" s="292">
        <v>0.21</v>
      </c>
      <c r="M29" s="263"/>
      <c r="N29" s="263"/>
      <c r="O29" s="263"/>
      <c r="P29" s="263"/>
      <c r="Q29" s="39"/>
      <c r="R29" s="39"/>
      <c r="S29" s="39"/>
      <c r="T29" s="39"/>
      <c r="U29" s="39"/>
      <c r="V29" s="39"/>
      <c r="W29" s="262">
        <f>ROUND(AZ94,2)</f>
        <v>0</v>
      </c>
      <c r="X29" s="263"/>
      <c r="Y29" s="263"/>
      <c r="Z29" s="263"/>
      <c r="AA29" s="263"/>
      <c r="AB29" s="263"/>
      <c r="AC29" s="263"/>
      <c r="AD29" s="263"/>
      <c r="AE29" s="263"/>
      <c r="AF29" s="39"/>
      <c r="AG29" s="39"/>
      <c r="AH29" s="39"/>
      <c r="AI29" s="39"/>
      <c r="AJ29" s="39"/>
      <c r="AK29" s="262">
        <f>ROUND(AV94,2)</f>
        <v>0</v>
      </c>
      <c r="AL29" s="263"/>
      <c r="AM29" s="263"/>
      <c r="AN29" s="263"/>
      <c r="AO29" s="263"/>
      <c r="AP29" s="39"/>
      <c r="AQ29" s="39"/>
      <c r="AR29" s="40"/>
      <c r="BE29" s="266"/>
    </row>
    <row r="30" spans="2:57" s="2" customFormat="1" ht="14.45" customHeight="1">
      <c r="B30" s="38"/>
      <c r="C30" s="39"/>
      <c r="D30" s="39"/>
      <c r="E30" s="39"/>
      <c r="F30" s="28" t="s">
        <v>40</v>
      </c>
      <c r="G30" s="39"/>
      <c r="H30" s="39"/>
      <c r="I30" s="39"/>
      <c r="J30" s="39"/>
      <c r="K30" s="39"/>
      <c r="L30" s="292">
        <v>0.15</v>
      </c>
      <c r="M30" s="263"/>
      <c r="N30" s="263"/>
      <c r="O30" s="263"/>
      <c r="P30" s="263"/>
      <c r="Q30" s="39"/>
      <c r="R30" s="39"/>
      <c r="S30" s="39"/>
      <c r="T30" s="39"/>
      <c r="U30" s="39"/>
      <c r="V30" s="39"/>
      <c r="W30" s="262">
        <f>ROUND(BA94,2)</f>
        <v>0</v>
      </c>
      <c r="X30" s="263"/>
      <c r="Y30" s="263"/>
      <c r="Z30" s="263"/>
      <c r="AA30" s="263"/>
      <c r="AB30" s="263"/>
      <c r="AC30" s="263"/>
      <c r="AD30" s="263"/>
      <c r="AE30" s="263"/>
      <c r="AF30" s="39"/>
      <c r="AG30" s="39"/>
      <c r="AH30" s="39"/>
      <c r="AI30" s="39"/>
      <c r="AJ30" s="39"/>
      <c r="AK30" s="262">
        <f>ROUND(AW94,2)</f>
        <v>0</v>
      </c>
      <c r="AL30" s="263"/>
      <c r="AM30" s="263"/>
      <c r="AN30" s="263"/>
      <c r="AO30" s="263"/>
      <c r="AP30" s="39"/>
      <c r="AQ30" s="39"/>
      <c r="AR30" s="40"/>
      <c r="BE30" s="266"/>
    </row>
    <row r="31" spans="2:57" s="2" customFormat="1" ht="14.45" customHeight="1" hidden="1">
      <c r="B31" s="38"/>
      <c r="C31" s="39"/>
      <c r="D31" s="39"/>
      <c r="E31" s="39"/>
      <c r="F31" s="28" t="s">
        <v>41</v>
      </c>
      <c r="G31" s="39"/>
      <c r="H31" s="39"/>
      <c r="I31" s="39"/>
      <c r="J31" s="39"/>
      <c r="K31" s="39"/>
      <c r="L31" s="292">
        <v>0.21</v>
      </c>
      <c r="M31" s="263"/>
      <c r="N31" s="263"/>
      <c r="O31" s="263"/>
      <c r="P31" s="263"/>
      <c r="Q31" s="39"/>
      <c r="R31" s="39"/>
      <c r="S31" s="39"/>
      <c r="T31" s="39"/>
      <c r="U31" s="39"/>
      <c r="V31" s="39"/>
      <c r="W31" s="262">
        <f>ROUND(BB94,2)</f>
        <v>0</v>
      </c>
      <c r="X31" s="263"/>
      <c r="Y31" s="263"/>
      <c r="Z31" s="263"/>
      <c r="AA31" s="263"/>
      <c r="AB31" s="263"/>
      <c r="AC31" s="263"/>
      <c r="AD31" s="263"/>
      <c r="AE31" s="263"/>
      <c r="AF31" s="39"/>
      <c r="AG31" s="39"/>
      <c r="AH31" s="39"/>
      <c r="AI31" s="39"/>
      <c r="AJ31" s="39"/>
      <c r="AK31" s="262">
        <v>0</v>
      </c>
      <c r="AL31" s="263"/>
      <c r="AM31" s="263"/>
      <c r="AN31" s="263"/>
      <c r="AO31" s="263"/>
      <c r="AP31" s="39"/>
      <c r="AQ31" s="39"/>
      <c r="AR31" s="40"/>
      <c r="BE31" s="266"/>
    </row>
    <row r="32" spans="2:57" s="2" customFormat="1" ht="14.45" customHeight="1" hidden="1">
      <c r="B32" s="38"/>
      <c r="C32" s="39"/>
      <c r="D32" s="39"/>
      <c r="E32" s="39"/>
      <c r="F32" s="28" t="s">
        <v>42</v>
      </c>
      <c r="G32" s="39"/>
      <c r="H32" s="39"/>
      <c r="I32" s="39"/>
      <c r="J32" s="39"/>
      <c r="K32" s="39"/>
      <c r="L32" s="292">
        <v>0.15</v>
      </c>
      <c r="M32" s="263"/>
      <c r="N32" s="263"/>
      <c r="O32" s="263"/>
      <c r="P32" s="263"/>
      <c r="Q32" s="39"/>
      <c r="R32" s="39"/>
      <c r="S32" s="39"/>
      <c r="T32" s="39"/>
      <c r="U32" s="39"/>
      <c r="V32" s="39"/>
      <c r="W32" s="262">
        <f>ROUND(BC94,2)</f>
        <v>0</v>
      </c>
      <c r="X32" s="263"/>
      <c r="Y32" s="263"/>
      <c r="Z32" s="263"/>
      <c r="AA32" s="263"/>
      <c r="AB32" s="263"/>
      <c r="AC32" s="263"/>
      <c r="AD32" s="263"/>
      <c r="AE32" s="263"/>
      <c r="AF32" s="39"/>
      <c r="AG32" s="39"/>
      <c r="AH32" s="39"/>
      <c r="AI32" s="39"/>
      <c r="AJ32" s="39"/>
      <c r="AK32" s="262">
        <v>0</v>
      </c>
      <c r="AL32" s="263"/>
      <c r="AM32" s="263"/>
      <c r="AN32" s="263"/>
      <c r="AO32" s="263"/>
      <c r="AP32" s="39"/>
      <c r="AQ32" s="39"/>
      <c r="AR32" s="40"/>
      <c r="BE32" s="266"/>
    </row>
    <row r="33" spans="2:57" s="2" customFormat="1" ht="14.45" customHeight="1" hidden="1">
      <c r="B33" s="38"/>
      <c r="C33" s="39"/>
      <c r="D33" s="39"/>
      <c r="E33" s="39"/>
      <c r="F33" s="28" t="s">
        <v>43</v>
      </c>
      <c r="G33" s="39"/>
      <c r="H33" s="39"/>
      <c r="I33" s="39"/>
      <c r="J33" s="39"/>
      <c r="K33" s="39"/>
      <c r="L33" s="292">
        <v>0</v>
      </c>
      <c r="M33" s="263"/>
      <c r="N33" s="263"/>
      <c r="O33" s="263"/>
      <c r="P33" s="263"/>
      <c r="Q33" s="39"/>
      <c r="R33" s="39"/>
      <c r="S33" s="39"/>
      <c r="T33" s="39"/>
      <c r="U33" s="39"/>
      <c r="V33" s="39"/>
      <c r="W33" s="262">
        <f>ROUND(BD94,2)</f>
        <v>0</v>
      </c>
      <c r="X33" s="263"/>
      <c r="Y33" s="263"/>
      <c r="Z33" s="263"/>
      <c r="AA33" s="263"/>
      <c r="AB33" s="263"/>
      <c r="AC33" s="263"/>
      <c r="AD33" s="263"/>
      <c r="AE33" s="263"/>
      <c r="AF33" s="39"/>
      <c r="AG33" s="39"/>
      <c r="AH33" s="39"/>
      <c r="AI33" s="39"/>
      <c r="AJ33" s="39"/>
      <c r="AK33" s="262">
        <v>0</v>
      </c>
      <c r="AL33" s="263"/>
      <c r="AM33" s="263"/>
      <c r="AN33" s="263"/>
      <c r="AO33" s="263"/>
      <c r="AP33" s="39"/>
      <c r="AQ33" s="39"/>
      <c r="AR33" s="40"/>
      <c r="BE33" s="26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65"/>
    </row>
    <row r="35" spans="2:44" s="1" customFormat="1" ht="25.9" customHeight="1"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69" t="s">
        <v>46</v>
      </c>
      <c r="Y35" s="270"/>
      <c r="Z35" s="270"/>
      <c r="AA35" s="270"/>
      <c r="AB35" s="270"/>
      <c r="AC35" s="43"/>
      <c r="AD35" s="43"/>
      <c r="AE35" s="43"/>
      <c r="AF35" s="43"/>
      <c r="AG35" s="43"/>
      <c r="AH35" s="43"/>
      <c r="AI35" s="43"/>
      <c r="AJ35" s="43"/>
      <c r="AK35" s="271">
        <f>SUM(AK26:AK33)</f>
        <v>0</v>
      </c>
      <c r="AL35" s="270"/>
      <c r="AM35" s="270"/>
      <c r="AN35" s="270"/>
      <c r="AO35" s="272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47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48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49</v>
      </c>
      <c r="AI60" s="36"/>
      <c r="AJ60" s="36"/>
      <c r="AK60" s="36"/>
      <c r="AL60" s="36"/>
      <c r="AM60" s="47" t="s">
        <v>50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52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49</v>
      </c>
      <c r="AI75" s="36"/>
      <c r="AJ75" s="36"/>
      <c r="AK75" s="36"/>
      <c r="AL75" s="36"/>
      <c r="AM75" s="47" t="s">
        <v>50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004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82" t="str">
        <f>K6</f>
        <v>Oprava místní komunikace na ul. Lautnerova, Šumperk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Šumperk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84" t="str">
        <f>IF(AN8="","",AN8)</f>
        <v>22. 2. 2020</v>
      </c>
      <c r="AN87" s="284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280" t="str">
        <f>IF(E17="","",E17)</f>
        <v xml:space="preserve"> </v>
      </c>
      <c r="AN89" s="281"/>
      <c r="AO89" s="281"/>
      <c r="AP89" s="281"/>
      <c r="AQ89" s="34"/>
      <c r="AR89" s="37"/>
      <c r="AS89" s="274" t="s">
        <v>54</v>
      </c>
      <c r="AT89" s="275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280" t="str">
        <f>IF(E20="","",E20)</f>
        <v xml:space="preserve"> </v>
      </c>
      <c r="AN90" s="281"/>
      <c r="AO90" s="281"/>
      <c r="AP90" s="281"/>
      <c r="AQ90" s="34"/>
      <c r="AR90" s="37"/>
      <c r="AS90" s="276"/>
      <c r="AT90" s="277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8"/>
      <c r="AT91" s="279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304" t="s">
        <v>55</v>
      </c>
      <c r="D92" s="294"/>
      <c r="E92" s="294"/>
      <c r="F92" s="294"/>
      <c r="G92" s="294"/>
      <c r="H92" s="67"/>
      <c r="I92" s="293" t="s">
        <v>56</v>
      </c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6" t="s">
        <v>57</v>
      </c>
      <c r="AH92" s="294"/>
      <c r="AI92" s="294"/>
      <c r="AJ92" s="294"/>
      <c r="AK92" s="294"/>
      <c r="AL92" s="294"/>
      <c r="AM92" s="294"/>
      <c r="AN92" s="293" t="s">
        <v>58</v>
      </c>
      <c r="AO92" s="294"/>
      <c r="AP92" s="295"/>
      <c r="AQ92" s="68" t="s">
        <v>59</v>
      </c>
      <c r="AR92" s="37"/>
      <c r="AS92" s="69" t="s">
        <v>60</v>
      </c>
      <c r="AT92" s="70" t="s">
        <v>61</v>
      </c>
      <c r="AU92" s="70" t="s">
        <v>62</v>
      </c>
      <c r="AV92" s="70" t="s">
        <v>63</v>
      </c>
      <c r="AW92" s="70" t="s">
        <v>64</v>
      </c>
      <c r="AX92" s="70" t="s">
        <v>65</v>
      </c>
      <c r="AY92" s="70" t="s">
        <v>66</v>
      </c>
      <c r="AZ92" s="70" t="s">
        <v>67</v>
      </c>
      <c r="BA92" s="70" t="s">
        <v>68</v>
      </c>
      <c r="BB92" s="70" t="s">
        <v>69</v>
      </c>
      <c r="BC92" s="70" t="s">
        <v>70</v>
      </c>
      <c r="BD92" s="71" t="s">
        <v>71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72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302">
        <f>ROUND(AG95+AG97+AG100,2)</f>
        <v>0</v>
      </c>
      <c r="AH94" s="302"/>
      <c r="AI94" s="302"/>
      <c r="AJ94" s="302"/>
      <c r="AK94" s="302"/>
      <c r="AL94" s="302"/>
      <c r="AM94" s="302"/>
      <c r="AN94" s="303">
        <f aca="true" t="shared" si="0" ref="AN94:AN100">SUM(AG94,AT94)</f>
        <v>0</v>
      </c>
      <c r="AO94" s="303"/>
      <c r="AP94" s="303"/>
      <c r="AQ94" s="79" t="s">
        <v>1</v>
      </c>
      <c r="AR94" s="80"/>
      <c r="AS94" s="81">
        <f>ROUND(AS95+AS97+AS100,2)</f>
        <v>0</v>
      </c>
      <c r="AT94" s="82">
        <f aca="true" t="shared" si="1" ref="AT94:AT100">ROUND(SUM(AV94:AW94),2)</f>
        <v>0</v>
      </c>
      <c r="AU94" s="83">
        <f>ROUND(AU95+AU97+AU100,5)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ROUND(AZ95+AZ97+AZ100,2)</f>
        <v>0</v>
      </c>
      <c r="BA94" s="82">
        <f>ROUND(BA95+BA97+BA100,2)</f>
        <v>0</v>
      </c>
      <c r="BB94" s="82">
        <f>ROUND(BB95+BB97+BB100,2)</f>
        <v>0</v>
      </c>
      <c r="BC94" s="82">
        <f>ROUND(BC95+BC97+BC100,2)</f>
        <v>0</v>
      </c>
      <c r="BD94" s="84">
        <f>ROUND(BD95+BD97+BD100,2)</f>
        <v>0</v>
      </c>
      <c r="BS94" s="85" t="s">
        <v>73</v>
      </c>
      <c r="BT94" s="85" t="s">
        <v>74</v>
      </c>
      <c r="BU94" s="86" t="s">
        <v>75</v>
      </c>
      <c r="BV94" s="85" t="s">
        <v>76</v>
      </c>
      <c r="BW94" s="85" t="s">
        <v>5</v>
      </c>
      <c r="BX94" s="85" t="s">
        <v>77</v>
      </c>
      <c r="CL94" s="85" t="s">
        <v>1</v>
      </c>
    </row>
    <row r="95" spans="2:91" s="6" customFormat="1" ht="27" customHeight="1">
      <c r="B95" s="87"/>
      <c r="C95" s="88"/>
      <c r="D95" s="305" t="s">
        <v>78</v>
      </c>
      <c r="E95" s="305"/>
      <c r="F95" s="305"/>
      <c r="G95" s="305"/>
      <c r="H95" s="305"/>
      <c r="I95" s="89"/>
      <c r="J95" s="305" t="s">
        <v>79</v>
      </c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299">
        <f>ROUND(AG96,2)</f>
        <v>0</v>
      </c>
      <c r="AH95" s="298"/>
      <c r="AI95" s="298"/>
      <c r="AJ95" s="298"/>
      <c r="AK95" s="298"/>
      <c r="AL95" s="298"/>
      <c r="AM95" s="298"/>
      <c r="AN95" s="297">
        <f t="shared" si="0"/>
        <v>0</v>
      </c>
      <c r="AO95" s="298"/>
      <c r="AP95" s="298"/>
      <c r="AQ95" s="90" t="s">
        <v>80</v>
      </c>
      <c r="AR95" s="91"/>
      <c r="AS95" s="92">
        <f>ROUND(AS96,2)</f>
        <v>0</v>
      </c>
      <c r="AT95" s="93">
        <f t="shared" si="1"/>
        <v>0</v>
      </c>
      <c r="AU95" s="94">
        <f>ROUND(AU96,5)</f>
        <v>0</v>
      </c>
      <c r="AV95" s="93">
        <f>ROUND(AZ95*L29,2)</f>
        <v>0</v>
      </c>
      <c r="AW95" s="93">
        <f>ROUND(BA95*L30,2)</f>
        <v>0</v>
      </c>
      <c r="AX95" s="93">
        <f>ROUND(BB95*L29,2)</f>
        <v>0</v>
      </c>
      <c r="AY95" s="93">
        <f>ROUND(BC95*L30,2)</f>
        <v>0</v>
      </c>
      <c r="AZ95" s="93">
        <f>ROUND(AZ96,2)</f>
        <v>0</v>
      </c>
      <c r="BA95" s="93">
        <f>ROUND(BA96,2)</f>
        <v>0</v>
      </c>
      <c r="BB95" s="93">
        <f>ROUND(BB96,2)</f>
        <v>0</v>
      </c>
      <c r="BC95" s="93">
        <f>ROUND(BC96,2)</f>
        <v>0</v>
      </c>
      <c r="BD95" s="95">
        <f>ROUND(BD96,2)</f>
        <v>0</v>
      </c>
      <c r="BS95" s="96" t="s">
        <v>73</v>
      </c>
      <c r="BT95" s="96" t="s">
        <v>81</v>
      </c>
      <c r="BU95" s="96" t="s">
        <v>75</v>
      </c>
      <c r="BV95" s="96" t="s">
        <v>76</v>
      </c>
      <c r="BW95" s="96" t="s">
        <v>82</v>
      </c>
      <c r="BX95" s="96" t="s">
        <v>5</v>
      </c>
      <c r="CL95" s="96" t="s">
        <v>1</v>
      </c>
      <c r="CM95" s="96" t="s">
        <v>83</v>
      </c>
    </row>
    <row r="96" spans="1:90" s="3" customFormat="1" ht="16.5" customHeight="1">
      <c r="A96" s="97" t="s">
        <v>84</v>
      </c>
      <c r="B96" s="52"/>
      <c r="C96" s="98"/>
      <c r="D96" s="98"/>
      <c r="E96" s="306" t="s">
        <v>85</v>
      </c>
      <c r="F96" s="306"/>
      <c r="G96" s="306"/>
      <c r="H96" s="306"/>
      <c r="I96" s="306"/>
      <c r="J96" s="98"/>
      <c r="K96" s="306" t="s">
        <v>86</v>
      </c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0">
        <f>'SO 001 - Příprava území, ...'!J32</f>
        <v>0</v>
      </c>
      <c r="AH96" s="301"/>
      <c r="AI96" s="301"/>
      <c r="AJ96" s="301"/>
      <c r="AK96" s="301"/>
      <c r="AL96" s="301"/>
      <c r="AM96" s="301"/>
      <c r="AN96" s="300">
        <f t="shared" si="0"/>
        <v>0</v>
      </c>
      <c r="AO96" s="301"/>
      <c r="AP96" s="301"/>
      <c r="AQ96" s="99" t="s">
        <v>87</v>
      </c>
      <c r="AR96" s="54"/>
      <c r="AS96" s="100">
        <v>0</v>
      </c>
      <c r="AT96" s="101">
        <f t="shared" si="1"/>
        <v>0</v>
      </c>
      <c r="AU96" s="102">
        <f>'SO 001 - Příprava území, ...'!P123</f>
        <v>0</v>
      </c>
      <c r="AV96" s="101">
        <f>'SO 001 - Příprava území, ...'!J35</f>
        <v>0</v>
      </c>
      <c r="AW96" s="101">
        <f>'SO 001 - Příprava území, ...'!J36</f>
        <v>0</v>
      </c>
      <c r="AX96" s="101">
        <f>'SO 001 - Příprava území, ...'!J37</f>
        <v>0</v>
      </c>
      <c r="AY96" s="101">
        <f>'SO 001 - Příprava území, ...'!J38</f>
        <v>0</v>
      </c>
      <c r="AZ96" s="101">
        <f>'SO 001 - Příprava území, ...'!F35</f>
        <v>0</v>
      </c>
      <c r="BA96" s="101">
        <f>'SO 001 - Příprava území, ...'!F36</f>
        <v>0</v>
      </c>
      <c r="BB96" s="101">
        <f>'SO 001 - Příprava území, ...'!F37</f>
        <v>0</v>
      </c>
      <c r="BC96" s="101">
        <f>'SO 001 - Příprava území, ...'!F38</f>
        <v>0</v>
      </c>
      <c r="BD96" s="103">
        <f>'SO 001 - Příprava území, ...'!F39</f>
        <v>0</v>
      </c>
      <c r="BT96" s="104" t="s">
        <v>83</v>
      </c>
      <c r="BV96" s="104" t="s">
        <v>76</v>
      </c>
      <c r="BW96" s="104" t="s">
        <v>88</v>
      </c>
      <c r="BX96" s="104" t="s">
        <v>82</v>
      </c>
      <c r="CL96" s="104" t="s">
        <v>1</v>
      </c>
    </row>
    <row r="97" spans="2:91" s="6" customFormat="1" ht="16.5" customHeight="1">
      <c r="B97" s="87"/>
      <c r="C97" s="88"/>
      <c r="D97" s="305" t="s">
        <v>89</v>
      </c>
      <c r="E97" s="305"/>
      <c r="F97" s="305"/>
      <c r="G97" s="305"/>
      <c r="H97" s="305"/>
      <c r="I97" s="89"/>
      <c r="J97" s="305" t="s">
        <v>90</v>
      </c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299">
        <f>ROUND(SUM(AG98:AG99),2)</f>
        <v>0</v>
      </c>
      <c r="AH97" s="298"/>
      <c r="AI97" s="298"/>
      <c r="AJ97" s="298"/>
      <c r="AK97" s="298"/>
      <c r="AL97" s="298"/>
      <c r="AM97" s="298"/>
      <c r="AN97" s="297">
        <f t="shared" si="0"/>
        <v>0</v>
      </c>
      <c r="AO97" s="298"/>
      <c r="AP97" s="298"/>
      <c r="AQ97" s="90" t="s">
        <v>80</v>
      </c>
      <c r="AR97" s="91"/>
      <c r="AS97" s="92">
        <f>ROUND(SUM(AS98:AS99),2)</f>
        <v>0</v>
      </c>
      <c r="AT97" s="93">
        <f t="shared" si="1"/>
        <v>0</v>
      </c>
      <c r="AU97" s="94">
        <f>ROUND(SUM(AU98:AU99),5)</f>
        <v>0</v>
      </c>
      <c r="AV97" s="93">
        <f>ROUND(AZ97*L29,2)</f>
        <v>0</v>
      </c>
      <c r="AW97" s="93">
        <f>ROUND(BA97*L30,2)</f>
        <v>0</v>
      </c>
      <c r="AX97" s="93">
        <f>ROUND(BB97*L29,2)</f>
        <v>0</v>
      </c>
      <c r="AY97" s="93">
        <f>ROUND(BC97*L30,2)</f>
        <v>0</v>
      </c>
      <c r="AZ97" s="93">
        <f>ROUND(SUM(AZ98:AZ99),2)</f>
        <v>0</v>
      </c>
      <c r="BA97" s="93">
        <f>ROUND(SUM(BA98:BA99),2)</f>
        <v>0</v>
      </c>
      <c r="BB97" s="93">
        <f>ROUND(SUM(BB98:BB99),2)</f>
        <v>0</v>
      </c>
      <c r="BC97" s="93">
        <f>ROUND(SUM(BC98:BC99),2)</f>
        <v>0</v>
      </c>
      <c r="BD97" s="95">
        <f>ROUND(SUM(BD98:BD99),2)</f>
        <v>0</v>
      </c>
      <c r="BS97" s="96" t="s">
        <v>73</v>
      </c>
      <c r="BT97" s="96" t="s">
        <v>81</v>
      </c>
      <c r="BU97" s="96" t="s">
        <v>75</v>
      </c>
      <c r="BV97" s="96" t="s">
        <v>76</v>
      </c>
      <c r="BW97" s="96" t="s">
        <v>91</v>
      </c>
      <c r="BX97" s="96" t="s">
        <v>5</v>
      </c>
      <c r="CL97" s="96" t="s">
        <v>1</v>
      </c>
      <c r="CM97" s="96" t="s">
        <v>83</v>
      </c>
    </row>
    <row r="98" spans="1:90" s="3" customFormat="1" ht="16.5" customHeight="1">
      <c r="A98" s="97" t="s">
        <v>84</v>
      </c>
      <c r="B98" s="52"/>
      <c r="C98" s="98"/>
      <c r="D98" s="98"/>
      <c r="E98" s="306" t="s">
        <v>92</v>
      </c>
      <c r="F98" s="306"/>
      <c r="G98" s="306"/>
      <c r="H98" s="306"/>
      <c r="I98" s="306"/>
      <c r="J98" s="98"/>
      <c r="K98" s="306" t="s">
        <v>93</v>
      </c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0">
        <f>'SO 101 - Místní komunikace'!J32</f>
        <v>0</v>
      </c>
      <c r="AH98" s="301"/>
      <c r="AI98" s="301"/>
      <c r="AJ98" s="301"/>
      <c r="AK98" s="301"/>
      <c r="AL98" s="301"/>
      <c r="AM98" s="301"/>
      <c r="AN98" s="300">
        <f t="shared" si="0"/>
        <v>0</v>
      </c>
      <c r="AO98" s="301"/>
      <c r="AP98" s="301"/>
      <c r="AQ98" s="99" t="s">
        <v>87</v>
      </c>
      <c r="AR98" s="54"/>
      <c r="AS98" s="100">
        <v>0</v>
      </c>
      <c r="AT98" s="101">
        <f t="shared" si="1"/>
        <v>0</v>
      </c>
      <c r="AU98" s="102">
        <f>'SO 101 - Místní komunikace'!P129</f>
        <v>0</v>
      </c>
      <c r="AV98" s="101">
        <f>'SO 101 - Místní komunikace'!J35</f>
        <v>0</v>
      </c>
      <c r="AW98" s="101">
        <f>'SO 101 - Místní komunikace'!J36</f>
        <v>0</v>
      </c>
      <c r="AX98" s="101">
        <f>'SO 101 - Místní komunikace'!J37</f>
        <v>0</v>
      </c>
      <c r="AY98" s="101">
        <f>'SO 101 - Místní komunikace'!J38</f>
        <v>0</v>
      </c>
      <c r="AZ98" s="101">
        <f>'SO 101 - Místní komunikace'!F35</f>
        <v>0</v>
      </c>
      <c r="BA98" s="101">
        <f>'SO 101 - Místní komunikace'!F36</f>
        <v>0</v>
      </c>
      <c r="BB98" s="101">
        <f>'SO 101 - Místní komunikace'!F37</f>
        <v>0</v>
      </c>
      <c r="BC98" s="101">
        <f>'SO 101 - Místní komunikace'!F38</f>
        <v>0</v>
      </c>
      <c r="BD98" s="103">
        <f>'SO 101 - Místní komunikace'!F39</f>
        <v>0</v>
      </c>
      <c r="BT98" s="104" t="s">
        <v>83</v>
      </c>
      <c r="BV98" s="104" t="s">
        <v>76</v>
      </c>
      <c r="BW98" s="104" t="s">
        <v>94</v>
      </c>
      <c r="BX98" s="104" t="s">
        <v>91</v>
      </c>
      <c r="CL98" s="104" t="s">
        <v>1</v>
      </c>
    </row>
    <row r="99" spans="1:90" s="3" customFormat="1" ht="16.5" customHeight="1">
      <c r="A99" s="97" t="s">
        <v>84</v>
      </c>
      <c r="B99" s="52"/>
      <c r="C99" s="98"/>
      <c r="D99" s="98"/>
      <c r="E99" s="306" t="s">
        <v>95</v>
      </c>
      <c r="F99" s="306"/>
      <c r="G99" s="306"/>
      <c r="H99" s="306"/>
      <c r="I99" s="306"/>
      <c r="J99" s="98"/>
      <c r="K99" s="306" t="s">
        <v>96</v>
      </c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0">
        <f>'SO 192 - Dopravní značení...'!J32</f>
        <v>0</v>
      </c>
      <c r="AH99" s="301"/>
      <c r="AI99" s="301"/>
      <c r="AJ99" s="301"/>
      <c r="AK99" s="301"/>
      <c r="AL99" s="301"/>
      <c r="AM99" s="301"/>
      <c r="AN99" s="300">
        <f t="shared" si="0"/>
        <v>0</v>
      </c>
      <c r="AO99" s="301"/>
      <c r="AP99" s="301"/>
      <c r="AQ99" s="99" t="s">
        <v>87</v>
      </c>
      <c r="AR99" s="54"/>
      <c r="AS99" s="100">
        <v>0</v>
      </c>
      <c r="AT99" s="101">
        <f t="shared" si="1"/>
        <v>0</v>
      </c>
      <c r="AU99" s="102">
        <f>'SO 192 - Dopravní značení...'!P122</f>
        <v>0</v>
      </c>
      <c r="AV99" s="101">
        <f>'SO 192 - Dopravní značení...'!J35</f>
        <v>0</v>
      </c>
      <c r="AW99" s="101">
        <f>'SO 192 - Dopravní značení...'!J36</f>
        <v>0</v>
      </c>
      <c r="AX99" s="101">
        <f>'SO 192 - Dopravní značení...'!J37</f>
        <v>0</v>
      </c>
      <c r="AY99" s="101">
        <f>'SO 192 - Dopravní značení...'!J38</f>
        <v>0</v>
      </c>
      <c r="AZ99" s="101">
        <f>'SO 192 - Dopravní značení...'!F35</f>
        <v>0</v>
      </c>
      <c r="BA99" s="101">
        <f>'SO 192 - Dopravní značení...'!F36</f>
        <v>0</v>
      </c>
      <c r="BB99" s="101">
        <f>'SO 192 - Dopravní značení...'!F37</f>
        <v>0</v>
      </c>
      <c r="BC99" s="101">
        <f>'SO 192 - Dopravní značení...'!F38</f>
        <v>0</v>
      </c>
      <c r="BD99" s="103">
        <f>'SO 192 - Dopravní značení...'!F39</f>
        <v>0</v>
      </c>
      <c r="BT99" s="104" t="s">
        <v>83</v>
      </c>
      <c r="BV99" s="104" t="s">
        <v>76</v>
      </c>
      <c r="BW99" s="104" t="s">
        <v>97</v>
      </c>
      <c r="BX99" s="104" t="s">
        <v>91</v>
      </c>
      <c r="CL99" s="104" t="s">
        <v>1</v>
      </c>
    </row>
    <row r="100" spans="1:91" s="6" customFormat="1" ht="16.5" customHeight="1">
      <c r="A100" s="97" t="s">
        <v>84</v>
      </c>
      <c r="B100" s="87"/>
      <c r="C100" s="88"/>
      <c r="D100" s="305" t="s">
        <v>98</v>
      </c>
      <c r="E100" s="305"/>
      <c r="F100" s="305"/>
      <c r="G100" s="305"/>
      <c r="H100" s="305"/>
      <c r="I100" s="89"/>
      <c r="J100" s="305" t="s">
        <v>99</v>
      </c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297">
        <f>'1000 - Ostatní náklady'!J30</f>
        <v>0</v>
      </c>
      <c r="AH100" s="298"/>
      <c r="AI100" s="298"/>
      <c r="AJ100" s="298"/>
      <c r="AK100" s="298"/>
      <c r="AL100" s="298"/>
      <c r="AM100" s="298"/>
      <c r="AN100" s="297">
        <f t="shared" si="0"/>
        <v>0</v>
      </c>
      <c r="AO100" s="298"/>
      <c r="AP100" s="298"/>
      <c r="AQ100" s="90" t="s">
        <v>80</v>
      </c>
      <c r="AR100" s="91"/>
      <c r="AS100" s="105">
        <v>0</v>
      </c>
      <c r="AT100" s="106">
        <f t="shared" si="1"/>
        <v>0</v>
      </c>
      <c r="AU100" s="107">
        <f>'1000 - Ostatní náklady'!P118</f>
        <v>0</v>
      </c>
      <c r="AV100" s="106">
        <f>'1000 - Ostatní náklady'!J33</f>
        <v>0</v>
      </c>
      <c r="AW100" s="106">
        <f>'1000 - Ostatní náklady'!J34</f>
        <v>0</v>
      </c>
      <c r="AX100" s="106">
        <f>'1000 - Ostatní náklady'!J35</f>
        <v>0</v>
      </c>
      <c r="AY100" s="106">
        <f>'1000 - Ostatní náklady'!J36</f>
        <v>0</v>
      </c>
      <c r="AZ100" s="106">
        <f>'1000 - Ostatní náklady'!F33</f>
        <v>0</v>
      </c>
      <c r="BA100" s="106">
        <f>'1000 - Ostatní náklady'!F34</f>
        <v>0</v>
      </c>
      <c r="BB100" s="106">
        <f>'1000 - Ostatní náklady'!F35</f>
        <v>0</v>
      </c>
      <c r="BC100" s="106">
        <f>'1000 - Ostatní náklady'!F36</f>
        <v>0</v>
      </c>
      <c r="BD100" s="108">
        <f>'1000 - Ostatní náklady'!F37</f>
        <v>0</v>
      </c>
      <c r="BT100" s="96" t="s">
        <v>81</v>
      </c>
      <c r="BV100" s="96" t="s">
        <v>76</v>
      </c>
      <c r="BW100" s="96" t="s">
        <v>100</v>
      </c>
      <c r="BX100" s="96" t="s">
        <v>5</v>
      </c>
      <c r="CL100" s="96" t="s">
        <v>1</v>
      </c>
      <c r="CM100" s="96" t="s">
        <v>83</v>
      </c>
    </row>
    <row r="101" spans="2:44" s="1" customFormat="1" ht="30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7"/>
    </row>
    <row r="102" spans="2:44" s="1" customFormat="1" ht="6.95" customHeight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37"/>
    </row>
  </sheetData>
  <sheetProtection algorithmName="SHA-512" hashValue="+Dg6LX/tTCispGohylKlVIptzyq8tNefh0QK7XXy0k/6W/dHOl/HatOQUbGwyO8NCZlEoO6KwgQYLejco5dn6w==" saltValue="m7Iob0PwztLheY43ib6JnHv3pbm0js6MjDPbvkyj8PqXSPeLnFyErtRv2fIxpYr6zDZ95ofjv4peURAsF4s54A==" spinCount="100000" sheet="1" objects="1" scenarios="1" formatColumns="0" formatRows="0"/>
  <mergeCells count="62">
    <mergeCell ref="E99:I99"/>
    <mergeCell ref="K99:AF99"/>
    <mergeCell ref="D100:H100"/>
    <mergeCell ref="J100:AF100"/>
    <mergeCell ref="E96:I96"/>
    <mergeCell ref="K96:AF96"/>
    <mergeCell ref="D97:H97"/>
    <mergeCell ref="J97:AF97"/>
    <mergeCell ref="E98:I98"/>
    <mergeCell ref="K98:AF98"/>
    <mergeCell ref="AG94:AM94"/>
    <mergeCell ref="AN94:AP94"/>
    <mergeCell ref="C92:G92"/>
    <mergeCell ref="I92:AF92"/>
    <mergeCell ref="D95:H95"/>
    <mergeCell ref="J95:AF95"/>
    <mergeCell ref="AN98:AP98"/>
    <mergeCell ref="AG98:AM98"/>
    <mergeCell ref="AN99:AP99"/>
    <mergeCell ref="AG99:AM99"/>
    <mergeCell ref="AN100:AP100"/>
    <mergeCell ref="AG100:AM100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6" location="'SO 001 - Příprava území, ...'!C2" display="/"/>
    <hyperlink ref="A98" location="'SO 101 - Místní komunikace'!C2" display="/"/>
    <hyperlink ref="A99" location="'SO 192 - Dopravní značení...'!C2" display="/"/>
    <hyperlink ref="A100" location="'1000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88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101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Lautnerova, Šumperk</v>
      </c>
      <c r="F7" s="308"/>
      <c r="G7" s="308"/>
      <c r="H7" s="308"/>
      <c r="L7" s="19"/>
    </row>
    <row r="8" spans="2:12" ht="12" customHeight="1">
      <c r="B8" s="19"/>
      <c r="D8" s="115" t="s">
        <v>102</v>
      </c>
      <c r="L8" s="19"/>
    </row>
    <row r="9" spans="2:12" s="1" customFormat="1" ht="16.5" customHeight="1">
      <c r="B9" s="37"/>
      <c r="E9" s="307" t="s">
        <v>103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104</v>
      </c>
      <c r="I10" s="116"/>
      <c r="L10" s="37"/>
    </row>
    <row r="11" spans="2:12" s="1" customFormat="1" ht="36.95" customHeight="1">
      <c r="B11" s="37"/>
      <c r="E11" s="310" t="s">
        <v>105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22. 2. 2020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ROUND(J123,2)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ROUND((SUM(BE123:BE144)),2)</f>
        <v>0</v>
      </c>
      <c r="I35" s="128">
        <v>0.21</v>
      </c>
      <c r="J35" s="127">
        <f>ROUND(((SUM(BE123:BE144))*I35),2)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ROUND((SUM(BF123:BF144)),2)</f>
        <v>0</v>
      </c>
      <c r="I36" s="128">
        <v>0.15</v>
      </c>
      <c r="J36" s="127">
        <f>ROUND(((SUM(BF123:BF144))*I36),2)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ROUND((SUM(BG123:BG144)),2)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ROUND((SUM(BH123:BH144)),2)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ROUND((SUM(BI123:BI144)),2)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106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Lautnerova,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102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103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104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001 - Příprava území, demolice stávajících ploch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22. 2. 2020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107</v>
      </c>
      <c r="D96" s="152"/>
      <c r="E96" s="152"/>
      <c r="F96" s="152"/>
      <c r="G96" s="152"/>
      <c r="H96" s="152"/>
      <c r="I96" s="153"/>
      <c r="J96" s="154" t="s">
        <v>108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109</v>
      </c>
      <c r="D98" s="34"/>
      <c r="E98" s="34"/>
      <c r="F98" s="34"/>
      <c r="G98" s="34"/>
      <c r="H98" s="34"/>
      <c r="I98" s="116"/>
      <c r="J98" s="78">
        <f>J123</f>
        <v>0</v>
      </c>
      <c r="K98" s="34"/>
      <c r="L98" s="37"/>
      <c r="AU98" s="16" t="s">
        <v>110</v>
      </c>
    </row>
    <row r="99" spans="2:12" s="8" customFormat="1" ht="24.95" customHeight="1">
      <c r="B99" s="156"/>
      <c r="C99" s="157"/>
      <c r="D99" s="158" t="s">
        <v>111</v>
      </c>
      <c r="E99" s="159"/>
      <c r="F99" s="159"/>
      <c r="G99" s="159"/>
      <c r="H99" s="159"/>
      <c r="I99" s="160"/>
      <c r="J99" s="161">
        <f>J124</f>
        <v>0</v>
      </c>
      <c r="K99" s="157"/>
      <c r="L99" s="162"/>
    </row>
    <row r="100" spans="2:12" s="9" customFormat="1" ht="19.9" customHeight="1">
      <c r="B100" s="163"/>
      <c r="C100" s="98"/>
      <c r="D100" s="164" t="s">
        <v>112</v>
      </c>
      <c r="E100" s="165"/>
      <c r="F100" s="165"/>
      <c r="G100" s="165"/>
      <c r="H100" s="165"/>
      <c r="I100" s="166"/>
      <c r="J100" s="167">
        <f>J125</f>
        <v>0</v>
      </c>
      <c r="K100" s="98"/>
      <c r="L100" s="168"/>
    </row>
    <row r="101" spans="2:12" s="9" customFormat="1" ht="19.9" customHeight="1">
      <c r="B101" s="163"/>
      <c r="C101" s="98"/>
      <c r="D101" s="164" t="s">
        <v>113</v>
      </c>
      <c r="E101" s="165"/>
      <c r="F101" s="165"/>
      <c r="G101" s="165"/>
      <c r="H101" s="165"/>
      <c r="I101" s="166"/>
      <c r="J101" s="167">
        <f>J132</f>
        <v>0</v>
      </c>
      <c r="K101" s="98"/>
      <c r="L101" s="168"/>
    </row>
    <row r="102" spans="2:12" s="1" customFormat="1" ht="21.75" customHeight="1">
      <c r="B102" s="33"/>
      <c r="C102" s="34"/>
      <c r="D102" s="34"/>
      <c r="E102" s="34"/>
      <c r="F102" s="34"/>
      <c r="G102" s="34"/>
      <c r="H102" s="34"/>
      <c r="I102" s="116"/>
      <c r="J102" s="34"/>
      <c r="K102" s="34"/>
      <c r="L102" s="37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7"/>
      <c r="J103" s="49"/>
      <c r="K103" s="49"/>
      <c r="L103" s="37"/>
    </row>
    <row r="107" spans="2:12" s="1" customFormat="1" ht="6.95" customHeight="1">
      <c r="B107" s="50"/>
      <c r="C107" s="51"/>
      <c r="D107" s="51"/>
      <c r="E107" s="51"/>
      <c r="F107" s="51"/>
      <c r="G107" s="51"/>
      <c r="H107" s="51"/>
      <c r="I107" s="150"/>
      <c r="J107" s="51"/>
      <c r="K107" s="51"/>
      <c r="L107" s="37"/>
    </row>
    <row r="108" spans="2:12" s="1" customFormat="1" ht="24.95" customHeight="1">
      <c r="B108" s="33"/>
      <c r="C108" s="22" t="s">
        <v>114</v>
      </c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6.95" customHeight="1">
      <c r="B109" s="33"/>
      <c r="C109" s="34"/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2" customHeight="1">
      <c r="B110" s="33"/>
      <c r="C110" s="28" t="s">
        <v>16</v>
      </c>
      <c r="D110" s="34"/>
      <c r="E110" s="34"/>
      <c r="F110" s="34"/>
      <c r="G110" s="34"/>
      <c r="H110" s="34"/>
      <c r="I110" s="116"/>
      <c r="J110" s="34"/>
      <c r="K110" s="34"/>
      <c r="L110" s="37"/>
    </row>
    <row r="111" spans="2:12" s="1" customFormat="1" ht="16.5" customHeight="1">
      <c r="B111" s="33"/>
      <c r="C111" s="34"/>
      <c r="D111" s="34"/>
      <c r="E111" s="314" t="str">
        <f>E7</f>
        <v>Oprava místní komunikace na ul. Lautnerova, Šumperk</v>
      </c>
      <c r="F111" s="315"/>
      <c r="G111" s="315"/>
      <c r="H111" s="315"/>
      <c r="I111" s="116"/>
      <c r="J111" s="34"/>
      <c r="K111" s="34"/>
      <c r="L111" s="37"/>
    </row>
    <row r="112" spans="2:12" ht="12" customHeight="1">
      <c r="B112" s="20"/>
      <c r="C112" s="28" t="s">
        <v>102</v>
      </c>
      <c r="D112" s="21"/>
      <c r="E112" s="21"/>
      <c r="F112" s="21"/>
      <c r="G112" s="21"/>
      <c r="H112" s="21"/>
      <c r="J112" s="21"/>
      <c r="K112" s="21"/>
      <c r="L112" s="19"/>
    </row>
    <row r="113" spans="2:12" s="1" customFormat="1" ht="16.5" customHeight="1">
      <c r="B113" s="33"/>
      <c r="C113" s="34"/>
      <c r="D113" s="34"/>
      <c r="E113" s="314" t="s">
        <v>103</v>
      </c>
      <c r="F113" s="316"/>
      <c r="G113" s="316"/>
      <c r="H113" s="316"/>
      <c r="I113" s="116"/>
      <c r="J113" s="34"/>
      <c r="K113" s="34"/>
      <c r="L113" s="37"/>
    </row>
    <row r="114" spans="2:12" s="1" customFormat="1" ht="12" customHeight="1">
      <c r="B114" s="33"/>
      <c r="C114" s="28" t="s">
        <v>104</v>
      </c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82" t="str">
        <f>E11</f>
        <v>SO 001 - Příprava území, demolice stávajících ploch</v>
      </c>
      <c r="F115" s="316"/>
      <c r="G115" s="316"/>
      <c r="H115" s="316"/>
      <c r="I115" s="116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F14</f>
        <v>Šumperk</v>
      </c>
      <c r="G117" s="34"/>
      <c r="H117" s="34"/>
      <c r="I117" s="117" t="s">
        <v>22</v>
      </c>
      <c r="J117" s="60" t="str">
        <f>IF(J14="","",J14)</f>
        <v>22. 2. 2020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16"/>
      <c r="J118" s="34"/>
      <c r="K118" s="34"/>
      <c r="L118" s="37"/>
    </row>
    <row r="119" spans="2:12" s="1" customFormat="1" ht="15.2" customHeight="1">
      <c r="B119" s="33"/>
      <c r="C119" s="28" t="s">
        <v>24</v>
      </c>
      <c r="D119" s="34"/>
      <c r="E119" s="34"/>
      <c r="F119" s="26" t="str">
        <f>E17</f>
        <v xml:space="preserve"> </v>
      </c>
      <c r="G119" s="34"/>
      <c r="H119" s="34"/>
      <c r="I119" s="117" t="s">
        <v>30</v>
      </c>
      <c r="J119" s="31" t="str">
        <f>E23</f>
        <v xml:space="preserve"> </v>
      </c>
      <c r="K119" s="34"/>
      <c r="L119" s="37"/>
    </row>
    <row r="120" spans="2:12" s="1" customFormat="1" ht="15.2" customHeight="1">
      <c r="B120" s="33"/>
      <c r="C120" s="28" t="s">
        <v>28</v>
      </c>
      <c r="D120" s="34"/>
      <c r="E120" s="34"/>
      <c r="F120" s="26" t="str">
        <f>IF(E20="","",E20)</f>
        <v>Vyplň údaj</v>
      </c>
      <c r="G120" s="34"/>
      <c r="H120" s="34"/>
      <c r="I120" s="117" t="s">
        <v>32</v>
      </c>
      <c r="J120" s="31" t="str">
        <f>E26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20" s="10" customFormat="1" ht="29.25" customHeight="1">
      <c r="B122" s="169"/>
      <c r="C122" s="170" t="s">
        <v>115</v>
      </c>
      <c r="D122" s="171" t="s">
        <v>59</v>
      </c>
      <c r="E122" s="171" t="s">
        <v>55</v>
      </c>
      <c r="F122" s="171" t="s">
        <v>56</v>
      </c>
      <c r="G122" s="171" t="s">
        <v>116</v>
      </c>
      <c r="H122" s="171" t="s">
        <v>117</v>
      </c>
      <c r="I122" s="172" t="s">
        <v>118</v>
      </c>
      <c r="J122" s="171" t="s">
        <v>108</v>
      </c>
      <c r="K122" s="173" t="s">
        <v>119</v>
      </c>
      <c r="L122" s="174"/>
      <c r="M122" s="69" t="s">
        <v>1</v>
      </c>
      <c r="N122" s="70" t="s">
        <v>38</v>
      </c>
      <c r="O122" s="70" t="s">
        <v>120</v>
      </c>
      <c r="P122" s="70" t="s">
        <v>121</v>
      </c>
      <c r="Q122" s="70" t="s">
        <v>122</v>
      </c>
      <c r="R122" s="70" t="s">
        <v>123</v>
      </c>
      <c r="S122" s="70" t="s">
        <v>124</v>
      </c>
      <c r="T122" s="71" t="s">
        <v>125</v>
      </c>
    </row>
    <row r="123" spans="2:63" s="1" customFormat="1" ht="22.9" customHeight="1">
      <c r="B123" s="33"/>
      <c r="C123" s="76" t="s">
        <v>126</v>
      </c>
      <c r="D123" s="34"/>
      <c r="E123" s="34"/>
      <c r="F123" s="34"/>
      <c r="G123" s="34"/>
      <c r="H123" s="34"/>
      <c r="I123" s="116"/>
      <c r="J123" s="175">
        <f>BK123</f>
        <v>0</v>
      </c>
      <c r="K123" s="34"/>
      <c r="L123" s="37"/>
      <c r="M123" s="72"/>
      <c r="N123" s="73"/>
      <c r="O123" s="73"/>
      <c r="P123" s="176">
        <f>P124</f>
        <v>0</v>
      </c>
      <c r="Q123" s="73"/>
      <c r="R123" s="176">
        <f>R124</f>
        <v>0.12960000000000002</v>
      </c>
      <c r="S123" s="73"/>
      <c r="T123" s="177">
        <f>T124</f>
        <v>184.32</v>
      </c>
      <c r="AT123" s="16" t="s">
        <v>73</v>
      </c>
      <c r="AU123" s="16" t="s">
        <v>110</v>
      </c>
      <c r="BK123" s="178">
        <f>BK124</f>
        <v>0</v>
      </c>
    </row>
    <row r="124" spans="2:63" s="11" customFormat="1" ht="25.9" customHeight="1">
      <c r="B124" s="179"/>
      <c r="C124" s="180"/>
      <c r="D124" s="181" t="s">
        <v>73</v>
      </c>
      <c r="E124" s="182" t="s">
        <v>127</v>
      </c>
      <c r="F124" s="182" t="s">
        <v>128</v>
      </c>
      <c r="G124" s="180"/>
      <c r="H124" s="180"/>
      <c r="I124" s="183"/>
      <c r="J124" s="184">
        <f>BK124</f>
        <v>0</v>
      </c>
      <c r="K124" s="180"/>
      <c r="L124" s="185"/>
      <c r="M124" s="186"/>
      <c r="N124" s="187"/>
      <c r="O124" s="187"/>
      <c r="P124" s="188">
        <f>P125+P132</f>
        <v>0</v>
      </c>
      <c r="Q124" s="187"/>
      <c r="R124" s="188">
        <f>R125+R132</f>
        <v>0.12960000000000002</v>
      </c>
      <c r="S124" s="187"/>
      <c r="T124" s="189">
        <f>T125+T132</f>
        <v>184.32</v>
      </c>
      <c r="AR124" s="190" t="s">
        <v>81</v>
      </c>
      <c r="AT124" s="191" t="s">
        <v>73</v>
      </c>
      <c r="AU124" s="191" t="s">
        <v>74</v>
      </c>
      <c r="AY124" s="190" t="s">
        <v>129</v>
      </c>
      <c r="BK124" s="192">
        <f>BK125+BK132</f>
        <v>0</v>
      </c>
    </row>
    <row r="125" spans="2:63" s="11" customFormat="1" ht="22.9" customHeight="1">
      <c r="B125" s="179"/>
      <c r="C125" s="180"/>
      <c r="D125" s="181" t="s">
        <v>73</v>
      </c>
      <c r="E125" s="193" t="s">
        <v>81</v>
      </c>
      <c r="F125" s="193" t="s">
        <v>130</v>
      </c>
      <c r="G125" s="180"/>
      <c r="H125" s="180"/>
      <c r="I125" s="183"/>
      <c r="J125" s="194">
        <f>BK125</f>
        <v>0</v>
      </c>
      <c r="K125" s="180"/>
      <c r="L125" s="185"/>
      <c r="M125" s="186"/>
      <c r="N125" s="187"/>
      <c r="O125" s="187"/>
      <c r="P125" s="188">
        <f>SUM(P126:P131)</f>
        <v>0</v>
      </c>
      <c r="Q125" s="187"/>
      <c r="R125" s="188">
        <f>SUM(R126:R131)</f>
        <v>0.12960000000000002</v>
      </c>
      <c r="S125" s="187"/>
      <c r="T125" s="189">
        <f>SUM(T126:T131)</f>
        <v>184.32</v>
      </c>
      <c r="AR125" s="190" t="s">
        <v>81</v>
      </c>
      <c r="AT125" s="191" t="s">
        <v>73</v>
      </c>
      <c r="AU125" s="191" t="s">
        <v>81</v>
      </c>
      <c r="AY125" s="190" t="s">
        <v>129</v>
      </c>
      <c r="BK125" s="192">
        <f>SUM(BK126:BK131)</f>
        <v>0</v>
      </c>
    </row>
    <row r="126" spans="2:65" s="1" customFormat="1" ht="24" customHeight="1">
      <c r="B126" s="33"/>
      <c r="C126" s="195" t="s">
        <v>81</v>
      </c>
      <c r="D126" s="195" t="s">
        <v>131</v>
      </c>
      <c r="E126" s="196" t="s">
        <v>132</v>
      </c>
      <c r="F126" s="197" t="s">
        <v>133</v>
      </c>
      <c r="G126" s="198" t="s">
        <v>134</v>
      </c>
      <c r="H126" s="199">
        <v>1440</v>
      </c>
      <c r="I126" s="200"/>
      <c r="J126" s="201">
        <f>ROUND(I126*H126,2)</f>
        <v>0</v>
      </c>
      <c r="K126" s="197" t="s">
        <v>135</v>
      </c>
      <c r="L126" s="37"/>
      <c r="M126" s="202" t="s">
        <v>1</v>
      </c>
      <c r="N126" s="203" t="s">
        <v>39</v>
      </c>
      <c r="O126" s="65"/>
      <c r="P126" s="204">
        <f>O126*H126</f>
        <v>0</v>
      </c>
      <c r="Q126" s="204">
        <v>9E-05</v>
      </c>
      <c r="R126" s="204">
        <f>Q126*H126</f>
        <v>0.12960000000000002</v>
      </c>
      <c r="S126" s="204">
        <v>0.128</v>
      </c>
      <c r="T126" s="205">
        <f>S126*H126</f>
        <v>184.32</v>
      </c>
      <c r="AR126" s="206" t="s">
        <v>136</v>
      </c>
      <c r="AT126" s="206" t="s">
        <v>131</v>
      </c>
      <c r="AU126" s="206" t="s">
        <v>83</v>
      </c>
      <c r="AY126" s="16" t="s">
        <v>129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6" t="s">
        <v>81</v>
      </c>
      <c r="BK126" s="207">
        <f>ROUND(I126*H126,2)</f>
        <v>0</v>
      </c>
      <c r="BL126" s="16" t="s">
        <v>136</v>
      </c>
      <c r="BM126" s="206" t="s">
        <v>137</v>
      </c>
    </row>
    <row r="127" spans="2:51" s="12" customFormat="1" ht="11.25">
      <c r="B127" s="208"/>
      <c r="C127" s="209"/>
      <c r="D127" s="210" t="s">
        <v>138</v>
      </c>
      <c r="E127" s="211" t="s">
        <v>1</v>
      </c>
      <c r="F127" s="212" t="s">
        <v>139</v>
      </c>
      <c r="G127" s="209"/>
      <c r="H127" s="211" t="s">
        <v>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138</v>
      </c>
      <c r="AU127" s="218" t="s">
        <v>83</v>
      </c>
      <c r="AV127" s="12" t="s">
        <v>81</v>
      </c>
      <c r="AW127" s="12" t="s">
        <v>31</v>
      </c>
      <c r="AX127" s="12" t="s">
        <v>74</v>
      </c>
      <c r="AY127" s="218" t="s">
        <v>129</v>
      </c>
    </row>
    <row r="128" spans="2:51" s="13" customFormat="1" ht="11.25">
      <c r="B128" s="219"/>
      <c r="C128" s="220"/>
      <c r="D128" s="210" t="s">
        <v>138</v>
      </c>
      <c r="E128" s="221" t="s">
        <v>1</v>
      </c>
      <c r="F128" s="222" t="s">
        <v>140</v>
      </c>
      <c r="G128" s="220"/>
      <c r="H128" s="223">
        <v>960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138</v>
      </c>
      <c r="AU128" s="229" t="s">
        <v>83</v>
      </c>
      <c r="AV128" s="13" t="s">
        <v>83</v>
      </c>
      <c r="AW128" s="13" t="s">
        <v>31</v>
      </c>
      <c r="AX128" s="13" t="s">
        <v>74</v>
      </c>
      <c r="AY128" s="229" t="s">
        <v>129</v>
      </c>
    </row>
    <row r="129" spans="2:51" s="12" customFormat="1" ht="11.25">
      <c r="B129" s="208"/>
      <c r="C129" s="209"/>
      <c r="D129" s="210" t="s">
        <v>138</v>
      </c>
      <c r="E129" s="211" t="s">
        <v>1</v>
      </c>
      <c r="F129" s="212" t="s">
        <v>139</v>
      </c>
      <c r="G129" s="209"/>
      <c r="H129" s="211" t="s">
        <v>1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138</v>
      </c>
      <c r="AU129" s="218" t="s">
        <v>83</v>
      </c>
      <c r="AV129" s="12" t="s">
        <v>81</v>
      </c>
      <c r="AW129" s="12" t="s">
        <v>31</v>
      </c>
      <c r="AX129" s="12" t="s">
        <v>74</v>
      </c>
      <c r="AY129" s="218" t="s">
        <v>129</v>
      </c>
    </row>
    <row r="130" spans="2:51" s="13" customFormat="1" ht="11.25">
      <c r="B130" s="219"/>
      <c r="C130" s="220"/>
      <c r="D130" s="210" t="s">
        <v>138</v>
      </c>
      <c r="E130" s="221" t="s">
        <v>1</v>
      </c>
      <c r="F130" s="222" t="s">
        <v>141</v>
      </c>
      <c r="G130" s="220"/>
      <c r="H130" s="223">
        <v>480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138</v>
      </c>
      <c r="AU130" s="229" t="s">
        <v>83</v>
      </c>
      <c r="AV130" s="13" t="s">
        <v>83</v>
      </c>
      <c r="AW130" s="13" t="s">
        <v>31</v>
      </c>
      <c r="AX130" s="13" t="s">
        <v>74</v>
      </c>
      <c r="AY130" s="229" t="s">
        <v>129</v>
      </c>
    </row>
    <row r="131" spans="2:51" s="14" customFormat="1" ht="11.25">
      <c r="B131" s="230"/>
      <c r="C131" s="231"/>
      <c r="D131" s="210" t="s">
        <v>138</v>
      </c>
      <c r="E131" s="232" t="s">
        <v>1</v>
      </c>
      <c r="F131" s="233" t="s">
        <v>142</v>
      </c>
      <c r="G131" s="231"/>
      <c r="H131" s="234">
        <v>1440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138</v>
      </c>
      <c r="AU131" s="240" t="s">
        <v>83</v>
      </c>
      <c r="AV131" s="14" t="s">
        <v>136</v>
      </c>
      <c r="AW131" s="14" t="s">
        <v>31</v>
      </c>
      <c r="AX131" s="14" t="s">
        <v>81</v>
      </c>
      <c r="AY131" s="240" t="s">
        <v>129</v>
      </c>
    </row>
    <row r="132" spans="2:63" s="11" customFormat="1" ht="22.9" customHeight="1">
      <c r="B132" s="179"/>
      <c r="C132" s="180"/>
      <c r="D132" s="181" t="s">
        <v>73</v>
      </c>
      <c r="E132" s="193" t="s">
        <v>143</v>
      </c>
      <c r="F132" s="193" t="s">
        <v>144</v>
      </c>
      <c r="G132" s="180"/>
      <c r="H132" s="180"/>
      <c r="I132" s="183"/>
      <c r="J132" s="194">
        <f>BK132</f>
        <v>0</v>
      </c>
      <c r="K132" s="180"/>
      <c r="L132" s="185"/>
      <c r="M132" s="186"/>
      <c r="N132" s="187"/>
      <c r="O132" s="187"/>
      <c r="P132" s="188">
        <f>SUM(P133:P144)</f>
        <v>0</v>
      </c>
      <c r="Q132" s="187"/>
      <c r="R132" s="188">
        <f>SUM(R133:R144)</f>
        <v>0</v>
      </c>
      <c r="S132" s="187"/>
      <c r="T132" s="189">
        <f>SUM(T133:T144)</f>
        <v>0</v>
      </c>
      <c r="AR132" s="190" t="s">
        <v>81</v>
      </c>
      <c r="AT132" s="191" t="s">
        <v>73</v>
      </c>
      <c r="AU132" s="191" t="s">
        <v>81</v>
      </c>
      <c r="AY132" s="190" t="s">
        <v>129</v>
      </c>
      <c r="BK132" s="192">
        <f>SUM(BK133:BK144)</f>
        <v>0</v>
      </c>
    </row>
    <row r="133" spans="2:65" s="1" customFormat="1" ht="16.5" customHeight="1">
      <c r="B133" s="33"/>
      <c r="C133" s="195" t="s">
        <v>83</v>
      </c>
      <c r="D133" s="195" t="s">
        <v>131</v>
      </c>
      <c r="E133" s="196" t="s">
        <v>145</v>
      </c>
      <c r="F133" s="197" t="s">
        <v>146</v>
      </c>
      <c r="G133" s="198" t="s">
        <v>147</v>
      </c>
      <c r="H133" s="199">
        <v>184.32</v>
      </c>
      <c r="I133" s="200"/>
      <c r="J133" s="201">
        <f>ROUND(I133*H133,2)</f>
        <v>0</v>
      </c>
      <c r="K133" s="197" t="s">
        <v>135</v>
      </c>
      <c r="L133" s="37"/>
      <c r="M133" s="202" t="s">
        <v>1</v>
      </c>
      <c r="N133" s="203" t="s">
        <v>39</v>
      </c>
      <c r="O133" s="65"/>
      <c r="P133" s="204">
        <f>O133*H133</f>
        <v>0</v>
      </c>
      <c r="Q133" s="204">
        <v>0</v>
      </c>
      <c r="R133" s="204">
        <f>Q133*H133</f>
        <v>0</v>
      </c>
      <c r="S133" s="204">
        <v>0</v>
      </c>
      <c r="T133" s="205">
        <f>S133*H133</f>
        <v>0</v>
      </c>
      <c r="AR133" s="206" t="s">
        <v>136</v>
      </c>
      <c r="AT133" s="206" t="s">
        <v>131</v>
      </c>
      <c r="AU133" s="206" t="s">
        <v>83</v>
      </c>
      <c r="AY133" s="16" t="s">
        <v>129</v>
      </c>
      <c r="BE133" s="207">
        <f>IF(N133="základní",J133,0)</f>
        <v>0</v>
      </c>
      <c r="BF133" s="207">
        <f>IF(N133="snížená",J133,0)</f>
        <v>0</v>
      </c>
      <c r="BG133" s="207">
        <f>IF(N133="zákl. přenesená",J133,0)</f>
        <v>0</v>
      </c>
      <c r="BH133" s="207">
        <f>IF(N133="sníž. přenesená",J133,0)</f>
        <v>0</v>
      </c>
      <c r="BI133" s="207">
        <f>IF(N133="nulová",J133,0)</f>
        <v>0</v>
      </c>
      <c r="BJ133" s="16" t="s">
        <v>81</v>
      </c>
      <c r="BK133" s="207">
        <f>ROUND(I133*H133,2)</f>
        <v>0</v>
      </c>
      <c r="BL133" s="16" t="s">
        <v>136</v>
      </c>
      <c r="BM133" s="206" t="s">
        <v>148</v>
      </c>
    </row>
    <row r="134" spans="2:51" s="12" customFormat="1" ht="11.25">
      <c r="B134" s="208"/>
      <c r="C134" s="209"/>
      <c r="D134" s="210" t="s">
        <v>138</v>
      </c>
      <c r="E134" s="211" t="s">
        <v>1</v>
      </c>
      <c r="F134" s="212" t="s">
        <v>149</v>
      </c>
      <c r="G134" s="209"/>
      <c r="H134" s="211" t="s">
        <v>1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138</v>
      </c>
      <c r="AU134" s="218" t="s">
        <v>83</v>
      </c>
      <c r="AV134" s="12" t="s">
        <v>81</v>
      </c>
      <c r="AW134" s="12" t="s">
        <v>31</v>
      </c>
      <c r="AX134" s="12" t="s">
        <v>74</v>
      </c>
      <c r="AY134" s="218" t="s">
        <v>129</v>
      </c>
    </row>
    <row r="135" spans="2:51" s="13" customFormat="1" ht="11.25">
      <c r="B135" s="219"/>
      <c r="C135" s="220"/>
      <c r="D135" s="210" t="s">
        <v>138</v>
      </c>
      <c r="E135" s="221" t="s">
        <v>1</v>
      </c>
      <c r="F135" s="222" t="s">
        <v>150</v>
      </c>
      <c r="G135" s="220"/>
      <c r="H135" s="223">
        <v>184.32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138</v>
      </c>
      <c r="AU135" s="229" t="s">
        <v>83</v>
      </c>
      <c r="AV135" s="13" t="s">
        <v>83</v>
      </c>
      <c r="AW135" s="13" t="s">
        <v>31</v>
      </c>
      <c r="AX135" s="13" t="s">
        <v>74</v>
      </c>
      <c r="AY135" s="229" t="s">
        <v>129</v>
      </c>
    </row>
    <row r="136" spans="2:51" s="14" customFormat="1" ht="11.25">
      <c r="B136" s="230"/>
      <c r="C136" s="231"/>
      <c r="D136" s="210" t="s">
        <v>138</v>
      </c>
      <c r="E136" s="232" t="s">
        <v>1</v>
      </c>
      <c r="F136" s="233" t="s">
        <v>142</v>
      </c>
      <c r="G136" s="231"/>
      <c r="H136" s="234">
        <v>184.32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138</v>
      </c>
      <c r="AU136" s="240" t="s">
        <v>83</v>
      </c>
      <c r="AV136" s="14" t="s">
        <v>136</v>
      </c>
      <c r="AW136" s="14" t="s">
        <v>31</v>
      </c>
      <c r="AX136" s="14" t="s">
        <v>81</v>
      </c>
      <c r="AY136" s="240" t="s">
        <v>129</v>
      </c>
    </row>
    <row r="137" spans="2:65" s="1" customFormat="1" ht="24" customHeight="1">
      <c r="B137" s="33"/>
      <c r="C137" s="195" t="s">
        <v>151</v>
      </c>
      <c r="D137" s="195" t="s">
        <v>131</v>
      </c>
      <c r="E137" s="196" t="s">
        <v>152</v>
      </c>
      <c r="F137" s="197" t="s">
        <v>153</v>
      </c>
      <c r="G137" s="198" t="s">
        <v>147</v>
      </c>
      <c r="H137" s="199">
        <v>552.96</v>
      </c>
      <c r="I137" s="200"/>
      <c r="J137" s="201">
        <f>ROUND(I137*H137,2)</f>
        <v>0</v>
      </c>
      <c r="K137" s="197" t="s">
        <v>135</v>
      </c>
      <c r="L137" s="37"/>
      <c r="M137" s="202" t="s">
        <v>1</v>
      </c>
      <c r="N137" s="203" t="s">
        <v>39</v>
      </c>
      <c r="O137" s="65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AR137" s="206" t="s">
        <v>136</v>
      </c>
      <c r="AT137" s="206" t="s">
        <v>131</v>
      </c>
      <c r="AU137" s="206" t="s">
        <v>83</v>
      </c>
      <c r="AY137" s="16" t="s">
        <v>129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6" t="s">
        <v>81</v>
      </c>
      <c r="BK137" s="207">
        <f>ROUND(I137*H137,2)</f>
        <v>0</v>
      </c>
      <c r="BL137" s="16" t="s">
        <v>136</v>
      </c>
      <c r="BM137" s="206" t="s">
        <v>154</v>
      </c>
    </row>
    <row r="138" spans="2:51" s="12" customFormat="1" ht="11.25">
      <c r="B138" s="208"/>
      <c r="C138" s="209"/>
      <c r="D138" s="210" t="s">
        <v>138</v>
      </c>
      <c r="E138" s="211" t="s">
        <v>1</v>
      </c>
      <c r="F138" s="212" t="s">
        <v>149</v>
      </c>
      <c r="G138" s="209"/>
      <c r="H138" s="211" t="s">
        <v>1</v>
      </c>
      <c r="I138" s="213"/>
      <c r="J138" s="209"/>
      <c r="K138" s="209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138</v>
      </c>
      <c r="AU138" s="218" t="s">
        <v>83</v>
      </c>
      <c r="AV138" s="12" t="s">
        <v>81</v>
      </c>
      <c r="AW138" s="12" t="s">
        <v>31</v>
      </c>
      <c r="AX138" s="12" t="s">
        <v>74</v>
      </c>
      <c r="AY138" s="218" t="s">
        <v>129</v>
      </c>
    </row>
    <row r="139" spans="2:51" s="13" customFormat="1" ht="11.25">
      <c r="B139" s="219"/>
      <c r="C139" s="220"/>
      <c r="D139" s="210" t="s">
        <v>138</v>
      </c>
      <c r="E139" s="221" t="s">
        <v>1</v>
      </c>
      <c r="F139" s="222" t="s">
        <v>155</v>
      </c>
      <c r="G139" s="220"/>
      <c r="H139" s="223">
        <v>552.96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138</v>
      </c>
      <c r="AU139" s="229" t="s">
        <v>83</v>
      </c>
      <c r="AV139" s="13" t="s">
        <v>83</v>
      </c>
      <c r="AW139" s="13" t="s">
        <v>31</v>
      </c>
      <c r="AX139" s="13" t="s">
        <v>74</v>
      </c>
      <c r="AY139" s="229" t="s">
        <v>129</v>
      </c>
    </row>
    <row r="140" spans="2:51" s="14" customFormat="1" ht="11.25">
      <c r="B140" s="230"/>
      <c r="C140" s="231"/>
      <c r="D140" s="210" t="s">
        <v>138</v>
      </c>
      <c r="E140" s="232" t="s">
        <v>1</v>
      </c>
      <c r="F140" s="233" t="s">
        <v>142</v>
      </c>
      <c r="G140" s="231"/>
      <c r="H140" s="234">
        <v>552.96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138</v>
      </c>
      <c r="AU140" s="240" t="s">
        <v>83</v>
      </c>
      <c r="AV140" s="14" t="s">
        <v>136</v>
      </c>
      <c r="AW140" s="14" t="s">
        <v>31</v>
      </c>
      <c r="AX140" s="14" t="s">
        <v>81</v>
      </c>
      <c r="AY140" s="240" t="s">
        <v>129</v>
      </c>
    </row>
    <row r="141" spans="2:65" s="1" customFormat="1" ht="16.5" customHeight="1">
      <c r="B141" s="33"/>
      <c r="C141" s="195" t="s">
        <v>136</v>
      </c>
      <c r="D141" s="195" t="s">
        <v>131</v>
      </c>
      <c r="E141" s="196" t="s">
        <v>156</v>
      </c>
      <c r="F141" s="197" t="s">
        <v>157</v>
      </c>
      <c r="G141" s="198" t="s">
        <v>147</v>
      </c>
      <c r="H141" s="199">
        <v>184.32</v>
      </c>
      <c r="I141" s="200"/>
      <c r="J141" s="201">
        <f>ROUND(I141*H141,2)</f>
        <v>0</v>
      </c>
      <c r="K141" s="197" t="s">
        <v>1</v>
      </c>
      <c r="L141" s="37"/>
      <c r="M141" s="202" t="s">
        <v>1</v>
      </c>
      <c r="N141" s="203" t="s">
        <v>39</v>
      </c>
      <c r="O141" s="65"/>
      <c r="P141" s="204">
        <f>O141*H141</f>
        <v>0</v>
      </c>
      <c r="Q141" s="204">
        <v>0</v>
      </c>
      <c r="R141" s="204">
        <f>Q141*H141</f>
        <v>0</v>
      </c>
      <c r="S141" s="204">
        <v>0</v>
      </c>
      <c r="T141" s="205">
        <f>S141*H141</f>
        <v>0</v>
      </c>
      <c r="AR141" s="206" t="s">
        <v>136</v>
      </c>
      <c r="AT141" s="206" t="s">
        <v>131</v>
      </c>
      <c r="AU141" s="206" t="s">
        <v>83</v>
      </c>
      <c r="AY141" s="16" t="s">
        <v>129</v>
      </c>
      <c r="BE141" s="207">
        <f>IF(N141="základní",J141,0)</f>
        <v>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6" t="s">
        <v>81</v>
      </c>
      <c r="BK141" s="207">
        <f>ROUND(I141*H141,2)</f>
        <v>0</v>
      </c>
      <c r="BL141" s="16" t="s">
        <v>136</v>
      </c>
      <c r="BM141" s="206" t="s">
        <v>158</v>
      </c>
    </row>
    <row r="142" spans="2:51" s="12" customFormat="1" ht="22.5">
      <c r="B142" s="208"/>
      <c r="C142" s="209"/>
      <c r="D142" s="210" t="s">
        <v>138</v>
      </c>
      <c r="E142" s="211" t="s">
        <v>1</v>
      </c>
      <c r="F142" s="212" t="s">
        <v>159</v>
      </c>
      <c r="G142" s="209"/>
      <c r="H142" s="211" t="s">
        <v>1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138</v>
      </c>
      <c r="AU142" s="218" t="s">
        <v>83</v>
      </c>
      <c r="AV142" s="12" t="s">
        <v>81</v>
      </c>
      <c r="AW142" s="12" t="s">
        <v>31</v>
      </c>
      <c r="AX142" s="12" t="s">
        <v>74</v>
      </c>
      <c r="AY142" s="218" t="s">
        <v>129</v>
      </c>
    </row>
    <row r="143" spans="2:51" s="13" customFormat="1" ht="11.25">
      <c r="B143" s="219"/>
      <c r="C143" s="220"/>
      <c r="D143" s="210" t="s">
        <v>138</v>
      </c>
      <c r="E143" s="221" t="s">
        <v>1</v>
      </c>
      <c r="F143" s="222" t="s">
        <v>150</v>
      </c>
      <c r="G143" s="220"/>
      <c r="H143" s="223">
        <v>184.32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138</v>
      </c>
      <c r="AU143" s="229" t="s">
        <v>83</v>
      </c>
      <c r="AV143" s="13" t="s">
        <v>83</v>
      </c>
      <c r="AW143" s="13" t="s">
        <v>31</v>
      </c>
      <c r="AX143" s="13" t="s">
        <v>74</v>
      </c>
      <c r="AY143" s="229" t="s">
        <v>129</v>
      </c>
    </row>
    <row r="144" spans="2:51" s="14" customFormat="1" ht="11.25">
      <c r="B144" s="230"/>
      <c r="C144" s="231"/>
      <c r="D144" s="210" t="s">
        <v>138</v>
      </c>
      <c r="E144" s="232" t="s">
        <v>1</v>
      </c>
      <c r="F144" s="233" t="s">
        <v>142</v>
      </c>
      <c r="G144" s="231"/>
      <c r="H144" s="234">
        <v>184.32</v>
      </c>
      <c r="I144" s="235"/>
      <c r="J144" s="231"/>
      <c r="K144" s="231"/>
      <c r="L144" s="236"/>
      <c r="M144" s="241"/>
      <c r="N144" s="242"/>
      <c r="O144" s="242"/>
      <c r="P144" s="242"/>
      <c r="Q144" s="242"/>
      <c r="R144" s="242"/>
      <c r="S144" s="242"/>
      <c r="T144" s="243"/>
      <c r="AT144" s="240" t="s">
        <v>138</v>
      </c>
      <c r="AU144" s="240" t="s">
        <v>83</v>
      </c>
      <c r="AV144" s="14" t="s">
        <v>136</v>
      </c>
      <c r="AW144" s="14" t="s">
        <v>31</v>
      </c>
      <c r="AX144" s="14" t="s">
        <v>81</v>
      </c>
      <c r="AY144" s="240" t="s">
        <v>129</v>
      </c>
    </row>
    <row r="145" spans="2:12" s="1" customFormat="1" ht="6.95" customHeight="1">
      <c r="B145" s="48"/>
      <c r="C145" s="49"/>
      <c r="D145" s="49"/>
      <c r="E145" s="49"/>
      <c r="F145" s="49"/>
      <c r="G145" s="49"/>
      <c r="H145" s="49"/>
      <c r="I145" s="147"/>
      <c r="J145" s="49"/>
      <c r="K145" s="49"/>
      <c r="L145" s="37"/>
    </row>
  </sheetData>
  <sheetProtection algorithmName="SHA-512" hashValue="MPlqzTTQ4Y7En+BEA7ZF3cwKDoacX+ytEGDDo6H860W/EaUhL1X2qvadJii9sNFLxtKKNZGiGvy89EER1Jt1Qg==" saltValue="EkDxzm1dcMJeuGKdhcQBfUAg0F0XDIQd6wy/pMrSLHd+WdcwE0RZafVaK8u7y1QCxXsK5TQBPSc/8uOGD3c0Kg==" spinCount="100000" sheet="1" objects="1" scenarios="1" formatColumns="0" formatRows="0" autoFilter="0"/>
  <autoFilter ref="C122:K144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94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101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Lautnerova, Šumperk</v>
      </c>
      <c r="F7" s="308"/>
      <c r="G7" s="308"/>
      <c r="H7" s="308"/>
      <c r="L7" s="19"/>
    </row>
    <row r="8" spans="2:12" ht="12" customHeight="1">
      <c r="B8" s="19"/>
      <c r="D8" s="115" t="s">
        <v>102</v>
      </c>
      <c r="L8" s="19"/>
    </row>
    <row r="9" spans="2:12" s="1" customFormat="1" ht="16.5" customHeight="1">
      <c r="B9" s="37"/>
      <c r="E9" s="307" t="s">
        <v>160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104</v>
      </c>
      <c r="I10" s="116"/>
      <c r="L10" s="37"/>
    </row>
    <row r="11" spans="2:12" s="1" customFormat="1" ht="36.95" customHeight="1">
      <c r="B11" s="37"/>
      <c r="E11" s="310" t="s">
        <v>161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22. 2. 2020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ROUND(J129,2)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ROUND((SUM(BE129:BE282)),2)</f>
        <v>0</v>
      </c>
      <c r="I35" s="128">
        <v>0.21</v>
      </c>
      <c r="J35" s="127">
        <f>ROUND(((SUM(BE129:BE282))*I35),2)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ROUND((SUM(BF129:BF282)),2)</f>
        <v>0</v>
      </c>
      <c r="I36" s="128">
        <v>0.15</v>
      </c>
      <c r="J36" s="127">
        <f>ROUND(((SUM(BF129:BF282))*I36),2)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ROUND((SUM(BG129:BG282)),2)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ROUND((SUM(BH129:BH282)),2)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ROUND((SUM(BI129:BI282)),2)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106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Lautnerova,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102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160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104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101 - Místní komunikace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22. 2. 2020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107</v>
      </c>
      <c r="D96" s="152"/>
      <c r="E96" s="152"/>
      <c r="F96" s="152"/>
      <c r="G96" s="152"/>
      <c r="H96" s="152"/>
      <c r="I96" s="153"/>
      <c r="J96" s="154" t="s">
        <v>108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109</v>
      </c>
      <c r="D98" s="34"/>
      <c r="E98" s="34"/>
      <c r="F98" s="34"/>
      <c r="G98" s="34"/>
      <c r="H98" s="34"/>
      <c r="I98" s="116"/>
      <c r="J98" s="78">
        <f>J129</f>
        <v>0</v>
      </c>
      <c r="K98" s="34"/>
      <c r="L98" s="37"/>
      <c r="AU98" s="16" t="s">
        <v>110</v>
      </c>
    </row>
    <row r="99" spans="2:12" s="8" customFormat="1" ht="24.95" customHeight="1">
      <c r="B99" s="156"/>
      <c r="C99" s="157"/>
      <c r="D99" s="158" t="s">
        <v>111</v>
      </c>
      <c r="E99" s="159"/>
      <c r="F99" s="159"/>
      <c r="G99" s="159"/>
      <c r="H99" s="159"/>
      <c r="I99" s="160"/>
      <c r="J99" s="161">
        <f>J130</f>
        <v>0</v>
      </c>
      <c r="K99" s="157"/>
      <c r="L99" s="162"/>
    </row>
    <row r="100" spans="2:12" s="9" customFormat="1" ht="19.9" customHeight="1">
      <c r="B100" s="163"/>
      <c r="C100" s="98"/>
      <c r="D100" s="164" t="s">
        <v>112</v>
      </c>
      <c r="E100" s="165"/>
      <c r="F100" s="165"/>
      <c r="G100" s="165"/>
      <c r="H100" s="165"/>
      <c r="I100" s="166"/>
      <c r="J100" s="167">
        <f>J131</f>
        <v>0</v>
      </c>
      <c r="K100" s="98"/>
      <c r="L100" s="168"/>
    </row>
    <row r="101" spans="2:12" s="9" customFormat="1" ht="19.9" customHeight="1">
      <c r="B101" s="163"/>
      <c r="C101" s="98"/>
      <c r="D101" s="164" t="s">
        <v>162</v>
      </c>
      <c r="E101" s="165"/>
      <c r="F101" s="165"/>
      <c r="G101" s="165"/>
      <c r="H101" s="165"/>
      <c r="I101" s="166"/>
      <c r="J101" s="167">
        <f>J170</f>
        <v>0</v>
      </c>
      <c r="K101" s="98"/>
      <c r="L101" s="168"/>
    </row>
    <row r="102" spans="2:12" s="9" customFormat="1" ht="19.9" customHeight="1">
      <c r="B102" s="163"/>
      <c r="C102" s="98"/>
      <c r="D102" s="164" t="s">
        <v>163</v>
      </c>
      <c r="E102" s="165"/>
      <c r="F102" s="165"/>
      <c r="G102" s="165"/>
      <c r="H102" s="165"/>
      <c r="I102" s="166"/>
      <c r="J102" s="167">
        <f>J178</f>
        <v>0</v>
      </c>
      <c r="K102" s="98"/>
      <c r="L102" s="168"/>
    </row>
    <row r="103" spans="2:12" s="9" customFormat="1" ht="19.9" customHeight="1">
      <c r="B103" s="163"/>
      <c r="C103" s="98"/>
      <c r="D103" s="164" t="s">
        <v>164</v>
      </c>
      <c r="E103" s="165"/>
      <c r="F103" s="165"/>
      <c r="G103" s="165"/>
      <c r="H103" s="165"/>
      <c r="I103" s="166"/>
      <c r="J103" s="167">
        <f>J183</f>
        <v>0</v>
      </c>
      <c r="K103" s="98"/>
      <c r="L103" s="168"/>
    </row>
    <row r="104" spans="2:12" s="9" customFormat="1" ht="19.9" customHeight="1">
      <c r="B104" s="163"/>
      <c r="C104" s="98"/>
      <c r="D104" s="164" t="s">
        <v>165</v>
      </c>
      <c r="E104" s="165"/>
      <c r="F104" s="165"/>
      <c r="G104" s="165"/>
      <c r="H104" s="165"/>
      <c r="I104" s="166"/>
      <c r="J104" s="167">
        <f>J203</f>
        <v>0</v>
      </c>
      <c r="K104" s="98"/>
      <c r="L104" s="168"/>
    </row>
    <row r="105" spans="2:12" s="9" customFormat="1" ht="19.9" customHeight="1">
      <c r="B105" s="163"/>
      <c r="C105" s="98"/>
      <c r="D105" s="164" t="s">
        <v>166</v>
      </c>
      <c r="E105" s="165"/>
      <c r="F105" s="165"/>
      <c r="G105" s="165"/>
      <c r="H105" s="165"/>
      <c r="I105" s="166"/>
      <c r="J105" s="167">
        <f>J232</f>
        <v>0</v>
      </c>
      <c r="K105" s="98"/>
      <c r="L105" s="168"/>
    </row>
    <row r="106" spans="2:12" s="9" customFormat="1" ht="19.9" customHeight="1">
      <c r="B106" s="163"/>
      <c r="C106" s="98"/>
      <c r="D106" s="164" t="s">
        <v>113</v>
      </c>
      <c r="E106" s="165"/>
      <c r="F106" s="165"/>
      <c r="G106" s="165"/>
      <c r="H106" s="165"/>
      <c r="I106" s="166"/>
      <c r="J106" s="167">
        <f>J264</f>
        <v>0</v>
      </c>
      <c r="K106" s="98"/>
      <c r="L106" s="168"/>
    </row>
    <row r="107" spans="2:12" s="9" customFormat="1" ht="19.9" customHeight="1">
      <c r="B107" s="163"/>
      <c r="C107" s="98"/>
      <c r="D107" s="164" t="s">
        <v>167</v>
      </c>
      <c r="E107" s="165"/>
      <c r="F107" s="165"/>
      <c r="G107" s="165"/>
      <c r="H107" s="165"/>
      <c r="I107" s="166"/>
      <c r="J107" s="167">
        <f>J281</f>
        <v>0</v>
      </c>
      <c r="K107" s="98"/>
      <c r="L107" s="168"/>
    </row>
    <row r="108" spans="2:12" s="1" customFormat="1" ht="21.75" customHeight="1">
      <c r="B108" s="33"/>
      <c r="C108" s="34"/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6.95" customHeight="1">
      <c r="B109" s="48"/>
      <c r="C109" s="49"/>
      <c r="D109" s="49"/>
      <c r="E109" s="49"/>
      <c r="F109" s="49"/>
      <c r="G109" s="49"/>
      <c r="H109" s="49"/>
      <c r="I109" s="147"/>
      <c r="J109" s="49"/>
      <c r="K109" s="49"/>
      <c r="L109" s="37"/>
    </row>
    <row r="113" spans="2:12" s="1" customFormat="1" ht="6.95" customHeight="1">
      <c r="B113" s="50"/>
      <c r="C113" s="51"/>
      <c r="D113" s="51"/>
      <c r="E113" s="51"/>
      <c r="F113" s="51"/>
      <c r="G113" s="51"/>
      <c r="H113" s="51"/>
      <c r="I113" s="150"/>
      <c r="J113" s="51"/>
      <c r="K113" s="51"/>
      <c r="L113" s="37"/>
    </row>
    <row r="114" spans="2:12" s="1" customFormat="1" ht="24.95" customHeight="1">
      <c r="B114" s="33"/>
      <c r="C114" s="22" t="s">
        <v>114</v>
      </c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16"/>
      <c r="J115" s="34"/>
      <c r="K115" s="34"/>
      <c r="L115" s="37"/>
    </row>
    <row r="116" spans="2:12" s="1" customFormat="1" ht="12" customHeight="1">
      <c r="B116" s="33"/>
      <c r="C116" s="28" t="s">
        <v>16</v>
      </c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12" s="1" customFormat="1" ht="16.5" customHeight="1">
      <c r="B117" s="33"/>
      <c r="C117" s="34"/>
      <c r="D117" s="34"/>
      <c r="E117" s="314" t="str">
        <f>E7</f>
        <v>Oprava místní komunikace na ul. Lautnerova, Šumperk</v>
      </c>
      <c r="F117" s="315"/>
      <c r="G117" s="315"/>
      <c r="H117" s="315"/>
      <c r="I117" s="116"/>
      <c r="J117" s="34"/>
      <c r="K117" s="34"/>
      <c r="L117" s="37"/>
    </row>
    <row r="118" spans="2:12" ht="12" customHeight="1">
      <c r="B118" s="20"/>
      <c r="C118" s="28" t="s">
        <v>102</v>
      </c>
      <c r="D118" s="21"/>
      <c r="E118" s="21"/>
      <c r="F118" s="21"/>
      <c r="G118" s="21"/>
      <c r="H118" s="21"/>
      <c r="J118" s="21"/>
      <c r="K118" s="21"/>
      <c r="L118" s="19"/>
    </row>
    <row r="119" spans="2:12" s="1" customFormat="1" ht="16.5" customHeight="1">
      <c r="B119" s="33"/>
      <c r="C119" s="34"/>
      <c r="D119" s="34"/>
      <c r="E119" s="314" t="s">
        <v>160</v>
      </c>
      <c r="F119" s="316"/>
      <c r="G119" s="316"/>
      <c r="H119" s="316"/>
      <c r="I119" s="116"/>
      <c r="J119" s="34"/>
      <c r="K119" s="34"/>
      <c r="L119" s="37"/>
    </row>
    <row r="120" spans="2:12" s="1" customFormat="1" ht="12" customHeight="1">
      <c r="B120" s="33"/>
      <c r="C120" s="28" t="s">
        <v>104</v>
      </c>
      <c r="D120" s="34"/>
      <c r="E120" s="34"/>
      <c r="F120" s="34"/>
      <c r="G120" s="34"/>
      <c r="H120" s="34"/>
      <c r="I120" s="116"/>
      <c r="J120" s="34"/>
      <c r="K120" s="34"/>
      <c r="L120" s="37"/>
    </row>
    <row r="121" spans="2:12" s="1" customFormat="1" ht="16.5" customHeight="1">
      <c r="B121" s="33"/>
      <c r="C121" s="34"/>
      <c r="D121" s="34"/>
      <c r="E121" s="282" t="str">
        <f>E11</f>
        <v>SO 101 - Místní komunikace</v>
      </c>
      <c r="F121" s="316"/>
      <c r="G121" s="316"/>
      <c r="H121" s="316"/>
      <c r="I121" s="116"/>
      <c r="J121" s="34"/>
      <c r="K121" s="34"/>
      <c r="L121" s="37"/>
    </row>
    <row r="122" spans="2:12" s="1" customFormat="1" ht="6.95" customHeight="1">
      <c r="B122" s="33"/>
      <c r="C122" s="34"/>
      <c r="D122" s="34"/>
      <c r="E122" s="34"/>
      <c r="F122" s="34"/>
      <c r="G122" s="34"/>
      <c r="H122" s="34"/>
      <c r="I122" s="116"/>
      <c r="J122" s="34"/>
      <c r="K122" s="34"/>
      <c r="L122" s="37"/>
    </row>
    <row r="123" spans="2:12" s="1" customFormat="1" ht="12" customHeight="1">
      <c r="B123" s="33"/>
      <c r="C123" s="28" t="s">
        <v>20</v>
      </c>
      <c r="D123" s="34"/>
      <c r="E123" s="34"/>
      <c r="F123" s="26" t="str">
        <f>F14</f>
        <v>Šumperk</v>
      </c>
      <c r="G123" s="34"/>
      <c r="H123" s="34"/>
      <c r="I123" s="117" t="s">
        <v>22</v>
      </c>
      <c r="J123" s="60" t="str">
        <f>IF(J14="","",J14)</f>
        <v>22. 2. 2020</v>
      </c>
      <c r="K123" s="34"/>
      <c r="L123" s="37"/>
    </row>
    <row r="124" spans="2:12" s="1" customFormat="1" ht="6.95" customHeight="1">
      <c r="B124" s="33"/>
      <c r="C124" s="34"/>
      <c r="D124" s="34"/>
      <c r="E124" s="34"/>
      <c r="F124" s="34"/>
      <c r="G124" s="34"/>
      <c r="H124" s="34"/>
      <c r="I124" s="116"/>
      <c r="J124" s="34"/>
      <c r="K124" s="34"/>
      <c r="L124" s="37"/>
    </row>
    <row r="125" spans="2:12" s="1" customFormat="1" ht="15.2" customHeight="1">
      <c r="B125" s="33"/>
      <c r="C125" s="28" t="s">
        <v>24</v>
      </c>
      <c r="D125" s="34"/>
      <c r="E125" s="34"/>
      <c r="F125" s="26" t="str">
        <f>E17</f>
        <v xml:space="preserve"> </v>
      </c>
      <c r="G125" s="34"/>
      <c r="H125" s="34"/>
      <c r="I125" s="117" t="s">
        <v>30</v>
      </c>
      <c r="J125" s="31" t="str">
        <f>E23</f>
        <v xml:space="preserve"> </v>
      </c>
      <c r="K125" s="34"/>
      <c r="L125" s="37"/>
    </row>
    <row r="126" spans="2:12" s="1" customFormat="1" ht="15.2" customHeight="1">
      <c r="B126" s="33"/>
      <c r="C126" s="28" t="s">
        <v>28</v>
      </c>
      <c r="D126" s="34"/>
      <c r="E126" s="34"/>
      <c r="F126" s="26" t="str">
        <f>IF(E20="","",E20)</f>
        <v>Vyplň údaj</v>
      </c>
      <c r="G126" s="34"/>
      <c r="H126" s="34"/>
      <c r="I126" s="117" t="s">
        <v>32</v>
      </c>
      <c r="J126" s="31" t="str">
        <f>E26</f>
        <v xml:space="preserve"> </v>
      </c>
      <c r="K126" s="34"/>
      <c r="L126" s="37"/>
    </row>
    <row r="127" spans="2:12" s="1" customFormat="1" ht="10.35" customHeight="1">
      <c r="B127" s="33"/>
      <c r="C127" s="34"/>
      <c r="D127" s="34"/>
      <c r="E127" s="34"/>
      <c r="F127" s="34"/>
      <c r="G127" s="34"/>
      <c r="H127" s="34"/>
      <c r="I127" s="116"/>
      <c r="J127" s="34"/>
      <c r="K127" s="34"/>
      <c r="L127" s="37"/>
    </row>
    <row r="128" spans="2:20" s="10" customFormat="1" ht="29.25" customHeight="1">
      <c r="B128" s="169"/>
      <c r="C128" s="170" t="s">
        <v>115</v>
      </c>
      <c r="D128" s="171" t="s">
        <v>59</v>
      </c>
      <c r="E128" s="171" t="s">
        <v>55</v>
      </c>
      <c r="F128" s="171" t="s">
        <v>56</v>
      </c>
      <c r="G128" s="171" t="s">
        <v>116</v>
      </c>
      <c r="H128" s="171" t="s">
        <v>117</v>
      </c>
      <c r="I128" s="172" t="s">
        <v>118</v>
      </c>
      <c r="J128" s="171" t="s">
        <v>108</v>
      </c>
      <c r="K128" s="173" t="s">
        <v>119</v>
      </c>
      <c r="L128" s="174"/>
      <c r="M128" s="69" t="s">
        <v>1</v>
      </c>
      <c r="N128" s="70" t="s">
        <v>38</v>
      </c>
      <c r="O128" s="70" t="s">
        <v>120</v>
      </c>
      <c r="P128" s="70" t="s">
        <v>121</v>
      </c>
      <c r="Q128" s="70" t="s">
        <v>122</v>
      </c>
      <c r="R128" s="70" t="s">
        <v>123</v>
      </c>
      <c r="S128" s="70" t="s">
        <v>124</v>
      </c>
      <c r="T128" s="71" t="s">
        <v>125</v>
      </c>
    </row>
    <row r="129" spans="2:63" s="1" customFormat="1" ht="22.9" customHeight="1">
      <c r="B129" s="33"/>
      <c r="C129" s="76" t="s">
        <v>126</v>
      </c>
      <c r="D129" s="34"/>
      <c r="E129" s="34"/>
      <c r="F129" s="34"/>
      <c r="G129" s="34"/>
      <c r="H129" s="34"/>
      <c r="I129" s="116"/>
      <c r="J129" s="175">
        <f>BK129</f>
        <v>0</v>
      </c>
      <c r="K129" s="34"/>
      <c r="L129" s="37"/>
      <c r="M129" s="72"/>
      <c r="N129" s="73"/>
      <c r="O129" s="73"/>
      <c r="P129" s="176">
        <f>P130</f>
        <v>0</v>
      </c>
      <c r="Q129" s="73"/>
      <c r="R129" s="176">
        <f>R130</f>
        <v>17.971809999999998</v>
      </c>
      <c r="S129" s="73"/>
      <c r="T129" s="177">
        <f>T130</f>
        <v>7.951</v>
      </c>
      <c r="AT129" s="16" t="s">
        <v>73</v>
      </c>
      <c r="AU129" s="16" t="s">
        <v>110</v>
      </c>
      <c r="BK129" s="178">
        <f>BK130</f>
        <v>0</v>
      </c>
    </row>
    <row r="130" spans="2:63" s="11" customFormat="1" ht="25.9" customHeight="1">
      <c r="B130" s="179"/>
      <c r="C130" s="180"/>
      <c r="D130" s="181" t="s">
        <v>73</v>
      </c>
      <c r="E130" s="182" t="s">
        <v>127</v>
      </c>
      <c r="F130" s="182" t="s">
        <v>128</v>
      </c>
      <c r="G130" s="180"/>
      <c r="H130" s="180"/>
      <c r="I130" s="183"/>
      <c r="J130" s="184">
        <f>BK130</f>
        <v>0</v>
      </c>
      <c r="K130" s="180"/>
      <c r="L130" s="185"/>
      <c r="M130" s="186"/>
      <c r="N130" s="187"/>
      <c r="O130" s="187"/>
      <c r="P130" s="188">
        <f>P131+P170+P178+P183+P203+P232+P264+P281</f>
        <v>0</v>
      </c>
      <c r="Q130" s="187"/>
      <c r="R130" s="188">
        <f>R131+R170+R178+R183+R203+R232+R264+R281</f>
        <v>17.971809999999998</v>
      </c>
      <c r="S130" s="187"/>
      <c r="T130" s="189">
        <f>T131+T170+T178+T183+T203+T232+T264+T281</f>
        <v>7.951</v>
      </c>
      <c r="AR130" s="190" t="s">
        <v>81</v>
      </c>
      <c r="AT130" s="191" t="s">
        <v>73</v>
      </c>
      <c r="AU130" s="191" t="s">
        <v>74</v>
      </c>
      <c r="AY130" s="190" t="s">
        <v>129</v>
      </c>
      <c r="BK130" s="192">
        <f>BK131+BK170+BK178+BK183+BK203+BK232+BK264+BK281</f>
        <v>0</v>
      </c>
    </row>
    <row r="131" spans="2:63" s="11" customFormat="1" ht="22.9" customHeight="1">
      <c r="B131" s="179"/>
      <c r="C131" s="180"/>
      <c r="D131" s="181" t="s">
        <v>73</v>
      </c>
      <c r="E131" s="193" t="s">
        <v>81</v>
      </c>
      <c r="F131" s="193" t="s">
        <v>130</v>
      </c>
      <c r="G131" s="180"/>
      <c r="H131" s="180"/>
      <c r="I131" s="183"/>
      <c r="J131" s="194">
        <f>BK131</f>
        <v>0</v>
      </c>
      <c r="K131" s="180"/>
      <c r="L131" s="185"/>
      <c r="M131" s="186"/>
      <c r="N131" s="187"/>
      <c r="O131" s="187"/>
      <c r="P131" s="188">
        <f>SUM(P132:P169)</f>
        <v>0</v>
      </c>
      <c r="Q131" s="187"/>
      <c r="R131" s="188">
        <f>SUM(R132:R169)</f>
        <v>4.763</v>
      </c>
      <c r="S131" s="187"/>
      <c r="T131" s="189">
        <f>SUM(T132:T169)</f>
        <v>7.951</v>
      </c>
      <c r="AR131" s="190" t="s">
        <v>81</v>
      </c>
      <c r="AT131" s="191" t="s">
        <v>73</v>
      </c>
      <c r="AU131" s="191" t="s">
        <v>81</v>
      </c>
      <c r="AY131" s="190" t="s">
        <v>129</v>
      </c>
      <c r="BK131" s="192">
        <f>SUM(BK132:BK169)</f>
        <v>0</v>
      </c>
    </row>
    <row r="132" spans="2:65" s="1" customFormat="1" ht="24" customHeight="1">
      <c r="B132" s="33"/>
      <c r="C132" s="195" t="s">
        <v>81</v>
      </c>
      <c r="D132" s="195" t="s">
        <v>131</v>
      </c>
      <c r="E132" s="196" t="s">
        <v>168</v>
      </c>
      <c r="F132" s="197" t="s">
        <v>169</v>
      </c>
      <c r="G132" s="198" t="s">
        <v>134</v>
      </c>
      <c r="H132" s="199">
        <v>2</v>
      </c>
      <c r="I132" s="200"/>
      <c r="J132" s="201">
        <f>ROUND(I132*H132,2)</f>
        <v>0</v>
      </c>
      <c r="K132" s="197" t="s">
        <v>135</v>
      </c>
      <c r="L132" s="37"/>
      <c r="M132" s="202" t="s">
        <v>1</v>
      </c>
      <c r="N132" s="203" t="s">
        <v>39</v>
      </c>
      <c r="O132" s="65"/>
      <c r="P132" s="204">
        <f>O132*H132</f>
        <v>0</v>
      </c>
      <c r="Q132" s="204">
        <v>0</v>
      </c>
      <c r="R132" s="204">
        <f>Q132*H132</f>
        <v>0</v>
      </c>
      <c r="S132" s="204">
        <v>0.388</v>
      </c>
      <c r="T132" s="205">
        <f>S132*H132</f>
        <v>0.776</v>
      </c>
      <c r="AR132" s="206" t="s">
        <v>136</v>
      </c>
      <c r="AT132" s="206" t="s">
        <v>131</v>
      </c>
      <c r="AU132" s="206" t="s">
        <v>83</v>
      </c>
      <c r="AY132" s="16" t="s">
        <v>129</v>
      </c>
      <c r="BE132" s="207">
        <f>IF(N132="základní",J132,0)</f>
        <v>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6" t="s">
        <v>81</v>
      </c>
      <c r="BK132" s="207">
        <f>ROUND(I132*H132,2)</f>
        <v>0</v>
      </c>
      <c r="BL132" s="16" t="s">
        <v>136</v>
      </c>
      <c r="BM132" s="206" t="s">
        <v>170</v>
      </c>
    </row>
    <row r="133" spans="2:51" s="12" customFormat="1" ht="11.25">
      <c r="B133" s="208"/>
      <c r="C133" s="209"/>
      <c r="D133" s="210" t="s">
        <v>138</v>
      </c>
      <c r="E133" s="211" t="s">
        <v>1</v>
      </c>
      <c r="F133" s="212" t="s">
        <v>171</v>
      </c>
      <c r="G133" s="209"/>
      <c r="H133" s="211" t="s">
        <v>1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138</v>
      </c>
      <c r="AU133" s="218" t="s">
        <v>83</v>
      </c>
      <c r="AV133" s="12" t="s">
        <v>81</v>
      </c>
      <c r="AW133" s="12" t="s">
        <v>31</v>
      </c>
      <c r="AX133" s="12" t="s">
        <v>74</v>
      </c>
      <c r="AY133" s="218" t="s">
        <v>129</v>
      </c>
    </row>
    <row r="134" spans="2:51" s="13" customFormat="1" ht="11.25">
      <c r="B134" s="219"/>
      <c r="C134" s="220"/>
      <c r="D134" s="210" t="s">
        <v>138</v>
      </c>
      <c r="E134" s="221" t="s">
        <v>1</v>
      </c>
      <c r="F134" s="222" t="s">
        <v>172</v>
      </c>
      <c r="G134" s="220"/>
      <c r="H134" s="223">
        <v>2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138</v>
      </c>
      <c r="AU134" s="229" t="s">
        <v>83</v>
      </c>
      <c r="AV134" s="13" t="s">
        <v>83</v>
      </c>
      <c r="AW134" s="13" t="s">
        <v>31</v>
      </c>
      <c r="AX134" s="13" t="s">
        <v>74</v>
      </c>
      <c r="AY134" s="229" t="s">
        <v>129</v>
      </c>
    </row>
    <row r="135" spans="2:51" s="14" customFormat="1" ht="11.25">
      <c r="B135" s="230"/>
      <c r="C135" s="231"/>
      <c r="D135" s="210" t="s">
        <v>138</v>
      </c>
      <c r="E135" s="232" t="s">
        <v>1</v>
      </c>
      <c r="F135" s="233" t="s">
        <v>142</v>
      </c>
      <c r="G135" s="231"/>
      <c r="H135" s="234">
        <v>2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138</v>
      </c>
      <c r="AU135" s="240" t="s">
        <v>83</v>
      </c>
      <c r="AV135" s="14" t="s">
        <v>136</v>
      </c>
      <c r="AW135" s="14" t="s">
        <v>31</v>
      </c>
      <c r="AX135" s="14" t="s">
        <v>81</v>
      </c>
      <c r="AY135" s="240" t="s">
        <v>129</v>
      </c>
    </row>
    <row r="136" spans="2:65" s="1" customFormat="1" ht="16.5" customHeight="1">
      <c r="B136" s="33"/>
      <c r="C136" s="195" t="s">
        <v>83</v>
      </c>
      <c r="D136" s="195" t="s">
        <v>131</v>
      </c>
      <c r="E136" s="196" t="s">
        <v>173</v>
      </c>
      <c r="F136" s="197" t="s">
        <v>174</v>
      </c>
      <c r="G136" s="198" t="s">
        <v>175</v>
      </c>
      <c r="H136" s="199">
        <v>35</v>
      </c>
      <c r="I136" s="200"/>
      <c r="J136" s="201">
        <f>ROUND(I136*H136,2)</f>
        <v>0</v>
      </c>
      <c r="K136" s="197" t="s">
        <v>135</v>
      </c>
      <c r="L136" s="37"/>
      <c r="M136" s="202" t="s">
        <v>1</v>
      </c>
      <c r="N136" s="203" t="s">
        <v>39</v>
      </c>
      <c r="O136" s="65"/>
      <c r="P136" s="204">
        <f>O136*H136</f>
        <v>0</v>
      </c>
      <c r="Q136" s="204">
        <v>0</v>
      </c>
      <c r="R136" s="204">
        <f>Q136*H136</f>
        <v>0</v>
      </c>
      <c r="S136" s="204">
        <v>0.205</v>
      </c>
      <c r="T136" s="205">
        <f>S136*H136</f>
        <v>7.175</v>
      </c>
      <c r="AR136" s="206" t="s">
        <v>136</v>
      </c>
      <c r="AT136" s="206" t="s">
        <v>131</v>
      </c>
      <c r="AU136" s="206" t="s">
        <v>83</v>
      </c>
      <c r="AY136" s="16" t="s">
        <v>129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6" t="s">
        <v>81</v>
      </c>
      <c r="BK136" s="207">
        <f>ROUND(I136*H136,2)</f>
        <v>0</v>
      </c>
      <c r="BL136" s="16" t="s">
        <v>136</v>
      </c>
      <c r="BM136" s="206" t="s">
        <v>176</v>
      </c>
    </row>
    <row r="137" spans="2:51" s="12" customFormat="1" ht="11.25">
      <c r="B137" s="208"/>
      <c r="C137" s="209"/>
      <c r="D137" s="210" t="s">
        <v>138</v>
      </c>
      <c r="E137" s="211" t="s">
        <v>1</v>
      </c>
      <c r="F137" s="212" t="s">
        <v>177</v>
      </c>
      <c r="G137" s="209"/>
      <c r="H137" s="211" t="s">
        <v>1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138</v>
      </c>
      <c r="AU137" s="218" t="s">
        <v>83</v>
      </c>
      <c r="AV137" s="12" t="s">
        <v>81</v>
      </c>
      <c r="AW137" s="12" t="s">
        <v>31</v>
      </c>
      <c r="AX137" s="12" t="s">
        <v>74</v>
      </c>
      <c r="AY137" s="218" t="s">
        <v>129</v>
      </c>
    </row>
    <row r="138" spans="2:51" s="13" customFormat="1" ht="11.25">
      <c r="B138" s="219"/>
      <c r="C138" s="220"/>
      <c r="D138" s="210" t="s">
        <v>138</v>
      </c>
      <c r="E138" s="221" t="s">
        <v>1</v>
      </c>
      <c r="F138" s="222" t="s">
        <v>178</v>
      </c>
      <c r="G138" s="220"/>
      <c r="H138" s="223">
        <v>35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138</v>
      </c>
      <c r="AU138" s="229" t="s">
        <v>83</v>
      </c>
      <c r="AV138" s="13" t="s">
        <v>83</v>
      </c>
      <c r="AW138" s="13" t="s">
        <v>31</v>
      </c>
      <c r="AX138" s="13" t="s">
        <v>74</v>
      </c>
      <c r="AY138" s="229" t="s">
        <v>129</v>
      </c>
    </row>
    <row r="139" spans="2:51" s="14" customFormat="1" ht="11.25">
      <c r="B139" s="230"/>
      <c r="C139" s="231"/>
      <c r="D139" s="210" t="s">
        <v>138</v>
      </c>
      <c r="E139" s="232" t="s">
        <v>1</v>
      </c>
      <c r="F139" s="233" t="s">
        <v>142</v>
      </c>
      <c r="G139" s="231"/>
      <c r="H139" s="234">
        <v>35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138</v>
      </c>
      <c r="AU139" s="240" t="s">
        <v>83</v>
      </c>
      <c r="AV139" s="14" t="s">
        <v>136</v>
      </c>
      <c r="AW139" s="14" t="s">
        <v>31</v>
      </c>
      <c r="AX139" s="14" t="s">
        <v>81</v>
      </c>
      <c r="AY139" s="240" t="s">
        <v>129</v>
      </c>
    </row>
    <row r="140" spans="2:65" s="1" customFormat="1" ht="24" customHeight="1">
      <c r="B140" s="33"/>
      <c r="C140" s="195" t="s">
        <v>151</v>
      </c>
      <c r="D140" s="195" t="s">
        <v>131</v>
      </c>
      <c r="E140" s="196" t="s">
        <v>179</v>
      </c>
      <c r="F140" s="197" t="s">
        <v>180</v>
      </c>
      <c r="G140" s="198" t="s">
        <v>181</v>
      </c>
      <c r="H140" s="199">
        <v>2.43</v>
      </c>
      <c r="I140" s="200"/>
      <c r="J140" s="201">
        <f>ROUND(I140*H140,2)</f>
        <v>0</v>
      </c>
      <c r="K140" s="197" t="s">
        <v>135</v>
      </c>
      <c r="L140" s="37"/>
      <c r="M140" s="202" t="s">
        <v>1</v>
      </c>
      <c r="N140" s="203" t="s">
        <v>39</v>
      </c>
      <c r="O140" s="65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206" t="s">
        <v>136</v>
      </c>
      <c r="AT140" s="206" t="s">
        <v>131</v>
      </c>
      <c r="AU140" s="206" t="s">
        <v>83</v>
      </c>
      <c r="AY140" s="16" t="s">
        <v>129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16" t="s">
        <v>81</v>
      </c>
      <c r="BK140" s="207">
        <f>ROUND(I140*H140,2)</f>
        <v>0</v>
      </c>
      <c r="BL140" s="16" t="s">
        <v>136</v>
      </c>
      <c r="BM140" s="206" t="s">
        <v>182</v>
      </c>
    </row>
    <row r="141" spans="2:51" s="12" customFormat="1" ht="22.5">
      <c r="B141" s="208"/>
      <c r="C141" s="209"/>
      <c r="D141" s="210" t="s">
        <v>138</v>
      </c>
      <c r="E141" s="211" t="s">
        <v>1</v>
      </c>
      <c r="F141" s="212" t="s">
        <v>183</v>
      </c>
      <c r="G141" s="209"/>
      <c r="H141" s="211" t="s">
        <v>1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138</v>
      </c>
      <c r="AU141" s="218" t="s">
        <v>83</v>
      </c>
      <c r="AV141" s="12" t="s">
        <v>81</v>
      </c>
      <c r="AW141" s="12" t="s">
        <v>31</v>
      </c>
      <c r="AX141" s="12" t="s">
        <v>74</v>
      </c>
      <c r="AY141" s="218" t="s">
        <v>129</v>
      </c>
    </row>
    <row r="142" spans="2:51" s="13" customFormat="1" ht="11.25">
      <c r="B142" s="219"/>
      <c r="C142" s="220"/>
      <c r="D142" s="210" t="s">
        <v>138</v>
      </c>
      <c r="E142" s="221" t="s">
        <v>1</v>
      </c>
      <c r="F142" s="222" t="s">
        <v>184</v>
      </c>
      <c r="G142" s="220"/>
      <c r="H142" s="223">
        <v>1.35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138</v>
      </c>
      <c r="AU142" s="229" t="s">
        <v>83</v>
      </c>
      <c r="AV142" s="13" t="s">
        <v>83</v>
      </c>
      <c r="AW142" s="13" t="s">
        <v>31</v>
      </c>
      <c r="AX142" s="13" t="s">
        <v>74</v>
      </c>
      <c r="AY142" s="229" t="s">
        <v>129</v>
      </c>
    </row>
    <row r="143" spans="2:51" s="13" customFormat="1" ht="11.25">
      <c r="B143" s="219"/>
      <c r="C143" s="220"/>
      <c r="D143" s="210" t="s">
        <v>138</v>
      </c>
      <c r="E143" s="221" t="s">
        <v>1</v>
      </c>
      <c r="F143" s="222" t="s">
        <v>185</v>
      </c>
      <c r="G143" s="220"/>
      <c r="H143" s="223">
        <v>1.08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138</v>
      </c>
      <c r="AU143" s="229" t="s">
        <v>83</v>
      </c>
      <c r="AV143" s="13" t="s">
        <v>83</v>
      </c>
      <c r="AW143" s="13" t="s">
        <v>31</v>
      </c>
      <c r="AX143" s="13" t="s">
        <v>74</v>
      </c>
      <c r="AY143" s="229" t="s">
        <v>129</v>
      </c>
    </row>
    <row r="144" spans="2:51" s="14" customFormat="1" ht="11.25">
      <c r="B144" s="230"/>
      <c r="C144" s="231"/>
      <c r="D144" s="210" t="s">
        <v>138</v>
      </c>
      <c r="E144" s="232" t="s">
        <v>1</v>
      </c>
      <c r="F144" s="233" t="s">
        <v>142</v>
      </c>
      <c r="G144" s="231"/>
      <c r="H144" s="234">
        <v>2.43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138</v>
      </c>
      <c r="AU144" s="240" t="s">
        <v>83</v>
      </c>
      <c r="AV144" s="14" t="s">
        <v>136</v>
      </c>
      <c r="AW144" s="14" t="s">
        <v>31</v>
      </c>
      <c r="AX144" s="14" t="s">
        <v>81</v>
      </c>
      <c r="AY144" s="240" t="s">
        <v>129</v>
      </c>
    </row>
    <row r="145" spans="2:65" s="1" customFormat="1" ht="24" customHeight="1">
      <c r="B145" s="33"/>
      <c r="C145" s="195" t="s">
        <v>136</v>
      </c>
      <c r="D145" s="195" t="s">
        <v>131</v>
      </c>
      <c r="E145" s="196" t="s">
        <v>186</v>
      </c>
      <c r="F145" s="197" t="s">
        <v>187</v>
      </c>
      <c r="G145" s="198" t="s">
        <v>181</v>
      </c>
      <c r="H145" s="199">
        <v>1.215</v>
      </c>
      <c r="I145" s="200"/>
      <c r="J145" s="201">
        <f>ROUND(I145*H145,2)</f>
        <v>0</v>
      </c>
      <c r="K145" s="197" t="s">
        <v>135</v>
      </c>
      <c r="L145" s="37"/>
      <c r="M145" s="202" t="s">
        <v>1</v>
      </c>
      <c r="N145" s="203" t="s">
        <v>39</v>
      </c>
      <c r="O145" s="65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AR145" s="206" t="s">
        <v>136</v>
      </c>
      <c r="AT145" s="206" t="s">
        <v>131</v>
      </c>
      <c r="AU145" s="206" t="s">
        <v>83</v>
      </c>
      <c r="AY145" s="16" t="s">
        <v>129</v>
      </c>
      <c r="BE145" s="207">
        <f>IF(N145="základní",J145,0)</f>
        <v>0</v>
      </c>
      <c r="BF145" s="207">
        <f>IF(N145="snížená",J145,0)</f>
        <v>0</v>
      </c>
      <c r="BG145" s="207">
        <f>IF(N145="zákl. přenesená",J145,0)</f>
        <v>0</v>
      </c>
      <c r="BH145" s="207">
        <f>IF(N145="sníž. přenesená",J145,0)</f>
        <v>0</v>
      </c>
      <c r="BI145" s="207">
        <f>IF(N145="nulová",J145,0)</f>
        <v>0</v>
      </c>
      <c r="BJ145" s="16" t="s">
        <v>81</v>
      </c>
      <c r="BK145" s="207">
        <f>ROUND(I145*H145,2)</f>
        <v>0</v>
      </c>
      <c r="BL145" s="16" t="s">
        <v>136</v>
      </c>
      <c r="BM145" s="206" t="s">
        <v>188</v>
      </c>
    </row>
    <row r="146" spans="2:51" s="13" customFormat="1" ht="11.25">
      <c r="B146" s="219"/>
      <c r="C146" s="220"/>
      <c r="D146" s="210" t="s">
        <v>138</v>
      </c>
      <c r="E146" s="221" t="s">
        <v>1</v>
      </c>
      <c r="F146" s="222" t="s">
        <v>189</v>
      </c>
      <c r="G146" s="220"/>
      <c r="H146" s="223">
        <v>1.215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138</v>
      </c>
      <c r="AU146" s="229" t="s">
        <v>83</v>
      </c>
      <c r="AV146" s="13" t="s">
        <v>83</v>
      </c>
      <c r="AW146" s="13" t="s">
        <v>31</v>
      </c>
      <c r="AX146" s="13" t="s">
        <v>74</v>
      </c>
      <c r="AY146" s="229" t="s">
        <v>129</v>
      </c>
    </row>
    <row r="147" spans="2:51" s="14" customFormat="1" ht="11.25">
      <c r="B147" s="230"/>
      <c r="C147" s="231"/>
      <c r="D147" s="210" t="s">
        <v>138</v>
      </c>
      <c r="E147" s="232" t="s">
        <v>1</v>
      </c>
      <c r="F147" s="233" t="s">
        <v>142</v>
      </c>
      <c r="G147" s="231"/>
      <c r="H147" s="234">
        <v>1.215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138</v>
      </c>
      <c r="AU147" s="240" t="s">
        <v>83</v>
      </c>
      <c r="AV147" s="14" t="s">
        <v>136</v>
      </c>
      <c r="AW147" s="14" t="s">
        <v>31</v>
      </c>
      <c r="AX147" s="14" t="s">
        <v>81</v>
      </c>
      <c r="AY147" s="240" t="s">
        <v>129</v>
      </c>
    </row>
    <row r="148" spans="2:65" s="1" customFormat="1" ht="24" customHeight="1">
      <c r="B148" s="33"/>
      <c r="C148" s="195" t="s">
        <v>190</v>
      </c>
      <c r="D148" s="195" t="s">
        <v>131</v>
      </c>
      <c r="E148" s="196" t="s">
        <v>191</v>
      </c>
      <c r="F148" s="197" t="s">
        <v>192</v>
      </c>
      <c r="G148" s="198" t="s">
        <v>181</v>
      </c>
      <c r="H148" s="199">
        <v>2.43</v>
      </c>
      <c r="I148" s="200"/>
      <c r="J148" s="201">
        <f>ROUND(I148*H148,2)</f>
        <v>0</v>
      </c>
      <c r="K148" s="197" t="s">
        <v>135</v>
      </c>
      <c r="L148" s="37"/>
      <c r="M148" s="202" t="s">
        <v>1</v>
      </c>
      <c r="N148" s="203" t="s">
        <v>39</v>
      </c>
      <c r="O148" s="65"/>
      <c r="P148" s="204">
        <f>O148*H148</f>
        <v>0</v>
      </c>
      <c r="Q148" s="204">
        <v>0</v>
      </c>
      <c r="R148" s="204">
        <f>Q148*H148</f>
        <v>0</v>
      </c>
      <c r="S148" s="204">
        <v>0</v>
      </c>
      <c r="T148" s="205">
        <f>S148*H148</f>
        <v>0</v>
      </c>
      <c r="AR148" s="206" t="s">
        <v>136</v>
      </c>
      <c r="AT148" s="206" t="s">
        <v>131</v>
      </c>
      <c r="AU148" s="206" t="s">
        <v>83</v>
      </c>
      <c r="AY148" s="16" t="s">
        <v>129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6" t="s">
        <v>81</v>
      </c>
      <c r="BK148" s="207">
        <f>ROUND(I148*H148,2)</f>
        <v>0</v>
      </c>
      <c r="BL148" s="16" t="s">
        <v>136</v>
      </c>
      <c r="BM148" s="206" t="s">
        <v>193</v>
      </c>
    </row>
    <row r="149" spans="2:51" s="12" customFormat="1" ht="11.25">
      <c r="B149" s="208"/>
      <c r="C149" s="209"/>
      <c r="D149" s="210" t="s">
        <v>138</v>
      </c>
      <c r="E149" s="211" t="s">
        <v>1</v>
      </c>
      <c r="F149" s="212" t="s">
        <v>194</v>
      </c>
      <c r="G149" s="209"/>
      <c r="H149" s="211" t="s">
        <v>1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138</v>
      </c>
      <c r="AU149" s="218" t="s">
        <v>83</v>
      </c>
      <c r="AV149" s="12" t="s">
        <v>81</v>
      </c>
      <c r="AW149" s="12" t="s">
        <v>31</v>
      </c>
      <c r="AX149" s="12" t="s">
        <v>74</v>
      </c>
      <c r="AY149" s="218" t="s">
        <v>129</v>
      </c>
    </row>
    <row r="150" spans="2:51" s="13" customFormat="1" ht="11.25">
      <c r="B150" s="219"/>
      <c r="C150" s="220"/>
      <c r="D150" s="210" t="s">
        <v>138</v>
      </c>
      <c r="E150" s="221" t="s">
        <v>1</v>
      </c>
      <c r="F150" s="222" t="s">
        <v>195</v>
      </c>
      <c r="G150" s="220"/>
      <c r="H150" s="223">
        <v>2.43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138</v>
      </c>
      <c r="AU150" s="229" t="s">
        <v>83</v>
      </c>
      <c r="AV150" s="13" t="s">
        <v>83</v>
      </c>
      <c r="AW150" s="13" t="s">
        <v>31</v>
      </c>
      <c r="AX150" s="13" t="s">
        <v>74</v>
      </c>
      <c r="AY150" s="229" t="s">
        <v>129</v>
      </c>
    </row>
    <row r="151" spans="2:51" s="14" customFormat="1" ht="11.25">
      <c r="B151" s="230"/>
      <c r="C151" s="231"/>
      <c r="D151" s="210" t="s">
        <v>138</v>
      </c>
      <c r="E151" s="232" t="s">
        <v>1</v>
      </c>
      <c r="F151" s="233" t="s">
        <v>142</v>
      </c>
      <c r="G151" s="231"/>
      <c r="H151" s="234">
        <v>2.43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138</v>
      </c>
      <c r="AU151" s="240" t="s">
        <v>83</v>
      </c>
      <c r="AV151" s="14" t="s">
        <v>136</v>
      </c>
      <c r="AW151" s="14" t="s">
        <v>31</v>
      </c>
      <c r="AX151" s="14" t="s">
        <v>81</v>
      </c>
      <c r="AY151" s="240" t="s">
        <v>129</v>
      </c>
    </row>
    <row r="152" spans="2:65" s="1" customFormat="1" ht="16.5" customHeight="1">
      <c r="B152" s="33"/>
      <c r="C152" s="195" t="s">
        <v>196</v>
      </c>
      <c r="D152" s="195" t="s">
        <v>131</v>
      </c>
      <c r="E152" s="196" t="s">
        <v>197</v>
      </c>
      <c r="F152" s="197" t="s">
        <v>198</v>
      </c>
      <c r="G152" s="198" t="s">
        <v>181</v>
      </c>
      <c r="H152" s="199">
        <v>2.43</v>
      </c>
      <c r="I152" s="200"/>
      <c r="J152" s="201">
        <f>ROUND(I152*H152,2)</f>
        <v>0</v>
      </c>
      <c r="K152" s="197" t="s">
        <v>135</v>
      </c>
      <c r="L152" s="37"/>
      <c r="M152" s="202" t="s">
        <v>1</v>
      </c>
      <c r="N152" s="203" t="s">
        <v>39</v>
      </c>
      <c r="O152" s="65"/>
      <c r="P152" s="204">
        <f>O152*H152</f>
        <v>0</v>
      </c>
      <c r="Q152" s="204">
        <v>0</v>
      </c>
      <c r="R152" s="204">
        <f>Q152*H152</f>
        <v>0</v>
      </c>
      <c r="S152" s="204">
        <v>0</v>
      </c>
      <c r="T152" s="205">
        <f>S152*H152</f>
        <v>0</v>
      </c>
      <c r="AR152" s="206" t="s">
        <v>136</v>
      </c>
      <c r="AT152" s="206" t="s">
        <v>131</v>
      </c>
      <c r="AU152" s="206" t="s">
        <v>83</v>
      </c>
      <c r="AY152" s="16" t="s">
        <v>129</v>
      </c>
      <c r="BE152" s="207">
        <f>IF(N152="základní",J152,0)</f>
        <v>0</v>
      </c>
      <c r="BF152" s="207">
        <f>IF(N152="snížená",J152,0)</f>
        <v>0</v>
      </c>
      <c r="BG152" s="207">
        <f>IF(N152="zákl. přenesená",J152,0)</f>
        <v>0</v>
      </c>
      <c r="BH152" s="207">
        <f>IF(N152="sníž. přenesená",J152,0)</f>
        <v>0</v>
      </c>
      <c r="BI152" s="207">
        <f>IF(N152="nulová",J152,0)</f>
        <v>0</v>
      </c>
      <c r="BJ152" s="16" t="s">
        <v>81</v>
      </c>
      <c r="BK152" s="207">
        <f>ROUND(I152*H152,2)</f>
        <v>0</v>
      </c>
      <c r="BL152" s="16" t="s">
        <v>136</v>
      </c>
      <c r="BM152" s="206" t="s">
        <v>199</v>
      </c>
    </row>
    <row r="153" spans="2:51" s="12" customFormat="1" ht="11.25">
      <c r="B153" s="208"/>
      <c r="C153" s="209"/>
      <c r="D153" s="210" t="s">
        <v>138</v>
      </c>
      <c r="E153" s="211" t="s">
        <v>1</v>
      </c>
      <c r="F153" s="212" t="s">
        <v>194</v>
      </c>
      <c r="G153" s="209"/>
      <c r="H153" s="211" t="s">
        <v>1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138</v>
      </c>
      <c r="AU153" s="218" t="s">
        <v>83</v>
      </c>
      <c r="AV153" s="12" t="s">
        <v>81</v>
      </c>
      <c r="AW153" s="12" t="s">
        <v>31</v>
      </c>
      <c r="AX153" s="12" t="s">
        <v>74</v>
      </c>
      <c r="AY153" s="218" t="s">
        <v>129</v>
      </c>
    </row>
    <row r="154" spans="2:51" s="13" customFormat="1" ht="11.25">
      <c r="B154" s="219"/>
      <c r="C154" s="220"/>
      <c r="D154" s="210" t="s">
        <v>138</v>
      </c>
      <c r="E154" s="221" t="s">
        <v>1</v>
      </c>
      <c r="F154" s="222" t="s">
        <v>195</v>
      </c>
      <c r="G154" s="220"/>
      <c r="H154" s="223">
        <v>2.43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138</v>
      </c>
      <c r="AU154" s="229" t="s">
        <v>83</v>
      </c>
      <c r="AV154" s="13" t="s">
        <v>83</v>
      </c>
      <c r="AW154" s="13" t="s">
        <v>31</v>
      </c>
      <c r="AX154" s="13" t="s">
        <v>74</v>
      </c>
      <c r="AY154" s="229" t="s">
        <v>129</v>
      </c>
    </row>
    <row r="155" spans="2:51" s="14" customFormat="1" ht="11.25">
      <c r="B155" s="230"/>
      <c r="C155" s="231"/>
      <c r="D155" s="210" t="s">
        <v>138</v>
      </c>
      <c r="E155" s="232" t="s">
        <v>1</v>
      </c>
      <c r="F155" s="233" t="s">
        <v>142</v>
      </c>
      <c r="G155" s="231"/>
      <c r="H155" s="234">
        <v>2.43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138</v>
      </c>
      <c r="AU155" s="240" t="s">
        <v>83</v>
      </c>
      <c r="AV155" s="14" t="s">
        <v>136</v>
      </c>
      <c r="AW155" s="14" t="s">
        <v>31</v>
      </c>
      <c r="AX155" s="14" t="s">
        <v>81</v>
      </c>
      <c r="AY155" s="240" t="s">
        <v>129</v>
      </c>
    </row>
    <row r="156" spans="2:65" s="1" customFormat="1" ht="24" customHeight="1">
      <c r="B156" s="33"/>
      <c r="C156" s="195" t="s">
        <v>200</v>
      </c>
      <c r="D156" s="195" t="s">
        <v>131</v>
      </c>
      <c r="E156" s="196" t="s">
        <v>201</v>
      </c>
      <c r="F156" s="197" t="s">
        <v>202</v>
      </c>
      <c r="G156" s="198" t="s">
        <v>147</v>
      </c>
      <c r="H156" s="199">
        <v>4.374</v>
      </c>
      <c r="I156" s="200"/>
      <c r="J156" s="201">
        <f>ROUND(I156*H156,2)</f>
        <v>0</v>
      </c>
      <c r="K156" s="197" t="s">
        <v>203</v>
      </c>
      <c r="L156" s="37"/>
      <c r="M156" s="202" t="s">
        <v>1</v>
      </c>
      <c r="N156" s="203" t="s">
        <v>39</v>
      </c>
      <c r="O156" s="65"/>
      <c r="P156" s="204">
        <f>O156*H156</f>
        <v>0</v>
      </c>
      <c r="Q156" s="204">
        <v>0</v>
      </c>
      <c r="R156" s="204">
        <f>Q156*H156</f>
        <v>0</v>
      </c>
      <c r="S156" s="204">
        <v>0</v>
      </c>
      <c r="T156" s="205">
        <f>S156*H156</f>
        <v>0</v>
      </c>
      <c r="AR156" s="206" t="s">
        <v>136</v>
      </c>
      <c r="AT156" s="206" t="s">
        <v>131</v>
      </c>
      <c r="AU156" s="206" t="s">
        <v>83</v>
      </c>
      <c r="AY156" s="16" t="s">
        <v>129</v>
      </c>
      <c r="BE156" s="207">
        <f>IF(N156="základní",J156,0)</f>
        <v>0</v>
      </c>
      <c r="BF156" s="207">
        <f>IF(N156="snížená",J156,0)</f>
        <v>0</v>
      </c>
      <c r="BG156" s="207">
        <f>IF(N156="zákl. přenesená",J156,0)</f>
        <v>0</v>
      </c>
      <c r="BH156" s="207">
        <f>IF(N156="sníž. přenesená",J156,0)</f>
        <v>0</v>
      </c>
      <c r="BI156" s="207">
        <f>IF(N156="nulová",J156,0)</f>
        <v>0</v>
      </c>
      <c r="BJ156" s="16" t="s">
        <v>81</v>
      </c>
      <c r="BK156" s="207">
        <f>ROUND(I156*H156,2)</f>
        <v>0</v>
      </c>
      <c r="BL156" s="16" t="s">
        <v>136</v>
      </c>
      <c r="BM156" s="206" t="s">
        <v>204</v>
      </c>
    </row>
    <row r="157" spans="2:51" s="12" customFormat="1" ht="11.25">
      <c r="B157" s="208"/>
      <c r="C157" s="209"/>
      <c r="D157" s="210" t="s">
        <v>138</v>
      </c>
      <c r="E157" s="211" t="s">
        <v>1</v>
      </c>
      <c r="F157" s="212" t="s">
        <v>194</v>
      </c>
      <c r="G157" s="209"/>
      <c r="H157" s="211" t="s">
        <v>1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138</v>
      </c>
      <c r="AU157" s="218" t="s">
        <v>83</v>
      </c>
      <c r="AV157" s="12" t="s">
        <v>81</v>
      </c>
      <c r="AW157" s="12" t="s">
        <v>31</v>
      </c>
      <c r="AX157" s="12" t="s">
        <v>74</v>
      </c>
      <c r="AY157" s="218" t="s">
        <v>129</v>
      </c>
    </row>
    <row r="158" spans="2:51" s="13" customFormat="1" ht="11.25">
      <c r="B158" s="219"/>
      <c r="C158" s="220"/>
      <c r="D158" s="210" t="s">
        <v>138</v>
      </c>
      <c r="E158" s="221" t="s">
        <v>1</v>
      </c>
      <c r="F158" s="222" t="s">
        <v>205</v>
      </c>
      <c r="G158" s="220"/>
      <c r="H158" s="223">
        <v>4.374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138</v>
      </c>
      <c r="AU158" s="229" t="s">
        <v>83</v>
      </c>
      <c r="AV158" s="13" t="s">
        <v>83</v>
      </c>
      <c r="AW158" s="13" t="s">
        <v>31</v>
      </c>
      <c r="AX158" s="13" t="s">
        <v>74</v>
      </c>
      <c r="AY158" s="229" t="s">
        <v>129</v>
      </c>
    </row>
    <row r="159" spans="2:51" s="14" customFormat="1" ht="11.25">
      <c r="B159" s="230"/>
      <c r="C159" s="231"/>
      <c r="D159" s="210" t="s">
        <v>138</v>
      </c>
      <c r="E159" s="232" t="s">
        <v>1</v>
      </c>
      <c r="F159" s="233" t="s">
        <v>142</v>
      </c>
      <c r="G159" s="231"/>
      <c r="H159" s="234">
        <v>4.374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138</v>
      </c>
      <c r="AU159" s="240" t="s">
        <v>83</v>
      </c>
      <c r="AV159" s="14" t="s">
        <v>136</v>
      </c>
      <c r="AW159" s="14" t="s">
        <v>31</v>
      </c>
      <c r="AX159" s="14" t="s">
        <v>81</v>
      </c>
      <c r="AY159" s="240" t="s">
        <v>129</v>
      </c>
    </row>
    <row r="160" spans="2:65" s="1" customFormat="1" ht="24" customHeight="1">
      <c r="B160" s="33"/>
      <c r="C160" s="195" t="s">
        <v>206</v>
      </c>
      <c r="D160" s="195" t="s">
        <v>131</v>
      </c>
      <c r="E160" s="196" t="s">
        <v>207</v>
      </c>
      <c r="F160" s="197" t="s">
        <v>208</v>
      </c>
      <c r="G160" s="198" t="s">
        <v>181</v>
      </c>
      <c r="H160" s="199">
        <v>2.43</v>
      </c>
      <c r="I160" s="200"/>
      <c r="J160" s="201">
        <f>ROUND(I160*H160,2)</f>
        <v>0</v>
      </c>
      <c r="K160" s="197" t="s">
        <v>135</v>
      </c>
      <c r="L160" s="37"/>
      <c r="M160" s="202" t="s">
        <v>1</v>
      </c>
      <c r="N160" s="203" t="s">
        <v>39</v>
      </c>
      <c r="O160" s="65"/>
      <c r="P160" s="204">
        <f>O160*H160</f>
        <v>0</v>
      </c>
      <c r="Q160" s="204">
        <v>0</v>
      </c>
      <c r="R160" s="204">
        <f>Q160*H160</f>
        <v>0</v>
      </c>
      <c r="S160" s="204">
        <v>0</v>
      </c>
      <c r="T160" s="205">
        <f>S160*H160</f>
        <v>0</v>
      </c>
      <c r="AR160" s="206" t="s">
        <v>136</v>
      </c>
      <c r="AT160" s="206" t="s">
        <v>131</v>
      </c>
      <c r="AU160" s="206" t="s">
        <v>83</v>
      </c>
      <c r="AY160" s="16" t="s">
        <v>129</v>
      </c>
      <c r="BE160" s="207">
        <f>IF(N160="základní",J160,0)</f>
        <v>0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6" t="s">
        <v>81</v>
      </c>
      <c r="BK160" s="207">
        <f>ROUND(I160*H160,2)</f>
        <v>0</v>
      </c>
      <c r="BL160" s="16" t="s">
        <v>136</v>
      </c>
      <c r="BM160" s="206" t="s">
        <v>209</v>
      </c>
    </row>
    <row r="161" spans="2:51" s="12" customFormat="1" ht="11.25">
      <c r="B161" s="208"/>
      <c r="C161" s="209"/>
      <c r="D161" s="210" t="s">
        <v>138</v>
      </c>
      <c r="E161" s="211" t="s">
        <v>1</v>
      </c>
      <c r="F161" s="212" t="s">
        <v>210</v>
      </c>
      <c r="G161" s="209"/>
      <c r="H161" s="211" t="s">
        <v>1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138</v>
      </c>
      <c r="AU161" s="218" t="s">
        <v>83</v>
      </c>
      <c r="AV161" s="12" t="s">
        <v>81</v>
      </c>
      <c r="AW161" s="12" t="s">
        <v>31</v>
      </c>
      <c r="AX161" s="12" t="s">
        <v>74</v>
      </c>
      <c r="AY161" s="218" t="s">
        <v>129</v>
      </c>
    </row>
    <row r="162" spans="2:51" s="13" customFormat="1" ht="11.25">
      <c r="B162" s="219"/>
      <c r="C162" s="220"/>
      <c r="D162" s="210" t="s">
        <v>138</v>
      </c>
      <c r="E162" s="221" t="s">
        <v>1</v>
      </c>
      <c r="F162" s="222" t="s">
        <v>184</v>
      </c>
      <c r="G162" s="220"/>
      <c r="H162" s="223">
        <v>1.35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138</v>
      </c>
      <c r="AU162" s="229" t="s">
        <v>83</v>
      </c>
      <c r="AV162" s="13" t="s">
        <v>83</v>
      </c>
      <c r="AW162" s="13" t="s">
        <v>31</v>
      </c>
      <c r="AX162" s="13" t="s">
        <v>74</v>
      </c>
      <c r="AY162" s="229" t="s">
        <v>129</v>
      </c>
    </row>
    <row r="163" spans="2:51" s="13" customFormat="1" ht="11.25">
      <c r="B163" s="219"/>
      <c r="C163" s="220"/>
      <c r="D163" s="210" t="s">
        <v>138</v>
      </c>
      <c r="E163" s="221" t="s">
        <v>1</v>
      </c>
      <c r="F163" s="222" t="s">
        <v>185</v>
      </c>
      <c r="G163" s="220"/>
      <c r="H163" s="223">
        <v>1.08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138</v>
      </c>
      <c r="AU163" s="229" t="s">
        <v>83</v>
      </c>
      <c r="AV163" s="13" t="s">
        <v>83</v>
      </c>
      <c r="AW163" s="13" t="s">
        <v>31</v>
      </c>
      <c r="AX163" s="13" t="s">
        <v>74</v>
      </c>
      <c r="AY163" s="229" t="s">
        <v>129</v>
      </c>
    </row>
    <row r="164" spans="2:51" s="14" customFormat="1" ht="11.25">
      <c r="B164" s="230"/>
      <c r="C164" s="231"/>
      <c r="D164" s="210" t="s">
        <v>138</v>
      </c>
      <c r="E164" s="232" t="s">
        <v>1</v>
      </c>
      <c r="F164" s="233" t="s">
        <v>142</v>
      </c>
      <c r="G164" s="231"/>
      <c r="H164" s="234">
        <v>2.43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138</v>
      </c>
      <c r="AU164" s="240" t="s">
        <v>83</v>
      </c>
      <c r="AV164" s="14" t="s">
        <v>136</v>
      </c>
      <c r="AW164" s="14" t="s">
        <v>31</v>
      </c>
      <c r="AX164" s="14" t="s">
        <v>81</v>
      </c>
      <c r="AY164" s="240" t="s">
        <v>129</v>
      </c>
    </row>
    <row r="165" spans="2:65" s="1" customFormat="1" ht="16.5" customHeight="1">
      <c r="B165" s="33"/>
      <c r="C165" s="244" t="s">
        <v>211</v>
      </c>
      <c r="D165" s="244" t="s">
        <v>212</v>
      </c>
      <c r="E165" s="245" t="s">
        <v>213</v>
      </c>
      <c r="F165" s="246" t="s">
        <v>214</v>
      </c>
      <c r="G165" s="247" t="s">
        <v>147</v>
      </c>
      <c r="H165" s="248">
        <v>4.763</v>
      </c>
      <c r="I165" s="249"/>
      <c r="J165" s="250">
        <f>ROUND(I165*H165,2)</f>
        <v>0</v>
      </c>
      <c r="K165" s="246" t="s">
        <v>135</v>
      </c>
      <c r="L165" s="251"/>
      <c r="M165" s="252" t="s">
        <v>1</v>
      </c>
      <c r="N165" s="253" t="s">
        <v>39</v>
      </c>
      <c r="O165" s="65"/>
      <c r="P165" s="204">
        <f>O165*H165</f>
        <v>0</v>
      </c>
      <c r="Q165" s="204">
        <v>1</v>
      </c>
      <c r="R165" s="204">
        <f>Q165*H165</f>
        <v>4.763</v>
      </c>
      <c r="S165" s="204">
        <v>0</v>
      </c>
      <c r="T165" s="205">
        <f>S165*H165</f>
        <v>0</v>
      </c>
      <c r="AR165" s="206" t="s">
        <v>206</v>
      </c>
      <c r="AT165" s="206" t="s">
        <v>212</v>
      </c>
      <c r="AU165" s="206" t="s">
        <v>83</v>
      </c>
      <c r="AY165" s="16" t="s">
        <v>129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6" t="s">
        <v>81</v>
      </c>
      <c r="BK165" s="207">
        <f>ROUND(I165*H165,2)</f>
        <v>0</v>
      </c>
      <c r="BL165" s="16" t="s">
        <v>136</v>
      </c>
      <c r="BM165" s="206" t="s">
        <v>215</v>
      </c>
    </row>
    <row r="166" spans="2:51" s="12" customFormat="1" ht="11.25">
      <c r="B166" s="208"/>
      <c r="C166" s="209"/>
      <c r="D166" s="210" t="s">
        <v>138</v>
      </c>
      <c r="E166" s="211" t="s">
        <v>1</v>
      </c>
      <c r="F166" s="212" t="s">
        <v>210</v>
      </c>
      <c r="G166" s="209"/>
      <c r="H166" s="211" t="s">
        <v>1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138</v>
      </c>
      <c r="AU166" s="218" t="s">
        <v>83</v>
      </c>
      <c r="AV166" s="12" t="s">
        <v>81</v>
      </c>
      <c r="AW166" s="12" t="s">
        <v>31</v>
      </c>
      <c r="AX166" s="12" t="s">
        <v>74</v>
      </c>
      <c r="AY166" s="218" t="s">
        <v>129</v>
      </c>
    </row>
    <row r="167" spans="2:51" s="13" customFormat="1" ht="11.25">
      <c r="B167" s="219"/>
      <c r="C167" s="220"/>
      <c r="D167" s="210" t="s">
        <v>138</v>
      </c>
      <c r="E167" s="221" t="s">
        <v>1</v>
      </c>
      <c r="F167" s="222" t="s">
        <v>216</v>
      </c>
      <c r="G167" s="220"/>
      <c r="H167" s="223">
        <v>2.646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138</v>
      </c>
      <c r="AU167" s="229" t="s">
        <v>83</v>
      </c>
      <c r="AV167" s="13" t="s">
        <v>83</v>
      </c>
      <c r="AW167" s="13" t="s">
        <v>31</v>
      </c>
      <c r="AX167" s="13" t="s">
        <v>74</v>
      </c>
      <c r="AY167" s="229" t="s">
        <v>129</v>
      </c>
    </row>
    <row r="168" spans="2:51" s="13" customFormat="1" ht="11.25">
      <c r="B168" s="219"/>
      <c r="C168" s="220"/>
      <c r="D168" s="210" t="s">
        <v>138</v>
      </c>
      <c r="E168" s="221" t="s">
        <v>1</v>
      </c>
      <c r="F168" s="222" t="s">
        <v>217</v>
      </c>
      <c r="G168" s="220"/>
      <c r="H168" s="223">
        <v>2.117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138</v>
      </c>
      <c r="AU168" s="229" t="s">
        <v>83</v>
      </c>
      <c r="AV168" s="13" t="s">
        <v>83</v>
      </c>
      <c r="AW168" s="13" t="s">
        <v>31</v>
      </c>
      <c r="AX168" s="13" t="s">
        <v>74</v>
      </c>
      <c r="AY168" s="229" t="s">
        <v>129</v>
      </c>
    </row>
    <row r="169" spans="2:51" s="14" customFormat="1" ht="11.25">
      <c r="B169" s="230"/>
      <c r="C169" s="231"/>
      <c r="D169" s="210" t="s">
        <v>138</v>
      </c>
      <c r="E169" s="232" t="s">
        <v>1</v>
      </c>
      <c r="F169" s="233" t="s">
        <v>142</v>
      </c>
      <c r="G169" s="231"/>
      <c r="H169" s="234">
        <v>4.763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138</v>
      </c>
      <c r="AU169" s="240" t="s">
        <v>83</v>
      </c>
      <c r="AV169" s="14" t="s">
        <v>136</v>
      </c>
      <c r="AW169" s="14" t="s">
        <v>31</v>
      </c>
      <c r="AX169" s="14" t="s">
        <v>81</v>
      </c>
      <c r="AY169" s="240" t="s">
        <v>129</v>
      </c>
    </row>
    <row r="170" spans="2:63" s="11" customFormat="1" ht="22.9" customHeight="1">
      <c r="B170" s="179"/>
      <c r="C170" s="180"/>
      <c r="D170" s="181" t="s">
        <v>73</v>
      </c>
      <c r="E170" s="193" t="s">
        <v>83</v>
      </c>
      <c r="F170" s="193" t="s">
        <v>218</v>
      </c>
      <c r="G170" s="180"/>
      <c r="H170" s="180"/>
      <c r="I170" s="183"/>
      <c r="J170" s="194">
        <f>BK170</f>
        <v>0</v>
      </c>
      <c r="K170" s="180"/>
      <c r="L170" s="185"/>
      <c r="M170" s="186"/>
      <c r="N170" s="187"/>
      <c r="O170" s="187"/>
      <c r="P170" s="188">
        <f>SUM(P171:P177)</f>
        <v>0</v>
      </c>
      <c r="Q170" s="187"/>
      <c r="R170" s="188">
        <f>SUM(R171:R177)</f>
        <v>0</v>
      </c>
      <c r="S170" s="187"/>
      <c r="T170" s="189">
        <f>SUM(T171:T177)</f>
        <v>0</v>
      </c>
      <c r="AR170" s="190" t="s">
        <v>81</v>
      </c>
      <c r="AT170" s="191" t="s">
        <v>73</v>
      </c>
      <c r="AU170" s="191" t="s">
        <v>81</v>
      </c>
      <c r="AY170" s="190" t="s">
        <v>129</v>
      </c>
      <c r="BK170" s="192">
        <f>SUM(BK171:BK177)</f>
        <v>0</v>
      </c>
    </row>
    <row r="171" spans="2:65" s="1" customFormat="1" ht="24" customHeight="1">
      <c r="B171" s="33"/>
      <c r="C171" s="195" t="s">
        <v>219</v>
      </c>
      <c r="D171" s="195" t="s">
        <v>131</v>
      </c>
      <c r="E171" s="196" t="s">
        <v>220</v>
      </c>
      <c r="F171" s="197" t="s">
        <v>221</v>
      </c>
      <c r="G171" s="198" t="s">
        <v>134</v>
      </c>
      <c r="H171" s="199">
        <v>10.32</v>
      </c>
      <c r="I171" s="200"/>
      <c r="J171" s="201">
        <f>ROUND(I171*H171,2)</f>
        <v>0</v>
      </c>
      <c r="K171" s="197" t="s">
        <v>135</v>
      </c>
      <c r="L171" s="37"/>
      <c r="M171" s="202" t="s">
        <v>1</v>
      </c>
      <c r="N171" s="203" t="s">
        <v>39</v>
      </c>
      <c r="O171" s="65"/>
      <c r="P171" s="204">
        <f>O171*H171</f>
        <v>0</v>
      </c>
      <c r="Q171" s="204">
        <v>0</v>
      </c>
      <c r="R171" s="204">
        <f>Q171*H171</f>
        <v>0</v>
      </c>
      <c r="S171" s="204">
        <v>0</v>
      </c>
      <c r="T171" s="205">
        <f>S171*H171</f>
        <v>0</v>
      </c>
      <c r="AR171" s="206" t="s">
        <v>136</v>
      </c>
      <c r="AT171" s="206" t="s">
        <v>131</v>
      </c>
      <c r="AU171" s="206" t="s">
        <v>83</v>
      </c>
      <c r="AY171" s="16" t="s">
        <v>129</v>
      </c>
      <c r="BE171" s="207">
        <f>IF(N171="základní",J171,0)</f>
        <v>0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6" t="s">
        <v>81</v>
      </c>
      <c r="BK171" s="207">
        <f>ROUND(I171*H171,2)</f>
        <v>0</v>
      </c>
      <c r="BL171" s="16" t="s">
        <v>136</v>
      </c>
      <c r="BM171" s="206" t="s">
        <v>222</v>
      </c>
    </row>
    <row r="172" spans="2:51" s="12" customFormat="1" ht="11.25">
      <c r="B172" s="208"/>
      <c r="C172" s="209"/>
      <c r="D172" s="210" t="s">
        <v>138</v>
      </c>
      <c r="E172" s="211" t="s">
        <v>1</v>
      </c>
      <c r="F172" s="212" t="s">
        <v>223</v>
      </c>
      <c r="G172" s="209"/>
      <c r="H172" s="211" t="s">
        <v>1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138</v>
      </c>
      <c r="AU172" s="218" t="s">
        <v>83</v>
      </c>
      <c r="AV172" s="12" t="s">
        <v>81</v>
      </c>
      <c r="AW172" s="12" t="s">
        <v>31</v>
      </c>
      <c r="AX172" s="12" t="s">
        <v>74</v>
      </c>
      <c r="AY172" s="218" t="s">
        <v>129</v>
      </c>
    </row>
    <row r="173" spans="2:51" s="13" customFormat="1" ht="11.25">
      <c r="B173" s="219"/>
      <c r="C173" s="220"/>
      <c r="D173" s="210" t="s">
        <v>138</v>
      </c>
      <c r="E173" s="221" t="s">
        <v>1</v>
      </c>
      <c r="F173" s="222" t="s">
        <v>224</v>
      </c>
      <c r="G173" s="220"/>
      <c r="H173" s="223">
        <v>4.32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138</v>
      </c>
      <c r="AU173" s="229" t="s">
        <v>83</v>
      </c>
      <c r="AV173" s="13" t="s">
        <v>83</v>
      </c>
      <c r="AW173" s="13" t="s">
        <v>31</v>
      </c>
      <c r="AX173" s="13" t="s">
        <v>74</v>
      </c>
      <c r="AY173" s="229" t="s">
        <v>129</v>
      </c>
    </row>
    <row r="174" spans="2:51" s="12" customFormat="1" ht="11.25">
      <c r="B174" s="208"/>
      <c r="C174" s="209"/>
      <c r="D174" s="210" t="s">
        <v>138</v>
      </c>
      <c r="E174" s="211" t="s">
        <v>1</v>
      </c>
      <c r="F174" s="212" t="s">
        <v>225</v>
      </c>
      <c r="G174" s="209"/>
      <c r="H174" s="211" t="s">
        <v>1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138</v>
      </c>
      <c r="AU174" s="218" t="s">
        <v>83</v>
      </c>
      <c r="AV174" s="12" t="s">
        <v>81</v>
      </c>
      <c r="AW174" s="12" t="s">
        <v>31</v>
      </c>
      <c r="AX174" s="12" t="s">
        <v>74</v>
      </c>
      <c r="AY174" s="218" t="s">
        <v>129</v>
      </c>
    </row>
    <row r="175" spans="2:51" s="13" customFormat="1" ht="11.25">
      <c r="B175" s="219"/>
      <c r="C175" s="220"/>
      <c r="D175" s="210" t="s">
        <v>138</v>
      </c>
      <c r="E175" s="221" t="s">
        <v>1</v>
      </c>
      <c r="F175" s="222" t="s">
        <v>226</v>
      </c>
      <c r="G175" s="220"/>
      <c r="H175" s="223">
        <v>4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138</v>
      </c>
      <c r="AU175" s="229" t="s">
        <v>83</v>
      </c>
      <c r="AV175" s="13" t="s">
        <v>83</v>
      </c>
      <c r="AW175" s="13" t="s">
        <v>31</v>
      </c>
      <c r="AX175" s="13" t="s">
        <v>74</v>
      </c>
      <c r="AY175" s="229" t="s">
        <v>129</v>
      </c>
    </row>
    <row r="176" spans="2:51" s="13" customFormat="1" ht="11.25">
      <c r="B176" s="219"/>
      <c r="C176" s="220"/>
      <c r="D176" s="210" t="s">
        <v>138</v>
      </c>
      <c r="E176" s="221" t="s">
        <v>1</v>
      </c>
      <c r="F176" s="222" t="s">
        <v>227</v>
      </c>
      <c r="G176" s="220"/>
      <c r="H176" s="223">
        <v>2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138</v>
      </c>
      <c r="AU176" s="229" t="s">
        <v>83</v>
      </c>
      <c r="AV176" s="13" t="s">
        <v>83</v>
      </c>
      <c r="AW176" s="13" t="s">
        <v>31</v>
      </c>
      <c r="AX176" s="13" t="s">
        <v>74</v>
      </c>
      <c r="AY176" s="229" t="s">
        <v>129</v>
      </c>
    </row>
    <row r="177" spans="2:51" s="14" customFormat="1" ht="11.25">
      <c r="B177" s="230"/>
      <c r="C177" s="231"/>
      <c r="D177" s="210" t="s">
        <v>138</v>
      </c>
      <c r="E177" s="232" t="s">
        <v>1</v>
      </c>
      <c r="F177" s="233" t="s">
        <v>142</v>
      </c>
      <c r="G177" s="231"/>
      <c r="H177" s="234">
        <v>10.32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138</v>
      </c>
      <c r="AU177" s="240" t="s">
        <v>83</v>
      </c>
      <c r="AV177" s="14" t="s">
        <v>136</v>
      </c>
      <c r="AW177" s="14" t="s">
        <v>31</v>
      </c>
      <c r="AX177" s="14" t="s">
        <v>81</v>
      </c>
      <c r="AY177" s="240" t="s">
        <v>129</v>
      </c>
    </row>
    <row r="178" spans="2:63" s="11" customFormat="1" ht="22.9" customHeight="1">
      <c r="B178" s="179"/>
      <c r="C178" s="180"/>
      <c r="D178" s="181" t="s">
        <v>73</v>
      </c>
      <c r="E178" s="193" t="s">
        <v>136</v>
      </c>
      <c r="F178" s="193" t="s">
        <v>228</v>
      </c>
      <c r="G178" s="180"/>
      <c r="H178" s="180"/>
      <c r="I178" s="183"/>
      <c r="J178" s="194">
        <f>BK178</f>
        <v>0</v>
      </c>
      <c r="K178" s="180"/>
      <c r="L178" s="185"/>
      <c r="M178" s="186"/>
      <c r="N178" s="187"/>
      <c r="O178" s="187"/>
      <c r="P178" s="188">
        <f>SUM(P179:P182)</f>
        <v>0</v>
      </c>
      <c r="Q178" s="187"/>
      <c r="R178" s="188">
        <f>SUM(R179:R182)</f>
        <v>0.567231</v>
      </c>
      <c r="S178" s="187"/>
      <c r="T178" s="189">
        <f>SUM(T179:T182)</f>
        <v>0</v>
      </c>
      <c r="AR178" s="190" t="s">
        <v>81</v>
      </c>
      <c r="AT178" s="191" t="s">
        <v>73</v>
      </c>
      <c r="AU178" s="191" t="s">
        <v>81</v>
      </c>
      <c r="AY178" s="190" t="s">
        <v>129</v>
      </c>
      <c r="BK178" s="192">
        <f>SUM(BK179:BK182)</f>
        <v>0</v>
      </c>
    </row>
    <row r="179" spans="2:65" s="1" customFormat="1" ht="16.5" customHeight="1">
      <c r="B179" s="33"/>
      <c r="C179" s="195" t="s">
        <v>229</v>
      </c>
      <c r="D179" s="195" t="s">
        <v>131</v>
      </c>
      <c r="E179" s="196" t="s">
        <v>230</v>
      </c>
      <c r="F179" s="197" t="s">
        <v>231</v>
      </c>
      <c r="G179" s="198" t="s">
        <v>181</v>
      </c>
      <c r="H179" s="199">
        <v>0.3</v>
      </c>
      <c r="I179" s="200"/>
      <c r="J179" s="201">
        <f>ROUND(I179*H179,2)</f>
        <v>0</v>
      </c>
      <c r="K179" s="197" t="s">
        <v>135</v>
      </c>
      <c r="L179" s="37"/>
      <c r="M179" s="202" t="s">
        <v>1</v>
      </c>
      <c r="N179" s="203" t="s">
        <v>39</v>
      </c>
      <c r="O179" s="65"/>
      <c r="P179" s="204">
        <f>O179*H179</f>
        <v>0</v>
      </c>
      <c r="Q179" s="204">
        <v>1.89077</v>
      </c>
      <c r="R179" s="204">
        <f>Q179*H179</f>
        <v>0.567231</v>
      </c>
      <c r="S179" s="204">
        <v>0</v>
      </c>
      <c r="T179" s="205">
        <f>S179*H179</f>
        <v>0</v>
      </c>
      <c r="AR179" s="206" t="s">
        <v>136</v>
      </c>
      <c r="AT179" s="206" t="s">
        <v>131</v>
      </c>
      <c r="AU179" s="206" t="s">
        <v>83</v>
      </c>
      <c r="AY179" s="16" t="s">
        <v>129</v>
      </c>
      <c r="BE179" s="207">
        <f>IF(N179="základní",J179,0)</f>
        <v>0</v>
      </c>
      <c r="BF179" s="207">
        <f>IF(N179="snížená",J179,0)</f>
        <v>0</v>
      </c>
      <c r="BG179" s="207">
        <f>IF(N179="zákl. přenesená",J179,0)</f>
        <v>0</v>
      </c>
      <c r="BH179" s="207">
        <f>IF(N179="sníž. přenesená",J179,0)</f>
        <v>0</v>
      </c>
      <c r="BI179" s="207">
        <f>IF(N179="nulová",J179,0)</f>
        <v>0</v>
      </c>
      <c r="BJ179" s="16" t="s">
        <v>81</v>
      </c>
      <c r="BK179" s="207">
        <f>ROUND(I179*H179,2)</f>
        <v>0</v>
      </c>
      <c r="BL179" s="16" t="s">
        <v>136</v>
      </c>
      <c r="BM179" s="206" t="s">
        <v>232</v>
      </c>
    </row>
    <row r="180" spans="2:51" s="12" customFormat="1" ht="11.25">
      <c r="B180" s="208"/>
      <c r="C180" s="209"/>
      <c r="D180" s="210" t="s">
        <v>138</v>
      </c>
      <c r="E180" s="211" t="s">
        <v>1</v>
      </c>
      <c r="F180" s="212" t="s">
        <v>233</v>
      </c>
      <c r="G180" s="209"/>
      <c r="H180" s="211" t="s">
        <v>1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138</v>
      </c>
      <c r="AU180" s="218" t="s">
        <v>83</v>
      </c>
      <c r="AV180" s="12" t="s">
        <v>81</v>
      </c>
      <c r="AW180" s="12" t="s">
        <v>31</v>
      </c>
      <c r="AX180" s="12" t="s">
        <v>74</v>
      </c>
      <c r="AY180" s="218" t="s">
        <v>129</v>
      </c>
    </row>
    <row r="181" spans="2:51" s="13" customFormat="1" ht="11.25">
      <c r="B181" s="219"/>
      <c r="C181" s="220"/>
      <c r="D181" s="210" t="s">
        <v>138</v>
      </c>
      <c r="E181" s="221" t="s">
        <v>1</v>
      </c>
      <c r="F181" s="222" t="s">
        <v>234</v>
      </c>
      <c r="G181" s="220"/>
      <c r="H181" s="223">
        <v>0.3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138</v>
      </c>
      <c r="AU181" s="229" t="s">
        <v>83</v>
      </c>
      <c r="AV181" s="13" t="s">
        <v>83</v>
      </c>
      <c r="AW181" s="13" t="s">
        <v>31</v>
      </c>
      <c r="AX181" s="13" t="s">
        <v>74</v>
      </c>
      <c r="AY181" s="229" t="s">
        <v>129</v>
      </c>
    </row>
    <row r="182" spans="2:51" s="14" customFormat="1" ht="11.25">
      <c r="B182" s="230"/>
      <c r="C182" s="231"/>
      <c r="D182" s="210" t="s">
        <v>138</v>
      </c>
      <c r="E182" s="232" t="s">
        <v>1</v>
      </c>
      <c r="F182" s="233" t="s">
        <v>142</v>
      </c>
      <c r="G182" s="231"/>
      <c r="H182" s="234">
        <v>0.3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138</v>
      </c>
      <c r="AU182" s="240" t="s">
        <v>83</v>
      </c>
      <c r="AV182" s="14" t="s">
        <v>136</v>
      </c>
      <c r="AW182" s="14" t="s">
        <v>31</v>
      </c>
      <c r="AX182" s="14" t="s">
        <v>81</v>
      </c>
      <c r="AY182" s="240" t="s">
        <v>129</v>
      </c>
    </row>
    <row r="183" spans="2:63" s="11" customFormat="1" ht="22.9" customHeight="1">
      <c r="B183" s="179"/>
      <c r="C183" s="180"/>
      <c r="D183" s="181" t="s">
        <v>73</v>
      </c>
      <c r="E183" s="193" t="s">
        <v>190</v>
      </c>
      <c r="F183" s="193" t="s">
        <v>90</v>
      </c>
      <c r="G183" s="180"/>
      <c r="H183" s="180"/>
      <c r="I183" s="183"/>
      <c r="J183" s="194">
        <f>BK183</f>
        <v>0</v>
      </c>
      <c r="K183" s="180"/>
      <c r="L183" s="185"/>
      <c r="M183" s="186"/>
      <c r="N183" s="187"/>
      <c r="O183" s="187"/>
      <c r="P183" s="188">
        <f>SUM(P184:P202)</f>
        <v>0</v>
      </c>
      <c r="Q183" s="187"/>
      <c r="R183" s="188">
        <f>SUM(R184:R202)</f>
        <v>0.666</v>
      </c>
      <c r="S183" s="187"/>
      <c r="T183" s="189">
        <f>SUM(T184:T202)</f>
        <v>0</v>
      </c>
      <c r="AR183" s="190" t="s">
        <v>81</v>
      </c>
      <c r="AT183" s="191" t="s">
        <v>73</v>
      </c>
      <c r="AU183" s="191" t="s">
        <v>81</v>
      </c>
      <c r="AY183" s="190" t="s">
        <v>129</v>
      </c>
      <c r="BK183" s="192">
        <f>SUM(BK184:BK202)</f>
        <v>0</v>
      </c>
    </row>
    <row r="184" spans="2:65" s="1" customFormat="1" ht="24" customHeight="1">
      <c r="B184" s="33"/>
      <c r="C184" s="195" t="s">
        <v>235</v>
      </c>
      <c r="D184" s="195" t="s">
        <v>131</v>
      </c>
      <c r="E184" s="196" t="s">
        <v>236</v>
      </c>
      <c r="F184" s="197" t="s">
        <v>237</v>
      </c>
      <c r="G184" s="198" t="s">
        <v>134</v>
      </c>
      <c r="H184" s="199">
        <v>504</v>
      </c>
      <c r="I184" s="200"/>
      <c r="J184" s="201">
        <f>ROUND(I184*H184,2)</f>
        <v>0</v>
      </c>
      <c r="K184" s="197" t="s">
        <v>135</v>
      </c>
      <c r="L184" s="37"/>
      <c r="M184" s="202" t="s">
        <v>1</v>
      </c>
      <c r="N184" s="203" t="s">
        <v>39</v>
      </c>
      <c r="O184" s="65"/>
      <c r="P184" s="204">
        <f>O184*H184</f>
        <v>0</v>
      </c>
      <c r="Q184" s="204">
        <v>0</v>
      </c>
      <c r="R184" s="204">
        <f>Q184*H184</f>
        <v>0</v>
      </c>
      <c r="S184" s="204">
        <v>0</v>
      </c>
      <c r="T184" s="205">
        <f>S184*H184</f>
        <v>0</v>
      </c>
      <c r="AR184" s="206" t="s">
        <v>136</v>
      </c>
      <c r="AT184" s="206" t="s">
        <v>131</v>
      </c>
      <c r="AU184" s="206" t="s">
        <v>83</v>
      </c>
      <c r="AY184" s="16" t="s">
        <v>129</v>
      </c>
      <c r="BE184" s="207">
        <f>IF(N184="základní",J184,0)</f>
        <v>0</v>
      </c>
      <c r="BF184" s="207">
        <f>IF(N184="snížená",J184,0)</f>
        <v>0</v>
      </c>
      <c r="BG184" s="207">
        <f>IF(N184="zákl. přenesená",J184,0)</f>
        <v>0</v>
      </c>
      <c r="BH184" s="207">
        <f>IF(N184="sníž. přenesená",J184,0)</f>
        <v>0</v>
      </c>
      <c r="BI184" s="207">
        <f>IF(N184="nulová",J184,0)</f>
        <v>0</v>
      </c>
      <c r="BJ184" s="16" t="s">
        <v>81</v>
      </c>
      <c r="BK184" s="207">
        <f>ROUND(I184*H184,2)</f>
        <v>0</v>
      </c>
      <c r="BL184" s="16" t="s">
        <v>136</v>
      </c>
      <c r="BM184" s="206" t="s">
        <v>238</v>
      </c>
    </row>
    <row r="185" spans="2:51" s="12" customFormat="1" ht="11.25">
      <c r="B185" s="208"/>
      <c r="C185" s="209"/>
      <c r="D185" s="210" t="s">
        <v>138</v>
      </c>
      <c r="E185" s="211" t="s">
        <v>1</v>
      </c>
      <c r="F185" s="212" t="s">
        <v>239</v>
      </c>
      <c r="G185" s="209"/>
      <c r="H185" s="211" t="s">
        <v>1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138</v>
      </c>
      <c r="AU185" s="218" t="s">
        <v>83</v>
      </c>
      <c r="AV185" s="12" t="s">
        <v>81</v>
      </c>
      <c r="AW185" s="12" t="s">
        <v>31</v>
      </c>
      <c r="AX185" s="12" t="s">
        <v>74</v>
      </c>
      <c r="AY185" s="218" t="s">
        <v>129</v>
      </c>
    </row>
    <row r="186" spans="2:51" s="13" customFormat="1" ht="11.25">
      <c r="B186" s="219"/>
      <c r="C186" s="220"/>
      <c r="D186" s="210" t="s">
        <v>138</v>
      </c>
      <c r="E186" s="221" t="s">
        <v>1</v>
      </c>
      <c r="F186" s="222" t="s">
        <v>240</v>
      </c>
      <c r="G186" s="220"/>
      <c r="H186" s="223">
        <v>504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138</v>
      </c>
      <c r="AU186" s="229" t="s">
        <v>83</v>
      </c>
      <c r="AV186" s="13" t="s">
        <v>83</v>
      </c>
      <c r="AW186" s="13" t="s">
        <v>31</v>
      </c>
      <c r="AX186" s="13" t="s">
        <v>74</v>
      </c>
      <c r="AY186" s="229" t="s">
        <v>129</v>
      </c>
    </row>
    <row r="187" spans="2:51" s="14" customFormat="1" ht="11.25">
      <c r="B187" s="230"/>
      <c r="C187" s="231"/>
      <c r="D187" s="210" t="s">
        <v>138</v>
      </c>
      <c r="E187" s="232" t="s">
        <v>1</v>
      </c>
      <c r="F187" s="233" t="s">
        <v>142</v>
      </c>
      <c r="G187" s="231"/>
      <c r="H187" s="234">
        <v>504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138</v>
      </c>
      <c r="AU187" s="240" t="s">
        <v>83</v>
      </c>
      <c r="AV187" s="14" t="s">
        <v>136</v>
      </c>
      <c r="AW187" s="14" t="s">
        <v>31</v>
      </c>
      <c r="AX187" s="14" t="s">
        <v>81</v>
      </c>
      <c r="AY187" s="240" t="s">
        <v>129</v>
      </c>
    </row>
    <row r="188" spans="2:65" s="1" customFormat="1" ht="24" customHeight="1">
      <c r="B188" s="33"/>
      <c r="C188" s="195" t="s">
        <v>241</v>
      </c>
      <c r="D188" s="195" t="s">
        <v>131</v>
      </c>
      <c r="E188" s="196" t="s">
        <v>242</v>
      </c>
      <c r="F188" s="197" t="s">
        <v>243</v>
      </c>
      <c r="G188" s="198" t="s">
        <v>134</v>
      </c>
      <c r="H188" s="199">
        <v>504</v>
      </c>
      <c r="I188" s="200"/>
      <c r="J188" s="201">
        <f>ROUND(I188*H188,2)</f>
        <v>0</v>
      </c>
      <c r="K188" s="197" t="s">
        <v>1</v>
      </c>
      <c r="L188" s="37"/>
      <c r="M188" s="202" t="s">
        <v>1</v>
      </c>
      <c r="N188" s="203" t="s">
        <v>39</v>
      </c>
      <c r="O188" s="65"/>
      <c r="P188" s="204">
        <f>O188*H188</f>
        <v>0</v>
      </c>
      <c r="Q188" s="204">
        <v>0</v>
      </c>
      <c r="R188" s="204">
        <f>Q188*H188</f>
        <v>0</v>
      </c>
      <c r="S188" s="204">
        <v>0</v>
      </c>
      <c r="T188" s="205">
        <f>S188*H188</f>
        <v>0</v>
      </c>
      <c r="AR188" s="206" t="s">
        <v>136</v>
      </c>
      <c r="AT188" s="206" t="s">
        <v>131</v>
      </c>
      <c r="AU188" s="206" t="s">
        <v>83</v>
      </c>
      <c r="AY188" s="16" t="s">
        <v>129</v>
      </c>
      <c r="BE188" s="207">
        <f>IF(N188="základní",J188,0)</f>
        <v>0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16" t="s">
        <v>81</v>
      </c>
      <c r="BK188" s="207">
        <f>ROUND(I188*H188,2)</f>
        <v>0</v>
      </c>
      <c r="BL188" s="16" t="s">
        <v>136</v>
      </c>
      <c r="BM188" s="206" t="s">
        <v>244</v>
      </c>
    </row>
    <row r="189" spans="2:51" s="12" customFormat="1" ht="11.25">
      <c r="B189" s="208"/>
      <c r="C189" s="209"/>
      <c r="D189" s="210" t="s">
        <v>138</v>
      </c>
      <c r="E189" s="211" t="s">
        <v>1</v>
      </c>
      <c r="F189" s="212" t="s">
        <v>239</v>
      </c>
      <c r="G189" s="209"/>
      <c r="H189" s="211" t="s">
        <v>1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138</v>
      </c>
      <c r="AU189" s="218" t="s">
        <v>83</v>
      </c>
      <c r="AV189" s="12" t="s">
        <v>81</v>
      </c>
      <c r="AW189" s="12" t="s">
        <v>31</v>
      </c>
      <c r="AX189" s="12" t="s">
        <v>74</v>
      </c>
      <c r="AY189" s="218" t="s">
        <v>129</v>
      </c>
    </row>
    <row r="190" spans="2:51" s="13" customFormat="1" ht="11.25">
      <c r="B190" s="219"/>
      <c r="C190" s="220"/>
      <c r="D190" s="210" t="s">
        <v>138</v>
      </c>
      <c r="E190" s="221" t="s">
        <v>1</v>
      </c>
      <c r="F190" s="222" t="s">
        <v>240</v>
      </c>
      <c r="G190" s="220"/>
      <c r="H190" s="223">
        <v>504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138</v>
      </c>
      <c r="AU190" s="229" t="s">
        <v>83</v>
      </c>
      <c r="AV190" s="13" t="s">
        <v>83</v>
      </c>
      <c r="AW190" s="13" t="s">
        <v>31</v>
      </c>
      <c r="AX190" s="13" t="s">
        <v>74</v>
      </c>
      <c r="AY190" s="229" t="s">
        <v>129</v>
      </c>
    </row>
    <row r="191" spans="2:51" s="14" customFormat="1" ht="11.25">
      <c r="B191" s="230"/>
      <c r="C191" s="231"/>
      <c r="D191" s="210" t="s">
        <v>138</v>
      </c>
      <c r="E191" s="232" t="s">
        <v>1</v>
      </c>
      <c r="F191" s="233" t="s">
        <v>142</v>
      </c>
      <c r="G191" s="231"/>
      <c r="H191" s="234">
        <v>504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138</v>
      </c>
      <c r="AU191" s="240" t="s">
        <v>83</v>
      </c>
      <c r="AV191" s="14" t="s">
        <v>136</v>
      </c>
      <c r="AW191" s="14" t="s">
        <v>31</v>
      </c>
      <c r="AX191" s="14" t="s">
        <v>81</v>
      </c>
      <c r="AY191" s="240" t="s">
        <v>129</v>
      </c>
    </row>
    <row r="192" spans="2:65" s="1" customFormat="1" ht="24" customHeight="1">
      <c r="B192" s="33"/>
      <c r="C192" s="195" t="s">
        <v>245</v>
      </c>
      <c r="D192" s="195" t="s">
        <v>131</v>
      </c>
      <c r="E192" s="196" t="s">
        <v>246</v>
      </c>
      <c r="F192" s="197" t="s">
        <v>247</v>
      </c>
      <c r="G192" s="198" t="s">
        <v>134</v>
      </c>
      <c r="H192" s="199">
        <v>1008</v>
      </c>
      <c r="I192" s="200"/>
      <c r="J192" s="201">
        <f>ROUND(I192*H192,2)</f>
        <v>0</v>
      </c>
      <c r="K192" s="197" t="s">
        <v>135</v>
      </c>
      <c r="L192" s="37"/>
      <c r="M192" s="202" t="s">
        <v>1</v>
      </c>
      <c r="N192" s="203" t="s">
        <v>39</v>
      </c>
      <c r="O192" s="65"/>
      <c r="P192" s="204">
        <f>O192*H192</f>
        <v>0</v>
      </c>
      <c r="Q192" s="204">
        <v>0</v>
      </c>
      <c r="R192" s="204">
        <f>Q192*H192</f>
        <v>0</v>
      </c>
      <c r="S192" s="204">
        <v>0</v>
      </c>
      <c r="T192" s="205">
        <f>S192*H192</f>
        <v>0</v>
      </c>
      <c r="AR192" s="206" t="s">
        <v>136</v>
      </c>
      <c r="AT192" s="206" t="s">
        <v>131</v>
      </c>
      <c r="AU192" s="206" t="s">
        <v>83</v>
      </c>
      <c r="AY192" s="16" t="s">
        <v>129</v>
      </c>
      <c r="BE192" s="207">
        <f>IF(N192="základní",J192,0)</f>
        <v>0</v>
      </c>
      <c r="BF192" s="207">
        <f>IF(N192="snížená",J192,0)</f>
        <v>0</v>
      </c>
      <c r="BG192" s="207">
        <f>IF(N192="zákl. přenesená",J192,0)</f>
        <v>0</v>
      </c>
      <c r="BH192" s="207">
        <f>IF(N192="sníž. přenesená",J192,0)</f>
        <v>0</v>
      </c>
      <c r="BI192" s="207">
        <f>IF(N192="nulová",J192,0)</f>
        <v>0</v>
      </c>
      <c r="BJ192" s="16" t="s">
        <v>81</v>
      </c>
      <c r="BK192" s="207">
        <f>ROUND(I192*H192,2)</f>
        <v>0</v>
      </c>
      <c r="BL192" s="16" t="s">
        <v>136</v>
      </c>
      <c r="BM192" s="206" t="s">
        <v>248</v>
      </c>
    </row>
    <row r="193" spans="2:51" s="12" customFormat="1" ht="11.25">
      <c r="B193" s="208"/>
      <c r="C193" s="209"/>
      <c r="D193" s="210" t="s">
        <v>138</v>
      </c>
      <c r="E193" s="211" t="s">
        <v>1</v>
      </c>
      <c r="F193" s="212" t="s">
        <v>239</v>
      </c>
      <c r="G193" s="209"/>
      <c r="H193" s="211" t="s">
        <v>1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138</v>
      </c>
      <c r="AU193" s="218" t="s">
        <v>83</v>
      </c>
      <c r="AV193" s="12" t="s">
        <v>81</v>
      </c>
      <c r="AW193" s="12" t="s">
        <v>31</v>
      </c>
      <c r="AX193" s="12" t="s">
        <v>74</v>
      </c>
      <c r="AY193" s="218" t="s">
        <v>129</v>
      </c>
    </row>
    <row r="194" spans="2:51" s="13" customFormat="1" ht="11.25">
      <c r="B194" s="219"/>
      <c r="C194" s="220"/>
      <c r="D194" s="210" t="s">
        <v>138</v>
      </c>
      <c r="E194" s="221" t="s">
        <v>1</v>
      </c>
      <c r="F194" s="222" t="s">
        <v>249</v>
      </c>
      <c r="G194" s="220"/>
      <c r="H194" s="223">
        <v>1008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138</v>
      </c>
      <c r="AU194" s="229" t="s">
        <v>83</v>
      </c>
      <c r="AV194" s="13" t="s">
        <v>83</v>
      </c>
      <c r="AW194" s="13" t="s">
        <v>31</v>
      </c>
      <c r="AX194" s="13" t="s">
        <v>74</v>
      </c>
      <c r="AY194" s="229" t="s">
        <v>129</v>
      </c>
    </row>
    <row r="195" spans="2:51" s="14" customFormat="1" ht="11.25">
      <c r="B195" s="230"/>
      <c r="C195" s="231"/>
      <c r="D195" s="210" t="s">
        <v>138</v>
      </c>
      <c r="E195" s="232" t="s">
        <v>1</v>
      </c>
      <c r="F195" s="233" t="s">
        <v>142</v>
      </c>
      <c r="G195" s="231"/>
      <c r="H195" s="234">
        <v>1008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138</v>
      </c>
      <c r="AU195" s="240" t="s">
        <v>83</v>
      </c>
      <c r="AV195" s="14" t="s">
        <v>136</v>
      </c>
      <c r="AW195" s="14" t="s">
        <v>31</v>
      </c>
      <c r="AX195" s="14" t="s">
        <v>81</v>
      </c>
      <c r="AY195" s="240" t="s">
        <v>129</v>
      </c>
    </row>
    <row r="196" spans="2:65" s="1" customFormat="1" ht="24" customHeight="1">
      <c r="B196" s="33"/>
      <c r="C196" s="195" t="s">
        <v>8</v>
      </c>
      <c r="D196" s="195" t="s">
        <v>131</v>
      </c>
      <c r="E196" s="196" t="s">
        <v>250</v>
      </c>
      <c r="F196" s="197" t="s">
        <v>251</v>
      </c>
      <c r="G196" s="198" t="s">
        <v>134</v>
      </c>
      <c r="H196" s="199">
        <v>960</v>
      </c>
      <c r="I196" s="200"/>
      <c r="J196" s="201">
        <f>ROUND(I196*H196,2)</f>
        <v>0</v>
      </c>
      <c r="K196" s="197" t="s">
        <v>135</v>
      </c>
      <c r="L196" s="37"/>
      <c r="M196" s="202" t="s">
        <v>1</v>
      </c>
      <c r="N196" s="203" t="s">
        <v>39</v>
      </c>
      <c r="O196" s="65"/>
      <c r="P196" s="204">
        <f>O196*H196</f>
        <v>0</v>
      </c>
      <c r="Q196" s="204">
        <v>0</v>
      </c>
      <c r="R196" s="204">
        <f>Q196*H196</f>
        <v>0</v>
      </c>
      <c r="S196" s="204">
        <v>0</v>
      </c>
      <c r="T196" s="205">
        <f>S196*H196</f>
        <v>0</v>
      </c>
      <c r="AR196" s="206" t="s">
        <v>136</v>
      </c>
      <c r="AT196" s="206" t="s">
        <v>131</v>
      </c>
      <c r="AU196" s="206" t="s">
        <v>83</v>
      </c>
      <c r="AY196" s="16" t="s">
        <v>129</v>
      </c>
      <c r="BE196" s="207">
        <f>IF(N196="základní",J196,0)</f>
        <v>0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6" t="s">
        <v>81</v>
      </c>
      <c r="BK196" s="207">
        <f>ROUND(I196*H196,2)</f>
        <v>0</v>
      </c>
      <c r="BL196" s="16" t="s">
        <v>136</v>
      </c>
      <c r="BM196" s="206" t="s">
        <v>252</v>
      </c>
    </row>
    <row r="197" spans="2:51" s="12" customFormat="1" ht="11.25">
      <c r="B197" s="208"/>
      <c r="C197" s="209"/>
      <c r="D197" s="210" t="s">
        <v>138</v>
      </c>
      <c r="E197" s="211" t="s">
        <v>1</v>
      </c>
      <c r="F197" s="212" t="s">
        <v>239</v>
      </c>
      <c r="G197" s="209"/>
      <c r="H197" s="211" t="s">
        <v>1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138</v>
      </c>
      <c r="AU197" s="218" t="s">
        <v>83</v>
      </c>
      <c r="AV197" s="12" t="s">
        <v>81</v>
      </c>
      <c r="AW197" s="12" t="s">
        <v>31</v>
      </c>
      <c r="AX197" s="12" t="s">
        <v>74</v>
      </c>
      <c r="AY197" s="218" t="s">
        <v>129</v>
      </c>
    </row>
    <row r="198" spans="2:51" s="13" customFormat="1" ht="11.25">
      <c r="B198" s="219"/>
      <c r="C198" s="220"/>
      <c r="D198" s="210" t="s">
        <v>138</v>
      </c>
      <c r="E198" s="221" t="s">
        <v>1</v>
      </c>
      <c r="F198" s="222" t="s">
        <v>140</v>
      </c>
      <c r="G198" s="220"/>
      <c r="H198" s="223">
        <v>960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138</v>
      </c>
      <c r="AU198" s="229" t="s">
        <v>83</v>
      </c>
      <c r="AV198" s="13" t="s">
        <v>83</v>
      </c>
      <c r="AW198" s="13" t="s">
        <v>31</v>
      </c>
      <c r="AX198" s="13" t="s">
        <v>74</v>
      </c>
      <c r="AY198" s="229" t="s">
        <v>129</v>
      </c>
    </row>
    <row r="199" spans="2:51" s="14" customFormat="1" ht="11.25">
      <c r="B199" s="230"/>
      <c r="C199" s="231"/>
      <c r="D199" s="210" t="s">
        <v>138</v>
      </c>
      <c r="E199" s="232" t="s">
        <v>1</v>
      </c>
      <c r="F199" s="233" t="s">
        <v>142</v>
      </c>
      <c r="G199" s="231"/>
      <c r="H199" s="234">
        <v>960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138</v>
      </c>
      <c r="AU199" s="240" t="s">
        <v>83</v>
      </c>
      <c r="AV199" s="14" t="s">
        <v>136</v>
      </c>
      <c r="AW199" s="14" t="s">
        <v>31</v>
      </c>
      <c r="AX199" s="14" t="s">
        <v>81</v>
      </c>
      <c r="AY199" s="240" t="s">
        <v>129</v>
      </c>
    </row>
    <row r="200" spans="2:65" s="1" customFormat="1" ht="24" customHeight="1">
      <c r="B200" s="33"/>
      <c r="C200" s="195" t="s">
        <v>253</v>
      </c>
      <c r="D200" s="195" t="s">
        <v>131</v>
      </c>
      <c r="E200" s="196" t="s">
        <v>254</v>
      </c>
      <c r="F200" s="197" t="s">
        <v>255</v>
      </c>
      <c r="G200" s="198" t="s">
        <v>175</v>
      </c>
      <c r="H200" s="199">
        <v>185</v>
      </c>
      <c r="I200" s="200"/>
      <c r="J200" s="201">
        <f>ROUND(I200*H200,2)</f>
        <v>0</v>
      </c>
      <c r="K200" s="197" t="s">
        <v>1</v>
      </c>
      <c r="L200" s="37"/>
      <c r="M200" s="202" t="s">
        <v>1</v>
      </c>
      <c r="N200" s="203" t="s">
        <v>39</v>
      </c>
      <c r="O200" s="65"/>
      <c r="P200" s="204">
        <f>O200*H200</f>
        <v>0</v>
      </c>
      <c r="Q200" s="204">
        <v>0.0036</v>
      </c>
      <c r="R200" s="204">
        <f>Q200*H200</f>
        <v>0.666</v>
      </c>
      <c r="S200" s="204">
        <v>0</v>
      </c>
      <c r="T200" s="205">
        <f>S200*H200</f>
        <v>0</v>
      </c>
      <c r="AR200" s="206" t="s">
        <v>136</v>
      </c>
      <c r="AT200" s="206" t="s">
        <v>131</v>
      </c>
      <c r="AU200" s="206" t="s">
        <v>83</v>
      </c>
      <c r="AY200" s="16" t="s">
        <v>129</v>
      </c>
      <c r="BE200" s="207">
        <f>IF(N200="základní",J200,0)</f>
        <v>0</v>
      </c>
      <c r="BF200" s="207">
        <f>IF(N200="snížená",J200,0)</f>
        <v>0</v>
      </c>
      <c r="BG200" s="207">
        <f>IF(N200="zákl. přenesená",J200,0)</f>
        <v>0</v>
      </c>
      <c r="BH200" s="207">
        <f>IF(N200="sníž. přenesená",J200,0)</f>
        <v>0</v>
      </c>
      <c r="BI200" s="207">
        <f>IF(N200="nulová",J200,0)</f>
        <v>0</v>
      </c>
      <c r="BJ200" s="16" t="s">
        <v>81</v>
      </c>
      <c r="BK200" s="207">
        <f>ROUND(I200*H200,2)</f>
        <v>0</v>
      </c>
      <c r="BL200" s="16" t="s">
        <v>136</v>
      </c>
      <c r="BM200" s="206" t="s">
        <v>256</v>
      </c>
    </row>
    <row r="201" spans="2:51" s="13" customFormat="1" ht="11.25">
      <c r="B201" s="219"/>
      <c r="C201" s="220"/>
      <c r="D201" s="210" t="s">
        <v>138</v>
      </c>
      <c r="E201" s="221" t="s">
        <v>1</v>
      </c>
      <c r="F201" s="222" t="s">
        <v>257</v>
      </c>
      <c r="G201" s="220"/>
      <c r="H201" s="223">
        <v>185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138</v>
      </c>
      <c r="AU201" s="229" t="s">
        <v>83</v>
      </c>
      <c r="AV201" s="13" t="s">
        <v>83</v>
      </c>
      <c r="AW201" s="13" t="s">
        <v>31</v>
      </c>
      <c r="AX201" s="13" t="s">
        <v>74</v>
      </c>
      <c r="AY201" s="229" t="s">
        <v>129</v>
      </c>
    </row>
    <row r="202" spans="2:51" s="14" customFormat="1" ht="11.25">
      <c r="B202" s="230"/>
      <c r="C202" s="231"/>
      <c r="D202" s="210" t="s">
        <v>138</v>
      </c>
      <c r="E202" s="232" t="s">
        <v>1</v>
      </c>
      <c r="F202" s="233" t="s">
        <v>142</v>
      </c>
      <c r="G202" s="231"/>
      <c r="H202" s="234">
        <v>185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138</v>
      </c>
      <c r="AU202" s="240" t="s">
        <v>83</v>
      </c>
      <c r="AV202" s="14" t="s">
        <v>136</v>
      </c>
      <c r="AW202" s="14" t="s">
        <v>31</v>
      </c>
      <c r="AX202" s="14" t="s">
        <v>81</v>
      </c>
      <c r="AY202" s="240" t="s">
        <v>129</v>
      </c>
    </row>
    <row r="203" spans="2:63" s="11" customFormat="1" ht="22.9" customHeight="1">
      <c r="B203" s="179"/>
      <c r="C203" s="180"/>
      <c r="D203" s="181" t="s">
        <v>73</v>
      </c>
      <c r="E203" s="193" t="s">
        <v>206</v>
      </c>
      <c r="F203" s="193" t="s">
        <v>258</v>
      </c>
      <c r="G203" s="180"/>
      <c r="H203" s="180"/>
      <c r="I203" s="183"/>
      <c r="J203" s="194">
        <f>BK203</f>
        <v>0</v>
      </c>
      <c r="K203" s="180"/>
      <c r="L203" s="185"/>
      <c r="M203" s="186"/>
      <c r="N203" s="187"/>
      <c r="O203" s="187"/>
      <c r="P203" s="188">
        <f>SUM(P204:P231)</f>
        <v>0</v>
      </c>
      <c r="Q203" s="187"/>
      <c r="R203" s="188">
        <f>SUM(R204:R231)</f>
        <v>2.88969</v>
      </c>
      <c r="S203" s="187"/>
      <c r="T203" s="189">
        <f>SUM(T204:T231)</f>
        <v>0</v>
      </c>
      <c r="AR203" s="190" t="s">
        <v>81</v>
      </c>
      <c r="AT203" s="191" t="s">
        <v>73</v>
      </c>
      <c r="AU203" s="191" t="s">
        <v>81</v>
      </c>
      <c r="AY203" s="190" t="s">
        <v>129</v>
      </c>
      <c r="BK203" s="192">
        <f>SUM(BK204:BK231)</f>
        <v>0</v>
      </c>
    </row>
    <row r="204" spans="2:65" s="1" customFormat="1" ht="24" customHeight="1">
      <c r="B204" s="33"/>
      <c r="C204" s="195" t="s">
        <v>259</v>
      </c>
      <c r="D204" s="195" t="s">
        <v>131</v>
      </c>
      <c r="E204" s="196" t="s">
        <v>260</v>
      </c>
      <c r="F204" s="197" t="s">
        <v>261</v>
      </c>
      <c r="G204" s="198" t="s">
        <v>262</v>
      </c>
      <c r="H204" s="199">
        <v>3</v>
      </c>
      <c r="I204" s="200"/>
      <c r="J204" s="201">
        <f>ROUND(I204*H204,2)</f>
        <v>0</v>
      </c>
      <c r="K204" s="197" t="s">
        <v>1</v>
      </c>
      <c r="L204" s="37"/>
      <c r="M204" s="202" t="s">
        <v>1</v>
      </c>
      <c r="N204" s="203" t="s">
        <v>39</v>
      </c>
      <c r="O204" s="65"/>
      <c r="P204" s="204">
        <f>O204*H204</f>
        <v>0</v>
      </c>
      <c r="Q204" s="204">
        <v>0</v>
      </c>
      <c r="R204" s="204">
        <f>Q204*H204</f>
        <v>0</v>
      </c>
      <c r="S204" s="204">
        <v>0</v>
      </c>
      <c r="T204" s="205">
        <f>S204*H204</f>
        <v>0</v>
      </c>
      <c r="AR204" s="206" t="s">
        <v>136</v>
      </c>
      <c r="AT204" s="206" t="s">
        <v>131</v>
      </c>
      <c r="AU204" s="206" t="s">
        <v>83</v>
      </c>
      <c r="AY204" s="16" t="s">
        <v>129</v>
      </c>
      <c r="BE204" s="207">
        <f>IF(N204="základní",J204,0)</f>
        <v>0</v>
      </c>
      <c r="BF204" s="207">
        <f>IF(N204="snížená",J204,0)</f>
        <v>0</v>
      </c>
      <c r="BG204" s="207">
        <f>IF(N204="zákl. přenesená",J204,0)</f>
        <v>0</v>
      </c>
      <c r="BH204" s="207">
        <f>IF(N204="sníž. přenesená",J204,0)</f>
        <v>0</v>
      </c>
      <c r="BI204" s="207">
        <f>IF(N204="nulová",J204,0)</f>
        <v>0</v>
      </c>
      <c r="BJ204" s="16" t="s">
        <v>81</v>
      </c>
      <c r="BK204" s="207">
        <f>ROUND(I204*H204,2)</f>
        <v>0</v>
      </c>
      <c r="BL204" s="16" t="s">
        <v>136</v>
      </c>
      <c r="BM204" s="206" t="s">
        <v>263</v>
      </c>
    </row>
    <row r="205" spans="2:51" s="12" customFormat="1" ht="11.25">
      <c r="B205" s="208"/>
      <c r="C205" s="209"/>
      <c r="D205" s="210" t="s">
        <v>138</v>
      </c>
      <c r="E205" s="211" t="s">
        <v>1</v>
      </c>
      <c r="F205" s="212" t="s">
        <v>264</v>
      </c>
      <c r="G205" s="209"/>
      <c r="H205" s="211" t="s">
        <v>1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138</v>
      </c>
      <c r="AU205" s="218" t="s">
        <v>83</v>
      </c>
      <c r="AV205" s="12" t="s">
        <v>81</v>
      </c>
      <c r="AW205" s="12" t="s">
        <v>31</v>
      </c>
      <c r="AX205" s="12" t="s">
        <v>74</v>
      </c>
      <c r="AY205" s="218" t="s">
        <v>129</v>
      </c>
    </row>
    <row r="206" spans="2:51" s="13" customFormat="1" ht="11.25">
      <c r="B206" s="219"/>
      <c r="C206" s="220"/>
      <c r="D206" s="210" t="s">
        <v>138</v>
      </c>
      <c r="E206" s="221" t="s">
        <v>1</v>
      </c>
      <c r="F206" s="222" t="s">
        <v>151</v>
      </c>
      <c r="G206" s="220"/>
      <c r="H206" s="223">
        <v>3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138</v>
      </c>
      <c r="AU206" s="229" t="s">
        <v>83</v>
      </c>
      <c r="AV206" s="13" t="s">
        <v>83</v>
      </c>
      <c r="AW206" s="13" t="s">
        <v>31</v>
      </c>
      <c r="AX206" s="13" t="s">
        <v>74</v>
      </c>
      <c r="AY206" s="229" t="s">
        <v>129</v>
      </c>
    </row>
    <row r="207" spans="2:51" s="14" customFormat="1" ht="11.25">
      <c r="B207" s="230"/>
      <c r="C207" s="231"/>
      <c r="D207" s="210" t="s">
        <v>138</v>
      </c>
      <c r="E207" s="232" t="s">
        <v>1</v>
      </c>
      <c r="F207" s="233" t="s">
        <v>142</v>
      </c>
      <c r="G207" s="231"/>
      <c r="H207" s="234">
        <v>3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138</v>
      </c>
      <c r="AU207" s="240" t="s">
        <v>83</v>
      </c>
      <c r="AV207" s="14" t="s">
        <v>136</v>
      </c>
      <c r="AW207" s="14" t="s">
        <v>31</v>
      </c>
      <c r="AX207" s="14" t="s">
        <v>81</v>
      </c>
      <c r="AY207" s="240" t="s">
        <v>129</v>
      </c>
    </row>
    <row r="208" spans="2:65" s="1" customFormat="1" ht="24" customHeight="1">
      <c r="B208" s="33"/>
      <c r="C208" s="195" t="s">
        <v>265</v>
      </c>
      <c r="D208" s="195" t="s">
        <v>131</v>
      </c>
      <c r="E208" s="196" t="s">
        <v>266</v>
      </c>
      <c r="F208" s="197" t="s">
        <v>267</v>
      </c>
      <c r="G208" s="198" t="s">
        <v>268</v>
      </c>
      <c r="H208" s="199">
        <v>3</v>
      </c>
      <c r="I208" s="200"/>
      <c r="J208" s="201">
        <f>ROUND(I208*H208,2)</f>
        <v>0</v>
      </c>
      <c r="K208" s="197" t="s">
        <v>135</v>
      </c>
      <c r="L208" s="37"/>
      <c r="M208" s="202" t="s">
        <v>1</v>
      </c>
      <c r="N208" s="203" t="s">
        <v>39</v>
      </c>
      <c r="O208" s="65"/>
      <c r="P208" s="204">
        <f>O208*H208</f>
        <v>0</v>
      </c>
      <c r="Q208" s="204">
        <v>0.14494</v>
      </c>
      <c r="R208" s="204">
        <f>Q208*H208</f>
        <v>0.43482000000000004</v>
      </c>
      <c r="S208" s="204">
        <v>0</v>
      </c>
      <c r="T208" s="205">
        <f>S208*H208</f>
        <v>0</v>
      </c>
      <c r="AR208" s="206" t="s">
        <v>136</v>
      </c>
      <c r="AT208" s="206" t="s">
        <v>131</v>
      </c>
      <c r="AU208" s="206" t="s">
        <v>83</v>
      </c>
      <c r="AY208" s="16" t="s">
        <v>129</v>
      </c>
      <c r="BE208" s="207">
        <f>IF(N208="základní",J208,0)</f>
        <v>0</v>
      </c>
      <c r="BF208" s="207">
        <f>IF(N208="snížená",J208,0)</f>
        <v>0</v>
      </c>
      <c r="BG208" s="207">
        <f>IF(N208="zákl. přenesená",J208,0)</f>
        <v>0</v>
      </c>
      <c r="BH208" s="207">
        <f>IF(N208="sníž. přenesená",J208,0)</f>
        <v>0</v>
      </c>
      <c r="BI208" s="207">
        <f>IF(N208="nulová",J208,0)</f>
        <v>0</v>
      </c>
      <c r="BJ208" s="16" t="s">
        <v>81</v>
      </c>
      <c r="BK208" s="207">
        <f>ROUND(I208*H208,2)</f>
        <v>0</v>
      </c>
      <c r="BL208" s="16" t="s">
        <v>136</v>
      </c>
      <c r="BM208" s="206" t="s">
        <v>269</v>
      </c>
    </row>
    <row r="209" spans="2:51" s="13" customFormat="1" ht="11.25">
      <c r="B209" s="219"/>
      <c r="C209" s="220"/>
      <c r="D209" s="210" t="s">
        <v>138</v>
      </c>
      <c r="E209" s="221" t="s">
        <v>1</v>
      </c>
      <c r="F209" s="222" t="s">
        <v>151</v>
      </c>
      <c r="G209" s="220"/>
      <c r="H209" s="223">
        <v>3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138</v>
      </c>
      <c r="AU209" s="229" t="s">
        <v>83</v>
      </c>
      <c r="AV209" s="13" t="s">
        <v>83</v>
      </c>
      <c r="AW209" s="13" t="s">
        <v>31</v>
      </c>
      <c r="AX209" s="13" t="s">
        <v>74</v>
      </c>
      <c r="AY209" s="229" t="s">
        <v>129</v>
      </c>
    </row>
    <row r="210" spans="2:51" s="14" customFormat="1" ht="11.25">
      <c r="B210" s="230"/>
      <c r="C210" s="231"/>
      <c r="D210" s="210" t="s">
        <v>138</v>
      </c>
      <c r="E210" s="232" t="s">
        <v>1</v>
      </c>
      <c r="F210" s="233" t="s">
        <v>142</v>
      </c>
      <c r="G210" s="231"/>
      <c r="H210" s="234">
        <v>3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138</v>
      </c>
      <c r="AU210" s="240" t="s">
        <v>83</v>
      </c>
      <c r="AV210" s="14" t="s">
        <v>136</v>
      </c>
      <c r="AW210" s="14" t="s">
        <v>31</v>
      </c>
      <c r="AX210" s="14" t="s">
        <v>81</v>
      </c>
      <c r="AY210" s="240" t="s">
        <v>129</v>
      </c>
    </row>
    <row r="211" spans="2:65" s="1" customFormat="1" ht="16.5" customHeight="1">
      <c r="B211" s="33"/>
      <c r="C211" s="244" t="s">
        <v>270</v>
      </c>
      <c r="D211" s="244" t="s">
        <v>212</v>
      </c>
      <c r="E211" s="245" t="s">
        <v>271</v>
      </c>
      <c r="F211" s="246" t="s">
        <v>272</v>
      </c>
      <c r="G211" s="247" t="s">
        <v>268</v>
      </c>
      <c r="H211" s="248">
        <v>3</v>
      </c>
      <c r="I211" s="249"/>
      <c r="J211" s="250">
        <f>ROUND(I211*H211,2)</f>
        <v>0</v>
      </c>
      <c r="K211" s="246" t="s">
        <v>135</v>
      </c>
      <c r="L211" s="251"/>
      <c r="M211" s="252" t="s">
        <v>1</v>
      </c>
      <c r="N211" s="253" t="s">
        <v>39</v>
      </c>
      <c r="O211" s="65"/>
      <c r="P211" s="204">
        <f>O211*H211</f>
        <v>0</v>
      </c>
      <c r="Q211" s="204">
        <v>0.0506</v>
      </c>
      <c r="R211" s="204">
        <f>Q211*H211</f>
        <v>0.1518</v>
      </c>
      <c r="S211" s="204">
        <v>0</v>
      </c>
      <c r="T211" s="205">
        <f>S211*H211</f>
        <v>0</v>
      </c>
      <c r="AR211" s="206" t="s">
        <v>206</v>
      </c>
      <c r="AT211" s="206" t="s">
        <v>212</v>
      </c>
      <c r="AU211" s="206" t="s">
        <v>83</v>
      </c>
      <c r="AY211" s="16" t="s">
        <v>129</v>
      </c>
      <c r="BE211" s="207">
        <f>IF(N211="základní",J211,0)</f>
        <v>0</v>
      </c>
      <c r="BF211" s="207">
        <f>IF(N211="snížená",J211,0)</f>
        <v>0</v>
      </c>
      <c r="BG211" s="207">
        <f>IF(N211="zákl. přenesená",J211,0)</f>
        <v>0</v>
      </c>
      <c r="BH211" s="207">
        <f>IF(N211="sníž. přenesená",J211,0)</f>
        <v>0</v>
      </c>
      <c r="BI211" s="207">
        <f>IF(N211="nulová",J211,0)</f>
        <v>0</v>
      </c>
      <c r="BJ211" s="16" t="s">
        <v>81</v>
      </c>
      <c r="BK211" s="207">
        <f>ROUND(I211*H211,2)</f>
        <v>0</v>
      </c>
      <c r="BL211" s="16" t="s">
        <v>136</v>
      </c>
      <c r="BM211" s="206" t="s">
        <v>273</v>
      </c>
    </row>
    <row r="212" spans="2:51" s="13" customFormat="1" ht="11.25">
      <c r="B212" s="219"/>
      <c r="C212" s="220"/>
      <c r="D212" s="210" t="s">
        <v>138</v>
      </c>
      <c r="E212" s="221" t="s">
        <v>1</v>
      </c>
      <c r="F212" s="222" t="s">
        <v>151</v>
      </c>
      <c r="G212" s="220"/>
      <c r="H212" s="223">
        <v>3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138</v>
      </c>
      <c r="AU212" s="229" t="s">
        <v>83</v>
      </c>
      <c r="AV212" s="13" t="s">
        <v>83</v>
      </c>
      <c r="AW212" s="13" t="s">
        <v>31</v>
      </c>
      <c r="AX212" s="13" t="s">
        <v>74</v>
      </c>
      <c r="AY212" s="229" t="s">
        <v>129</v>
      </c>
    </row>
    <row r="213" spans="2:51" s="14" customFormat="1" ht="11.25">
      <c r="B213" s="230"/>
      <c r="C213" s="231"/>
      <c r="D213" s="210" t="s">
        <v>138</v>
      </c>
      <c r="E213" s="232" t="s">
        <v>1</v>
      </c>
      <c r="F213" s="233" t="s">
        <v>142</v>
      </c>
      <c r="G213" s="231"/>
      <c r="H213" s="234">
        <v>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138</v>
      </c>
      <c r="AU213" s="240" t="s">
        <v>83</v>
      </c>
      <c r="AV213" s="14" t="s">
        <v>136</v>
      </c>
      <c r="AW213" s="14" t="s">
        <v>31</v>
      </c>
      <c r="AX213" s="14" t="s">
        <v>81</v>
      </c>
      <c r="AY213" s="240" t="s">
        <v>129</v>
      </c>
    </row>
    <row r="214" spans="2:65" s="1" customFormat="1" ht="24" customHeight="1">
      <c r="B214" s="33"/>
      <c r="C214" s="244" t="s">
        <v>274</v>
      </c>
      <c r="D214" s="244" t="s">
        <v>212</v>
      </c>
      <c r="E214" s="245" t="s">
        <v>275</v>
      </c>
      <c r="F214" s="246" t="s">
        <v>276</v>
      </c>
      <c r="G214" s="247" t="s">
        <v>268</v>
      </c>
      <c r="H214" s="248">
        <v>3.03</v>
      </c>
      <c r="I214" s="249"/>
      <c r="J214" s="250">
        <f>ROUND(I214*H214,2)</f>
        <v>0</v>
      </c>
      <c r="K214" s="246" t="s">
        <v>135</v>
      </c>
      <c r="L214" s="251"/>
      <c r="M214" s="252" t="s">
        <v>1</v>
      </c>
      <c r="N214" s="253" t="s">
        <v>39</v>
      </c>
      <c r="O214" s="65"/>
      <c r="P214" s="204">
        <f>O214*H214</f>
        <v>0</v>
      </c>
      <c r="Q214" s="204">
        <v>0.072</v>
      </c>
      <c r="R214" s="204">
        <f>Q214*H214</f>
        <v>0.21815999999999997</v>
      </c>
      <c r="S214" s="204">
        <v>0</v>
      </c>
      <c r="T214" s="205">
        <f>S214*H214</f>
        <v>0</v>
      </c>
      <c r="AR214" s="206" t="s">
        <v>206</v>
      </c>
      <c r="AT214" s="206" t="s">
        <v>212</v>
      </c>
      <c r="AU214" s="206" t="s">
        <v>83</v>
      </c>
      <c r="AY214" s="16" t="s">
        <v>129</v>
      </c>
      <c r="BE214" s="207">
        <f>IF(N214="základní",J214,0)</f>
        <v>0</v>
      </c>
      <c r="BF214" s="207">
        <f>IF(N214="snížená",J214,0)</f>
        <v>0</v>
      </c>
      <c r="BG214" s="207">
        <f>IF(N214="zákl. přenesená",J214,0)</f>
        <v>0</v>
      </c>
      <c r="BH214" s="207">
        <f>IF(N214="sníž. přenesená",J214,0)</f>
        <v>0</v>
      </c>
      <c r="BI214" s="207">
        <f>IF(N214="nulová",J214,0)</f>
        <v>0</v>
      </c>
      <c r="BJ214" s="16" t="s">
        <v>81</v>
      </c>
      <c r="BK214" s="207">
        <f>ROUND(I214*H214,2)</f>
        <v>0</v>
      </c>
      <c r="BL214" s="16" t="s">
        <v>136</v>
      </c>
      <c r="BM214" s="206" t="s">
        <v>277</v>
      </c>
    </row>
    <row r="215" spans="2:51" s="13" customFormat="1" ht="11.25">
      <c r="B215" s="219"/>
      <c r="C215" s="220"/>
      <c r="D215" s="210" t="s">
        <v>138</v>
      </c>
      <c r="E215" s="221" t="s">
        <v>1</v>
      </c>
      <c r="F215" s="222" t="s">
        <v>278</v>
      </c>
      <c r="G215" s="220"/>
      <c r="H215" s="223">
        <v>3.03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138</v>
      </c>
      <c r="AU215" s="229" t="s">
        <v>83</v>
      </c>
      <c r="AV215" s="13" t="s">
        <v>83</v>
      </c>
      <c r="AW215" s="13" t="s">
        <v>31</v>
      </c>
      <c r="AX215" s="13" t="s">
        <v>74</v>
      </c>
      <c r="AY215" s="229" t="s">
        <v>129</v>
      </c>
    </row>
    <row r="216" spans="2:51" s="14" customFormat="1" ht="11.25">
      <c r="B216" s="230"/>
      <c r="C216" s="231"/>
      <c r="D216" s="210" t="s">
        <v>138</v>
      </c>
      <c r="E216" s="232" t="s">
        <v>1</v>
      </c>
      <c r="F216" s="233" t="s">
        <v>142</v>
      </c>
      <c r="G216" s="231"/>
      <c r="H216" s="234">
        <v>3.03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138</v>
      </c>
      <c r="AU216" s="240" t="s">
        <v>83</v>
      </c>
      <c r="AV216" s="14" t="s">
        <v>136</v>
      </c>
      <c r="AW216" s="14" t="s">
        <v>31</v>
      </c>
      <c r="AX216" s="14" t="s">
        <v>81</v>
      </c>
      <c r="AY216" s="240" t="s">
        <v>129</v>
      </c>
    </row>
    <row r="217" spans="2:65" s="1" customFormat="1" ht="16.5" customHeight="1">
      <c r="B217" s="33"/>
      <c r="C217" s="244" t="s">
        <v>7</v>
      </c>
      <c r="D217" s="244" t="s">
        <v>212</v>
      </c>
      <c r="E217" s="245" t="s">
        <v>279</v>
      </c>
      <c r="F217" s="246" t="s">
        <v>280</v>
      </c>
      <c r="G217" s="247" t="s">
        <v>268</v>
      </c>
      <c r="H217" s="248">
        <v>3.03</v>
      </c>
      <c r="I217" s="249"/>
      <c r="J217" s="250">
        <f>ROUND(I217*H217,2)</f>
        <v>0</v>
      </c>
      <c r="K217" s="246" t="s">
        <v>135</v>
      </c>
      <c r="L217" s="251"/>
      <c r="M217" s="252" t="s">
        <v>1</v>
      </c>
      <c r="N217" s="253" t="s">
        <v>39</v>
      </c>
      <c r="O217" s="65"/>
      <c r="P217" s="204">
        <f>O217*H217</f>
        <v>0</v>
      </c>
      <c r="Q217" s="204">
        <v>0.058</v>
      </c>
      <c r="R217" s="204">
        <f>Q217*H217</f>
        <v>0.17574</v>
      </c>
      <c r="S217" s="204">
        <v>0</v>
      </c>
      <c r="T217" s="205">
        <f>S217*H217</f>
        <v>0</v>
      </c>
      <c r="AR217" s="206" t="s">
        <v>206</v>
      </c>
      <c r="AT217" s="206" t="s">
        <v>212</v>
      </c>
      <c r="AU217" s="206" t="s">
        <v>83</v>
      </c>
      <c r="AY217" s="16" t="s">
        <v>129</v>
      </c>
      <c r="BE217" s="207">
        <f>IF(N217="základní",J217,0)</f>
        <v>0</v>
      </c>
      <c r="BF217" s="207">
        <f>IF(N217="snížená",J217,0)</f>
        <v>0</v>
      </c>
      <c r="BG217" s="207">
        <f>IF(N217="zákl. přenesená",J217,0)</f>
        <v>0</v>
      </c>
      <c r="BH217" s="207">
        <f>IF(N217="sníž. přenesená",J217,0)</f>
        <v>0</v>
      </c>
      <c r="BI217" s="207">
        <f>IF(N217="nulová",J217,0)</f>
        <v>0</v>
      </c>
      <c r="BJ217" s="16" t="s">
        <v>81</v>
      </c>
      <c r="BK217" s="207">
        <f>ROUND(I217*H217,2)</f>
        <v>0</v>
      </c>
      <c r="BL217" s="16" t="s">
        <v>136</v>
      </c>
      <c r="BM217" s="206" t="s">
        <v>281</v>
      </c>
    </row>
    <row r="218" spans="2:65" s="1" customFormat="1" ht="16.5" customHeight="1">
      <c r="B218" s="33"/>
      <c r="C218" s="244" t="s">
        <v>282</v>
      </c>
      <c r="D218" s="244" t="s">
        <v>212</v>
      </c>
      <c r="E218" s="245" t="s">
        <v>283</v>
      </c>
      <c r="F218" s="246" t="s">
        <v>284</v>
      </c>
      <c r="G218" s="247" t="s">
        <v>268</v>
      </c>
      <c r="H218" s="248">
        <v>3.03</v>
      </c>
      <c r="I218" s="249"/>
      <c r="J218" s="250">
        <f>ROUND(I218*H218,2)</f>
        <v>0</v>
      </c>
      <c r="K218" s="246" t="s">
        <v>135</v>
      </c>
      <c r="L218" s="251"/>
      <c r="M218" s="252" t="s">
        <v>1</v>
      </c>
      <c r="N218" s="253" t="s">
        <v>39</v>
      </c>
      <c r="O218" s="65"/>
      <c r="P218" s="204">
        <f>O218*H218</f>
        <v>0</v>
      </c>
      <c r="Q218" s="204">
        <v>0.04</v>
      </c>
      <c r="R218" s="204">
        <f>Q218*H218</f>
        <v>0.12119999999999999</v>
      </c>
      <c r="S218" s="204">
        <v>0</v>
      </c>
      <c r="T218" s="205">
        <f>S218*H218</f>
        <v>0</v>
      </c>
      <c r="AR218" s="206" t="s">
        <v>206</v>
      </c>
      <c r="AT218" s="206" t="s">
        <v>212</v>
      </c>
      <c r="AU218" s="206" t="s">
        <v>83</v>
      </c>
      <c r="AY218" s="16" t="s">
        <v>129</v>
      </c>
      <c r="BE218" s="207">
        <f>IF(N218="základní",J218,0)</f>
        <v>0</v>
      </c>
      <c r="BF218" s="207">
        <f>IF(N218="snížená",J218,0)</f>
        <v>0</v>
      </c>
      <c r="BG218" s="207">
        <f>IF(N218="zákl. přenesená",J218,0)</f>
        <v>0</v>
      </c>
      <c r="BH218" s="207">
        <f>IF(N218="sníž. přenesená",J218,0)</f>
        <v>0</v>
      </c>
      <c r="BI218" s="207">
        <f>IF(N218="nulová",J218,0)</f>
        <v>0</v>
      </c>
      <c r="BJ218" s="16" t="s">
        <v>81</v>
      </c>
      <c r="BK218" s="207">
        <f>ROUND(I218*H218,2)</f>
        <v>0</v>
      </c>
      <c r="BL218" s="16" t="s">
        <v>136</v>
      </c>
      <c r="BM218" s="206" t="s">
        <v>285</v>
      </c>
    </row>
    <row r="219" spans="2:65" s="1" customFormat="1" ht="24" customHeight="1">
      <c r="B219" s="33"/>
      <c r="C219" s="244" t="s">
        <v>286</v>
      </c>
      <c r="D219" s="244" t="s">
        <v>212</v>
      </c>
      <c r="E219" s="245" t="s">
        <v>287</v>
      </c>
      <c r="F219" s="246" t="s">
        <v>288</v>
      </c>
      <c r="G219" s="247" t="s">
        <v>268</v>
      </c>
      <c r="H219" s="248">
        <v>3.03</v>
      </c>
      <c r="I219" s="249"/>
      <c r="J219" s="250">
        <f>ROUND(I219*H219,2)</f>
        <v>0</v>
      </c>
      <c r="K219" s="246" t="s">
        <v>135</v>
      </c>
      <c r="L219" s="251"/>
      <c r="M219" s="252" t="s">
        <v>1</v>
      </c>
      <c r="N219" s="253" t="s">
        <v>39</v>
      </c>
      <c r="O219" s="65"/>
      <c r="P219" s="204">
        <f>O219*H219</f>
        <v>0</v>
      </c>
      <c r="Q219" s="204">
        <v>0.027</v>
      </c>
      <c r="R219" s="204">
        <f>Q219*H219</f>
        <v>0.08181</v>
      </c>
      <c r="S219" s="204">
        <v>0</v>
      </c>
      <c r="T219" s="205">
        <f>S219*H219</f>
        <v>0</v>
      </c>
      <c r="AR219" s="206" t="s">
        <v>206</v>
      </c>
      <c r="AT219" s="206" t="s">
        <v>212</v>
      </c>
      <c r="AU219" s="206" t="s">
        <v>83</v>
      </c>
      <c r="AY219" s="16" t="s">
        <v>129</v>
      </c>
      <c r="BE219" s="207">
        <f>IF(N219="základní",J219,0)</f>
        <v>0</v>
      </c>
      <c r="BF219" s="207">
        <f>IF(N219="snížená",J219,0)</f>
        <v>0</v>
      </c>
      <c r="BG219" s="207">
        <f>IF(N219="zákl. přenesená",J219,0)</f>
        <v>0</v>
      </c>
      <c r="BH219" s="207">
        <f>IF(N219="sníž. přenesená",J219,0)</f>
        <v>0</v>
      </c>
      <c r="BI219" s="207">
        <f>IF(N219="nulová",J219,0)</f>
        <v>0</v>
      </c>
      <c r="BJ219" s="16" t="s">
        <v>81</v>
      </c>
      <c r="BK219" s="207">
        <f>ROUND(I219*H219,2)</f>
        <v>0</v>
      </c>
      <c r="BL219" s="16" t="s">
        <v>136</v>
      </c>
      <c r="BM219" s="206" t="s">
        <v>289</v>
      </c>
    </row>
    <row r="220" spans="2:65" s="1" customFormat="1" ht="24" customHeight="1">
      <c r="B220" s="33"/>
      <c r="C220" s="244" t="s">
        <v>290</v>
      </c>
      <c r="D220" s="244" t="s">
        <v>212</v>
      </c>
      <c r="E220" s="245" t="s">
        <v>291</v>
      </c>
      <c r="F220" s="246" t="s">
        <v>292</v>
      </c>
      <c r="G220" s="247" t="s">
        <v>268</v>
      </c>
      <c r="H220" s="248">
        <v>3.03</v>
      </c>
      <c r="I220" s="249"/>
      <c r="J220" s="250">
        <f>ROUND(I220*H220,2)</f>
        <v>0</v>
      </c>
      <c r="K220" s="246" t="s">
        <v>135</v>
      </c>
      <c r="L220" s="251"/>
      <c r="M220" s="252" t="s">
        <v>1</v>
      </c>
      <c r="N220" s="253" t="s">
        <v>39</v>
      </c>
      <c r="O220" s="65"/>
      <c r="P220" s="204">
        <f>O220*H220</f>
        <v>0</v>
      </c>
      <c r="Q220" s="204">
        <v>0.08</v>
      </c>
      <c r="R220" s="204">
        <f>Q220*H220</f>
        <v>0.24239999999999998</v>
      </c>
      <c r="S220" s="204">
        <v>0</v>
      </c>
      <c r="T220" s="205">
        <f>S220*H220</f>
        <v>0</v>
      </c>
      <c r="AR220" s="206" t="s">
        <v>206</v>
      </c>
      <c r="AT220" s="206" t="s">
        <v>212</v>
      </c>
      <c r="AU220" s="206" t="s">
        <v>83</v>
      </c>
      <c r="AY220" s="16" t="s">
        <v>129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6" t="s">
        <v>81</v>
      </c>
      <c r="BK220" s="207">
        <f>ROUND(I220*H220,2)</f>
        <v>0</v>
      </c>
      <c r="BL220" s="16" t="s">
        <v>136</v>
      </c>
      <c r="BM220" s="206" t="s">
        <v>293</v>
      </c>
    </row>
    <row r="221" spans="2:65" s="1" customFormat="1" ht="24" customHeight="1">
      <c r="B221" s="33"/>
      <c r="C221" s="195" t="s">
        <v>294</v>
      </c>
      <c r="D221" s="195" t="s">
        <v>131</v>
      </c>
      <c r="E221" s="196" t="s">
        <v>295</v>
      </c>
      <c r="F221" s="197" t="s">
        <v>296</v>
      </c>
      <c r="G221" s="198" t="s">
        <v>262</v>
      </c>
      <c r="H221" s="199">
        <v>3</v>
      </c>
      <c r="I221" s="200"/>
      <c r="J221" s="201">
        <f>ROUND(I221*H221,2)</f>
        <v>0</v>
      </c>
      <c r="K221" s="197" t="s">
        <v>1</v>
      </c>
      <c r="L221" s="37"/>
      <c r="M221" s="202" t="s">
        <v>1</v>
      </c>
      <c r="N221" s="203" t="s">
        <v>39</v>
      </c>
      <c r="O221" s="65"/>
      <c r="P221" s="204">
        <f>O221*H221</f>
        <v>0</v>
      </c>
      <c r="Q221" s="204">
        <v>0</v>
      </c>
      <c r="R221" s="204">
        <f>Q221*H221</f>
        <v>0</v>
      </c>
      <c r="S221" s="204">
        <v>0</v>
      </c>
      <c r="T221" s="205">
        <f>S221*H221</f>
        <v>0</v>
      </c>
      <c r="AR221" s="206" t="s">
        <v>136</v>
      </c>
      <c r="AT221" s="206" t="s">
        <v>131</v>
      </c>
      <c r="AU221" s="206" t="s">
        <v>83</v>
      </c>
      <c r="AY221" s="16" t="s">
        <v>129</v>
      </c>
      <c r="BE221" s="207">
        <f>IF(N221="základní",J221,0)</f>
        <v>0</v>
      </c>
      <c r="BF221" s="207">
        <f>IF(N221="snížená",J221,0)</f>
        <v>0</v>
      </c>
      <c r="BG221" s="207">
        <f>IF(N221="zákl. přenesená",J221,0)</f>
        <v>0</v>
      </c>
      <c r="BH221" s="207">
        <f>IF(N221="sníž. přenesená",J221,0)</f>
        <v>0</v>
      </c>
      <c r="BI221" s="207">
        <f>IF(N221="nulová",J221,0)</f>
        <v>0</v>
      </c>
      <c r="BJ221" s="16" t="s">
        <v>81</v>
      </c>
      <c r="BK221" s="207">
        <f>ROUND(I221*H221,2)</f>
        <v>0</v>
      </c>
      <c r="BL221" s="16" t="s">
        <v>136</v>
      </c>
      <c r="BM221" s="206" t="s">
        <v>297</v>
      </c>
    </row>
    <row r="222" spans="2:51" s="13" customFormat="1" ht="11.25">
      <c r="B222" s="219"/>
      <c r="C222" s="220"/>
      <c r="D222" s="210" t="s">
        <v>138</v>
      </c>
      <c r="E222" s="221" t="s">
        <v>1</v>
      </c>
      <c r="F222" s="222" t="s">
        <v>151</v>
      </c>
      <c r="G222" s="220"/>
      <c r="H222" s="223">
        <v>3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138</v>
      </c>
      <c r="AU222" s="229" t="s">
        <v>83</v>
      </c>
      <c r="AV222" s="13" t="s">
        <v>83</v>
      </c>
      <c r="AW222" s="13" t="s">
        <v>31</v>
      </c>
      <c r="AX222" s="13" t="s">
        <v>74</v>
      </c>
      <c r="AY222" s="229" t="s">
        <v>129</v>
      </c>
    </row>
    <row r="223" spans="2:51" s="14" customFormat="1" ht="11.25">
      <c r="B223" s="230"/>
      <c r="C223" s="231"/>
      <c r="D223" s="210" t="s">
        <v>138</v>
      </c>
      <c r="E223" s="232" t="s">
        <v>1</v>
      </c>
      <c r="F223" s="233" t="s">
        <v>142</v>
      </c>
      <c r="G223" s="231"/>
      <c r="H223" s="234">
        <v>3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AT223" s="240" t="s">
        <v>138</v>
      </c>
      <c r="AU223" s="240" t="s">
        <v>83</v>
      </c>
      <c r="AV223" s="14" t="s">
        <v>136</v>
      </c>
      <c r="AW223" s="14" t="s">
        <v>31</v>
      </c>
      <c r="AX223" s="14" t="s">
        <v>81</v>
      </c>
      <c r="AY223" s="240" t="s">
        <v>129</v>
      </c>
    </row>
    <row r="224" spans="2:65" s="1" customFormat="1" ht="24" customHeight="1">
      <c r="B224" s="33"/>
      <c r="C224" s="195" t="s">
        <v>298</v>
      </c>
      <c r="D224" s="195" t="s">
        <v>131</v>
      </c>
      <c r="E224" s="196" t="s">
        <v>299</v>
      </c>
      <c r="F224" s="197" t="s">
        <v>300</v>
      </c>
      <c r="G224" s="198" t="s">
        <v>268</v>
      </c>
      <c r="H224" s="199">
        <v>2</v>
      </c>
      <c r="I224" s="200"/>
      <c r="J224" s="201">
        <f>ROUND(I224*H224,2)</f>
        <v>0</v>
      </c>
      <c r="K224" s="197" t="s">
        <v>135</v>
      </c>
      <c r="L224" s="37"/>
      <c r="M224" s="202" t="s">
        <v>1</v>
      </c>
      <c r="N224" s="203" t="s">
        <v>39</v>
      </c>
      <c r="O224" s="65"/>
      <c r="P224" s="204">
        <f>O224*H224</f>
        <v>0</v>
      </c>
      <c r="Q224" s="204">
        <v>0.4208</v>
      </c>
      <c r="R224" s="204">
        <f>Q224*H224</f>
        <v>0.8416</v>
      </c>
      <c r="S224" s="204">
        <v>0</v>
      </c>
      <c r="T224" s="205">
        <f>S224*H224</f>
        <v>0</v>
      </c>
      <c r="AR224" s="206" t="s">
        <v>136</v>
      </c>
      <c r="AT224" s="206" t="s">
        <v>131</v>
      </c>
      <c r="AU224" s="206" t="s">
        <v>83</v>
      </c>
      <c r="AY224" s="16" t="s">
        <v>129</v>
      </c>
      <c r="BE224" s="207">
        <f>IF(N224="základní",J224,0)</f>
        <v>0</v>
      </c>
      <c r="BF224" s="207">
        <f>IF(N224="snížená",J224,0)</f>
        <v>0</v>
      </c>
      <c r="BG224" s="207">
        <f>IF(N224="zákl. přenesená",J224,0)</f>
        <v>0</v>
      </c>
      <c r="BH224" s="207">
        <f>IF(N224="sníž. přenesená",J224,0)</f>
        <v>0</v>
      </c>
      <c r="BI224" s="207">
        <f>IF(N224="nulová",J224,0)</f>
        <v>0</v>
      </c>
      <c r="BJ224" s="16" t="s">
        <v>81</v>
      </c>
      <c r="BK224" s="207">
        <f>ROUND(I224*H224,2)</f>
        <v>0</v>
      </c>
      <c r="BL224" s="16" t="s">
        <v>136</v>
      </c>
      <c r="BM224" s="206" t="s">
        <v>301</v>
      </c>
    </row>
    <row r="225" spans="2:51" s="12" customFormat="1" ht="11.25">
      <c r="B225" s="208"/>
      <c r="C225" s="209"/>
      <c r="D225" s="210" t="s">
        <v>138</v>
      </c>
      <c r="E225" s="211" t="s">
        <v>1</v>
      </c>
      <c r="F225" s="212" t="s">
        <v>302</v>
      </c>
      <c r="G225" s="209"/>
      <c r="H225" s="211" t="s">
        <v>1</v>
      </c>
      <c r="I225" s="213"/>
      <c r="J225" s="209"/>
      <c r="K225" s="209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138</v>
      </c>
      <c r="AU225" s="218" t="s">
        <v>83</v>
      </c>
      <c r="AV225" s="12" t="s">
        <v>81</v>
      </c>
      <c r="AW225" s="12" t="s">
        <v>31</v>
      </c>
      <c r="AX225" s="12" t="s">
        <v>74</v>
      </c>
      <c r="AY225" s="218" t="s">
        <v>129</v>
      </c>
    </row>
    <row r="226" spans="2:51" s="13" customFormat="1" ht="11.25">
      <c r="B226" s="219"/>
      <c r="C226" s="220"/>
      <c r="D226" s="210" t="s">
        <v>138</v>
      </c>
      <c r="E226" s="221" t="s">
        <v>1</v>
      </c>
      <c r="F226" s="222" t="s">
        <v>83</v>
      </c>
      <c r="G226" s="220"/>
      <c r="H226" s="223">
        <v>2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138</v>
      </c>
      <c r="AU226" s="229" t="s">
        <v>83</v>
      </c>
      <c r="AV226" s="13" t="s">
        <v>83</v>
      </c>
      <c r="AW226" s="13" t="s">
        <v>31</v>
      </c>
      <c r="AX226" s="13" t="s">
        <v>74</v>
      </c>
      <c r="AY226" s="229" t="s">
        <v>129</v>
      </c>
    </row>
    <row r="227" spans="2:51" s="14" customFormat="1" ht="11.25">
      <c r="B227" s="230"/>
      <c r="C227" s="231"/>
      <c r="D227" s="210" t="s">
        <v>138</v>
      </c>
      <c r="E227" s="232" t="s">
        <v>1</v>
      </c>
      <c r="F227" s="233" t="s">
        <v>142</v>
      </c>
      <c r="G227" s="231"/>
      <c r="H227" s="234">
        <v>2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138</v>
      </c>
      <c r="AU227" s="240" t="s">
        <v>83</v>
      </c>
      <c r="AV227" s="14" t="s">
        <v>136</v>
      </c>
      <c r="AW227" s="14" t="s">
        <v>31</v>
      </c>
      <c r="AX227" s="14" t="s">
        <v>81</v>
      </c>
      <c r="AY227" s="240" t="s">
        <v>129</v>
      </c>
    </row>
    <row r="228" spans="2:65" s="1" customFormat="1" ht="24" customHeight="1">
      <c r="B228" s="33"/>
      <c r="C228" s="195" t="s">
        <v>303</v>
      </c>
      <c r="D228" s="195" t="s">
        <v>131</v>
      </c>
      <c r="E228" s="196" t="s">
        <v>304</v>
      </c>
      <c r="F228" s="197" t="s">
        <v>305</v>
      </c>
      <c r="G228" s="198" t="s">
        <v>268</v>
      </c>
      <c r="H228" s="199">
        <v>2</v>
      </c>
      <c r="I228" s="200"/>
      <c r="J228" s="201">
        <f>ROUND(I228*H228,2)</f>
        <v>0</v>
      </c>
      <c r="K228" s="197" t="s">
        <v>135</v>
      </c>
      <c r="L228" s="37"/>
      <c r="M228" s="202" t="s">
        <v>1</v>
      </c>
      <c r="N228" s="203" t="s">
        <v>39</v>
      </c>
      <c r="O228" s="65"/>
      <c r="P228" s="204">
        <f>O228*H228</f>
        <v>0</v>
      </c>
      <c r="Q228" s="204">
        <v>0.31108</v>
      </c>
      <c r="R228" s="204">
        <f>Q228*H228</f>
        <v>0.62216</v>
      </c>
      <c r="S228" s="204">
        <v>0</v>
      </c>
      <c r="T228" s="205">
        <f>S228*H228</f>
        <v>0</v>
      </c>
      <c r="AR228" s="206" t="s">
        <v>136</v>
      </c>
      <c r="AT228" s="206" t="s">
        <v>131</v>
      </c>
      <c r="AU228" s="206" t="s">
        <v>83</v>
      </c>
      <c r="AY228" s="16" t="s">
        <v>129</v>
      </c>
      <c r="BE228" s="207">
        <f>IF(N228="základní",J228,0)</f>
        <v>0</v>
      </c>
      <c r="BF228" s="207">
        <f>IF(N228="snížená",J228,0)</f>
        <v>0</v>
      </c>
      <c r="BG228" s="207">
        <f>IF(N228="zákl. přenesená",J228,0)</f>
        <v>0</v>
      </c>
      <c r="BH228" s="207">
        <f>IF(N228="sníž. přenesená",J228,0)</f>
        <v>0</v>
      </c>
      <c r="BI228" s="207">
        <f>IF(N228="nulová",J228,0)</f>
        <v>0</v>
      </c>
      <c r="BJ228" s="16" t="s">
        <v>81</v>
      </c>
      <c r="BK228" s="207">
        <f>ROUND(I228*H228,2)</f>
        <v>0</v>
      </c>
      <c r="BL228" s="16" t="s">
        <v>136</v>
      </c>
      <c r="BM228" s="206" t="s">
        <v>306</v>
      </c>
    </row>
    <row r="229" spans="2:51" s="12" customFormat="1" ht="11.25">
      <c r="B229" s="208"/>
      <c r="C229" s="209"/>
      <c r="D229" s="210" t="s">
        <v>138</v>
      </c>
      <c r="E229" s="211" t="s">
        <v>1</v>
      </c>
      <c r="F229" s="212" t="s">
        <v>307</v>
      </c>
      <c r="G229" s="209"/>
      <c r="H229" s="211" t="s">
        <v>1</v>
      </c>
      <c r="I229" s="213"/>
      <c r="J229" s="209"/>
      <c r="K229" s="209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138</v>
      </c>
      <c r="AU229" s="218" t="s">
        <v>83</v>
      </c>
      <c r="AV229" s="12" t="s">
        <v>81</v>
      </c>
      <c r="AW229" s="12" t="s">
        <v>31</v>
      </c>
      <c r="AX229" s="12" t="s">
        <v>74</v>
      </c>
      <c r="AY229" s="218" t="s">
        <v>129</v>
      </c>
    </row>
    <row r="230" spans="2:51" s="13" customFormat="1" ht="11.25">
      <c r="B230" s="219"/>
      <c r="C230" s="220"/>
      <c r="D230" s="210" t="s">
        <v>138</v>
      </c>
      <c r="E230" s="221" t="s">
        <v>1</v>
      </c>
      <c r="F230" s="222" t="s">
        <v>83</v>
      </c>
      <c r="G230" s="220"/>
      <c r="H230" s="223">
        <v>2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138</v>
      </c>
      <c r="AU230" s="229" t="s">
        <v>83</v>
      </c>
      <c r="AV230" s="13" t="s">
        <v>83</v>
      </c>
      <c r="AW230" s="13" t="s">
        <v>31</v>
      </c>
      <c r="AX230" s="13" t="s">
        <v>74</v>
      </c>
      <c r="AY230" s="229" t="s">
        <v>129</v>
      </c>
    </row>
    <row r="231" spans="2:51" s="14" customFormat="1" ht="11.25">
      <c r="B231" s="230"/>
      <c r="C231" s="231"/>
      <c r="D231" s="210" t="s">
        <v>138</v>
      </c>
      <c r="E231" s="232" t="s">
        <v>1</v>
      </c>
      <c r="F231" s="233" t="s">
        <v>142</v>
      </c>
      <c r="G231" s="231"/>
      <c r="H231" s="234">
        <v>2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138</v>
      </c>
      <c r="AU231" s="240" t="s">
        <v>83</v>
      </c>
      <c r="AV231" s="14" t="s">
        <v>136</v>
      </c>
      <c r="AW231" s="14" t="s">
        <v>31</v>
      </c>
      <c r="AX231" s="14" t="s">
        <v>81</v>
      </c>
      <c r="AY231" s="240" t="s">
        <v>129</v>
      </c>
    </row>
    <row r="232" spans="2:63" s="11" customFormat="1" ht="22.9" customHeight="1">
      <c r="B232" s="179"/>
      <c r="C232" s="180"/>
      <c r="D232" s="181" t="s">
        <v>73</v>
      </c>
      <c r="E232" s="193" t="s">
        <v>211</v>
      </c>
      <c r="F232" s="193" t="s">
        <v>308</v>
      </c>
      <c r="G232" s="180"/>
      <c r="H232" s="180"/>
      <c r="I232" s="183"/>
      <c r="J232" s="194">
        <f>BK232</f>
        <v>0</v>
      </c>
      <c r="K232" s="180"/>
      <c r="L232" s="185"/>
      <c r="M232" s="186"/>
      <c r="N232" s="187"/>
      <c r="O232" s="187"/>
      <c r="P232" s="188">
        <f>SUM(P233:P263)</f>
        <v>0</v>
      </c>
      <c r="Q232" s="187"/>
      <c r="R232" s="188">
        <f>SUM(R233:R263)</f>
        <v>9.085889</v>
      </c>
      <c r="S232" s="187"/>
      <c r="T232" s="189">
        <f>SUM(T233:T263)</f>
        <v>0</v>
      </c>
      <c r="AR232" s="190" t="s">
        <v>81</v>
      </c>
      <c r="AT232" s="191" t="s">
        <v>73</v>
      </c>
      <c r="AU232" s="191" t="s">
        <v>81</v>
      </c>
      <c r="AY232" s="190" t="s">
        <v>129</v>
      </c>
      <c r="BK232" s="192">
        <f>SUM(BK233:BK263)</f>
        <v>0</v>
      </c>
    </row>
    <row r="233" spans="2:65" s="1" customFormat="1" ht="24" customHeight="1">
      <c r="B233" s="33"/>
      <c r="C233" s="195" t="s">
        <v>309</v>
      </c>
      <c r="D233" s="195" t="s">
        <v>131</v>
      </c>
      <c r="E233" s="196" t="s">
        <v>310</v>
      </c>
      <c r="F233" s="197" t="s">
        <v>311</v>
      </c>
      <c r="G233" s="198" t="s">
        <v>175</v>
      </c>
      <c r="H233" s="199">
        <v>30</v>
      </c>
      <c r="I233" s="200"/>
      <c r="J233" s="201">
        <f>ROUND(I233*H233,2)</f>
        <v>0</v>
      </c>
      <c r="K233" s="197" t="s">
        <v>135</v>
      </c>
      <c r="L233" s="37"/>
      <c r="M233" s="202" t="s">
        <v>1</v>
      </c>
      <c r="N233" s="203" t="s">
        <v>39</v>
      </c>
      <c r="O233" s="65"/>
      <c r="P233" s="204">
        <f>O233*H233</f>
        <v>0</v>
      </c>
      <c r="Q233" s="204">
        <v>0.08978</v>
      </c>
      <c r="R233" s="204">
        <f>Q233*H233</f>
        <v>2.6934</v>
      </c>
      <c r="S233" s="204">
        <v>0</v>
      </c>
      <c r="T233" s="205">
        <f>S233*H233</f>
        <v>0</v>
      </c>
      <c r="AR233" s="206" t="s">
        <v>136</v>
      </c>
      <c r="AT233" s="206" t="s">
        <v>131</v>
      </c>
      <c r="AU233" s="206" t="s">
        <v>83</v>
      </c>
      <c r="AY233" s="16" t="s">
        <v>129</v>
      </c>
      <c r="BE233" s="207">
        <f>IF(N233="základní",J233,0)</f>
        <v>0</v>
      </c>
      <c r="BF233" s="207">
        <f>IF(N233="snížená",J233,0)</f>
        <v>0</v>
      </c>
      <c r="BG233" s="207">
        <f>IF(N233="zákl. přenesená",J233,0)</f>
        <v>0</v>
      </c>
      <c r="BH233" s="207">
        <f>IF(N233="sníž. přenesená",J233,0)</f>
        <v>0</v>
      </c>
      <c r="BI233" s="207">
        <f>IF(N233="nulová",J233,0)</f>
        <v>0</v>
      </c>
      <c r="BJ233" s="16" t="s">
        <v>81</v>
      </c>
      <c r="BK233" s="207">
        <f>ROUND(I233*H233,2)</f>
        <v>0</v>
      </c>
      <c r="BL233" s="16" t="s">
        <v>136</v>
      </c>
      <c r="BM233" s="206" t="s">
        <v>312</v>
      </c>
    </row>
    <row r="234" spans="2:51" s="12" customFormat="1" ht="11.25">
      <c r="B234" s="208"/>
      <c r="C234" s="209"/>
      <c r="D234" s="210" t="s">
        <v>138</v>
      </c>
      <c r="E234" s="211" t="s">
        <v>1</v>
      </c>
      <c r="F234" s="212" t="s">
        <v>313</v>
      </c>
      <c r="G234" s="209"/>
      <c r="H234" s="211" t="s">
        <v>1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138</v>
      </c>
      <c r="AU234" s="218" t="s">
        <v>83</v>
      </c>
      <c r="AV234" s="12" t="s">
        <v>81</v>
      </c>
      <c r="AW234" s="12" t="s">
        <v>31</v>
      </c>
      <c r="AX234" s="12" t="s">
        <v>74</v>
      </c>
      <c r="AY234" s="218" t="s">
        <v>129</v>
      </c>
    </row>
    <row r="235" spans="2:51" s="13" customFormat="1" ht="11.25">
      <c r="B235" s="219"/>
      <c r="C235" s="220"/>
      <c r="D235" s="210" t="s">
        <v>138</v>
      </c>
      <c r="E235" s="221" t="s">
        <v>1</v>
      </c>
      <c r="F235" s="222" t="s">
        <v>314</v>
      </c>
      <c r="G235" s="220"/>
      <c r="H235" s="223">
        <v>20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138</v>
      </c>
      <c r="AU235" s="229" t="s">
        <v>83</v>
      </c>
      <c r="AV235" s="13" t="s">
        <v>83</v>
      </c>
      <c r="AW235" s="13" t="s">
        <v>31</v>
      </c>
      <c r="AX235" s="13" t="s">
        <v>74</v>
      </c>
      <c r="AY235" s="229" t="s">
        <v>129</v>
      </c>
    </row>
    <row r="236" spans="2:51" s="13" customFormat="1" ht="11.25">
      <c r="B236" s="219"/>
      <c r="C236" s="220"/>
      <c r="D236" s="210" t="s">
        <v>138</v>
      </c>
      <c r="E236" s="221" t="s">
        <v>1</v>
      </c>
      <c r="F236" s="222" t="s">
        <v>315</v>
      </c>
      <c r="G236" s="220"/>
      <c r="H236" s="223">
        <v>10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138</v>
      </c>
      <c r="AU236" s="229" t="s">
        <v>83</v>
      </c>
      <c r="AV236" s="13" t="s">
        <v>83</v>
      </c>
      <c r="AW236" s="13" t="s">
        <v>31</v>
      </c>
      <c r="AX236" s="13" t="s">
        <v>74</v>
      </c>
      <c r="AY236" s="229" t="s">
        <v>129</v>
      </c>
    </row>
    <row r="237" spans="2:51" s="14" customFormat="1" ht="11.25">
      <c r="B237" s="230"/>
      <c r="C237" s="231"/>
      <c r="D237" s="210" t="s">
        <v>138</v>
      </c>
      <c r="E237" s="232" t="s">
        <v>1</v>
      </c>
      <c r="F237" s="233" t="s">
        <v>142</v>
      </c>
      <c r="G237" s="231"/>
      <c r="H237" s="234">
        <v>30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138</v>
      </c>
      <c r="AU237" s="240" t="s">
        <v>83</v>
      </c>
      <c r="AV237" s="14" t="s">
        <v>136</v>
      </c>
      <c r="AW237" s="14" t="s">
        <v>31</v>
      </c>
      <c r="AX237" s="14" t="s">
        <v>81</v>
      </c>
      <c r="AY237" s="240" t="s">
        <v>129</v>
      </c>
    </row>
    <row r="238" spans="2:65" s="1" customFormat="1" ht="16.5" customHeight="1">
      <c r="B238" s="33"/>
      <c r="C238" s="244" t="s">
        <v>316</v>
      </c>
      <c r="D238" s="244" t="s">
        <v>212</v>
      </c>
      <c r="E238" s="245" t="s">
        <v>317</v>
      </c>
      <c r="F238" s="246" t="s">
        <v>318</v>
      </c>
      <c r="G238" s="247" t="s">
        <v>134</v>
      </c>
      <c r="H238" s="248">
        <v>3.06</v>
      </c>
      <c r="I238" s="249"/>
      <c r="J238" s="250">
        <f>ROUND(I238*H238,2)</f>
        <v>0</v>
      </c>
      <c r="K238" s="246" t="s">
        <v>135</v>
      </c>
      <c r="L238" s="251"/>
      <c r="M238" s="252" t="s">
        <v>1</v>
      </c>
      <c r="N238" s="253" t="s">
        <v>39</v>
      </c>
      <c r="O238" s="65"/>
      <c r="P238" s="204">
        <f>O238*H238</f>
        <v>0</v>
      </c>
      <c r="Q238" s="204">
        <v>0.222</v>
      </c>
      <c r="R238" s="204">
        <f>Q238*H238</f>
        <v>0.67932</v>
      </c>
      <c r="S238" s="204">
        <v>0</v>
      </c>
      <c r="T238" s="205">
        <f>S238*H238</f>
        <v>0</v>
      </c>
      <c r="AR238" s="206" t="s">
        <v>206</v>
      </c>
      <c r="AT238" s="206" t="s">
        <v>212</v>
      </c>
      <c r="AU238" s="206" t="s">
        <v>83</v>
      </c>
      <c r="AY238" s="16" t="s">
        <v>129</v>
      </c>
      <c r="BE238" s="207">
        <f>IF(N238="základní",J238,0)</f>
        <v>0</v>
      </c>
      <c r="BF238" s="207">
        <f>IF(N238="snížená",J238,0)</f>
        <v>0</v>
      </c>
      <c r="BG238" s="207">
        <f>IF(N238="zákl. přenesená",J238,0)</f>
        <v>0</v>
      </c>
      <c r="BH238" s="207">
        <f>IF(N238="sníž. přenesená",J238,0)</f>
        <v>0</v>
      </c>
      <c r="BI238" s="207">
        <f>IF(N238="nulová",J238,0)</f>
        <v>0</v>
      </c>
      <c r="BJ238" s="16" t="s">
        <v>81</v>
      </c>
      <c r="BK238" s="207">
        <f>ROUND(I238*H238,2)</f>
        <v>0</v>
      </c>
      <c r="BL238" s="16" t="s">
        <v>136</v>
      </c>
      <c r="BM238" s="206" t="s">
        <v>319</v>
      </c>
    </row>
    <row r="239" spans="2:51" s="12" customFormat="1" ht="11.25">
      <c r="B239" s="208"/>
      <c r="C239" s="209"/>
      <c r="D239" s="210" t="s">
        <v>138</v>
      </c>
      <c r="E239" s="211" t="s">
        <v>1</v>
      </c>
      <c r="F239" s="212" t="s">
        <v>320</v>
      </c>
      <c r="G239" s="209"/>
      <c r="H239" s="211" t="s">
        <v>1</v>
      </c>
      <c r="I239" s="213"/>
      <c r="J239" s="209"/>
      <c r="K239" s="209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138</v>
      </c>
      <c r="AU239" s="218" t="s">
        <v>83</v>
      </c>
      <c r="AV239" s="12" t="s">
        <v>81</v>
      </c>
      <c r="AW239" s="12" t="s">
        <v>31</v>
      </c>
      <c r="AX239" s="12" t="s">
        <v>74</v>
      </c>
      <c r="AY239" s="218" t="s">
        <v>129</v>
      </c>
    </row>
    <row r="240" spans="2:51" s="12" customFormat="1" ht="11.25">
      <c r="B240" s="208"/>
      <c r="C240" s="209"/>
      <c r="D240" s="210" t="s">
        <v>138</v>
      </c>
      <c r="E240" s="211" t="s">
        <v>1</v>
      </c>
      <c r="F240" s="212" t="s">
        <v>321</v>
      </c>
      <c r="G240" s="209"/>
      <c r="H240" s="211" t="s">
        <v>1</v>
      </c>
      <c r="I240" s="213"/>
      <c r="J240" s="209"/>
      <c r="K240" s="209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138</v>
      </c>
      <c r="AU240" s="218" t="s">
        <v>83</v>
      </c>
      <c r="AV240" s="12" t="s">
        <v>81</v>
      </c>
      <c r="AW240" s="12" t="s">
        <v>31</v>
      </c>
      <c r="AX240" s="12" t="s">
        <v>74</v>
      </c>
      <c r="AY240" s="218" t="s">
        <v>129</v>
      </c>
    </row>
    <row r="241" spans="2:51" s="13" customFormat="1" ht="11.25">
      <c r="B241" s="219"/>
      <c r="C241" s="220"/>
      <c r="D241" s="210" t="s">
        <v>138</v>
      </c>
      <c r="E241" s="221" t="s">
        <v>1</v>
      </c>
      <c r="F241" s="222" t="s">
        <v>322</v>
      </c>
      <c r="G241" s="220"/>
      <c r="H241" s="223">
        <v>1.632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138</v>
      </c>
      <c r="AU241" s="229" t="s">
        <v>83</v>
      </c>
      <c r="AV241" s="13" t="s">
        <v>83</v>
      </c>
      <c r="AW241" s="13" t="s">
        <v>31</v>
      </c>
      <c r="AX241" s="13" t="s">
        <v>74</v>
      </c>
      <c r="AY241" s="229" t="s">
        <v>129</v>
      </c>
    </row>
    <row r="242" spans="2:51" s="12" customFormat="1" ht="11.25">
      <c r="B242" s="208"/>
      <c r="C242" s="209"/>
      <c r="D242" s="210" t="s">
        <v>138</v>
      </c>
      <c r="E242" s="211" t="s">
        <v>1</v>
      </c>
      <c r="F242" s="212" t="s">
        <v>323</v>
      </c>
      <c r="G242" s="209"/>
      <c r="H242" s="211" t="s">
        <v>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138</v>
      </c>
      <c r="AU242" s="218" t="s">
        <v>83</v>
      </c>
      <c r="AV242" s="12" t="s">
        <v>81</v>
      </c>
      <c r="AW242" s="12" t="s">
        <v>31</v>
      </c>
      <c r="AX242" s="12" t="s">
        <v>74</v>
      </c>
      <c r="AY242" s="218" t="s">
        <v>129</v>
      </c>
    </row>
    <row r="243" spans="2:51" s="13" customFormat="1" ht="11.25">
      <c r="B243" s="219"/>
      <c r="C243" s="220"/>
      <c r="D243" s="210" t="s">
        <v>138</v>
      </c>
      <c r="E243" s="221" t="s">
        <v>1</v>
      </c>
      <c r="F243" s="222" t="s">
        <v>324</v>
      </c>
      <c r="G243" s="220"/>
      <c r="H243" s="223">
        <v>0.408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138</v>
      </c>
      <c r="AU243" s="229" t="s">
        <v>83</v>
      </c>
      <c r="AV243" s="13" t="s">
        <v>83</v>
      </c>
      <c r="AW243" s="13" t="s">
        <v>31</v>
      </c>
      <c r="AX243" s="13" t="s">
        <v>74</v>
      </c>
      <c r="AY243" s="229" t="s">
        <v>129</v>
      </c>
    </row>
    <row r="244" spans="2:51" s="12" customFormat="1" ht="11.25">
      <c r="B244" s="208"/>
      <c r="C244" s="209"/>
      <c r="D244" s="210" t="s">
        <v>138</v>
      </c>
      <c r="E244" s="211" t="s">
        <v>1</v>
      </c>
      <c r="F244" s="212" t="s">
        <v>325</v>
      </c>
      <c r="G244" s="209"/>
      <c r="H244" s="211" t="s">
        <v>1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138</v>
      </c>
      <c r="AU244" s="218" t="s">
        <v>83</v>
      </c>
      <c r="AV244" s="12" t="s">
        <v>81</v>
      </c>
      <c r="AW244" s="12" t="s">
        <v>31</v>
      </c>
      <c r="AX244" s="12" t="s">
        <v>74</v>
      </c>
      <c r="AY244" s="218" t="s">
        <v>129</v>
      </c>
    </row>
    <row r="245" spans="2:51" s="12" customFormat="1" ht="11.25">
      <c r="B245" s="208"/>
      <c r="C245" s="209"/>
      <c r="D245" s="210" t="s">
        <v>138</v>
      </c>
      <c r="E245" s="211" t="s">
        <v>1</v>
      </c>
      <c r="F245" s="212" t="s">
        <v>320</v>
      </c>
      <c r="G245" s="209"/>
      <c r="H245" s="211" t="s">
        <v>1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138</v>
      </c>
      <c r="AU245" s="218" t="s">
        <v>83</v>
      </c>
      <c r="AV245" s="12" t="s">
        <v>81</v>
      </c>
      <c r="AW245" s="12" t="s">
        <v>31</v>
      </c>
      <c r="AX245" s="12" t="s">
        <v>74</v>
      </c>
      <c r="AY245" s="218" t="s">
        <v>129</v>
      </c>
    </row>
    <row r="246" spans="2:51" s="13" customFormat="1" ht="11.25">
      <c r="B246" s="219"/>
      <c r="C246" s="220"/>
      <c r="D246" s="210" t="s">
        <v>138</v>
      </c>
      <c r="E246" s="221" t="s">
        <v>1</v>
      </c>
      <c r="F246" s="222" t="s">
        <v>326</v>
      </c>
      <c r="G246" s="220"/>
      <c r="H246" s="223">
        <v>1.02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138</v>
      </c>
      <c r="AU246" s="229" t="s">
        <v>83</v>
      </c>
      <c r="AV246" s="13" t="s">
        <v>83</v>
      </c>
      <c r="AW246" s="13" t="s">
        <v>31</v>
      </c>
      <c r="AX246" s="13" t="s">
        <v>74</v>
      </c>
      <c r="AY246" s="229" t="s">
        <v>129</v>
      </c>
    </row>
    <row r="247" spans="2:51" s="14" customFormat="1" ht="11.25">
      <c r="B247" s="230"/>
      <c r="C247" s="231"/>
      <c r="D247" s="210" t="s">
        <v>138</v>
      </c>
      <c r="E247" s="232" t="s">
        <v>1</v>
      </c>
      <c r="F247" s="233" t="s">
        <v>142</v>
      </c>
      <c r="G247" s="231"/>
      <c r="H247" s="234">
        <v>3.06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138</v>
      </c>
      <c r="AU247" s="240" t="s">
        <v>83</v>
      </c>
      <c r="AV247" s="14" t="s">
        <v>136</v>
      </c>
      <c r="AW247" s="14" t="s">
        <v>31</v>
      </c>
      <c r="AX247" s="14" t="s">
        <v>81</v>
      </c>
      <c r="AY247" s="240" t="s">
        <v>129</v>
      </c>
    </row>
    <row r="248" spans="2:65" s="1" customFormat="1" ht="24" customHeight="1">
      <c r="B248" s="33"/>
      <c r="C248" s="195" t="s">
        <v>327</v>
      </c>
      <c r="D248" s="195" t="s">
        <v>131</v>
      </c>
      <c r="E248" s="196" t="s">
        <v>328</v>
      </c>
      <c r="F248" s="197" t="s">
        <v>329</v>
      </c>
      <c r="G248" s="198" t="s">
        <v>175</v>
      </c>
      <c r="H248" s="199">
        <v>35</v>
      </c>
      <c r="I248" s="200"/>
      <c r="J248" s="201">
        <f>ROUND(I248*H248,2)</f>
        <v>0</v>
      </c>
      <c r="K248" s="197" t="s">
        <v>135</v>
      </c>
      <c r="L248" s="37"/>
      <c r="M248" s="202" t="s">
        <v>1</v>
      </c>
      <c r="N248" s="203" t="s">
        <v>39</v>
      </c>
      <c r="O248" s="65"/>
      <c r="P248" s="204">
        <f>O248*H248</f>
        <v>0</v>
      </c>
      <c r="Q248" s="204">
        <v>0.14067</v>
      </c>
      <c r="R248" s="204">
        <f>Q248*H248</f>
        <v>4.92345</v>
      </c>
      <c r="S248" s="204">
        <v>0</v>
      </c>
      <c r="T248" s="205">
        <f>S248*H248</f>
        <v>0</v>
      </c>
      <c r="AR248" s="206" t="s">
        <v>136</v>
      </c>
      <c r="AT248" s="206" t="s">
        <v>131</v>
      </c>
      <c r="AU248" s="206" t="s">
        <v>83</v>
      </c>
      <c r="AY248" s="16" t="s">
        <v>129</v>
      </c>
      <c r="BE248" s="207">
        <f>IF(N248="základní",J248,0)</f>
        <v>0</v>
      </c>
      <c r="BF248" s="207">
        <f>IF(N248="snížená",J248,0)</f>
        <v>0</v>
      </c>
      <c r="BG248" s="207">
        <f>IF(N248="zákl. přenesená",J248,0)</f>
        <v>0</v>
      </c>
      <c r="BH248" s="207">
        <f>IF(N248="sníž. přenesená",J248,0)</f>
        <v>0</v>
      </c>
      <c r="BI248" s="207">
        <f>IF(N248="nulová",J248,0)</f>
        <v>0</v>
      </c>
      <c r="BJ248" s="16" t="s">
        <v>81</v>
      </c>
      <c r="BK248" s="207">
        <f>ROUND(I248*H248,2)</f>
        <v>0</v>
      </c>
      <c r="BL248" s="16" t="s">
        <v>136</v>
      </c>
      <c r="BM248" s="206" t="s">
        <v>330</v>
      </c>
    </row>
    <row r="249" spans="2:51" s="12" customFormat="1" ht="11.25">
      <c r="B249" s="208"/>
      <c r="C249" s="209"/>
      <c r="D249" s="210" t="s">
        <v>138</v>
      </c>
      <c r="E249" s="211" t="s">
        <v>1</v>
      </c>
      <c r="F249" s="212" t="s">
        <v>331</v>
      </c>
      <c r="G249" s="209"/>
      <c r="H249" s="211" t="s">
        <v>1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138</v>
      </c>
      <c r="AU249" s="218" t="s">
        <v>83</v>
      </c>
      <c r="AV249" s="12" t="s">
        <v>81</v>
      </c>
      <c r="AW249" s="12" t="s">
        <v>31</v>
      </c>
      <c r="AX249" s="12" t="s">
        <v>74</v>
      </c>
      <c r="AY249" s="218" t="s">
        <v>129</v>
      </c>
    </row>
    <row r="250" spans="2:51" s="13" customFormat="1" ht="11.25">
      <c r="B250" s="219"/>
      <c r="C250" s="220"/>
      <c r="D250" s="210" t="s">
        <v>138</v>
      </c>
      <c r="E250" s="221" t="s">
        <v>1</v>
      </c>
      <c r="F250" s="222" t="s">
        <v>178</v>
      </c>
      <c r="G250" s="220"/>
      <c r="H250" s="223">
        <v>35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138</v>
      </c>
      <c r="AU250" s="229" t="s">
        <v>83</v>
      </c>
      <c r="AV250" s="13" t="s">
        <v>83</v>
      </c>
      <c r="AW250" s="13" t="s">
        <v>31</v>
      </c>
      <c r="AX250" s="13" t="s">
        <v>74</v>
      </c>
      <c r="AY250" s="229" t="s">
        <v>129</v>
      </c>
    </row>
    <row r="251" spans="2:51" s="14" customFormat="1" ht="11.25">
      <c r="B251" s="230"/>
      <c r="C251" s="231"/>
      <c r="D251" s="210" t="s">
        <v>138</v>
      </c>
      <c r="E251" s="232" t="s">
        <v>1</v>
      </c>
      <c r="F251" s="233" t="s">
        <v>142</v>
      </c>
      <c r="G251" s="231"/>
      <c r="H251" s="234">
        <v>35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138</v>
      </c>
      <c r="AU251" s="240" t="s">
        <v>83</v>
      </c>
      <c r="AV251" s="14" t="s">
        <v>136</v>
      </c>
      <c r="AW251" s="14" t="s">
        <v>31</v>
      </c>
      <c r="AX251" s="14" t="s">
        <v>81</v>
      </c>
      <c r="AY251" s="240" t="s">
        <v>129</v>
      </c>
    </row>
    <row r="252" spans="2:65" s="1" customFormat="1" ht="24" customHeight="1">
      <c r="B252" s="33"/>
      <c r="C252" s="195" t="s">
        <v>332</v>
      </c>
      <c r="D252" s="195" t="s">
        <v>131</v>
      </c>
      <c r="E252" s="196" t="s">
        <v>333</v>
      </c>
      <c r="F252" s="197" t="s">
        <v>334</v>
      </c>
      <c r="G252" s="198" t="s">
        <v>181</v>
      </c>
      <c r="H252" s="199">
        <v>0.35</v>
      </c>
      <c r="I252" s="200"/>
      <c r="J252" s="201">
        <f>ROUND(I252*H252,2)</f>
        <v>0</v>
      </c>
      <c r="K252" s="197" t="s">
        <v>135</v>
      </c>
      <c r="L252" s="37"/>
      <c r="M252" s="202" t="s">
        <v>1</v>
      </c>
      <c r="N252" s="203" t="s">
        <v>39</v>
      </c>
      <c r="O252" s="65"/>
      <c r="P252" s="204">
        <f>O252*H252</f>
        <v>0</v>
      </c>
      <c r="Q252" s="204">
        <v>2.25634</v>
      </c>
      <c r="R252" s="204">
        <f>Q252*H252</f>
        <v>0.7897189999999998</v>
      </c>
      <c r="S252" s="204">
        <v>0</v>
      </c>
      <c r="T252" s="205">
        <f>S252*H252</f>
        <v>0</v>
      </c>
      <c r="AR252" s="206" t="s">
        <v>136</v>
      </c>
      <c r="AT252" s="206" t="s">
        <v>131</v>
      </c>
      <c r="AU252" s="206" t="s">
        <v>83</v>
      </c>
      <c r="AY252" s="16" t="s">
        <v>129</v>
      </c>
      <c r="BE252" s="207">
        <f>IF(N252="základní",J252,0)</f>
        <v>0</v>
      </c>
      <c r="BF252" s="207">
        <f>IF(N252="snížená",J252,0)</f>
        <v>0</v>
      </c>
      <c r="BG252" s="207">
        <f>IF(N252="zákl. přenesená",J252,0)</f>
        <v>0</v>
      </c>
      <c r="BH252" s="207">
        <f>IF(N252="sníž. přenesená",J252,0)</f>
        <v>0</v>
      </c>
      <c r="BI252" s="207">
        <f>IF(N252="nulová",J252,0)</f>
        <v>0</v>
      </c>
      <c r="BJ252" s="16" t="s">
        <v>81</v>
      </c>
      <c r="BK252" s="207">
        <f>ROUND(I252*H252,2)</f>
        <v>0</v>
      </c>
      <c r="BL252" s="16" t="s">
        <v>136</v>
      </c>
      <c r="BM252" s="206" t="s">
        <v>335</v>
      </c>
    </row>
    <row r="253" spans="2:51" s="12" customFormat="1" ht="11.25">
      <c r="B253" s="208"/>
      <c r="C253" s="209"/>
      <c r="D253" s="210" t="s">
        <v>138</v>
      </c>
      <c r="E253" s="211" t="s">
        <v>1</v>
      </c>
      <c r="F253" s="212" t="s">
        <v>336</v>
      </c>
      <c r="G253" s="209"/>
      <c r="H253" s="211" t="s">
        <v>1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138</v>
      </c>
      <c r="AU253" s="218" t="s">
        <v>83</v>
      </c>
      <c r="AV253" s="12" t="s">
        <v>81</v>
      </c>
      <c r="AW253" s="12" t="s">
        <v>31</v>
      </c>
      <c r="AX253" s="12" t="s">
        <v>74</v>
      </c>
      <c r="AY253" s="218" t="s">
        <v>129</v>
      </c>
    </row>
    <row r="254" spans="2:51" s="13" customFormat="1" ht="11.25">
      <c r="B254" s="219"/>
      <c r="C254" s="220"/>
      <c r="D254" s="210" t="s">
        <v>138</v>
      </c>
      <c r="E254" s="221" t="s">
        <v>1</v>
      </c>
      <c r="F254" s="222" t="s">
        <v>337</v>
      </c>
      <c r="G254" s="220"/>
      <c r="H254" s="223">
        <v>0.35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138</v>
      </c>
      <c r="AU254" s="229" t="s">
        <v>83</v>
      </c>
      <c r="AV254" s="13" t="s">
        <v>83</v>
      </c>
      <c r="AW254" s="13" t="s">
        <v>31</v>
      </c>
      <c r="AX254" s="13" t="s">
        <v>74</v>
      </c>
      <c r="AY254" s="229" t="s">
        <v>129</v>
      </c>
    </row>
    <row r="255" spans="2:51" s="14" customFormat="1" ht="11.25">
      <c r="B255" s="230"/>
      <c r="C255" s="231"/>
      <c r="D255" s="210" t="s">
        <v>138</v>
      </c>
      <c r="E255" s="232" t="s">
        <v>1</v>
      </c>
      <c r="F255" s="233" t="s">
        <v>142</v>
      </c>
      <c r="G255" s="231"/>
      <c r="H255" s="234">
        <v>0.35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138</v>
      </c>
      <c r="AU255" s="240" t="s">
        <v>83</v>
      </c>
      <c r="AV255" s="14" t="s">
        <v>136</v>
      </c>
      <c r="AW255" s="14" t="s">
        <v>31</v>
      </c>
      <c r="AX255" s="14" t="s">
        <v>81</v>
      </c>
      <c r="AY255" s="240" t="s">
        <v>129</v>
      </c>
    </row>
    <row r="256" spans="2:65" s="1" customFormat="1" ht="16.5" customHeight="1">
      <c r="B256" s="33"/>
      <c r="C256" s="195" t="s">
        <v>338</v>
      </c>
      <c r="D256" s="195" t="s">
        <v>131</v>
      </c>
      <c r="E256" s="196" t="s">
        <v>339</v>
      </c>
      <c r="F256" s="197" t="s">
        <v>340</v>
      </c>
      <c r="G256" s="198" t="s">
        <v>175</v>
      </c>
      <c r="H256" s="199">
        <v>35</v>
      </c>
      <c r="I256" s="200"/>
      <c r="J256" s="201">
        <f>ROUND(I256*H256,2)</f>
        <v>0</v>
      </c>
      <c r="K256" s="197" t="s">
        <v>135</v>
      </c>
      <c r="L256" s="37"/>
      <c r="M256" s="202" t="s">
        <v>1</v>
      </c>
      <c r="N256" s="203" t="s">
        <v>39</v>
      </c>
      <c r="O256" s="65"/>
      <c r="P256" s="204">
        <f>O256*H256</f>
        <v>0</v>
      </c>
      <c r="Q256" s="204">
        <v>0</v>
      </c>
      <c r="R256" s="204">
        <f>Q256*H256</f>
        <v>0</v>
      </c>
      <c r="S256" s="204">
        <v>0</v>
      </c>
      <c r="T256" s="205">
        <f>S256*H256</f>
        <v>0</v>
      </c>
      <c r="AR256" s="206" t="s">
        <v>136</v>
      </c>
      <c r="AT256" s="206" t="s">
        <v>131</v>
      </c>
      <c r="AU256" s="206" t="s">
        <v>83</v>
      </c>
      <c r="AY256" s="16" t="s">
        <v>129</v>
      </c>
      <c r="BE256" s="207">
        <f>IF(N256="základní",J256,0)</f>
        <v>0</v>
      </c>
      <c r="BF256" s="207">
        <f>IF(N256="snížená",J256,0)</f>
        <v>0</v>
      </c>
      <c r="BG256" s="207">
        <f>IF(N256="zákl. přenesená",J256,0)</f>
        <v>0</v>
      </c>
      <c r="BH256" s="207">
        <f>IF(N256="sníž. přenesená",J256,0)</f>
        <v>0</v>
      </c>
      <c r="BI256" s="207">
        <f>IF(N256="nulová",J256,0)</f>
        <v>0</v>
      </c>
      <c r="BJ256" s="16" t="s">
        <v>81</v>
      </c>
      <c r="BK256" s="207">
        <f>ROUND(I256*H256,2)</f>
        <v>0</v>
      </c>
      <c r="BL256" s="16" t="s">
        <v>136</v>
      </c>
      <c r="BM256" s="206" t="s">
        <v>341</v>
      </c>
    </row>
    <row r="257" spans="2:51" s="12" customFormat="1" ht="11.25">
      <c r="B257" s="208"/>
      <c r="C257" s="209"/>
      <c r="D257" s="210" t="s">
        <v>138</v>
      </c>
      <c r="E257" s="211" t="s">
        <v>1</v>
      </c>
      <c r="F257" s="212" t="s">
        <v>177</v>
      </c>
      <c r="G257" s="209"/>
      <c r="H257" s="211" t="s">
        <v>1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138</v>
      </c>
      <c r="AU257" s="218" t="s">
        <v>83</v>
      </c>
      <c r="AV257" s="12" t="s">
        <v>81</v>
      </c>
      <c r="AW257" s="12" t="s">
        <v>31</v>
      </c>
      <c r="AX257" s="12" t="s">
        <v>74</v>
      </c>
      <c r="AY257" s="218" t="s">
        <v>129</v>
      </c>
    </row>
    <row r="258" spans="2:51" s="13" customFormat="1" ht="11.25">
      <c r="B258" s="219"/>
      <c r="C258" s="220"/>
      <c r="D258" s="210" t="s">
        <v>138</v>
      </c>
      <c r="E258" s="221" t="s">
        <v>1</v>
      </c>
      <c r="F258" s="222" t="s">
        <v>178</v>
      </c>
      <c r="G258" s="220"/>
      <c r="H258" s="223">
        <v>35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138</v>
      </c>
      <c r="AU258" s="229" t="s">
        <v>83</v>
      </c>
      <c r="AV258" s="13" t="s">
        <v>83</v>
      </c>
      <c r="AW258" s="13" t="s">
        <v>31</v>
      </c>
      <c r="AX258" s="13" t="s">
        <v>74</v>
      </c>
      <c r="AY258" s="229" t="s">
        <v>129</v>
      </c>
    </row>
    <row r="259" spans="2:51" s="14" customFormat="1" ht="11.25">
      <c r="B259" s="230"/>
      <c r="C259" s="231"/>
      <c r="D259" s="210" t="s">
        <v>138</v>
      </c>
      <c r="E259" s="232" t="s">
        <v>1</v>
      </c>
      <c r="F259" s="233" t="s">
        <v>142</v>
      </c>
      <c r="G259" s="231"/>
      <c r="H259" s="234">
        <v>35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138</v>
      </c>
      <c r="AU259" s="240" t="s">
        <v>83</v>
      </c>
      <c r="AV259" s="14" t="s">
        <v>136</v>
      </c>
      <c r="AW259" s="14" t="s">
        <v>31</v>
      </c>
      <c r="AX259" s="14" t="s">
        <v>81</v>
      </c>
      <c r="AY259" s="240" t="s">
        <v>129</v>
      </c>
    </row>
    <row r="260" spans="2:65" s="1" customFormat="1" ht="24" customHeight="1">
      <c r="B260" s="33"/>
      <c r="C260" s="195" t="s">
        <v>342</v>
      </c>
      <c r="D260" s="195" t="s">
        <v>131</v>
      </c>
      <c r="E260" s="196" t="s">
        <v>343</v>
      </c>
      <c r="F260" s="197" t="s">
        <v>344</v>
      </c>
      <c r="G260" s="198" t="s">
        <v>134</v>
      </c>
      <c r="H260" s="199">
        <v>2</v>
      </c>
      <c r="I260" s="200"/>
      <c r="J260" s="201">
        <f>ROUND(I260*H260,2)</f>
        <v>0</v>
      </c>
      <c r="K260" s="197" t="s">
        <v>135</v>
      </c>
      <c r="L260" s="37"/>
      <c r="M260" s="202" t="s">
        <v>1</v>
      </c>
      <c r="N260" s="203" t="s">
        <v>39</v>
      </c>
      <c r="O260" s="65"/>
      <c r="P260" s="204">
        <f>O260*H260</f>
        <v>0</v>
      </c>
      <c r="Q260" s="204">
        <v>0</v>
      </c>
      <c r="R260" s="204">
        <f>Q260*H260</f>
        <v>0</v>
      </c>
      <c r="S260" s="204">
        <v>0</v>
      </c>
      <c r="T260" s="205">
        <f>S260*H260</f>
        <v>0</v>
      </c>
      <c r="AR260" s="206" t="s">
        <v>136</v>
      </c>
      <c r="AT260" s="206" t="s">
        <v>131</v>
      </c>
      <c r="AU260" s="206" t="s">
        <v>83</v>
      </c>
      <c r="AY260" s="16" t="s">
        <v>129</v>
      </c>
      <c r="BE260" s="207">
        <f>IF(N260="základní",J260,0)</f>
        <v>0</v>
      </c>
      <c r="BF260" s="207">
        <f>IF(N260="snížená",J260,0)</f>
        <v>0</v>
      </c>
      <c r="BG260" s="207">
        <f>IF(N260="zákl. přenesená",J260,0)</f>
        <v>0</v>
      </c>
      <c r="BH260" s="207">
        <f>IF(N260="sníž. přenesená",J260,0)</f>
        <v>0</v>
      </c>
      <c r="BI260" s="207">
        <f>IF(N260="nulová",J260,0)</f>
        <v>0</v>
      </c>
      <c r="BJ260" s="16" t="s">
        <v>81</v>
      </c>
      <c r="BK260" s="207">
        <f>ROUND(I260*H260,2)</f>
        <v>0</v>
      </c>
      <c r="BL260" s="16" t="s">
        <v>136</v>
      </c>
      <c r="BM260" s="206" t="s">
        <v>345</v>
      </c>
    </row>
    <row r="261" spans="2:51" s="12" customFormat="1" ht="11.25">
      <c r="B261" s="208"/>
      <c r="C261" s="209"/>
      <c r="D261" s="210" t="s">
        <v>138</v>
      </c>
      <c r="E261" s="211" t="s">
        <v>1</v>
      </c>
      <c r="F261" s="212" t="s">
        <v>346</v>
      </c>
      <c r="G261" s="209"/>
      <c r="H261" s="211" t="s">
        <v>1</v>
      </c>
      <c r="I261" s="213"/>
      <c r="J261" s="209"/>
      <c r="K261" s="209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138</v>
      </c>
      <c r="AU261" s="218" t="s">
        <v>83</v>
      </c>
      <c r="AV261" s="12" t="s">
        <v>81</v>
      </c>
      <c r="AW261" s="12" t="s">
        <v>31</v>
      </c>
      <c r="AX261" s="12" t="s">
        <v>74</v>
      </c>
      <c r="AY261" s="218" t="s">
        <v>129</v>
      </c>
    </row>
    <row r="262" spans="2:51" s="13" customFormat="1" ht="11.25">
      <c r="B262" s="219"/>
      <c r="C262" s="220"/>
      <c r="D262" s="210" t="s">
        <v>138</v>
      </c>
      <c r="E262" s="221" t="s">
        <v>1</v>
      </c>
      <c r="F262" s="222" t="s">
        <v>172</v>
      </c>
      <c r="G262" s="220"/>
      <c r="H262" s="223">
        <v>2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138</v>
      </c>
      <c r="AU262" s="229" t="s">
        <v>83</v>
      </c>
      <c r="AV262" s="13" t="s">
        <v>83</v>
      </c>
      <c r="AW262" s="13" t="s">
        <v>31</v>
      </c>
      <c r="AX262" s="13" t="s">
        <v>74</v>
      </c>
      <c r="AY262" s="229" t="s">
        <v>129</v>
      </c>
    </row>
    <row r="263" spans="2:51" s="14" customFormat="1" ht="11.25">
      <c r="B263" s="230"/>
      <c r="C263" s="231"/>
      <c r="D263" s="210" t="s">
        <v>138</v>
      </c>
      <c r="E263" s="232" t="s">
        <v>1</v>
      </c>
      <c r="F263" s="233" t="s">
        <v>142</v>
      </c>
      <c r="G263" s="231"/>
      <c r="H263" s="234">
        <v>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138</v>
      </c>
      <c r="AU263" s="240" t="s">
        <v>83</v>
      </c>
      <c r="AV263" s="14" t="s">
        <v>136</v>
      </c>
      <c r="AW263" s="14" t="s">
        <v>31</v>
      </c>
      <c r="AX263" s="14" t="s">
        <v>81</v>
      </c>
      <c r="AY263" s="240" t="s">
        <v>129</v>
      </c>
    </row>
    <row r="264" spans="2:63" s="11" customFormat="1" ht="22.9" customHeight="1">
      <c r="B264" s="179"/>
      <c r="C264" s="180"/>
      <c r="D264" s="181" t="s">
        <v>73</v>
      </c>
      <c r="E264" s="193" t="s">
        <v>143</v>
      </c>
      <c r="F264" s="193" t="s">
        <v>144</v>
      </c>
      <c r="G264" s="180"/>
      <c r="H264" s="180"/>
      <c r="I264" s="183"/>
      <c r="J264" s="194">
        <f>BK264</f>
        <v>0</v>
      </c>
      <c r="K264" s="180"/>
      <c r="L264" s="185"/>
      <c r="M264" s="186"/>
      <c r="N264" s="187"/>
      <c r="O264" s="187"/>
      <c r="P264" s="188">
        <f>SUM(P265:P280)</f>
        <v>0</v>
      </c>
      <c r="Q264" s="187"/>
      <c r="R264" s="188">
        <f>SUM(R265:R280)</f>
        <v>0</v>
      </c>
      <c r="S264" s="187"/>
      <c r="T264" s="189">
        <f>SUM(T265:T280)</f>
        <v>0</v>
      </c>
      <c r="AR264" s="190" t="s">
        <v>81</v>
      </c>
      <c r="AT264" s="191" t="s">
        <v>73</v>
      </c>
      <c r="AU264" s="191" t="s">
        <v>81</v>
      </c>
      <c r="AY264" s="190" t="s">
        <v>129</v>
      </c>
      <c r="BK264" s="192">
        <f>SUM(BK265:BK280)</f>
        <v>0</v>
      </c>
    </row>
    <row r="265" spans="2:65" s="1" customFormat="1" ht="16.5" customHeight="1">
      <c r="B265" s="33"/>
      <c r="C265" s="195" t="s">
        <v>347</v>
      </c>
      <c r="D265" s="195" t="s">
        <v>131</v>
      </c>
      <c r="E265" s="196" t="s">
        <v>348</v>
      </c>
      <c r="F265" s="197" t="s">
        <v>349</v>
      </c>
      <c r="G265" s="198" t="s">
        <v>147</v>
      </c>
      <c r="H265" s="199">
        <v>0.155</v>
      </c>
      <c r="I265" s="200"/>
      <c r="J265" s="201">
        <f>ROUND(I265*H265,2)</f>
        <v>0</v>
      </c>
      <c r="K265" s="197" t="s">
        <v>135</v>
      </c>
      <c r="L265" s="37"/>
      <c r="M265" s="202" t="s">
        <v>1</v>
      </c>
      <c r="N265" s="203" t="s">
        <v>39</v>
      </c>
      <c r="O265" s="65"/>
      <c r="P265" s="204">
        <f>O265*H265</f>
        <v>0</v>
      </c>
      <c r="Q265" s="204">
        <v>0</v>
      </c>
      <c r="R265" s="204">
        <f>Q265*H265</f>
        <v>0</v>
      </c>
      <c r="S265" s="204">
        <v>0</v>
      </c>
      <c r="T265" s="205">
        <f>S265*H265</f>
        <v>0</v>
      </c>
      <c r="AR265" s="206" t="s">
        <v>136</v>
      </c>
      <c r="AT265" s="206" t="s">
        <v>131</v>
      </c>
      <c r="AU265" s="206" t="s">
        <v>83</v>
      </c>
      <c r="AY265" s="16" t="s">
        <v>129</v>
      </c>
      <c r="BE265" s="207">
        <f>IF(N265="základní",J265,0)</f>
        <v>0</v>
      </c>
      <c r="BF265" s="207">
        <f>IF(N265="snížená",J265,0)</f>
        <v>0</v>
      </c>
      <c r="BG265" s="207">
        <f>IF(N265="zákl. přenesená",J265,0)</f>
        <v>0</v>
      </c>
      <c r="BH265" s="207">
        <f>IF(N265="sníž. přenesená",J265,0)</f>
        <v>0</v>
      </c>
      <c r="BI265" s="207">
        <f>IF(N265="nulová",J265,0)</f>
        <v>0</v>
      </c>
      <c r="BJ265" s="16" t="s">
        <v>81</v>
      </c>
      <c r="BK265" s="207">
        <f>ROUND(I265*H265,2)</f>
        <v>0</v>
      </c>
      <c r="BL265" s="16" t="s">
        <v>136</v>
      </c>
      <c r="BM265" s="206" t="s">
        <v>350</v>
      </c>
    </row>
    <row r="266" spans="2:51" s="12" customFormat="1" ht="11.25">
      <c r="B266" s="208"/>
      <c r="C266" s="209"/>
      <c r="D266" s="210" t="s">
        <v>138</v>
      </c>
      <c r="E266" s="211" t="s">
        <v>1</v>
      </c>
      <c r="F266" s="212" t="s">
        <v>351</v>
      </c>
      <c r="G266" s="209"/>
      <c r="H266" s="211" t="s">
        <v>1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138</v>
      </c>
      <c r="AU266" s="218" t="s">
        <v>83</v>
      </c>
      <c r="AV266" s="12" t="s">
        <v>81</v>
      </c>
      <c r="AW266" s="12" t="s">
        <v>31</v>
      </c>
      <c r="AX266" s="12" t="s">
        <v>74</v>
      </c>
      <c r="AY266" s="218" t="s">
        <v>129</v>
      </c>
    </row>
    <row r="267" spans="2:51" s="13" customFormat="1" ht="11.25">
      <c r="B267" s="219"/>
      <c r="C267" s="220"/>
      <c r="D267" s="210" t="s">
        <v>138</v>
      </c>
      <c r="E267" s="221" t="s">
        <v>1</v>
      </c>
      <c r="F267" s="222" t="s">
        <v>352</v>
      </c>
      <c r="G267" s="220"/>
      <c r="H267" s="223">
        <v>0.155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138</v>
      </c>
      <c r="AU267" s="229" t="s">
        <v>83</v>
      </c>
      <c r="AV267" s="13" t="s">
        <v>83</v>
      </c>
      <c r="AW267" s="13" t="s">
        <v>31</v>
      </c>
      <c r="AX267" s="13" t="s">
        <v>74</v>
      </c>
      <c r="AY267" s="229" t="s">
        <v>129</v>
      </c>
    </row>
    <row r="268" spans="2:51" s="14" customFormat="1" ht="11.25">
      <c r="B268" s="230"/>
      <c r="C268" s="231"/>
      <c r="D268" s="210" t="s">
        <v>138</v>
      </c>
      <c r="E268" s="232" t="s">
        <v>1</v>
      </c>
      <c r="F268" s="233" t="s">
        <v>142</v>
      </c>
      <c r="G268" s="231"/>
      <c r="H268" s="234">
        <v>0.155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138</v>
      </c>
      <c r="AU268" s="240" t="s">
        <v>83</v>
      </c>
      <c r="AV268" s="14" t="s">
        <v>136</v>
      </c>
      <c r="AW268" s="14" t="s">
        <v>31</v>
      </c>
      <c r="AX268" s="14" t="s">
        <v>81</v>
      </c>
      <c r="AY268" s="240" t="s">
        <v>129</v>
      </c>
    </row>
    <row r="269" spans="2:65" s="1" customFormat="1" ht="24" customHeight="1">
      <c r="B269" s="33"/>
      <c r="C269" s="195" t="s">
        <v>178</v>
      </c>
      <c r="D269" s="195" t="s">
        <v>131</v>
      </c>
      <c r="E269" s="196" t="s">
        <v>353</v>
      </c>
      <c r="F269" s="197" t="s">
        <v>354</v>
      </c>
      <c r="G269" s="198" t="s">
        <v>147</v>
      </c>
      <c r="H269" s="199">
        <v>0.466</v>
      </c>
      <c r="I269" s="200"/>
      <c r="J269" s="201">
        <f>ROUND(I269*H269,2)</f>
        <v>0</v>
      </c>
      <c r="K269" s="197" t="s">
        <v>135</v>
      </c>
      <c r="L269" s="37"/>
      <c r="M269" s="202" t="s">
        <v>1</v>
      </c>
      <c r="N269" s="203" t="s">
        <v>39</v>
      </c>
      <c r="O269" s="65"/>
      <c r="P269" s="204">
        <f>O269*H269</f>
        <v>0</v>
      </c>
      <c r="Q269" s="204">
        <v>0</v>
      </c>
      <c r="R269" s="204">
        <f>Q269*H269</f>
        <v>0</v>
      </c>
      <c r="S269" s="204">
        <v>0</v>
      </c>
      <c r="T269" s="205">
        <f>S269*H269</f>
        <v>0</v>
      </c>
      <c r="AR269" s="206" t="s">
        <v>136</v>
      </c>
      <c r="AT269" s="206" t="s">
        <v>131</v>
      </c>
      <c r="AU269" s="206" t="s">
        <v>83</v>
      </c>
      <c r="AY269" s="16" t="s">
        <v>129</v>
      </c>
      <c r="BE269" s="207">
        <f>IF(N269="základní",J269,0)</f>
        <v>0</v>
      </c>
      <c r="BF269" s="207">
        <f>IF(N269="snížená",J269,0)</f>
        <v>0</v>
      </c>
      <c r="BG269" s="207">
        <f>IF(N269="zákl. přenesená",J269,0)</f>
        <v>0</v>
      </c>
      <c r="BH269" s="207">
        <f>IF(N269="sníž. přenesená",J269,0)</f>
        <v>0</v>
      </c>
      <c r="BI269" s="207">
        <f>IF(N269="nulová",J269,0)</f>
        <v>0</v>
      </c>
      <c r="BJ269" s="16" t="s">
        <v>81</v>
      </c>
      <c r="BK269" s="207">
        <f>ROUND(I269*H269,2)</f>
        <v>0</v>
      </c>
      <c r="BL269" s="16" t="s">
        <v>136</v>
      </c>
      <c r="BM269" s="206" t="s">
        <v>355</v>
      </c>
    </row>
    <row r="270" spans="2:51" s="12" customFormat="1" ht="11.25">
      <c r="B270" s="208"/>
      <c r="C270" s="209"/>
      <c r="D270" s="210" t="s">
        <v>138</v>
      </c>
      <c r="E270" s="211" t="s">
        <v>1</v>
      </c>
      <c r="F270" s="212" t="s">
        <v>351</v>
      </c>
      <c r="G270" s="209"/>
      <c r="H270" s="211" t="s">
        <v>1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138</v>
      </c>
      <c r="AU270" s="218" t="s">
        <v>83</v>
      </c>
      <c r="AV270" s="12" t="s">
        <v>81</v>
      </c>
      <c r="AW270" s="12" t="s">
        <v>31</v>
      </c>
      <c r="AX270" s="12" t="s">
        <v>74</v>
      </c>
      <c r="AY270" s="218" t="s">
        <v>129</v>
      </c>
    </row>
    <row r="271" spans="2:51" s="13" customFormat="1" ht="11.25">
      <c r="B271" s="219"/>
      <c r="C271" s="220"/>
      <c r="D271" s="210" t="s">
        <v>138</v>
      </c>
      <c r="E271" s="221" t="s">
        <v>1</v>
      </c>
      <c r="F271" s="222" t="s">
        <v>356</v>
      </c>
      <c r="G271" s="220"/>
      <c r="H271" s="223">
        <v>0.466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138</v>
      </c>
      <c r="AU271" s="229" t="s">
        <v>83</v>
      </c>
      <c r="AV271" s="13" t="s">
        <v>83</v>
      </c>
      <c r="AW271" s="13" t="s">
        <v>31</v>
      </c>
      <c r="AX271" s="13" t="s">
        <v>74</v>
      </c>
      <c r="AY271" s="229" t="s">
        <v>129</v>
      </c>
    </row>
    <row r="272" spans="2:51" s="14" customFormat="1" ht="11.25">
      <c r="B272" s="230"/>
      <c r="C272" s="231"/>
      <c r="D272" s="210" t="s">
        <v>138</v>
      </c>
      <c r="E272" s="232" t="s">
        <v>1</v>
      </c>
      <c r="F272" s="233" t="s">
        <v>142</v>
      </c>
      <c r="G272" s="231"/>
      <c r="H272" s="234">
        <v>0.466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138</v>
      </c>
      <c r="AU272" s="240" t="s">
        <v>83</v>
      </c>
      <c r="AV272" s="14" t="s">
        <v>136</v>
      </c>
      <c r="AW272" s="14" t="s">
        <v>31</v>
      </c>
      <c r="AX272" s="14" t="s">
        <v>81</v>
      </c>
      <c r="AY272" s="240" t="s">
        <v>129</v>
      </c>
    </row>
    <row r="273" spans="2:65" s="1" customFormat="1" ht="24" customHeight="1">
      <c r="B273" s="33"/>
      <c r="C273" s="195" t="s">
        <v>357</v>
      </c>
      <c r="D273" s="195" t="s">
        <v>131</v>
      </c>
      <c r="E273" s="196" t="s">
        <v>358</v>
      </c>
      <c r="F273" s="197" t="s">
        <v>359</v>
      </c>
      <c r="G273" s="198" t="s">
        <v>147</v>
      </c>
      <c r="H273" s="199">
        <v>0.155</v>
      </c>
      <c r="I273" s="200"/>
      <c r="J273" s="201">
        <f>ROUND(I273*H273,2)</f>
        <v>0</v>
      </c>
      <c r="K273" s="197" t="s">
        <v>135</v>
      </c>
      <c r="L273" s="37"/>
      <c r="M273" s="202" t="s">
        <v>1</v>
      </c>
      <c r="N273" s="203" t="s">
        <v>39</v>
      </c>
      <c r="O273" s="65"/>
      <c r="P273" s="204">
        <f>O273*H273</f>
        <v>0</v>
      </c>
      <c r="Q273" s="204">
        <v>0</v>
      </c>
      <c r="R273" s="204">
        <f>Q273*H273</f>
        <v>0</v>
      </c>
      <c r="S273" s="204">
        <v>0</v>
      </c>
      <c r="T273" s="205">
        <f>S273*H273</f>
        <v>0</v>
      </c>
      <c r="AR273" s="206" t="s">
        <v>136</v>
      </c>
      <c r="AT273" s="206" t="s">
        <v>131</v>
      </c>
      <c r="AU273" s="206" t="s">
        <v>83</v>
      </c>
      <c r="AY273" s="16" t="s">
        <v>129</v>
      </c>
      <c r="BE273" s="207">
        <f>IF(N273="základní",J273,0)</f>
        <v>0</v>
      </c>
      <c r="BF273" s="207">
        <f>IF(N273="snížená",J273,0)</f>
        <v>0</v>
      </c>
      <c r="BG273" s="207">
        <f>IF(N273="zákl. přenesená",J273,0)</f>
        <v>0</v>
      </c>
      <c r="BH273" s="207">
        <f>IF(N273="sníž. přenesená",J273,0)</f>
        <v>0</v>
      </c>
      <c r="BI273" s="207">
        <f>IF(N273="nulová",J273,0)</f>
        <v>0</v>
      </c>
      <c r="BJ273" s="16" t="s">
        <v>81</v>
      </c>
      <c r="BK273" s="207">
        <f>ROUND(I273*H273,2)</f>
        <v>0</v>
      </c>
      <c r="BL273" s="16" t="s">
        <v>136</v>
      </c>
      <c r="BM273" s="206" t="s">
        <v>360</v>
      </c>
    </row>
    <row r="274" spans="2:51" s="12" customFormat="1" ht="11.25">
      <c r="B274" s="208"/>
      <c r="C274" s="209"/>
      <c r="D274" s="210" t="s">
        <v>138</v>
      </c>
      <c r="E274" s="211" t="s">
        <v>1</v>
      </c>
      <c r="F274" s="212" t="s">
        <v>351</v>
      </c>
      <c r="G274" s="209"/>
      <c r="H274" s="211" t="s">
        <v>1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138</v>
      </c>
      <c r="AU274" s="218" t="s">
        <v>83</v>
      </c>
      <c r="AV274" s="12" t="s">
        <v>81</v>
      </c>
      <c r="AW274" s="12" t="s">
        <v>31</v>
      </c>
      <c r="AX274" s="12" t="s">
        <v>74</v>
      </c>
      <c r="AY274" s="218" t="s">
        <v>129</v>
      </c>
    </row>
    <row r="275" spans="2:51" s="13" customFormat="1" ht="11.25">
      <c r="B275" s="219"/>
      <c r="C275" s="220"/>
      <c r="D275" s="210" t="s">
        <v>138</v>
      </c>
      <c r="E275" s="221" t="s">
        <v>1</v>
      </c>
      <c r="F275" s="222" t="s">
        <v>352</v>
      </c>
      <c r="G275" s="220"/>
      <c r="H275" s="223">
        <v>0.155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138</v>
      </c>
      <c r="AU275" s="229" t="s">
        <v>83</v>
      </c>
      <c r="AV275" s="13" t="s">
        <v>83</v>
      </c>
      <c r="AW275" s="13" t="s">
        <v>31</v>
      </c>
      <c r="AX275" s="13" t="s">
        <v>74</v>
      </c>
      <c r="AY275" s="229" t="s">
        <v>129</v>
      </c>
    </row>
    <row r="276" spans="2:51" s="14" customFormat="1" ht="11.25">
      <c r="B276" s="230"/>
      <c r="C276" s="231"/>
      <c r="D276" s="210" t="s">
        <v>138</v>
      </c>
      <c r="E276" s="232" t="s">
        <v>1</v>
      </c>
      <c r="F276" s="233" t="s">
        <v>142</v>
      </c>
      <c r="G276" s="231"/>
      <c r="H276" s="234">
        <v>0.155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138</v>
      </c>
      <c r="AU276" s="240" t="s">
        <v>83</v>
      </c>
      <c r="AV276" s="14" t="s">
        <v>136</v>
      </c>
      <c r="AW276" s="14" t="s">
        <v>31</v>
      </c>
      <c r="AX276" s="14" t="s">
        <v>81</v>
      </c>
      <c r="AY276" s="240" t="s">
        <v>129</v>
      </c>
    </row>
    <row r="277" spans="2:65" s="1" customFormat="1" ht="24" customHeight="1">
      <c r="B277" s="33"/>
      <c r="C277" s="195" t="s">
        <v>361</v>
      </c>
      <c r="D277" s="195" t="s">
        <v>131</v>
      </c>
      <c r="E277" s="196" t="s">
        <v>362</v>
      </c>
      <c r="F277" s="197" t="s">
        <v>363</v>
      </c>
      <c r="G277" s="198" t="s">
        <v>147</v>
      </c>
      <c r="H277" s="199">
        <v>0.155</v>
      </c>
      <c r="I277" s="200"/>
      <c r="J277" s="201">
        <f>ROUND(I277*H277,2)</f>
        <v>0</v>
      </c>
      <c r="K277" s="197" t="s">
        <v>135</v>
      </c>
      <c r="L277" s="37"/>
      <c r="M277" s="202" t="s">
        <v>1</v>
      </c>
      <c r="N277" s="203" t="s">
        <v>39</v>
      </c>
      <c r="O277" s="65"/>
      <c r="P277" s="204">
        <f>O277*H277</f>
        <v>0</v>
      </c>
      <c r="Q277" s="204">
        <v>0</v>
      </c>
      <c r="R277" s="204">
        <f>Q277*H277</f>
        <v>0</v>
      </c>
      <c r="S277" s="204">
        <v>0</v>
      </c>
      <c r="T277" s="205">
        <f>S277*H277</f>
        <v>0</v>
      </c>
      <c r="AR277" s="206" t="s">
        <v>136</v>
      </c>
      <c r="AT277" s="206" t="s">
        <v>131</v>
      </c>
      <c r="AU277" s="206" t="s">
        <v>83</v>
      </c>
      <c r="AY277" s="16" t="s">
        <v>129</v>
      </c>
      <c r="BE277" s="207">
        <f>IF(N277="základní",J277,0)</f>
        <v>0</v>
      </c>
      <c r="BF277" s="207">
        <f>IF(N277="snížená",J277,0)</f>
        <v>0</v>
      </c>
      <c r="BG277" s="207">
        <f>IF(N277="zákl. přenesená",J277,0)</f>
        <v>0</v>
      </c>
      <c r="BH277" s="207">
        <f>IF(N277="sníž. přenesená",J277,0)</f>
        <v>0</v>
      </c>
      <c r="BI277" s="207">
        <f>IF(N277="nulová",J277,0)</f>
        <v>0</v>
      </c>
      <c r="BJ277" s="16" t="s">
        <v>81</v>
      </c>
      <c r="BK277" s="207">
        <f>ROUND(I277*H277,2)</f>
        <v>0</v>
      </c>
      <c r="BL277" s="16" t="s">
        <v>136</v>
      </c>
      <c r="BM277" s="206" t="s">
        <v>364</v>
      </c>
    </row>
    <row r="278" spans="2:51" s="12" customFormat="1" ht="11.25">
      <c r="B278" s="208"/>
      <c r="C278" s="209"/>
      <c r="D278" s="210" t="s">
        <v>138</v>
      </c>
      <c r="E278" s="211" t="s">
        <v>1</v>
      </c>
      <c r="F278" s="212" t="s">
        <v>351</v>
      </c>
      <c r="G278" s="209"/>
      <c r="H278" s="211" t="s">
        <v>1</v>
      </c>
      <c r="I278" s="213"/>
      <c r="J278" s="209"/>
      <c r="K278" s="209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138</v>
      </c>
      <c r="AU278" s="218" t="s">
        <v>83</v>
      </c>
      <c r="AV278" s="12" t="s">
        <v>81</v>
      </c>
      <c r="AW278" s="12" t="s">
        <v>31</v>
      </c>
      <c r="AX278" s="12" t="s">
        <v>74</v>
      </c>
      <c r="AY278" s="218" t="s">
        <v>129</v>
      </c>
    </row>
    <row r="279" spans="2:51" s="13" customFormat="1" ht="11.25">
      <c r="B279" s="219"/>
      <c r="C279" s="220"/>
      <c r="D279" s="210" t="s">
        <v>138</v>
      </c>
      <c r="E279" s="221" t="s">
        <v>1</v>
      </c>
      <c r="F279" s="222" t="s">
        <v>352</v>
      </c>
      <c r="G279" s="220"/>
      <c r="H279" s="223">
        <v>0.155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138</v>
      </c>
      <c r="AU279" s="229" t="s">
        <v>83</v>
      </c>
      <c r="AV279" s="13" t="s">
        <v>83</v>
      </c>
      <c r="AW279" s="13" t="s">
        <v>31</v>
      </c>
      <c r="AX279" s="13" t="s">
        <v>74</v>
      </c>
      <c r="AY279" s="229" t="s">
        <v>129</v>
      </c>
    </row>
    <row r="280" spans="2:51" s="14" customFormat="1" ht="11.25">
      <c r="B280" s="230"/>
      <c r="C280" s="231"/>
      <c r="D280" s="210" t="s">
        <v>138</v>
      </c>
      <c r="E280" s="232" t="s">
        <v>1</v>
      </c>
      <c r="F280" s="233" t="s">
        <v>142</v>
      </c>
      <c r="G280" s="231"/>
      <c r="H280" s="234">
        <v>0.155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138</v>
      </c>
      <c r="AU280" s="240" t="s">
        <v>83</v>
      </c>
      <c r="AV280" s="14" t="s">
        <v>136</v>
      </c>
      <c r="AW280" s="14" t="s">
        <v>31</v>
      </c>
      <c r="AX280" s="14" t="s">
        <v>81</v>
      </c>
      <c r="AY280" s="240" t="s">
        <v>129</v>
      </c>
    </row>
    <row r="281" spans="2:63" s="11" customFormat="1" ht="22.9" customHeight="1">
      <c r="B281" s="179"/>
      <c r="C281" s="180"/>
      <c r="D281" s="181" t="s">
        <v>73</v>
      </c>
      <c r="E281" s="193" t="s">
        <v>365</v>
      </c>
      <c r="F281" s="193" t="s">
        <v>366</v>
      </c>
      <c r="G281" s="180"/>
      <c r="H281" s="180"/>
      <c r="I281" s="183"/>
      <c r="J281" s="194">
        <f>BK281</f>
        <v>0</v>
      </c>
      <c r="K281" s="180"/>
      <c r="L281" s="185"/>
      <c r="M281" s="186"/>
      <c r="N281" s="187"/>
      <c r="O281" s="187"/>
      <c r="P281" s="188">
        <f>P282</f>
        <v>0</v>
      </c>
      <c r="Q281" s="187"/>
      <c r="R281" s="188">
        <f>R282</f>
        <v>0</v>
      </c>
      <c r="S281" s="187"/>
      <c r="T281" s="189">
        <f>T282</f>
        <v>0</v>
      </c>
      <c r="AR281" s="190" t="s">
        <v>81</v>
      </c>
      <c r="AT281" s="191" t="s">
        <v>73</v>
      </c>
      <c r="AU281" s="191" t="s">
        <v>81</v>
      </c>
      <c r="AY281" s="190" t="s">
        <v>129</v>
      </c>
      <c r="BK281" s="192">
        <f>BK282</f>
        <v>0</v>
      </c>
    </row>
    <row r="282" spans="2:65" s="1" customFormat="1" ht="24" customHeight="1">
      <c r="B282" s="33"/>
      <c r="C282" s="195" t="s">
        <v>367</v>
      </c>
      <c r="D282" s="195" t="s">
        <v>131</v>
      </c>
      <c r="E282" s="196" t="s">
        <v>368</v>
      </c>
      <c r="F282" s="197" t="s">
        <v>369</v>
      </c>
      <c r="G282" s="198" t="s">
        <v>147</v>
      </c>
      <c r="H282" s="199">
        <v>17.972</v>
      </c>
      <c r="I282" s="200"/>
      <c r="J282" s="201">
        <f>ROUND(I282*H282,2)</f>
        <v>0</v>
      </c>
      <c r="K282" s="197" t="s">
        <v>135</v>
      </c>
      <c r="L282" s="37"/>
      <c r="M282" s="254" t="s">
        <v>1</v>
      </c>
      <c r="N282" s="255" t="s">
        <v>39</v>
      </c>
      <c r="O282" s="256"/>
      <c r="P282" s="257">
        <f>O282*H282</f>
        <v>0</v>
      </c>
      <c r="Q282" s="257">
        <v>0</v>
      </c>
      <c r="R282" s="257">
        <f>Q282*H282</f>
        <v>0</v>
      </c>
      <c r="S282" s="257">
        <v>0</v>
      </c>
      <c r="T282" s="258">
        <f>S282*H282</f>
        <v>0</v>
      </c>
      <c r="AR282" s="206" t="s">
        <v>136</v>
      </c>
      <c r="AT282" s="206" t="s">
        <v>131</v>
      </c>
      <c r="AU282" s="206" t="s">
        <v>83</v>
      </c>
      <c r="AY282" s="16" t="s">
        <v>129</v>
      </c>
      <c r="BE282" s="207">
        <f>IF(N282="základní",J282,0)</f>
        <v>0</v>
      </c>
      <c r="BF282" s="207">
        <f>IF(N282="snížená",J282,0)</f>
        <v>0</v>
      </c>
      <c r="BG282" s="207">
        <f>IF(N282="zákl. přenesená",J282,0)</f>
        <v>0</v>
      </c>
      <c r="BH282" s="207">
        <f>IF(N282="sníž. přenesená",J282,0)</f>
        <v>0</v>
      </c>
      <c r="BI282" s="207">
        <f>IF(N282="nulová",J282,0)</f>
        <v>0</v>
      </c>
      <c r="BJ282" s="16" t="s">
        <v>81</v>
      </c>
      <c r="BK282" s="207">
        <f>ROUND(I282*H282,2)</f>
        <v>0</v>
      </c>
      <c r="BL282" s="16" t="s">
        <v>136</v>
      </c>
      <c r="BM282" s="206" t="s">
        <v>370</v>
      </c>
    </row>
    <row r="283" spans="2:12" s="1" customFormat="1" ht="6.95" customHeight="1">
      <c r="B283" s="48"/>
      <c r="C283" s="49"/>
      <c r="D283" s="49"/>
      <c r="E283" s="49"/>
      <c r="F283" s="49"/>
      <c r="G283" s="49"/>
      <c r="H283" s="49"/>
      <c r="I283" s="147"/>
      <c r="J283" s="49"/>
      <c r="K283" s="49"/>
      <c r="L283" s="37"/>
    </row>
  </sheetData>
  <sheetProtection algorithmName="SHA-512" hashValue="z0vZAsXPszj3jx/wgwt6/NJEercklHLgY5oSgQRu//qFhoayDEpM6RfMVXiL6oipyv0d7K3Ak4g8bEiAUxTobw==" saltValue="L+EbecutM74ajY6ZdCiLr9TMY7W1op0nkVTtn1Y31IVnNjGcRgOI84vJa1LARyWXBPjwn9nrJO+VIPWhBYj56A==" spinCount="100000" sheet="1" objects="1" scenarios="1" formatColumns="0" formatRows="0" autoFilter="0"/>
  <autoFilter ref="C128:K28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97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101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Lautnerova, Šumperk</v>
      </c>
      <c r="F7" s="308"/>
      <c r="G7" s="308"/>
      <c r="H7" s="308"/>
      <c r="L7" s="19"/>
    </row>
    <row r="8" spans="2:12" ht="12" customHeight="1">
      <c r="B8" s="19"/>
      <c r="D8" s="115" t="s">
        <v>102</v>
      </c>
      <c r="L8" s="19"/>
    </row>
    <row r="9" spans="2:12" s="1" customFormat="1" ht="16.5" customHeight="1">
      <c r="B9" s="37"/>
      <c r="E9" s="307" t="s">
        <v>160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104</v>
      </c>
      <c r="I10" s="116"/>
      <c r="L10" s="37"/>
    </row>
    <row r="11" spans="2:12" s="1" customFormat="1" ht="36.95" customHeight="1">
      <c r="B11" s="37"/>
      <c r="E11" s="310" t="s">
        <v>371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22. 2. 2020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ROUND(J122,2)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ROUND((SUM(BE122:BE132)),2)</f>
        <v>0</v>
      </c>
      <c r="I35" s="128">
        <v>0.21</v>
      </c>
      <c r="J35" s="127">
        <f>ROUND(((SUM(BE122:BE132))*I35),2)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ROUND((SUM(BF122:BF132)),2)</f>
        <v>0</v>
      </c>
      <c r="I36" s="128">
        <v>0.15</v>
      </c>
      <c r="J36" s="127">
        <f>ROUND(((SUM(BF122:BF132))*I36),2)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ROUND((SUM(BG122:BG132)),2)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ROUND((SUM(BH122:BH132)),2)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ROUND((SUM(BI122:BI132)),2)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106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Lautnerova,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102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160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104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192 - Dopravní značení provizorní - DIO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22. 2. 2020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107</v>
      </c>
      <c r="D96" s="152"/>
      <c r="E96" s="152"/>
      <c r="F96" s="152"/>
      <c r="G96" s="152"/>
      <c r="H96" s="152"/>
      <c r="I96" s="153"/>
      <c r="J96" s="154" t="s">
        <v>108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109</v>
      </c>
      <c r="D98" s="34"/>
      <c r="E98" s="34"/>
      <c r="F98" s="34"/>
      <c r="G98" s="34"/>
      <c r="H98" s="34"/>
      <c r="I98" s="116"/>
      <c r="J98" s="78">
        <f>J122</f>
        <v>0</v>
      </c>
      <c r="K98" s="34"/>
      <c r="L98" s="37"/>
      <c r="AU98" s="16" t="s">
        <v>110</v>
      </c>
    </row>
    <row r="99" spans="2:12" s="8" customFormat="1" ht="24.95" customHeight="1">
      <c r="B99" s="156"/>
      <c r="C99" s="157"/>
      <c r="D99" s="158" t="s">
        <v>111</v>
      </c>
      <c r="E99" s="159"/>
      <c r="F99" s="159"/>
      <c r="G99" s="159"/>
      <c r="H99" s="159"/>
      <c r="I99" s="160"/>
      <c r="J99" s="161">
        <f>J123</f>
        <v>0</v>
      </c>
      <c r="K99" s="157"/>
      <c r="L99" s="162"/>
    </row>
    <row r="100" spans="2:12" s="9" customFormat="1" ht="19.9" customHeight="1">
      <c r="B100" s="163"/>
      <c r="C100" s="98"/>
      <c r="D100" s="164" t="s">
        <v>166</v>
      </c>
      <c r="E100" s="165"/>
      <c r="F100" s="165"/>
      <c r="G100" s="165"/>
      <c r="H100" s="165"/>
      <c r="I100" s="166"/>
      <c r="J100" s="167">
        <f>J124</f>
        <v>0</v>
      </c>
      <c r="K100" s="98"/>
      <c r="L100" s="168"/>
    </row>
    <row r="101" spans="2:12" s="1" customFormat="1" ht="21.75" customHeight="1">
      <c r="B101" s="33"/>
      <c r="C101" s="34"/>
      <c r="D101" s="34"/>
      <c r="E101" s="34"/>
      <c r="F101" s="34"/>
      <c r="G101" s="34"/>
      <c r="H101" s="34"/>
      <c r="I101" s="116"/>
      <c r="J101" s="34"/>
      <c r="K101" s="34"/>
      <c r="L101" s="37"/>
    </row>
    <row r="102" spans="2:12" s="1" customFormat="1" ht="6.95" customHeight="1">
      <c r="B102" s="48"/>
      <c r="C102" s="49"/>
      <c r="D102" s="49"/>
      <c r="E102" s="49"/>
      <c r="F102" s="49"/>
      <c r="G102" s="49"/>
      <c r="H102" s="49"/>
      <c r="I102" s="147"/>
      <c r="J102" s="49"/>
      <c r="K102" s="49"/>
      <c r="L102" s="37"/>
    </row>
    <row r="106" spans="2:12" s="1" customFormat="1" ht="6.95" customHeight="1">
      <c r="B106" s="50"/>
      <c r="C106" s="51"/>
      <c r="D106" s="51"/>
      <c r="E106" s="51"/>
      <c r="F106" s="51"/>
      <c r="G106" s="51"/>
      <c r="H106" s="51"/>
      <c r="I106" s="150"/>
      <c r="J106" s="51"/>
      <c r="K106" s="51"/>
      <c r="L106" s="37"/>
    </row>
    <row r="107" spans="2:12" s="1" customFormat="1" ht="24.95" customHeight="1">
      <c r="B107" s="33"/>
      <c r="C107" s="22" t="s">
        <v>114</v>
      </c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6.95" customHeight="1">
      <c r="B108" s="33"/>
      <c r="C108" s="34"/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12" customHeight="1">
      <c r="B109" s="33"/>
      <c r="C109" s="28" t="s">
        <v>16</v>
      </c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6.5" customHeight="1">
      <c r="B110" s="33"/>
      <c r="C110" s="34"/>
      <c r="D110" s="34"/>
      <c r="E110" s="314" t="str">
        <f>E7</f>
        <v>Oprava místní komunikace na ul. Lautnerova, Šumperk</v>
      </c>
      <c r="F110" s="315"/>
      <c r="G110" s="315"/>
      <c r="H110" s="315"/>
      <c r="I110" s="116"/>
      <c r="J110" s="34"/>
      <c r="K110" s="34"/>
      <c r="L110" s="37"/>
    </row>
    <row r="111" spans="2:12" ht="12" customHeight="1">
      <c r="B111" s="20"/>
      <c r="C111" s="28" t="s">
        <v>102</v>
      </c>
      <c r="D111" s="21"/>
      <c r="E111" s="21"/>
      <c r="F111" s="21"/>
      <c r="G111" s="21"/>
      <c r="H111" s="21"/>
      <c r="J111" s="21"/>
      <c r="K111" s="21"/>
      <c r="L111" s="19"/>
    </row>
    <row r="112" spans="2:12" s="1" customFormat="1" ht="16.5" customHeight="1">
      <c r="B112" s="33"/>
      <c r="C112" s="34"/>
      <c r="D112" s="34"/>
      <c r="E112" s="314" t="s">
        <v>160</v>
      </c>
      <c r="F112" s="316"/>
      <c r="G112" s="316"/>
      <c r="H112" s="316"/>
      <c r="I112" s="116"/>
      <c r="J112" s="34"/>
      <c r="K112" s="34"/>
      <c r="L112" s="37"/>
    </row>
    <row r="113" spans="2:12" s="1" customFormat="1" ht="12" customHeight="1">
      <c r="B113" s="33"/>
      <c r="C113" s="28" t="s">
        <v>104</v>
      </c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16.5" customHeight="1">
      <c r="B114" s="33"/>
      <c r="C114" s="34"/>
      <c r="D114" s="34"/>
      <c r="E114" s="282" t="str">
        <f>E11</f>
        <v>SO 192 - Dopravní značení provizorní - DIO</v>
      </c>
      <c r="F114" s="316"/>
      <c r="G114" s="316"/>
      <c r="H114" s="316"/>
      <c r="I114" s="116"/>
      <c r="J114" s="34"/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16"/>
      <c r="J115" s="34"/>
      <c r="K115" s="34"/>
      <c r="L115" s="37"/>
    </row>
    <row r="116" spans="2:12" s="1" customFormat="1" ht="12" customHeight="1">
      <c r="B116" s="33"/>
      <c r="C116" s="28" t="s">
        <v>20</v>
      </c>
      <c r="D116" s="34"/>
      <c r="E116" s="34"/>
      <c r="F116" s="26" t="str">
        <f>F14</f>
        <v>Šumperk</v>
      </c>
      <c r="G116" s="34"/>
      <c r="H116" s="34"/>
      <c r="I116" s="117" t="s">
        <v>22</v>
      </c>
      <c r="J116" s="60" t="str">
        <f>IF(J14="","",J14)</f>
        <v>22. 2. 2020</v>
      </c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16"/>
      <c r="J117" s="34"/>
      <c r="K117" s="34"/>
      <c r="L117" s="37"/>
    </row>
    <row r="118" spans="2:12" s="1" customFormat="1" ht="15.2" customHeight="1">
      <c r="B118" s="33"/>
      <c r="C118" s="28" t="s">
        <v>24</v>
      </c>
      <c r="D118" s="34"/>
      <c r="E118" s="34"/>
      <c r="F118" s="26" t="str">
        <f>E17</f>
        <v xml:space="preserve"> </v>
      </c>
      <c r="G118" s="34"/>
      <c r="H118" s="34"/>
      <c r="I118" s="117" t="s">
        <v>30</v>
      </c>
      <c r="J118" s="31" t="str">
        <f>E23</f>
        <v xml:space="preserve"> </v>
      </c>
      <c r="K118" s="34"/>
      <c r="L118" s="37"/>
    </row>
    <row r="119" spans="2:12" s="1" customFormat="1" ht="15.2" customHeight="1">
      <c r="B119" s="33"/>
      <c r="C119" s="28" t="s">
        <v>28</v>
      </c>
      <c r="D119" s="34"/>
      <c r="E119" s="34"/>
      <c r="F119" s="26" t="str">
        <f>IF(E20="","",E20)</f>
        <v>Vyplň údaj</v>
      </c>
      <c r="G119" s="34"/>
      <c r="H119" s="34"/>
      <c r="I119" s="117" t="s">
        <v>32</v>
      </c>
      <c r="J119" s="31" t="str">
        <f>E26</f>
        <v xml:space="preserve"> </v>
      </c>
      <c r="K119" s="34"/>
      <c r="L119" s="37"/>
    </row>
    <row r="120" spans="2:12" s="1" customFormat="1" ht="10.35" customHeight="1">
      <c r="B120" s="33"/>
      <c r="C120" s="34"/>
      <c r="D120" s="34"/>
      <c r="E120" s="34"/>
      <c r="F120" s="34"/>
      <c r="G120" s="34"/>
      <c r="H120" s="34"/>
      <c r="I120" s="116"/>
      <c r="J120" s="34"/>
      <c r="K120" s="34"/>
      <c r="L120" s="37"/>
    </row>
    <row r="121" spans="2:20" s="10" customFormat="1" ht="29.25" customHeight="1">
      <c r="B121" s="169"/>
      <c r="C121" s="170" t="s">
        <v>115</v>
      </c>
      <c r="D121" s="171" t="s">
        <v>59</v>
      </c>
      <c r="E121" s="171" t="s">
        <v>55</v>
      </c>
      <c r="F121" s="171" t="s">
        <v>56</v>
      </c>
      <c r="G121" s="171" t="s">
        <v>116</v>
      </c>
      <c r="H121" s="171" t="s">
        <v>117</v>
      </c>
      <c r="I121" s="172" t="s">
        <v>118</v>
      </c>
      <c r="J121" s="171" t="s">
        <v>108</v>
      </c>
      <c r="K121" s="173" t="s">
        <v>119</v>
      </c>
      <c r="L121" s="174"/>
      <c r="M121" s="69" t="s">
        <v>1</v>
      </c>
      <c r="N121" s="70" t="s">
        <v>38</v>
      </c>
      <c r="O121" s="70" t="s">
        <v>120</v>
      </c>
      <c r="P121" s="70" t="s">
        <v>121</v>
      </c>
      <c r="Q121" s="70" t="s">
        <v>122</v>
      </c>
      <c r="R121" s="70" t="s">
        <v>123</v>
      </c>
      <c r="S121" s="70" t="s">
        <v>124</v>
      </c>
      <c r="T121" s="71" t="s">
        <v>125</v>
      </c>
    </row>
    <row r="122" spans="2:63" s="1" customFormat="1" ht="22.9" customHeight="1">
      <c r="B122" s="33"/>
      <c r="C122" s="76" t="s">
        <v>126</v>
      </c>
      <c r="D122" s="34"/>
      <c r="E122" s="34"/>
      <c r="F122" s="34"/>
      <c r="G122" s="34"/>
      <c r="H122" s="34"/>
      <c r="I122" s="116"/>
      <c r="J122" s="175">
        <f>BK122</f>
        <v>0</v>
      </c>
      <c r="K122" s="34"/>
      <c r="L122" s="37"/>
      <c r="M122" s="72"/>
      <c r="N122" s="73"/>
      <c r="O122" s="73"/>
      <c r="P122" s="176">
        <f>P123</f>
        <v>0</v>
      </c>
      <c r="Q122" s="73"/>
      <c r="R122" s="176">
        <f>R123</f>
        <v>0</v>
      </c>
      <c r="S122" s="73"/>
      <c r="T122" s="177">
        <f>T123</f>
        <v>0</v>
      </c>
      <c r="AT122" s="16" t="s">
        <v>73</v>
      </c>
      <c r="AU122" s="16" t="s">
        <v>110</v>
      </c>
      <c r="BK122" s="178">
        <f>BK123</f>
        <v>0</v>
      </c>
    </row>
    <row r="123" spans="2:63" s="11" customFormat="1" ht="25.9" customHeight="1">
      <c r="B123" s="179"/>
      <c r="C123" s="180"/>
      <c r="D123" s="181" t="s">
        <v>73</v>
      </c>
      <c r="E123" s="182" t="s">
        <v>127</v>
      </c>
      <c r="F123" s="182" t="s">
        <v>128</v>
      </c>
      <c r="G123" s="180"/>
      <c r="H123" s="180"/>
      <c r="I123" s="183"/>
      <c r="J123" s="184">
        <f>BK123</f>
        <v>0</v>
      </c>
      <c r="K123" s="180"/>
      <c r="L123" s="185"/>
      <c r="M123" s="186"/>
      <c r="N123" s="187"/>
      <c r="O123" s="187"/>
      <c r="P123" s="188">
        <f>P124</f>
        <v>0</v>
      </c>
      <c r="Q123" s="187"/>
      <c r="R123" s="188">
        <f>R124</f>
        <v>0</v>
      </c>
      <c r="S123" s="187"/>
      <c r="T123" s="189">
        <f>T124</f>
        <v>0</v>
      </c>
      <c r="AR123" s="190" t="s">
        <v>81</v>
      </c>
      <c r="AT123" s="191" t="s">
        <v>73</v>
      </c>
      <c r="AU123" s="191" t="s">
        <v>74</v>
      </c>
      <c r="AY123" s="190" t="s">
        <v>129</v>
      </c>
      <c r="BK123" s="192">
        <f>BK124</f>
        <v>0</v>
      </c>
    </row>
    <row r="124" spans="2:63" s="11" customFormat="1" ht="22.9" customHeight="1">
      <c r="B124" s="179"/>
      <c r="C124" s="180"/>
      <c r="D124" s="181" t="s">
        <v>73</v>
      </c>
      <c r="E124" s="193" t="s">
        <v>211</v>
      </c>
      <c r="F124" s="193" t="s">
        <v>308</v>
      </c>
      <c r="G124" s="180"/>
      <c r="H124" s="180"/>
      <c r="I124" s="183"/>
      <c r="J124" s="194">
        <f>BK124</f>
        <v>0</v>
      </c>
      <c r="K124" s="180"/>
      <c r="L124" s="185"/>
      <c r="M124" s="186"/>
      <c r="N124" s="187"/>
      <c r="O124" s="187"/>
      <c r="P124" s="188">
        <f>SUM(P125:P132)</f>
        <v>0</v>
      </c>
      <c r="Q124" s="187"/>
      <c r="R124" s="188">
        <f>SUM(R125:R132)</f>
        <v>0</v>
      </c>
      <c r="S124" s="187"/>
      <c r="T124" s="189">
        <f>SUM(T125:T132)</f>
        <v>0</v>
      </c>
      <c r="AR124" s="190" t="s">
        <v>81</v>
      </c>
      <c r="AT124" s="191" t="s">
        <v>73</v>
      </c>
      <c r="AU124" s="191" t="s">
        <v>81</v>
      </c>
      <c r="AY124" s="190" t="s">
        <v>129</v>
      </c>
      <c r="BK124" s="192">
        <f>SUM(BK125:BK132)</f>
        <v>0</v>
      </c>
    </row>
    <row r="125" spans="2:65" s="1" customFormat="1" ht="24" customHeight="1">
      <c r="B125" s="33"/>
      <c r="C125" s="195" t="s">
        <v>81</v>
      </c>
      <c r="D125" s="195" t="s">
        <v>131</v>
      </c>
      <c r="E125" s="196" t="s">
        <v>372</v>
      </c>
      <c r="F125" s="197" t="s">
        <v>373</v>
      </c>
      <c r="G125" s="198" t="s">
        <v>268</v>
      </c>
      <c r="H125" s="199">
        <v>14</v>
      </c>
      <c r="I125" s="200"/>
      <c r="J125" s="201">
        <f>ROUND(I125*H125,2)</f>
        <v>0</v>
      </c>
      <c r="K125" s="197" t="s">
        <v>1</v>
      </c>
      <c r="L125" s="37"/>
      <c r="M125" s="202" t="s">
        <v>1</v>
      </c>
      <c r="N125" s="203" t="s">
        <v>39</v>
      </c>
      <c r="O125" s="65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AR125" s="206" t="s">
        <v>136</v>
      </c>
      <c r="AT125" s="206" t="s">
        <v>131</v>
      </c>
      <c r="AU125" s="206" t="s">
        <v>83</v>
      </c>
      <c r="AY125" s="16" t="s">
        <v>129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6" t="s">
        <v>81</v>
      </c>
      <c r="BK125" s="207">
        <f>ROUND(I125*H125,2)</f>
        <v>0</v>
      </c>
      <c r="BL125" s="16" t="s">
        <v>136</v>
      </c>
      <c r="BM125" s="206" t="s">
        <v>374</v>
      </c>
    </row>
    <row r="126" spans="2:51" s="12" customFormat="1" ht="22.5">
      <c r="B126" s="208"/>
      <c r="C126" s="209"/>
      <c r="D126" s="210" t="s">
        <v>138</v>
      </c>
      <c r="E126" s="211" t="s">
        <v>1</v>
      </c>
      <c r="F126" s="212" t="s">
        <v>375</v>
      </c>
      <c r="G126" s="209"/>
      <c r="H126" s="211" t="s">
        <v>1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138</v>
      </c>
      <c r="AU126" s="218" t="s">
        <v>83</v>
      </c>
      <c r="AV126" s="12" t="s">
        <v>81</v>
      </c>
      <c r="AW126" s="12" t="s">
        <v>31</v>
      </c>
      <c r="AX126" s="12" t="s">
        <v>74</v>
      </c>
      <c r="AY126" s="218" t="s">
        <v>129</v>
      </c>
    </row>
    <row r="127" spans="2:51" s="13" customFormat="1" ht="11.25">
      <c r="B127" s="219"/>
      <c r="C127" s="220"/>
      <c r="D127" s="210" t="s">
        <v>138</v>
      </c>
      <c r="E127" s="221" t="s">
        <v>1</v>
      </c>
      <c r="F127" s="222" t="s">
        <v>83</v>
      </c>
      <c r="G127" s="220"/>
      <c r="H127" s="223">
        <v>2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138</v>
      </c>
      <c r="AU127" s="229" t="s">
        <v>83</v>
      </c>
      <c r="AV127" s="13" t="s">
        <v>83</v>
      </c>
      <c r="AW127" s="13" t="s">
        <v>31</v>
      </c>
      <c r="AX127" s="13" t="s">
        <v>74</v>
      </c>
      <c r="AY127" s="229" t="s">
        <v>129</v>
      </c>
    </row>
    <row r="128" spans="2:51" s="12" customFormat="1" ht="11.25">
      <c r="B128" s="208"/>
      <c r="C128" s="209"/>
      <c r="D128" s="210" t="s">
        <v>138</v>
      </c>
      <c r="E128" s="211" t="s">
        <v>1</v>
      </c>
      <c r="F128" s="212" t="s">
        <v>376</v>
      </c>
      <c r="G128" s="209"/>
      <c r="H128" s="211" t="s">
        <v>1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138</v>
      </c>
      <c r="AU128" s="218" t="s">
        <v>83</v>
      </c>
      <c r="AV128" s="12" t="s">
        <v>81</v>
      </c>
      <c r="AW128" s="12" t="s">
        <v>31</v>
      </c>
      <c r="AX128" s="12" t="s">
        <v>74</v>
      </c>
      <c r="AY128" s="218" t="s">
        <v>129</v>
      </c>
    </row>
    <row r="129" spans="2:51" s="13" customFormat="1" ht="11.25">
      <c r="B129" s="219"/>
      <c r="C129" s="220"/>
      <c r="D129" s="210" t="s">
        <v>138</v>
      </c>
      <c r="E129" s="221" t="s">
        <v>1</v>
      </c>
      <c r="F129" s="222" t="s">
        <v>136</v>
      </c>
      <c r="G129" s="220"/>
      <c r="H129" s="223">
        <v>4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138</v>
      </c>
      <c r="AU129" s="229" t="s">
        <v>83</v>
      </c>
      <c r="AV129" s="13" t="s">
        <v>83</v>
      </c>
      <c r="AW129" s="13" t="s">
        <v>31</v>
      </c>
      <c r="AX129" s="13" t="s">
        <v>74</v>
      </c>
      <c r="AY129" s="229" t="s">
        <v>129</v>
      </c>
    </row>
    <row r="130" spans="2:51" s="12" customFormat="1" ht="11.25">
      <c r="B130" s="208"/>
      <c r="C130" s="209"/>
      <c r="D130" s="210" t="s">
        <v>138</v>
      </c>
      <c r="E130" s="211" t="s">
        <v>1</v>
      </c>
      <c r="F130" s="212" t="s">
        <v>377</v>
      </c>
      <c r="G130" s="209"/>
      <c r="H130" s="211" t="s">
        <v>1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138</v>
      </c>
      <c r="AU130" s="218" t="s">
        <v>83</v>
      </c>
      <c r="AV130" s="12" t="s">
        <v>81</v>
      </c>
      <c r="AW130" s="12" t="s">
        <v>31</v>
      </c>
      <c r="AX130" s="12" t="s">
        <v>74</v>
      </c>
      <c r="AY130" s="218" t="s">
        <v>129</v>
      </c>
    </row>
    <row r="131" spans="2:51" s="13" customFormat="1" ht="11.25">
      <c r="B131" s="219"/>
      <c r="C131" s="220"/>
      <c r="D131" s="210" t="s">
        <v>138</v>
      </c>
      <c r="E131" s="221" t="s">
        <v>1</v>
      </c>
      <c r="F131" s="222" t="s">
        <v>206</v>
      </c>
      <c r="G131" s="220"/>
      <c r="H131" s="223">
        <v>8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138</v>
      </c>
      <c r="AU131" s="229" t="s">
        <v>83</v>
      </c>
      <c r="AV131" s="13" t="s">
        <v>83</v>
      </c>
      <c r="AW131" s="13" t="s">
        <v>31</v>
      </c>
      <c r="AX131" s="13" t="s">
        <v>74</v>
      </c>
      <c r="AY131" s="229" t="s">
        <v>129</v>
      </c>
    </row>
    <row r="132" spans="2:51" s="14" customFormat="1" ht="11.25">
      <c r="B132" s="230"/>
      <c r="C132" s="231"/>
      <c r="D132" s="210" t="s">
        <v>138</v>
      </c>
      <c r="E132" s="232" t="s">
        <v>1</v>
      </c>
      <c r="F132" s="233" t="s">
        <v>142</v>
      </c>
      <c r="G132" s="231"/>
      <c r="H132" s="234">
        <v>14</v>
      </c>
      <c r="I132" s="235"/>
      <c r="J132" s="231"/>
      <c r="K132" s="231"/>
      <c r="L132" s="236"/>
      <c r="M132" s="241"/>
      <c r="N132" s="242"/>
      <c r="O132" s="242"/>
      <c r="P132" s="242"/>
      <c r="Q132" s="242"/>
      <c r="R132" s="242"/>
      <c r="S132" s="242"/>
      <c r="T132" s="243"/>
      <c r="AT132" s="240" t="s">
        <v>138</v>
      </c>
      <c r="AU132" s="240" t="s">
        <v>83</v>
      </c>
      <c r="AV132" s="14" t="s">
        <v>136</v>
      </c>
      <c r="AW132" s="14" t="s">
        <v>31</v>
      </c>
      <c r="AX132" s="14" t="s">
        <v>81</v>
      </c>
      <c r="AY132" s="240" t="s">
        <v>129</v>
      </c>
    </row>
    <row r="133" spans="2:12" s="1" customFormat="1" ht="6.95" customHeight="1">
      <c r="B133" s="48"/>
      <c r="C133" s="49"/>
      <c r="D133" s="49"/>
      <c r="E133" s="49"/>
      <c r="F133" s="49"/>
      <c r="G133" s="49"/>
      <c r="H133" s="49"/>
      <c r="I133" s="147"/>
      <c r="J133" s="49"/>
      <c r="K133" s="49"/>
      <c r="L133" s="37"/>
    </row>
  </sheetData>
  <sheetProtection algorithmName="SHA-512" hashValue="VIBt7Wby0trUAM8UK+HesUAqdX9yftD/tfyvWpuO9xJTbdONdVtpi0VdPWLjV+X4bmGxzJ4wILJds6Fy896JoA==" saltValue="FSX3q/HH4mWrHpvS6dx4VM+teU99nkzhAx0Ih2da80JC/vJP74Jx2FRwtvSDfbDKwyaJTdzjZYnzaM6dbfOVCA==" spinCount="100000" sheet="1" objects="1" scenarios="1" formatColumns="0" formatRows="0" autoFilter="0"/>
  <autoFilter ref="C121:K13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100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101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Lautnerova, Šumperk</v>
      </c>
      <c r="F7" s="308"/>
      <c r="G7" s="308"/>
      <c r="H7" s="308"/>
      <c r="L7" s="19"/>
    </row>
    <row r="8" spans="2:12" s="1" customFormat="1" ht="12" customHeight="1">
      <c r="B8" s="37"/>
      <c r="D8" s="115" t="s">
        <v>102</v>
      </c>
      <c r="I8" s="116"/>
      <c r="L8" s="37"/>
    </row>
    <row r="9" spans="2:12" s="1" customFormat="1" ht="36.95" customHeight="1">
      <c r="B9" s="37"/>
      <c r="E9" s="310" t="s">
        <v>378</v>
      </c>
      <c r="F9" s="309"/>
      <c r="G9" s="309"/>
      <c r="H9" s="309"/>
      <c r="I9" s="116"/>
      <c r="L9" s="37"/>
    </row>
    <row r="10" spans="2:12" s="1" customFormat="1" ht="11.25">
      <c r="B10" s="37"/>
      <c r="I10" s="116"/>
      <c r="L10" s="37"/>
    </row>
    <row r="11" spans="2:12" s="1" customFormat="1" ht="12" customHeight="1">
      <c r="B11" s="37"/>
      <c r="D11" s="115" t="s">
        <v>18</v>
      </c>
      <c r="F11" s="104" t="s">
        <v>1</v>
      </c>
      <c r="I11" s="117" t="s">
        <v>19</v>
      </c>
      <c r="J11" s="104" t="s">
        <v>1</v>
      </c>
      <c r="L11" s="37"/>
    </row>
    <row r="12" spans="2:12" s="1" customFormat="1" ht="12" customHeight="1">
      <c r="B12" s="37"/>
      <c r="D12" s="115" t="s">
        <v>20</v>
      </c>
      <c r="F12" s="104" t="s">
        <v>21</v>
      </c>
      <c r="I12" s="117" t="s">
        <v>22</v>
      </c>
      <c r="J12" s="118" t="str">
        <f>'Rekapitulace stavby'!AN8</f>
        <v>22. 2. 2020</v>
      </c>
      <c r="L12" s="37"/>
    </row>
    <row r="13" spans="2:12" s="1" customFormat="1" ht="10.9" customHeight="1">
      <c r="B13" s="37"/>
      <c r="I13" s="116"/>
      <c r="L13" s="37"/>
    </row>
    <row r="14" spans="2:12" s="1" customFormat="1" ht="12" customHeight="1">
      <c r="B14" s="37"/>
      <c r="D14" s="115" t="s">
        <v>24</v>
      </c>
      <c r="I14" s="117" t="s">
        <v>25</v>
      </c>
      <c r="J14" s="104" t="str">
        <f>IF('Rekapitulace stavby'!AN10="","",'Rekapitulace stavby'!AN10)</f>
        <v/>
      </c>
      <c r="L14" s="37"/>
    </row>
    <row r="15" spans="2:12" s="1" customFormat="1" ht="18" customHeight="1">
      <c r="B15" s="37"/>
      <c r="E15" s="104" t="str">
        <f>IF('Rekapitulace stavby'!E11="","",'Rekapitulace stavby'!E11)</f>
        <v xml:space="preserve"> </v>
      </c>
      <c r="I15" s="117" t="s">
        <v>27</v>
      </c>
      <c r="J15" s="104" t="str">
        <f>IF('Rekapitulace stavby'!AN11="","",'Rekapitulace stavby'!AN11)</f>
        <v/>
      </c>
      <c r="L15" s="37"/>
    </row>
    <row r="16" spans="2:12" s="1" customFormat="1" ht="6.95" customHeight="1">
      <c r="B16" s="37"/>
      <c r="I16" s="116"/>
      <c r="L16" s="37"/>
    </row>
    <row r="17" spans="2:12" s="1" customFormat="1" ht="12" customHeight="1">
      <c r="B17" s="37"/>
      <c r="D17" s="115" t="s">
        <v>28</v>
      </c>
      <c r="I17" s="117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11" t="str">
        <f>'Rekapitulace stavby'!E14</f>
        <v>Vyplň údaj</v>
      </c>
      <c r="F18" s="312"/>
      <c r="G18" s="312"/>
      <c r="H18" s="312"/>
      <c r="I18" s="117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6"/>
      <c r="L19" s="37"/>
    </row>
    <row r="20" spans="2:12" s="1" customFormat="1" ht="12" customHeight="1">
      <c r="B20" s="37"/>
      <c r="D20" s="115" t="s">
        <v>30</v>
      </c>
      <c r="I20" s="117" t="s">
        <v>25</v>
      </c>
      <c r="J20" s="104" t="str">
        <f>IF('Rekapitulace stavby'!AN16="","",'Rekapitulace stavby'!AN16)</f>
        <v/>
      </c>
      <c r="L20" s="37"/>
    </row>
    <row r="21" spans="2:12" s="1" customFormat="1" ht="18" customHeight="1">
      <c r="B21" s="37"/>
      <c r="E21" s="104" t="str">
        <f>IF('Rekapitulace stavby'!E17="","",'Rekapitulace stavby'!E17)</f>
        <v xml:space="preserve"> </v>
      </c>
      <c r="I21" s="117" t="s">
        <v>27</v>
      </c>
      <c r="J21" s="104" t="str">
        <f>IF('Rekapitulace stavby'!AN17="","",'Rekapitulace stavby'!AN17)</f>
        <v/>
      </c>
      <c r="L21" s="37"/>
    </row>
    <row r="22" spans="2:12" s="1" customFormat="1" ht="6.95" customHeight="1">
      <c r="B22" s="37"/>
      <c r="I22" s="116"/>
      <c r="L22" s="37"/>
    </row>
    <row r="23" spans="2:12" s="1" customFormat="1" ht="12" customHeight="1">
      <c r="B23" s="37"/>
      <c r="D23" s="115" t="s">
        <v>32</v>
      </c>
      <c r="I23" s="117" t="s">
        <v>25</v>
      </c>
      <c r="J23" s="104" t="str">
        <f>IF('Rekapitulace stavby'!AN19="","",'Rekapitulace stavby'!AN19)</f>
        <v/>
      </c>
      <c r="L23" s="37"/>
    </row>
    <row r="24" spans="2:12" s="1" customFormat="1" ht="18" customHeight="1">
      <c r="B24" s="37"/>
      <c r="E24" s="104" t="str">
        <f>IF('Rekapitulace stavby'!E20="","",'Rekapitulace stavby'!E20)</f>
        <v xml:space="preserve"> </v>
      </c>
      <c r="I24" s="117" t="s">
        <v>27</v>
      </c>
      <c r="J24" s="104" t="str">
        <f>IF('Rekapitulace stavby'!AN20="","",'Rekapitulace stavby'!AN20)</f>
        <v/>
      </c>
      <c r="L24" s="37"/>
    </row>
    <row r="25" spans="2:12" s="1" customFormat="1" ht="6.95" customHeight="1">
      <c r="B25" s="37"/>
      <c r="I25" s="116"/>
      <c r="L25" s="37"/>
    </row>
    <row r="26" spans="2:12" s="1" customFormat="1" ht="12" customHeight="1">
      <c r="B26" s="37"/>
      <c r="D26" s="115" t="s">
        <v>33</v>
      </c>
      <c r="I26" s="116"/>
      <c r="L26" s="37"/>
    </row>
    <row r="27" spans="2:12" s="7" customFormat="1" ht="16.5" customHeight="1">
      <c r="B27" s="119"/>
      <c r="E27" s="313" t="s">
        <v>1</v>
      </c>
      <c r="F27" s="313"/>
      <c r="G27" s="313"/>
      <c r="H27" s="313"/>
      <c r="I27" s="120"/>
      <c r="L27" s="119"/>
    </row>
    <row r="28" spans="2:12" s="1" customFormat="1" ht="6.95" customHeight="1">
      <c r="B28" s="37"/>
      <c r="I28" s="116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25.35" customHeight="1">
      <c r="B30" s="37"/>
      <c r="D30" s="122" t="s">
        <v>34</v>
      </c>
      <c r="I30" s="116"/>
      <c r="J30" s="123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>
      <c r="B32" s="37"/>
      <c r="F32" s="124" t="s">
        <v>36</v>
      </c>
      <c r="I32" s="125" t="s">
        <v>35</v>
      </c>
      <c r="J32" s="124" t="s">
        <v>37</v>
      </c>
      <c r="L32" s="37"/>
    </row>
    <row r="33" spans="2:12" s="1" customFormat="1" ht="14.45" customHeight="1">
      <c r="B33" s="37"/>
      <c r="D33" s="126" t="s">
        <v>38</v>
      </c>
      <c r="E33" s="115" t="s">
        <v>39</v>
      </c>
      <c r="F33" s="127">
        <f>ROUND((SUM(BE118:BE122)),2)</f>
        <v>0</v>
      </c>
      <c r="I33" s="128">
        <v>0.21</v>
      </c>
      <c r="J33" s="127">
        <f>ROUND(((SUM(BE118:BE122))*I33),2)</f>
        <v>0</v>
      </c>
      <c r="L33" s="37"/>
    </row>
    <row r="34" spans="2:12" s="1" customFormat="1" ht="14.45" customHeight="1">
      <c r="B34" s="37"/>
      <c r="E34" s="115" t="s">
        <v>40</v>
      </c>
      <c r="F34" s="127">
        <f>ROUND((SUM(BF118:BF122)),2)</f>
        <v>0</v>
      </c>
      <c r="I34" s="128">
        <v>0.15</v>
      </c>
      <c r="J34" s="127">
        <f>ROUND(((SUM(BF118:BF122))*I34),2)</f>
        <v>0</v>
      </c>
      <c r="L34" s="37"/>
    </row>
    <row r="35" spans="2:12" s="1" customFormat="1" ht="14.45" customHeight="1" hidden="1">
      <c r="B35" s="37"/>
      <c r="E35" s="115" t="s">
        <v>41</v>
      </c>
      <c r="F35" s="127">
        <f>ROUND((SUM(BG118:BG122)),2)</f>
        <v>0</v>
      </c>
      <c r="I35" s="128">
        <v>0.21</v>
      </c>
      <c r="J35" s="127">
        <f>0</f>
        <v>0</v>
      </c>
      <c r="L35" s="37"/>
    </row>
    <row r="36" spans="2:12" s="1" customFormat="1" ht="14.45" customHeight="1" hidden="1">
      <c r="B36" s="37"/>
      <c r="E36" s="115" t="s">
        <v>42</v>
      </c>
      <c r="F36" s="127">
        <f>ROUND((SUM(BH118:BH122)),2)</f>
        <v>0</v>
      </c>
      <c r="I36" s="128">
        <v>0.15</v>
      </c>
      <c r="J36" s="127">
        <f>0</f>
        <v>0</v>
      </c>
      <c r="L36" s="37"/>
    </row>
    <row r="37" spans="2:12" s="1" customFormat="1" ht="14.45" customHeight="1" hidden="1">
      <c r="B37" s="37"/>
      <c r="E37" s="115" t="s">
        <v>43</v>
      </c>
      <c r="F37" s="127">
        <f>ROUND((SUM(BI118:BI122)),2)</f>
        <v>0</v>
      </c>
      <c r="I37" s="128">
        <v>0</v>
      </c>
      <c r="J37" s="127">
        <f>0</f>
        <v>0</v>
      </c>
      <c r="L37" s="37"/>
    </row>
    <row r="38" spans="2:12" s="1" customFormat="1" ht="6.95" customHeight="1">
      <c r="B38" s="37"/>
      <c r="I38" s="116"/>
      <c r="L38" s="37"/>
    </row>
    <row r="39" spans="2:12" s="1" customFormat="1" ht="25.35" customHeight="1">
      <c r="B39" s="37"/>
      <c r="C39" s="129"/>
      <c r="D39" s="130" t="s">
        <v>44</v>
      </c>
      <c r="E39" s="131"/>
      <c r="F39" s="131"/>
      <c r="G39" s="132" t="s">
        <v>45</v>
      </c>
      <c r="H39" s="133" t="s">
        <v>46</v>
      </c>
      <c r="I39" s="134"/>
      <c r="J39" s="135">
        <f>SUM(J30:J37)</f>
        <v>0</v>
      </c>
      <c r="K39" s="136"/>
      <c r="L39" s="37"/>
    </row>
    <row r="40" spans="2:12" s="1" customFormat="1" ht="14.45" customHeight="1">
      <c r="B40" s="37"/>
      <c r="I40" s="116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106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Lautnerova, Šumperk</v>
      </c>
      <c r="F85" s="315"/>
      <c r="G85" s="315"/>
      <c r="H85" s="315"/>
      <c r="I85" s="116"/>
      <c r="J85" s="34"/>
      <c r="K85" s="34"/>
      <c r="L85" s="37"/>
    </row>
    <row r="86" spans="2:12" s="1" customFormat="1" ht="12" customHeight="1">
      <c r="B86" s="33"/>
      <c r="C86" s="28" t="s">
        <v>102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12" s="1" customFormat="1" ht="16.5" customHeight="1">
      <c r="B87" s="33"/>
      <c r="C87" s="34"/>
      <c r="D87" s="34"/>
      <c r="E87" s="282" t="str">
        <f>E9</f>
        <v>1000 - Ostatní náklady</v>
      </c>
      <c r="F87" s="316"/>
      <c r="G87" s="316"/>
      <c r="H87" s="316"/>
      <c r="I87" s="116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Šumperk</v>
      </c>
      <c r="G89" s="34"/>
      <c r="H89" s="34"/>
      <c r="I89" s="117" t="s">
        <v>22</v>
      </c>
      <c r="J89" s="60" t="str">
        <f>IF(J12="","",J12)</f>
        <v>22. 2. 2020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7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7" t="s">
        <v>32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12" s="1" customFormat="1" ht="29.25" customHeight="1">
      <c r="B94" s="33"/>
      <c r="C94" s="151" t="s">
        <v>107</v>
      </c>
      <c r="D94" s="152"/>
      <c r="E94" s="152"/>
      <c r="F94" s="152"/>
      <c r="G94" s="152"/>
      <c r="H94" s="152"/>
      <c r="I94" s="153"/>
      <c r="J94" s="154" t="s">
        <v>108</v>
      </c>
      <c r="K94" s="152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>
      <c r="B96" s="33"/>
      <c r="C96" s="155" t="s">
        <v>109</v>
      </c>
      <c r="D96" s="34"/>
      <c r="E96" s="34"/>
      <c r="F96" s="34"/>
      <c r="G96" s="34"/>
      <c r="H96" s="34"/>
      <c r="I96" s="116"/>
      <c r="J96" s="78">
        <f>J118</f>
        <v>0</v>
      </c>
      <c r="K96" s="34"/>
      <c r="L96" s="37"/>
      <c r="AU96" s="16" t="s">
        <v>110</v>
      </c>
    </row>
    <row r="97" spans="2:12" s="8" customFormat="1" ht="24.95" customHeight="1">
      <c r="B97" s="156"/>
      <c r="C97" s="157"/>
      <c r="D97" s="158" t="s">
        <v>379</v>
      </c>
      <c r="E97" s="159"/>
      <c r="F97" s="159"/>
      <c r="G97" s="159"/>
      <c r="H97" s="159"/>
      <c r="I97" s="160"/>
      <c r="J97" s="161">
        <f>J119</f>
        <v>0</v>
      </c>
      <c r="K97" s="157"/>
      <c r="L97" s="162"/>
    </row>
    <row r="98" spans="2:12" s="9" customFormat="1" ht="19.9" customHeight="1">
      <c r="B98" s="163"/>
      <c r="C98" s="98"/>
      <c r="D98" s="164" t="s">
        <v>380</v>
      </c>
      <c r="E98" s="165"/>
      <c r="F98" s="165"/>
      <c r="G98" s="165"/>
      <c r="H98" s="165"/>
      <c r="I98" s="166"/>
      <c r="J98" s="167">
        <f>J120</f>
        <v>0</v>
      </c>
      <c r="K98" s="98"/>
      <c r="L98" s="168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16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7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50"/>
      <c r="J104" s="51"/>
      <c r="K104" s="51"/>
      <c r="L104" s="37"/>
    </row>
    <row r="105" spans="2:12" s="1" customFormat="1" ht="24.95" customHeight="1">
      <c r="B105" s="33"/>
      <c r="C105" s="22" t="s">
        <v>114</v>
      </c>
      <c r="D105" s="34"/>
      <c r="E105" s="34"/>
      <c r="F105" s="34"/>
      <c r="G105" s="34"/>
      <c r="H105" s="34"/>
      <c r="I105" s="116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16.5" customHeight="1">
      <c r="B108" s="33"/>
      <c r="C108" s="34"/>
      <c r="D108" s="34"/>
      <c r="E108" s="314" t="str">
        <f>E7</f>
        <v>Oprava místní komunikace na ul. Lautnerova, Šumperk</v>
      </c>
      <c r="F108" s="315"/>
      <c r="G108" s="315"/>
      <c r="H108" s="315"/>
      <c r="I108" s="116"/>
      <c r="J108" s="34"/>
      <c r="K108" s="34"/>
      <c r="L108" s="37"/>
    </row>
    <row r="109" spans="2:12" s="1" customFormat="1" ht="12" customHeight="1">
      <c r="B109" s="33"/>
      <c r="C109" s="28" t="s">
        <v>102</v>
      </c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82" t="str">
        <f>E9</f>
        <v>1000 - Ostatní náklady</v>
      </c>
      <c r="F110" s="316"/>
      <c r="G110" s="316"/>
      <c r="H110" s="316"/>
      <c r="I110" s="116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16"/>
      <c r="J111" s="34"/>
      <c r="K111" s="34"/>
      <c r="L111" s="37"/>
    </row>
    <row r="112" spans="2:12" s="1" customFormat="1" ht="12" customHeight="1">
      <c r="B112" s="33"/>
      <c r="C112" s="28" t="s">
        <v>20</v>
      </c>
      <c r="D112" s="34"/>
      <c r="E112" s="34"/>
      <c r="F112" s="26" t="str">
        <f>F12</f>
        <v>Šumperk</v>
      </c>
      <c r="G112" s="34"/>
      <c r="H112" s="34"/>
      <c r="I112" s="117" t="s">
        <v>22</v>
      </c>
      <c r="J112" s="60" t="str">
        <f>IF(J12="","",J12)</f>
        <v>22. 2. 2020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15.2" customHeight="1">
      <c r="B114" s="33"/>
      <c r="C114" s="28" t="s">
        <v>24</v>
      </c>
      <c r="D114" s="34"/>
      <c r="E114" s="34"/>
      <c r="F114" s="26" t="str">
        <f>E15</f>
        <v xml:space="preserve"> </v>
      </c>
      <c r="G114" s="34"/>
      <c r="H114" s="34"/>
      <c r="I114" s="117" t="s">
        <v>30</v>
      </c>
      <c r="J114" s="31" t="str">
        <f>E21</f>
        <v xml:space="preserve"> </v>
      </c>
      <c r="K114" s="34"/>
      <c r="L114" s="37"/>
    </row>
    <row r="115" spans="2:12" s="1" customFormat="1" ht="15.2" customHeight="1">
      <c r="B115" s="33"/>
      <c r="C115" s="28" t="s">
        <v>28</v>
      </c>
      <c r="D115" s="34"/>
      <c r="E115" s="34"/>
      <c r="F115" s="26" t="str">
        <f>IF(E18="","",E18)</f>
        <v>Vyplň údaj</v>
      </c>
      <c r="G115" s="34"/>
      <c r="H115" s="34"/>
      <c r="I115" s="117" t="s">
        <v>32</v>
      </c>
      <c r="J115" s="31" t="str">
        <f>E24</f>
        <v xml:space="preserve"> 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20" s="10" customFormat="1" ht="29.25" customHeight="1">
      <c r="B117" s="169"/>
      <c r="C117" s="170" t="s">
        <v>115</v>
      </c>
      <c r="D117" s="171" t="s">
        <v>59</v>
      </c>
      <c r="E117" s="171" t="s">
        <v>55</v>
      </c>
      <c r="F117" s="171" t="s">
        <v>56</v>
      </c>
      <c r="G117" s="171" t="s">
        <v>116</v>
      </c>
      <c r="H117" s="171" t="s">
        <v>117</v>
      </c>
      <c r="I117" s="172" t="s">
        <v>118</v>
      </c>
      <c r="J117" s="171" t="s">
        <v>108</v>
      </c>
      <c r="K117" s="173" t="s">
        <v>119</v>
      </c>
      <c r="L117" s="174"/>
      <c r="M117" s="69" t="s">
        <v>1</v>
      </c>
      <c r="N117" s="70" t="s">
        <v>38</v>
      </c>
      <c r="O117" s="70" t="s">
        <v>120</v>
      </c>
      <c r="P117" s="70" t="s">
        <v>121</v>
      </c>
      <c r="Q117" s="70" t="s">
        <v>122</v>
      </c>
      <c r="R117" s="70" t="s">
        <v>123</v>
      </c>
      <c r="S117" s="70" t="s">
        <v>124</v>
      </c>
      <c r="T117" s="71" t="s">
        <v>125</v>
      </c>
    </row>
    <row r="118" spans="2:63" s="1" customFormat="1" ht="22.9" customHeight="1">
      <c r="B118" s="33"/>
      <c r="C118" s="76" t="s">
        <v>126</v>
      </c>
      <c r="D118" s="34"/>
      <c r="E118" s="34"/>
      <c r="F118" s="34"/>
      <c r="G118" s="34"/>
      <c r="H118" s="34"/>
      <c r="I118" s="116"/>
      <c r="J118" s="175">
        <f>BK118</f>
        <v>0</v>
      </c>
      <c r="K118" s="34"/>
      <c r="L118" s="37"/>
      <c r="M118" s="72"/>
      <c r="N118" s="73"/>
      <c r="O118" s="73"/>
      <c r="P118" s="176">
        <f>P119</f>
        <v>0</v>
      </c>
      <c r="Q118" s="73"/>
      <c r="R118" s="176">
        <f>R119</f>
        <v>0</v>
      </c>
      <c r="S118" s="73"/>
      <c r="T118" s="177">
        <f>T119</f>
        <v>0</v>
      </c>
      <c r="AT118" s="16" t="s">
        <v>73</v>
      </c>
      <c r="AU118" s="16" t="s">
        <v>110</v>
      </c>
      <c r="BK118" s="178">
        <f>BK119</f>
        <v>0</v>
      </c>
    </row>
    <row r="119" spans="2:63" s="11" customFormat="1" ht="25.9" customHeight="1">
      <c r="B119" s="179"/>
      <c r="C119" s="180"/>
      <c r="D119" s="181" t="s">
        <v>73</v>
      </c>
      <c r="E119" s="182" t="s">
        <v>381</v>
      </c>
      <c r="F119" s="182" t="s">
        <v>382</v>
      </c>
      <c r="G119" s="180"/>
      <c r="H119" s="180"/>
      <c r="I119" s="183"/>
      <c r="J119" s="184">
        <f>BK119</f>
        <v>0</v>
      </c>
      <c r="K119" s="180"/>
      <c r="L119" s="185"/>
      <c r="M119" s="186"/>
      <c r="N119" s="187"/>
      <c r="O119" s="187"/>
      <c r="P119" s="188">
        <f>P120</f>
        <v>0</v>
      </c>
      <c r="Q119" s="187"/>
      <c r="R119" s="188">
        <f>R120</f>
        <v>0</v>
      </c>
      <c r="S119" s="187"/>
      <c r="T119" s="189">
        <f>T120</f>
        <v>0</v>
      </c>
      <c r="AR119" s="190" t="s">
        <v>136</v>
      </c>
      <c r="AT119" s="191" t="s">
        <v>73</v>
      </c>
      <c r="AU119" s="191" t="s">
        <v>74</v>
      </c>
      <c r="AY119" s="190" t="s">
        <v>129</v>
      </c>
      <c r="BK119" s="192">
        <f>BK120</f>
        <v>0</v>
      </c>
    </row>
    <row r="120" spans="2:63" s="11" customFormat="1" ht="22.9" customHeight="1">
      <c r="B120" s="179"/>
      <c r="C120" s="180"/>
      <c r="D120" s="181" t="s">
        <v>73</v>
      </c>
      <c r="E120" s="193" t="s">
        <v>383</v>
      </c>
      <c r="F120" s="193" t="s">
        <v>382</v>
      </c>
      <c r="G120" s="180"/>
      <c r="H120" s="180"/>
      <c r="I120" s="183"/>
      <c r="J120" s="194">
        <f>BK120</f>
        <v>0</v>
      </c>
      <c r="K120" s="180"/>
      <c r="L120" s="185"/>
      <c r="M120" s="186"/>
      <c r="N120" s="187"/>
      <c r="O120" s="187"/>
      <c r="P120" s="188">
        <f>SUM(P121:P122)</f>
        <v>0</v>
      </c>
      <c r="Q120" s="187"/>
      <c r="R120" s="188">
        <f>SUM(R121:R122)</f>
        <v>0</v>
      </c>
      <c r="S120" s="187"/>
      <c r="T120" s="189">
        <f>SUM(T121:T122)</f>
        <v>0</v>
      </c>
      <c r="AR120" s="190" t="s">
        <v>136</v>
      </c>
      <c r="AT120" s="191" t="s">
        <v>73</v>
      </c>
      <c r="AU120" s="191" t="s">
        <v>81</v>
      </c>
      <c r="AY120" s="190" t="s">
        <v>129</v>
      </c>
      <c r="BK120" s="192">
        <f>SUM(BK121:BK122)</f>
        <v>0</v>
      </c>
    </row>
    <row r="121" spans="2:65" s="1" customFormat="1" ht="24" customHeight="1">
      <c r="B121" s="33"/>
      <c r="C121" s="195" t="s">
        <v>81</v>
      </c>
      <c r="D121" s="195" t="s">
        <v>131</v>
      </c>
      <c r="E121" s="196" t="s">
        <v>384</v>
      </c>
      <c r="F121" s="197" t="s">
        <v>385</v>
      </c>
      <c r="G121" s="198" t="s">
        <v>262</v>
      </c>
      <c r="H121" s="199">
        <v>1</v>
      </c>
      <c r="I121" s="200"/>
      <c r="J121" s="201">
        <f>ROUND(I121*H121,2)</f>
        <v>0</v>
      </c>
      <c r="K121" s="197" t="s">
        <v>1</v>
      </c>
      <c r="L121" s="37"/>
      <c r="M121" s="202" t="s">
        <v>1</v>
      </c>
      <c r="N121" s="203" t="s">
        <v>39</v>
      </c>
      <c r="O121" s="65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06" t="s">
        <v>386</v>
      </c>
      <c r="AT121" s="206" t="s">
        <v>131</v>
      </c>
      <c r="AU121" s="206" t="s">
        <v>83</v>
      </c>
      <c r="AY121" s="16" t="s">
        <v>129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6" t="s">
        <v>81</v>
      </c>
      <c r="BK121" s="207">
        <f>ROUND(I121*H121,2)</f>
        <v>0</v>
      </c>
      <c r="BL121" s="16" t="s">
        <v>386</v>
      </c>
      <c r="BM121" s="206" t="s">
        <v>387</v>
      </c>
    </row>
    <row r="122" spans="2:51" s="13" customFormat="1" ht="11.25">
      <c r="B122" s="219"/>
      <c r="C122" s="220"/>
      <c r="D122" s="210" t="s">
        <v>138</v>
      </c>
      <c r="E122" s="221" t="s">
        <v>1</v>
      </c>
      <c r="F122" s="222" t="s">
        <v>81</v>
      </c>
      <c r="G122" s="220"/>
      <c r="H122" s="223">
        <v>1</v>
      </c>
      <c r="I122" s="224"/>
      <c r="J122" s="220"/>
      <c r="K122" s="220"/>
      <c r="L122" s="225"/>
      <c r="M122" s="259"/>
      <c r="N122" s="260"/>
      <c r="O122" s="260"/>
      <c r="P122" s="260"/>
      <c r="Q122" s="260"/>
      <c r="R122" s="260"/>
      <c r="S122" s="260"/>
      <c r="T122" s="261"/>
      <c r="AT122" s="229" t="s">
        <v>138</v>
      </c>
      <c r="AU122" s="229" t="s">
        <v>83</v>
      </c>
      <c r="AV122" s="13" t="s">
        <v>83</v>
      </c>
      <c r="AW122" s="13" t="s">
        <v>31</v>
      </c>
      <c r="AX122" s="13" t="s">
        <v>81</v>
      </c>
      <c r="AY122" s="229" t="s">
        <v>129</v>
      </c>
    </row>
    <row r="123" spans="2:12" s="1" customFormat="1" ht="6.95" customHeight="1">
      <c r="B123" s="48"/>
      <c r="C123" s="49"/>
      <c r="D123" s="49"/>
      <c r="E123" s="49"/>
      <c r="F123" s="49"/>
      <c r="G123" s="49"/>
      <c r="H123" s="49"/>
      <c r="I123" s="147"/>
      <c r="J123" s="49"/>
      <c r="K123" s="49"/>
      <c r="L123" s="37"/>
    </row>
  </sheetData>
  <sheetProtection algorithmName="SHA-512" hashValue="9cWkAYFn0p/AxjeWtdp1gv6T0rAj3kr1SX/Dfpz193AULRl/R2yL7ug12A/V/KkeC1uu3kuwCfv+J8brGPsvEQ==" saltValue="I1QeJW32DogMq1vl9zT0osFtoH2+VXYiCe0oK2tizOXFyhEFsdwZaA02+RJFOOsh8d0mXxHeDOxbrmKts3/8QA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Nádeníčková Eva, Ing.</cp:lastModifiedBy>
  <dcterms:created xsi:type="dcterms:W3CDTF">2020-02-23T11:35:45Z</dcterms:created>
  <dcterms:modified xsi:type="dcterms:W3CDTF">2020-08-06T11:47:14Z</dcterms:modified>
  <cp:category/>
  <cp:version/>
  <cp:contentType/>
  <cp:contentStatus/>
</cp:coreProperties>
</file>