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ůzné\Příměstský les\Tůně\"/>
    </mc:Choice>
  </mc:AlternateContent>
  <bookViews>
    <workbookView xWindow="28680" yWindow="-120" windowWidth="29040" windowHeight="15840"/>
  </bookViews>
  <sheets>
    <sheet name="Rekapitulace stavby" sheetId="1" r:id="rId1"/>
    <sheet name="SO 00 - Příprava území" sheetId="2" r:id="rId2"/>
    <sheet name="SO 01 - Koryto toku" sheetId="3" r:id="rId3"/>
    <sheet name="SO 02.1 - Zátopa" sheetId="4" r:id="rId4"/>
    <sheet name="SO 02.2 - Hráz" sheetId="5" r:id="rId5"/>
    <sheet name="SO 03.1 - Zátopa" sheetId="6" r:id="rId6"/>
    <sheet name="SO 03.2 -  Hráz" sheetId="7" r:id="rId7"/>
    <sheet name="SO 04.1 - Zátopa" sheetId="8" r:id="rId8"/>
    <sheet name="SO 04.2 - Hráz" sheetId="9" r:id="rId9"/>
    <sheet name="SO 05 - Mobiliář " sheetId="10" r:id="rId10"/>
    <sheet name="VON - Vedlejší a ostatní ..." sheetId="11" r:id="rId11"/>
    <sheet name="Pokyny pro vyplnění" sheetId="12" r:id="rId12"/>
  </sheets>
  <definedNames>
    <definedName name="_xlnm._FilterDatabase" localSheetId="1" hidden="1">'SO 00 - Příprava území'!$C$80:$K$97</definedName>
    <definedName name="_xlnm._FilterDatabase" localSheetId="2" hidden="1">'SO 01 - Koryto toku'!$C$81:$K$115</definedName>
    <definedName name="_xlnm._FilterDatabase" localSheetId="3" hidden="1">'SO 02.1 - Zátopa'!$C$87:$K$125</definedName>
    <definedName name="_xlnm._FilterDatabase" localSheetId="4" hidden="1">'SO 02.2 - Hráz'!$C$88:$K$141</definedName>
    <definedName name="_xlnm._FilterDatabase" localSheetId="5" hidden="1">'SO 03.1 - Zátopa'!$C$87:$K$125</definedName>
    <definedName name="_xlnm._FilterDatabase" localSheetId="6" hidden="1">'SO 03.2 -  Hráz'!$C$88:$K$141</definedName>
    <definedName name="_xlnm._FilterDatabase" localSheetId="7" hidden="1">'SO 04.1 - Zátopa'!$C$87:$K$125</definedName>
    <definedName name="_xlnm._FilterDatabase" localSheetId="8" hidden="1">'SO 04.2 - Hráz'!$C$89:$K$146</definedName>
    <definedName name="_xlnm._FilterDatabase" localSheetId="9" hidden="1">'SO 05 - Mobiliář '!$C$83:$K$130</definedName>
    <definedName name="_xlnm._FilterDatabase" localSheetId="10" hidden="1">'VON - Vedlejší a ostatní ...'!$C$79:$K$119</definedName>
    <definedName name="_xlnm.Print_Titles" localSheetId="0">'Rekapitulace stavby'!$52:$52</definedName>
    <definedName name="_xlnm.Print_Titles" localSheetId="1">'SO 00 - Příprava území'!$80:$80</definedName>
    <definedName name="_xlnm.Print_Titles" localSheetId="2">'SO 01 - Koryto toku'!$81:$81</definedName>
    <definedName name="_xlnm.Print_Titles" localSheetId="3">'SO 02.1 - Zátopa'!$87:$87</definedName>
    <definedName name="_xlnm.Print_Titles" localSheetId="4">'SO 02.2 - Hráz'!$88:$88</definedName>
    <definedName name="_xlnm.Print_Titles" localSheetId="5">'SO 03.1 - Zátopa'!$87:$87</definedName>
    <definedName name="_xlnm.Print_Titles" localSheetId="6">'SO 03.2 -  Hráz'!$88:$88</definedName>
    <definedName name="_xlnm.Print_Titles" localSheetId="7">'SO 04.1 - Zátopa'!$87:$87</definedName>
    <definedName name="_xlnm.Print_Titles" localSheetId="8">'SO 04.2 - Hráz'!$89:$89</definedName>
    <definedName name="_xlnm.Print_Titles" localSheetId="9">'SO 05 - Mobiliář '!$83:$83</definedName>
    <definedName name="_xlnm.Print_Titles" localSheetId="10">'VON - Vedlejší a ostatní ...'!$79:$79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">'SO 00 - Příprava území'!$C$4:$J$39,'SO 00 - Příprava území'!$C$45:$J$62,'SO 00 - Příprava území'!$C$68:$K$97</definedName>
    <definedName name="_xlnm.Print_Area" localSheetId="2">'SO 01 - Koryto toku'!$C$4:$J$39,'SO 01 - Koryto toku'!$C$45:$J$63,'SO 01 - Koryto toku'!$C$69:$K$115</definedName>
    <definedName name="_xlnm.Print_Area" localSheetId="3">'SO 02.1 - Zátopa'!$C$4:$J$41,'SO 02.1 - Zátopa'!$C$47:$J$67,'SO 02.1 - Zátopa'!$C$73:$K$125</definedName>
    <definedName name="_xlnm.Print_Area" localSheetId="4">'SO 02.2 - Hráz'!$C$4:$J$41,'SO 02.2 - Hráz'!$C$47:$J$68,'SO 02.2 - Hráz'!$C$74:$K$141</definedName>
    <definedName name="_xlnm.Print_Area" localSheetId="5">'SO 03.1 - Zátopa'!$C$4:$J$41,'SO 03.1 - Zátopa'!$C$47:$J$67,'SO 03.1 - Zátopa'!$C$73:$K$125</definedName>
    <definedName name="_xlnm.Print_Area" localSheetId="6">'SO 03.2 -  Hráz'!$C$4:$J$41,'SO 03.2 -  Hráz'!$C$47:$J$68,'SO 03.2 -  Hráz'!$C$74:$K$141</definedName>
    <definedName name="_xlnm.Print_Area" localSheetId="7">'SO 04.1 - Zátopa'!$C$4:$J$41,'SO 04.1 - Zátopa'!$C$47:$J$67,'SO 04.1 - Zátopa'!$C$73:$K$125</definedName>
    <definedName name="_xlnm.Print_Area" localSheetId="8">'SO 04.2 - Hráz'!$C$4:$J$41,'SO 04.2 - Hráz'!$C$47:$J$69,'SO 04.2 - Hráz'!$C$75:$K$146</definedName>
    <definedName name="_xlnm.Print_Area" localSheetId="9">'SO 05 - Mobiliář '!$C$4:$J$39,'SO 05 - Mobiliář '!$C$45:$J$65,'SO 05 - Mobiliář '!$C$71:$K$130</definedName>
    <definedName name="_xlnm.Print_Area" localSheetId="10">'VON - Vedlejší a ostatní ...'!$C$4:$J$39,'VON - Vedlejší a ostatní ...'!$C$45:$J$61,'VON - Vedlejší a ostatní ...'!$C$67:$K$119</definedName>
  </definedNames>
  <calcPr calcId="191029" iterateCount="1"/>
</workbook>
</file>

<file path=xl/calcChain.xml><?xml version="1.0" encoding="utf-8"?>
<calcChain xmlns="http://schemas.openxmlformats.org/spreadsheetml/2006/main">
  <c r="J37" i="11" l="1"/>
  <c r="J36" i="11"/>
  <c r="AY67" i="1" s="1"/>
  <c r="J35" i="11"/>
  <c r="AX67" i="1"/>
  <c r="BI116" i="11"/>
  <c r="BH116" i="11"/>
  <c r="BG116" i="11"/>
  <c r="BF116" i="11"/>
  <c r="T116" i="11"/>
  <c r="R116" i="11"/>
  <c r="P116" i="11"/>
  <c r="BI111" i="11"/>
  <c r="F37" i="11" s="1"/>
  <c r="BH111" i="11"/>
  <c r="F36" i="11" s="1"/>
  <c r="BG111" i="11"/>
  <c r="BF111" i="11"/>
  <c r="T111" i="11"/>
  <c r="R111" i="11"/>
  <c r="P111" i="11"/>
  <c r="BI108" i="11"/>
  <c r="BH108" i="11"/>
  <c r="BG108" i="11"/>
  <c r="BF108" i="11"/>
  <c r="T108" i="11"/>
  <c r="R108" i="11"/>
  <c r="P108" i="11"/>
  <c r="BI104" i="11"/>
  <c r="BH104" i="11"/>
  <c r="BG104" i="11"/>
  <c r="F35" i="11" s="1"/>
  <c r="BF104" i="11"/>
  <c r="F34" i="11" s="1"/>
  <c r="T104" i="11"/>
  <c r="R104" i="11"/>
  <c r="P104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91" i="11"/>
  <c r="BH91" i="11"/>
  <c r="BG91" i="11"/>
  <c r="BF91" i="11"/>
  <c r="T91" i="11"/>
  <c r="R91" i="11"/>
  <c r="P91" i="11"/>
  <c r="BI82" i="11"/>
  <c r="BH82" i="11"/>
  <c r="BG82" i="11"/>
  <c r="BF82" i="11"/>
  <c r="T82" i="11"/>
  <c r="R82" i="11"/>
  <c r="P82" i="11"/>
  <c r="J77" i="11"/>
  <c r="J76" i="11"/>
  <c r="F76" i="11"/>
  <c r="F74" i="11"/>
  <c r="E72" i="11"/>
  <c r="J55" i="11"/>
  <c r="J54" i="11"/>
  <c r="F54" i="11"/>
  <c r="F52" i="11"/>
  <c r="E50" i="11"/>
  <c r="J18" i="11"/>
  <c r="E18" i="11"/>
  <c r="F77" i="11" s="1"/>
  <c r="J17" i="11"/>
  <c r="J12" i="11"/>
  <c r="J74" i="11"/>
  <c r="E7" i="11"/>
  <c r="E70" i="11" s="1"/>
  <c r="J37" i="10"/>
  <c r="J36" i="10"/>
  <c r="AY66" i="1"/>
  <c r="J35" i="10"/>
  <c r="AX66" i="1" s="1"/>
  <c r="BI129" i="10"/>
  <c r="BH129" i="10"/>
  <c r="BG129" i="10"/>
  <c r="BF129" i="10"/>
  <c r="T129" i="10"/>
  <c r="T128" i="10" s="1"/>
  <c r="R129" i="10"/>
  <c r="R128" i="10"/>
  <c r="P129" i="10"/>
  <c r="P128" i="10"/>
  <c r="BI124" i="10"/>
  <c r="BH124" i="10"/>
  <c r="BG124" i="10"/>
  <c r="BF124" i="10"/>
  <c r="T124" i="10"/>
  <c r="R124" i="10"/>
  <c r="P124" i="10"/>
  <c r="BI120" i="10"/>
  <c r="BH120" i="10"/>
  <c r="BG120" i="10"/>
  <c r="BF120" i="10"/>
  <c r="T120" i="10"/>
  <c r="R120" i="10"/>
  <c r="P120" i="10"/>
  <c r="BI115" i="10"/>
  <c r="BH115" i="10"/>
  <c r="BG115" i="10"/>
  <c r="BF115" i="10"/>
  <c r="T115" i="10"/>
  <c r="R115" i="10"/>
  <c r="P115" i="10"/>
  <c r="BI109" i="10"/>
  <c r="BH109" i="10"/>
  <c r="BG109" i="10"/>
  <c r="BF109" i="10"/>
  <c r="T109" i="10"/>
  <c r="R109" i="10"/>
  <c r="P109" i="10"/>
  <c r="BI104" i="10"/>
  <c r="BH104" i="10"/>
  <c r="BG104" i="10"/>
  <c r="BF104" i="10"/>
  <c r="T104" i="10"/>
  <c r="R104" i="10"/>
  <c r="P104" i="10"/>
  <c r="BI101" i="10"/>
  <c r="BH101" i="10"/>
  <c r="BG101" i="10"/>
  <c r="BF101" i="10"/>
  <c r="T101" i="10"/>
  <c r="R101" i="10"/>
  <c r="P101" i="10"/>
  <c r="BI97" i="10"/>
  <c r="BH97" i="10"/>
  <c r="BG97" i="10"/>
  <c r="BF97" i="10"/>
  <c r="T97" i="10"/>
  <c r="T96" i="10"/>
  <c r="R97" i="10"/>
  <c r="R96" i="10" s="1"/>
  <c r="P97" i="10"/>
  <c r="P96" i="10"/>
  <c r="BI93" i="10"/>
  <c r="BH93" i="10"/>
  <c r="BG93" i="10"/>
  <c r="BF93" i="10"/>
  <c r="T93" i="10"/>
  <c r="R93" i="10"/>
  <c r="P93" i="10"/>
  <c r="BI87" i="10"/>
  <c r="BH87" i="10"/>
  <c r="BG87" i="10"/>
  <c r="BF87" i="10"/>
  <c r="T87" i="10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55" i="10"/>
  <c r="J17" i="10"/>
  <c r="J12" i="10"/>
  <c r="J52" i="10" s="1"/>
  <c r="E7" i="10"/>
  <c r="E74" i="10"/>
  <c r="J39" i="9"/>
  <c r="J38" i="9"/>
  <c r="AY65" i="1"/>
  <c r="J37" i="9"/>
  <c r="AX65" i="1"/>
  <c r="BI145" i="9"/>
  <c r="BH145" i="9"/>
  <c r="BG145" i="9"/>
  <c r="BF145" i="9"/>
  <c r="T145" i="9"/>
  <c r="T144" i="9"/>
  <c r="R145" i="9"/>
  <c r="R144" i="9" s="1"/>
  <c r="P145" i="9"/>
  <c r="P144" i="9" s="1"/>
  <c r="BI138" i="9"/>
  <c r="BH138" i="9"/>
  <c r="BG138" i="9"/>
  <c r="BF138" i="9"/>
  <c r="T138" i="9"/>
  <c r="T137" i="9"/>
  <c r="R138" i="9"/>
  <c r="R137" i="9"/>
  <c r="P138" i="9"/>
  <c r="P137" i="9" s="1"/>
  <c r="BI134" i="9"/>
  <c r="BH134" i="9"/>
  <c r="BG134" i="9"/>
  <c r="BF134" i="9"/>
  <c r="T134" i="9"/>
  <c r="T133" i="9" s="1"/>
  <c r="R134" i="9"/>
  <c r="R133" i="9" s="1"/>
  <c r="P134" i="9"/>
  <c r="P133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1" i="9"/>
  <c r="BH121" i="9"/>
  <c r="BG121" i="9"/>
  <c r="BF121" i="9"/>
  <c r="T121" i="9"/>
  <c r="R121" i="9"/>
  <c r="P121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BI97" i="9"/>
  <c r="BH97" i="9"/>
  <c r="BG97" i="9"/>
  <c r="BF97" i="9"/>
  <c r="T97" i="9"/>
  <c r="R97" i="9"/>
  <c r="P97" i="9"/>
  <c r="BI93" i="9"/>
  <c r="BH93" i="9"/>
  <c r="BG93" i="9"/>
  <c r="BF93" i="9"/>
  <c r="T93" i="9"/>
  <c r="R93" i="9"/>
  <c r="P93" i="9"/>
  <c r="J87" i="9"/>
  <c r="J86" i="9"/>
  <c r="F86" i="9"/>
  <c r="F84" i="9"/>
  <c r="E82" i="9"/>
  <c r="J59" i="9"/>
  <c r="J58" i="9"/>
  <c r="F58" i="9"/>
  <c r="F56" i="9"/>
  <c r="E54" i="9"/>
  <c r="J20" i="9"/>
  <c r="E20" i="9"/>
  <c r="F87" i="9"/>
  <c r="J19" i="9"/>
  <c r="J14" i="9"/>
  <c r="J56" i="9" s="1"/>
  <c r="E7" i="9"/>
  <c r="E50" i="9"/>
  <c r="J39" i="8"/>
  <c r="J38" i="8"/>
  <c r="AY64" i="1"/>
  <c r="J37" i="8"/>
  <c r="AX64" i="1"/>
  <c r="BI120" i="8"/>
  <c r="BH120" i="8"/>
  <c r="BG120" i="8"/>
  <c r="BF120" i="8"/>
  <c r="T120" i="8"/>
  <c r="T119" i="8"/>
  <c r="R120" i="8"/>
  <c r="R119" i="8" s="1"/>
  <c r="P120" i="8"/>
  <c r="P119" i="8" s="1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0" i="8"/>
  <c r="BH110" i="8"/>
  <c r="BG110" i="8"/>
  <c r="BF110" i="8"/>
  <c r="T110" i="8"/>
  <c r="R110" i="8"/>
  <c r="P110" i="8"/>
  <c r="BI106" i="8"/>
  <c r="BH106" i="8"/>
  <c r="BG106" i="8"/>
  <c r="BF106" i="8"/>
  <c r="T106" i="8"/>
  <c r="R106" i="8"/>
  <c r="P106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J85" i="8"/>
  <c r="J84" i="8"/>
  <c r="F84" i="8"/>
  <c r="F82" i="8"/>
  <c r="E80" i="8"/>
  <c r="J59" i="8"/>
  <c r="J58" i="8"/>
  <c r="F58" i="8"/>
  <c r="F56" i="8"/>
  <c r="E54" i="8"/>
  <c r="J20" i="8"/>
  <c r="E20" i="8"/>
  <c r="F59" i="8" s="1"/>
  <c r="J19" i="8"/>
  <c r="J14" i="8"/>
  <c r="J56" i="8"/>
  <c r="E7" i="8"/>
  <c r="E50" i="8" s="1"/>
  <c r="J39" i="7"/>
  <c r="J38" i="7"/>
  <c r="AY62" i="1"/>
  <c r="J37" i="7"/>
  <c r="AX62" i="1" s="1"/>
  <c r="BI140" i="7"/>
  <c r="BH140" i="7"/>
  <c r="BG140" i="7"/>
  <c r="BF140" i="7"/>
  <c r="T140" i="7"/>
  <c r="T139" i="7" s="1"/>
  <c r="R140" i="7"/>
  <c r="R139" i="7" s="1"/>
  <c r="P140" i="7"/>
  <c r="P139" i="7" s="1"/>
  <c r="BI133" i="7"/>
  <c r="BH133" i="7"/>
  <c r="BG133" i="7"/>
  <c r="BF133" i="7"/>
  <c r="T133" i="7"/>
  <c r="T132" i="7" s="1"/>
  <c r="R133" i="7"/>
  <c r="R132" i="7"/>
  <c r="P133" i="7"/>
  <c r="P132" i="7" s="1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6" i="7"/>
  <c r="BH96" i="7"/>
  <c r="BG96" i="7"/>
  <c r="BF96" i="7"/>
  <c r="T96" i="7"/>
  <c r="R96" i="7"/>
  <c r="P96" i="7"/>
  <c r="BI92" i="7"/>
  <c r="BH92" i="7"/>
  <c r="BG92" i="7"/>
  <c r="BF92" i="7"/>
  <c r="T92" i="7"/>
  <c r="R92" i="7"/>
  <c r="P92" i="7"/>
  <c r="J86" i="7"/>
  <c r="J85" i="7"/>
  <c r="F85" i="7"/>
  <c r="F83" i="7"/>
  <c r="E81" i="7"/>
  <c r="J59" i="7"/>
  <c r="J58" i="7"/>
  <c r="F58" i="7"/>
  <c r="F56" i="7"/>
  <c r="E54" i="7"/>
  <c r="J20" i="7"/>
  <c r="E20" i="7"/>
  <c r="F86" i="7"/>
  <c r="J19" i="7"/>
  <c r="J14" i="7"/>
  <c r="J56" i="7" s="1"/>
  <c r="E7" i="7"/>
  <c r="E50" i="7" s="1"/>
  <c r="J39" i="6"/>
  <c r="J38" i="6"/>
  <c r="AY61" i="1" s="1"/>
  <c r="J37" i="6"/>
  <c r="AX61" i="1" s="1"/>
  <c r="BI120" i="6"/>
  <c r="BH120" i="6"/>
  <c r="BG120" i="6"/>
  <c r="BF120" i="6"/>
  <c r="T120" i="6"/>
  <c r="T119" i="6"/>
  <c r="R120" i="6"/>
  <c r="R119" i="6"/>
  <c r="P120" i="6"/>
  <c r="P119" i="6" s="1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10" i="6"/>
  <c r="BH110" i="6"/>
  <c r="BG110" i="6"/>
  <c r="BF110" i="6"/>
  <c r="T110" i="6"/>
  <c r="R110" i="6"/>
  <c r="P110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BI91" i="6"/>
  <c r="BH91" i="6"/>
  <c r="BG91" i="6"/>
  <c r="BF91" i="6"/>
  <c r="T91" i="6"/>
  <c r="R91" i="6"/>
  <c r="P91" i="6"/>
  <c r="J85" i="6"/>
  <c r="J84" i="6"/>
  <c r="F84" i="6"/>
  <c r="F82" i="6"/>
  <c r="E80" i="6"/>
  <c r="J59" i="6"/>
  <c r="J58" i="6"/>
  <c r="F58" i="6"/>
  <c r="F56" i="6"/>
  <c r="E54" i="6"/>
  <c r="J20" i="6"/>
  <c r="E20" i="6"/>
  <c r="F59" i="6"/>
  <c r="J19" i="6"/>
  <c r="J14" i="6"/>
  <c r="J82" i="6" s="1"/>
  <c r="E7" i="6"/>
  <c r="E50" i="6" s="1"/>
  <c r="J39" i="5"/>
  <c r="J38" i="5"/>
  <c r="AY59" i="1"/>
  <c r="J37" i="5"/>
  <c r="AX59" i="1" s="1"/>
  <c r="BI140" i="5"/>
  <c r="BH140" i="5"/>
  <c r="BG140" i="5"/>
  <c r="BF140" i="5"/>
  <c r="T140" i="5"/>
  <c r="T139" i="5"/>
  <c r="R140" i="5"/>
  <c r="R139" i="5"/>
  <c r="P140" i="5"/>
  <c r="P139" i="5"/>
  <c r="BI133" i="5"/>
  <c r="BH133" i="5"/>
  <c r="BG133" i="5"/>
  <c r="BF133" i="5"/>
  <c r="T133" i="5"/>
  <c r="T132" i="5" s="1"/>
  <c r="R133" i="5"/>
  <c r="R132" i="5" s="1"/>
  <c r="P133" i="5"/>
  <c r="P132" i="5" s="1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6" i="5"/>
  <c r="BH96" i="5"/>
  <c r="BG96" i="5"/>
  <c r="BF96" i="5"/>
  <c r="T96" i="5"/>
  <c r="R96" i="5"/>
  <c r="P96" i="5"/>
  <c r="BI92" i="5"/>
  <c r="BH92" i="5"/>
  <c r="BG92" i="5"/>
  <c r="BF92" i="5"/>
  <c r="T92" i="5"/>
  <c r="R92" i="5"/>
  <c r="P92" i="5"/>
  <c r="J86" i="5"/>
  <c r="J85" i="5"/>
  <c r="F85" i="5"/>
  <c r="F83" i="5"/>
  <c r="E81" i="5"/>
  <c r="J59" i="5"/>
  <c r="J58" i="5"/>
  <c r="F58" i="5"/>
  <c r="F56" i="5"/>
  <c r="E54" i="5"/>
  <c r="J20" i="5"/>
  <c r="E20" i="5"/>
  <c r="F59" i="5" s="1"/>
  <c r="J19" i="5"/>
  <c r="J14" i="5"/>
  <c r="J83" i="5"/>
  <c r="E7" i="5"/>
  <c r="E77" i="5"/>
  <c r="J39" i="4"/>
  <c r="J38" i="4"/>
  <c r="AY58" i="1" s="1"/>
  <c r="J37" i="4"/>
  <c r="AX58" i="1"/>
  <c r="BI120" i="4"/>
  <c r="BH120" i="4"/>
  <c r="BG120" i="4"/>
  <c r="BF120" i="4"/>
  <c r="T120" i="4"/>
  <c r="T119" i="4" s="1"/>
  <c r="R120" i="4"/>
  <c r="R119" i="4"/>
  <c r="P120" i="4"/>
  <c r="P119" i="4" s="1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BI91" i="4"/>
  <c r="BH91" i="4"/>
  <c r="BG91" i="4"/>
  <c r="BF91" i="4"/>
  <c r="T91" i="4"/>
  <c r="R91" i="4"/>
  <c r="P91" i="4"/>
  <c r="J85" i="4"/>
  <c r="J84" i="4"/>
  <c r="F84" i="4"/>
  <c r="F82" i="4"/>
  <c r="E80" i="4"/>
  <c r="J59" i="4"/>
  <c r="J58" i="4"/>
  <c r="F58" i="4"/>
  <c r="F56" i="4"/>
  <c r="E54" i="4"/>
  <c r="J20" i="4"/>
  <c r="E20" i="4"/>
  <c r="F85" i="4" s="1"/>
  <c r="J19" i="4"/>
  <c r="J14" i="4"/>
  <c r="J56" i="4"/>
  <c r="E7" i="4"/>
  <c r="E50" i="4"/>
  <c r="J37" i="3"/>
  <c r="J36" i="3"/>
  <c r="AY56" i="1"/>
  <c r="J35" i="3"/>
  <c r="AX56" i="1"/>
  <c r="BI110" i="3"/>
  <c r="BH110" i="3"/>
  <c r="BG110" i="3"/>
  <c r="BF110" i="3"/>
  <c r="T110" i="3"/>
  <c r="T109" i="3" s="1"/>
  <c r="R110" i="3"/>
  <c r="R109" i="3" s="1"/>
  <c r="P110" i="3"/>
  <c r="P109" i="3" s="1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BI85" i="3"/>
  <c r="BH85" i="3"/>
  <c r="BG85" i="3"/>
  <c r="BF85" i="3"/>
  <c r="T85" i="3"/>
  <c r="R85" i="3"/>
  <c r="P85" i="3"/>
  <c r="J79" i="3"/>
  <c r="J78" i="3"/>
  <c r="F78" i="3"/>
  <c r="F76" i="3"/>
  <c r="E74" i="3"/>
  <c r="J55" i="3"/>
  <c r="J54" i="3"/>
  <c r="F54" i="3"/>
  <c r="F52" i="3"/>
  <c r="E50" i="3"/>
  <c r="J18" i="3"/>
  <c r="E18" i="3"/>
  <c r="F79" i="3" s="1"/>
  <c r="J17" i="3"/>
  <c r="J12" i="3"/>
  <c r="J76" i="3"/>
  <c r="E7" i="3"/>
  <c r="E48" i="3" s="1"/>
  <c r="J37" i="2"/>
  <c r="J36" i="2"/>
  <c r="AY55" i="1"/>
  <c r="J35" i="2"/>
  <c r="AX55" i="1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84" i="2"/>
  <c r="BH84" i="2"/>
  <c r="BG84" i="2"/>
  <c r="BF84" i="2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52" i="2"/>
  <c r="E7" i="2"/>
  <c r="E71" i="2"/>
  <c r="L50" i="1"/>
  <c r="AM50" i="1"/>
  <c r="AM49" i="1"/>
  <c r="L49" i="1"/>
  <c r="AM47" i="1"/>
  <c r="L47" i="1"/>
  <c r="L45" i="1"/>
  <c r="L44" i="1"/>
  <c r="BK110" i="8"/>
  <c r="BK93" i="9"/>
  <c r="BK93" i="10"/>
  <c r="BK103" i="6"/>
  <c r="BK106" i="6"/>
  <c r="BK116" i="4"/>
  <c r="BK116" i="6"/>
  <c r="J110" i="4"/>
  <c r="BK89" i="3"/>
  <c r="J116" i="4"/>
  <c r="J100" i="3"/>
  <c r="BK117" i="7"/>
  <c r="J118" i="9"/>
  <c r="BK111" i="5"/>
  <c r="J109" i="9"/>
  <c r="J127" i="9"/>
  <c r="J134" i="9"/>
  <c r="BK111" i="11"/>
  <c r="J117" i="7"/>
  <c r="J99" i="11"/>
  <c r="BK104" i="10"/>
  <c r="BK134" i="9"/>
  <c r="J91" i="2"/>
  <c r="J95" i="8"/>
  <c r="J121" i="9"/>
  <c r="BK103" i="9"/>
  <c r="AS63" i="1"/>
  <c r="J85" i="3"/>
  <c r="J89" i="3"/>
  <c r="BK129" i="5"/>
  <c r="BK99" i="6"/>
  <c r="BK138" i="9"/>
  <c r="J99" i="5"/>
  <c r="BK127" i="9"/>
  <c r="J91" i="8"/>
  <c r="BK99" i="11"/>
  <c r="BK109" i="10"/>
  <c r="BK91" i="6"/>
  <c r="J103" i="4"/>
  <c r="BK123" i="7"/>
  <c r="BK116" i="11"/>
  <c r="J112" i="9"/>
  <c r="J111" i="7"/>
  <c r="J116" i="6"/>
  <c r="J117" i="5"/>
  <c r="BK105" i="7"/>
  <c r="J94" i="2"/>
  <c r="J96" i="5"/>
  <c r="BK102" i="7"/>
  <c r="J120" i="10"/>
  <c r="BK110" i="3"/>
  <c r="BK95" i="8"/>
  <c r="J108" i="7"/>
  <c r="J138" i="9"/>
  <c r="J99" i="8"/>
  <c r="J116" i="11"/>
  <c r="BK106" i="9"/>
  <c r="J92" i="5"/>
  <c r="BK140" i="7"/>
  <c r="BK82" i="11"/>
  <c r="J96" i="7"/>
  <c r="J102" i="5"/>
  <c r="J110" i="6"/>
  <c r="BK133" i="5"/>
  <c r="BK130" i="9"/>
  <c r="BK103" i="8"/>
  <c r="J130" i="9"/>
  <c r="BK126" i="5"/>
  <c r="J97" i="9"/>
  <c r="J126" i="5"/>
  <c r="J99" i="4"/>
  <c r="BK124" i="9"/>
  <c r="BK92" i="5"/>
  <c r="BK129" i="7"/>
  <c r="BK100" i="3"/>
  <c r="BK94" i="2"/>
  <c r="J120" i="7"/>
  <c r="J87" i="10"/>
  <c r="BK99" i="7"/>
  <c r="J104" i="10"/>
  <c r="BK91" i="8"/>
  <c r="J116" i="8"/>
  <c r="BK92" i="7"/>
  <c r="J106" i="9"/>
  <c r="BK96" i="3"/>
  <c r="BK105" i="5"/>
  <c r="BK99" i="8"/>
  <c r="BK111" i="7"/>
  <c r="J103" i="9"/>
  <c r="BK103" i="4"/>
  <c r="J91" i="11"/>
  <c r="J120" i="6"/>
  <c r="J93" i="10"/>
  <c r="BK102" i="5"/>
  <c r="BK145" i="9"/>
  <c r="BK84" i="2"/>
  <c r="J106" i="6"/>
  <c r="J99" i="7"/>
  <c r="BK118" i="9"/>
  <c r="J93" i="9"/>
  <c r="J111" i="5"/>
  <c r="J103" i="6"/>
  <c r="BK123" i="5"/>
  <c r="J120" i="8"/>
  <c r="BK101" i="10"/>
  <c r="J109" i="10"/>
  <c r="BK120" i="7"/>
  <c r="BK108" i="11"/>
  <c r="J123" i="7"/>
  <c r="J111" i="11"/>
  <c r="BK120" i="5"/>
  <c r="BK115" i="10"/>
  <c r="BK95" i="6"/>
  <c r="BK97" i="9"/>
  <c r="J103" i="3"/>
  <c r="J115" i="10"/>
  <c r="BK93" i="3"/>
  <c r="AS60" i="1"/>
  <c r="BK110" i="6"/>
  <c r="J103" i="8"/>
  <c r="J95" i="6"/>
  <c r="BK124" i="10"/>
  <c r="BK113" i="4"/>
  <c r="J91" i="6"/>
  <c r="BK126" i="7"/>
  <c r="BK103" i="3"/>
  <c r="J115" i="9"/>
  <c r="BK133" i="7"/>
  <c r="J106" i="3"/>
  <c r="BK129" i="10"/>
  <c r="BK106" i="4"/>
  <c r="BK99" i="5"/>
  <c r="BK106" i="3"/>
  <c r="BK120" i="6"/>
  <c r="J114" i="5"/>
  <c r="J99" i="6"/>
  <c r="J105" i="7"/>
  <c r="J129" i="10"/>
  <c r="J129" i="5"/>
  <c r="BK109" i="9"/>
  <c r="J93" i="3"/>
  <c r="J84" i="2"/>
  <c r="J140" i="7"/>
  <c r="J94" i="11"/>
  <c r="J114" i="7"/>
  <c r="BK97" i="10"/>
  <c r="J96" i="3"/>
  <c r="BK91" i="2"/>
  <c r="J91" i="4"/>
  <c r="J126" i="7"/>
  <c r="J110" i="3"/>
  <c r="J140" i="5"/>
  <c r="BK116" i="8"/>
  <c r="J123" i="5"/>
  <c r="J129" i="7"/>
  <c r="BK91" i="4"/>
  <c r="J101" i="10"/>
  <c r="AS57" i="1"/>
  <c r="J110" i="8"/>
  <c r="BK96" i="7"/>
  <c r="J104" i="11"/>
  <c r="J124" i="10"/>
  <c r="J133" i="7"/>
  <c r="J120" i="5"/>
  <c r="J145" i="9"/>
  <c r="BK99" i="4"/>
  <c r="BK104" i="11"/>
  <c r="BK115" i="9"/>
  <c r="BK113" i="6"/>
  <c r="J113" i="6"/>
  <c r="J95" i="4"/>
  <c r="BK100" i="9"/>
  <c r="BK96" i="5"/>
  <c r="BK108" i="7"/>
  <c r="BK112" i="9"/>
  <c r="BK85" i="3"/>
  <c r="BK117" i="5"/>
  <c r="BK94" i="11"/>
  <c r="J100" i="9"/>
  <c r="BK114" i="5"/>
  <c r="BK108" i="5"/>
  <c r="BK110" i="4"/>
  <c r="J105" i="5"/>
  <c r="J133" i="5"/>
  <c r="BK91" i="11"/>
  <c r="J92" i="7"/>
  <c r="J113" i="4"/>
  <c r="J97" i="10"/>
  <c r="BK140" i="5"/>
  <c r="J113" i="8"/>
  <c r="BK113" i="8"/>
  <c r="J108" i="11"/>
  <c r="BK106" i="8"/>
  <c r="BK87" i="10"/>
  <c r="BK121" i="9"/>
  <c r="J124" i="9"/>
  <c r="J108" i="5"/>
  <c r="BK120" i="8"/>
  <c r="BK95" i="4"/>
  <c r="BK120" i="4"/>
  <c r="J106" i="8"/>
  <c r="J120" i="4"/>
  <c r="J82" i="11"/>
  <c r="J106" i="4"/>
  <c r="BK114" i="7"/>
  <c r="BK120" i="10"/>
  <c r="J102" i="7"/>
  <c r="J34" i="11" l="1"/>
  <c r="P81" i="11"/>
  <c r="P80" i="11" s="1"/>
  <c r="AU67" i="1" s="1"/>
  <c r="R81" i="11"/>
  <c r="R80" i="11" s="1"/>
  <c r="T81" i="11"/>
  <c r="T80" i="11"/>
  <c r="F55" i="2"/>
  <c r="P92" i="9"/>
  <c r="P91" i="9" s="1"/>
  <c r="P90" i="9" s="1"/>
  <c r="AU65" i="1" s="1"/>
  <c r="P100" i="10"/>
  <c r="T84" i="3"/>
  <c r="T83" i="3"/>
  <c r="T82" i="3" s="1"/>
  <c r="R91" i="5"/>
  <c r="R90" i="5" s="1"/>
  <c r="R89" i="5" s="1"/>
  <c r="BK90" i="6"/>
  <c r="T90" i="8"/>
  <c r="T89" i="8" s="1"/>
  <c r="T88" i="8" s="1"/>
  <c r="T92" i="9"/>
  <c r="T91" i="9"/>
  <c r="T90" i="9" s="1"/>
  <c r="T100" i="10"/>
  <c r="T90" i="4"/>
  <c r="T89" i="4" s="1"/>
  <c r="T88" i="4" s="1"/>
  <c r="BK91" i="7"/>
  <c r="J91" i="7" s="1"/>
  <c r="J65" i="7" s="1"/>
  <c r="BK92" i="9"/>
  <c r="J92" i="9"/>
  <c r="J65" i="9"/>
  <c r="BK86" i="10"/>
  <c r="J86" i="10"/>
  <c r="J61" i="10"/>
  <c r="P86" i="10"/>
  <c r="P85" i="10"/>
  <c r="P84" i="10" s="1"/>
  <c r="AU66" i="1" s="1"/>
  <c r="R86" i="10"/>
  <c r="T86" i="10"/>
  <c r="T85" i="10"/>
  <c r="T84" i="10"/>
  <c r="R83" i="2"/>
  <c r="R82" i="2"/>
  <c r="R81" i="2" s="1"/>
  <c r="BK90" i="4"/>
  <c r="J90" i="4"/>
  <c r="J65" i="4" s="1"/>
  <c r="R92" i="9"/>
  <c r="R91" i="9"/>
  <c r="R90" i="9" s="1"/>
  <c r="BK100" i="10"/>
  <c r="J100" i="10" s="1"/>
  <c r="J63" i="10" s="1"/>
  <c r="BK84" i="3"/>
  <c r="J84" i="3" s="1"/>
  <c r="J61" i="3" s="1"/>
  <c r="P91" i="7"/>
  <c r="P90" i="7" s="1"/>
  <c r="P89" i="7" s="1"/>
  <c r="AU62" i="1" s="1"/>
  <c r="R84" i="3"/>
  <c r="R83" i="3"/>
  <c r="R82" i="3" s="1"/>
  <c r="T91" i="7"/>
  <c r="T90" i="7"/>
  <c r="T89" i="7" s="1"/>
  <c r="BK90" i="8"/>
  <c r="P90" i="8"/>
  <c r="P89" i="8"/>
  <c r="P88" i="8"/>
  <c r="AU64" i="1" s="1"/>
  <c r="P91" i="5"/>
  <c r="P90" i="5"/>
  <c r="P89" i="5" s="1"/>
  <c r="AU59" i="1" s="1"/>
  <c r="P90" i="4"/>
  <c r="P89" i="4"/>
  <c r="P88" i="4"/>
  <c r="AU58" i="1" s="1"/>
  <c r="T91" i="5"/>
  <c r="T90" i="5"/>
  <c r="T89" i="5" s="1"/>
  <c r="T90" i="6"/>
  <c r="T89" i="6" s="1"/>
  <c r="T88" i="6" s="1"/>
  <c r="R91" i="7"/>
  <c r="R90" i="7" s="1"/>
  <c r="R89" i="7" s="1"/>
  <c r="T83" i="2"/>
  <c r="T82" i="2" s="1"/>
  <c r="T81" i="2" s="1"/>
  <c r="P84" i="3"/>
  <c r="P83" i="3"/>
  <c r="P82" i="3"/>
  <c r="AU56" i="1" s="1"/>
  <c r="R90" i="4"/>
  <c r="R89" i="4"/>
  <c r="R88" i="4" s="1"/>
  <c r="BK91" i="5"/>
  <c r="R90" i="8"/>
  <c r="R89" i="8"/>
  <c r="R88" i="8"/>
  <c r="BK81" i="11"/>
  <c r="J81" i="11"/>
  <c r="J60" i="11"/>
  <c r="P83" i="2"/>
  <c r="P82" i="2"/>
  <c r="P81" i="2" s="1"/>
  <c r="AU55" i="1" s="1"/>
  <c r="R100" i="10"/>
  <c r="BK83" i="2"/>
  <c r="J83" i="2"/>
  <c r="J61" i="2"/>
  <c r="P90" i="6"/>
  <c r="P89" i="6"/>
  <c r="P88" i="6" s="1"/>
  <c r="AU61" i="1" s="1"/>
  <c r="R90" i="6"/>
  <c r="R89" i="6" s="1"/>
  <c r="R88" i="6" s="1"/>
  <c r="BE103" i="3"/>
  <c r="BE95" i="4"/>
  <c r="E50" i="5"/>
  <c r="F86" i="5"/>
  <c r="BK139" i="5"/>
  <c r="J139" i="5"/>
  <c r="J67" i="5" s="1"/>
  <c r="E76" i="6"/>
  <c r="BE91" i="6"/>
  <c r="BK119" i="6"/>
  <c r="J119" i="6"/>
  <c r="J66" i="6" s="1"/>
  <c r="E78" i="9"/>
  <c r="BE97" i="9"/>
  <c r="BK137" i="9"/>
  <c r="J137" i="9"/>
  <c r="J67" i="9"/>
  <c r="BE87" i="10"/>
  <c r="BE82" i="11"/>
  <c r="BE104" i="11"/>
  <c r="J82" i="4"/>
  <c r="E76" i="4"/>
  <c r="BE110" i="6"/>
  <c r="BE133" i="7"/>
  <c r="E76" i="8"/>
  <c r="BE103" i="9"/>
  <c r="E48" i="10"/>
  <c r="BA67" i="1"/>
  <c r="BE84" i="2"/>
  <c r="BE94" i="2"/>
  <c r="F59" i="4"/>
  <c r="BE111" i="5"/>
  <c r="BE117" i="5"/>
  <c r="BE106" i="6"/>
  <c r="F59" i="7"/>
  <c r="BE117" i="7"/>
  <c r="BE140" i="7"/>
  <c r="BE95" i="8"/>
  <c r="BE112" i="9"/>
  <c r="BE121" i="9"/>
  <c r="BE145" i="9"/>
  <c r="F81" i="10"/>
  <c r="BE97" i="10"/>
  <c r="BE124" i="10"/>
  <c r="BE129" i="10"/>
  <c r="BK96" i="10"/>
  <c r="J96" i="10" s="1"/>
  <c r="J62" i="10" s="1"/>
  <c r="E48" i="11"/>
  <c r="J52" i="11"/>
  <c r="F55" i="11"/>
  <c r="BE94" i="11"/>
  <c r="BE99" i="11"/>
  <c r="BB67" i="1"/>
  <c r="E48" i="2"/>
  <c r="J75" i="2"/>
  <c r="BE113" i="4"/>
  <c r="E77" i="7"/>
  <c r="J83" i="7"/>
  <c r="BE92" i="7"/>
  <c r="BE99" i="7"/>
  <c r="BE114" i="7"/>
  <c r="BE123" i="7"/>
  <c r="BE130" i="9"/>
  <c r="BK128" i="10"/>
  <c r="J128" i="10" s="1"/>
  <c r="J64" i="10" s="1"/>
  <c r="BE111" i="11"/>
  <c r="BE116" i="11"/>
  <c r="BC67" i="1"/>
  <c r="J52" i="3"/>
  <c r="BE89" i="3"/>
  <c r="BK119" i="4"/>
  <c r="J119" i="4" s="1"/>
  <c r="J66" i="4" s="1"/>
  <c r="BE129" i="5"/>
  <c r="BK139" i="7"/>
  <c r="J139" i="7"/>
  <c r="J67" i="7" s="1"/>
  <c r="J82" i="8"/>
  <c r="BE127" i="9"/>
  <c r="BD67" i="1"/>
  <c r="E72" i="3"/>
  <c r="BE85" i="3"/>
  <c r="BE110" i="4"/>
  <c r="BE103" i="8"/>
  <c r="J84" i="9"/>
  <c r="BE118" i="9"/>
  <c r="J78" i="10"/>
  <c r="AW67" i="1"/>
  <c r="F55" i="3"/>
  <c r="BE91" i="4"/>
  <c r="BE92" i="5"/>
  <c r="BK132" i="5"/>
  <c r="J132" i="5" s="1"/>
  <c r="J66" i="5" s="1"/>
  <c r="BE96" i="7"/>
  <c r="BE116" i="8"/>
  <c r="BE100" i="9"/>
  <c r="BE104" i="10"/>
  <c r="BE109" i="10"/>
  <c r="BE115" i="10"/>
  <c r="BE120" i="10"/>
  <c r="F85" i="6"/>
  <c r="BE129" i="7"/>
  <c r="F59" i="9"/>
  <c r="BE134" i="9"/>
  <c r="BE106" i="4"/>
  <c r="BE102" i="5"/>
  <c r="BE133" i="5"/>
  <c r="J56" i="6"/>
  <c r="BE103" i="6"/>
  <c r="BE106" i="8"/>
  <c r="BE113" i="8"/>
  <c r="BE120" i="4"/>
  <c r="BE96" i="5"/>
  <c r="BE108" i="5"/>
  <c r="BE120" i="5"/>
  <c r="BE113" i="6"/>
  <c r="BE105" i="7"/>
  <c r="F85" i="8"/>
  <c r="BE99" i="8"/>
  <c r="BE106" i="9"/>
  <c r="BE124" i="9"/>
  <c r="BK133" i="9"/>
  <c r="J133" i="9" s="1"/>
  <c r="J66" i="9" s="1"/>
  <c r="BE93" i="10"/>
  <c r="BE110" i="3"/>
  <c r="J56" i="5"/>
  <c r="BE105" i="5"/>
  <c r="BE91" i="2"/>
  <c r="BE96" i="3"/>
  <c r="BE103" i="4"/>
  <c r="BE116" i="4"/>
  <c r="BE99" i="5"/>
  <c r="BE114" i="5"/>
  <c r="BE140" i="5"/>
  <c r="BE111" i="7"/>
  <c r="BE91" i="8"/>
  <c r="BE101" i="10"/>
  <c r="BE91" i="11"/>
  <c r="BE108" i="11"/>
  <c r="BE93" i="3"/>
  <c r="BK109" i="3"/>
  <c r="J109" i="3" s="1"/>
  <c r="J62" i="3" s="1"/>
  <c r="BE123" i="5"/>
  <c r="BE126" i="5"/>
  <c r="BE116" i="6"/>
  <c r="BE102" i="7"/>
  <c r="BE120" i="7"/>
  <c r="BE126" i="7"/>
  <c r="BK132" i="7"/>
  <c r="J132" i="7"/>
  <c r="J66" i="7" s="1"/>
  <c r="BE110" i="8"/>
  <c r="BE120" i="8"/>
  <c r="BK119" i="8"/>
  <c r="J119" i="8"/>
  <c r="J66" i="8"/>
  <c r="BE109" i="9"/>
  <c r="BE138" i="9"/>
  <c r="BE100" i="3"/>
  <c r="BE106" i="3"/>
  <c r="BE99" i="4"/>
  <c r="BE95" i="6"/>
  <c r="BE99" i="6"/>
  <c r="BE120" i="6"/>
  <c r="BE108" i="7"/>
  <c r="BE93" i="9"/>
  <c r="BE115" i="9"/>
  <c r="BK144" i="9"/>
  <c r="J144" i="9"/>
  <c r="J68" i="9" s="1"/>
  <c r="J34" i="2"/>
  <c r="AW55" i="1"/>
  <c r="F35" i="3"/>
  <c r="BB56" i="1"/>
  <c r="F39" i="5"/>
  <c r="BD59" i="1" s="1"/>
  <c r="F37" i="9"/>
  <c r="BB65" i="1" s="1"/>
  <c r="F36" i="9"/>
  <c r="BA65" i="1"/>
  <c r="F39" i="8"/>
  <c r="BD64" i="1"/>
  <c r="F38" i="4"/>
  <c r="BC58" i="1"/>
  <c r="F37" i="7"/>
  <c r="BB62" i="1" s="1"/>
  <c r="F35" i="10"/>
  <c r="BB66" i="1"/>
  <c r="F38" i="5"/>
  <c r="BC59" i="1"/>
  <c r="F38" i="8"/>
  <c r="BC64" i="1" s="1"/>
  <c r="F39" i="4"/>
  <c r="BD58" i="1" s="1"/>
  <c r="F39" i="9"/>
  <c r="BD65" i="1"/>
  <c r="F37" i="8"/>
  <c r="BB64" i="1"/>
  <c r="F36" i="4"/>
  <c r="BA58" i="1"/>
  <c r="F36" i="6"/>
  <c r="BA61" i="1" s="1"/>
  <c r="AS54" i="1"/>
  <c r="F37" i="2"/>
  <c r="BD55" i="1" s="1"/>
  <c r="J34" i="10"/>
  <c r="AW66" i="1"/>
  <c r="J36" i="8"/>
  <c r="AW64" i="1"/>
  <c r="F36" i="5"/>
  <c r="BA59" i="1"/>
  <c r="F38" i="7"/>
  <c r="BC62" i="1" s="1"/>
  <c r="F34" i="3"/>
  <c r="BA56" i="1" s="1"/>
  <c r="J36" i="9"/>
  <c r="AW65" i="1"/>
  <c r="F37" i="3"/>
  <c r="BD56" i="1"/>
  <c r="F39" i="6"/>
  <c r="BD61" i="1" s="1"/>
  <c r="J36" i="6"/>
  <c r="AW61" i="1"/>
  <c r="F37" i="5"/>
  <c r="BB59" i="1"/>
  <c r="F37" i="4"/>
  <c r="BB58" i="1"/>
  <c r="F39" i="7"/>
  <c r="BD62" i="1" s="1"/>
  <c r="F36" i="3"/>
  <c r="BC56" i="1" s="1"/>
  <c r="J36" i="4"/>
  <c r="AW58" i="1"/>
  <c r="J36" i="5"/>
  <c r="AW59" i="1"/>
  <c r="F36" i="7"/>
  <c r="BA62" i="1" s="1"/>
  <c r="F38" i="6"/>
  <c r="BC61" i="1"/>
  <c r="F36" i="10"/>
  <c r="BC66" i="1" s="1"/>
  <c r="J36" i="7"/>
  <c r="AW62" i="1"/>
  <c r="J34" i="3"/>
  <c r="AW56" i="1" s="1"/>
  <c r="F36" i="2"/>
  <c r="BC55" i="1" s="1"/>
  <c r="F37" i="10"/>
  <c r="BD66" i="1"/>
  <c r="F36" i="8"/>
  <c r="BA64" i="1"/>
  <c r="F34" i="10"/>
  <c r="BA66" i="1" s="1"/>
  <c r="F34" i="2"/>
  <c r="BA55" i="1"/>
  <c r="F35" i="2"/>
  <c r="BB55" i="1"/>
  <c r="F37" i="6"/>
  <c r="BB61" i="1"/>
  <c r="F38" i="9"/>
  <c r="BC65" i="1" s="1"/>
  <c r="BK89" i="6" l="1"/>
  <c r="J89" i="6"/>
  <c r="J64" i="6"/>
  <c r="BK90" i="5"/>
  <c r="J90" i="5"/>
  <c r="J64" i="5" s="1"/>
  <c r="BK89" i="8"/>
  <c r="BK88" i="8"/>
  <c r="J88" i="8"/>
  <c r="J32" i="8" s="1"/>
  <c r="AG64" i="1" s="1"/>
  <c r="R85" i="10"/>
  <c r="R84" i="10" s="1"/>
  <c r="BK83" i="3"/>
  <c r="J83" i="3" s="1"/>
  <c r="J60" i="3" s="1"/>
  <c r="BK82" i="2"/>
  <c r="BK81" i="2"/>
  <c r="J81" i="2"/>
  <c r="J30" i="2" s="1"/>
  <c r="AG55" i="1" s="1"/>
  <c r="AN55" i="1" s="1"/>
  <c r="BK85" i="10"/>
  <c r="J85" i="10"/>
  <c r="J60" i="10" s="1"/>
  <c r="BK90" i="7"/>
  <c r="J90" i="7" s="1"/>
  <c r="J64" i="7" s="1"/>
  <c r="J90" i="8"/>
  <c r="J65" i="8"/>
  <c r="J90" i="6"/>
  <c r="J65" i="6" s="1"/>
  <c r="BK80" i="11"/>
  <c r="J80" i="11" s="1"/>
  <c r="J59" i="11" s="1"/>
  <c r="J91" i="5"/>
  <c r="J65" i="5"/>
  <c r="BK91" i="9"/>
  <c r="J91" i="9"/>
  <c r="J64" i="9"/>
  <c r="BK89" i="4"/>
  <c r="BK88" i="4"/>
  <c r="J88" i="4" s="1"/>
  <c r="J63" i="4" s="1"/>
  <c r="F33" i="2"/>
  <c r="AZ55" i="1"/>
  <c r="AU57" i="1"/>
  <c r="F33" i="3"/>
  <c r="AZ56" i="1"/>
  <c r="AU60" i="1"/>
  <c r="BB57" i="1"/>
  <c r="AX57" i="1"/>
  <c r="BA57" i="1"/>
  <c r="AW57" i="1"/>
  <c r="BD60" i="1"/>
  <c r="F35" i="7"/>
  <c r="AZ62" i="1" s="1"/>
  <c r="BA60" i="1"/>
  <c r="AW60" i="1" s="1"/>
  <c r="F35" i="8"/>
  <c r="AZ64" i="1"/>
  <c r="J35" i="6"/>
  <c r="AV61" i="1"/>
  <c r="AT61" i="1" s="1"/>
  <c r="BC63" i="1"/>
  <c r="AY63" i="1" s="1"/>
  <c r="J33" i="2"/>
  <c r="AV55" i="1"/>
  <c r="AT55" i="1"/>
  <c r="BD57" i="1"/>
  <c r="J35" i="4"/>
  <c r="AV58" i="1" s="1"/>
  <c r="AT58" i="1" s="1"/>
  <c r="AU63" i="1"/>
  <c r="BA63" i="1"/>
  <c r="AW63" i="1"/>
  <c r="BC60" i="1"/>
  <c r="AY60" i="1"/>
  <c r="J33" i="11"/>
  <c r="AV67" i="1"/>
  <c r="AT67" i="1"/>
  <c r="F35" i="5"/>
  <c r="AZ59" i="1" s="1"/>
  <c r="F35" i="9"/>
  <c r="AZ65" i="1"/>
  <c r="BB63" i="1"/>
  <c r="AX63" i="1"/>
  <c r="BB60" i="1"/>
  <c r="AX60" i="1"/>
  <c r="J35" i="7"/>
  <c r="AV62" i="1" s="1"/>
  <c r="AT62" i="1" s="1"/>
  <c r="J33" i="3"/>
  <c r="AV56" i="1"/>
  <c r="AT56" i="1"/>
  <c r="F35" i="6"/>
  <c r="AZ61" i="1"/>
  <c r="J35" i="9"/>
  <c r="AV65" i="1"/>
  <c r="AT65" i="1" s="1"/>
  <c r="F33" i="11"/>
  <c r="AZ67" i="1" s="1"/>
  <c r="J33" i="10"/>
  <c r="AV66" i="1"/>
  <c r="AT66" i="1"/>
  <c r="BD63" i="1"/>
  <c r="BC57" i="1"/>
  <c r="AY57" i="1"/>
  <c r="F33" i="10"/>
  <c r="AZ66" i="1" s="1"/>
  <c r="J35" i="5"/>
  <c r="AV59" i="1"/>
  <c r="AT59" i="1"/>
  <c r="F35" i="4"/>
  <c r="AZ58" i="1"/>
  <c r="J35" i="8"/>
  <c r="AV64" i="1"/>
  <c r="AT64" i="1" s="1"/>
  <c r="J39" i="2" l="1"/>
  <c r="J41" i="8"/>
  <c r="BK89" i="7"/>
  <c r="J89" i="7" s="1"/>
  <c r="J32" i="7" s="1"/>
  <c r="AG62" i="1" s="1"/>
  <c r="AN62" i="1" s="1"/>
  <c r="BK82" i="3"/>
  <c r="J82" i="3"/>
  <c r="J59" i="3" s="1"/>
  <c r="BK88" i="6"/>
  <c r="J88" i="6"/>
  <c r="J63" i="6"/>
  <c r="BK84" i="10"/>
  <c r="J84" i="10"/>
  <c r="J59" i="10"/>
  <c r="J89" i="8"/>
  <c r="J64" i="8"/>
  <c r="J63" i="8"/>
  <c r="BK89" i="5"/>
  <c r="J89" i="5"/>
  <c r="J63" i="5"/>
  <c r="J59" i="2"/>
  <c r="J82" i="2"/>
  <c r="J60" i="2"/>
  <c r="J89" i="4"/>
  <c r="J64" i="4"/>
  <c r="BK90" i="9"/>
  <c r="J90" i="9"/>
  <c r="AN64" i="1"/>
  <c r="BC54" i="1"/>
  <c r="AY54" i="1"/>
  <c r="AU54" i="1"/>
  <c r="J30" i="11"/>
  <c r="AG67" i="1"/>
  <c r="AN67" i="1"/>
  <c r="AZ63" i="1"/>
  <c r="AV63" i="1"/>
  <c r="AT63" i="1" s="1"/>
  <c r="J32" i="4"/>
  <c r="AG58" i="1"/>
  <c r="AN58" i="1"/>
  <c r="BA54" i="1"/>
  <c r="AW54" i="1"/>
  <c r="AK30" i="1"/>
  <c r="BD54" i="1"/>
  <c r="W33" i="1" s="1"/>
  <c r="AZ57" i="1"/>
  <c r="AV57" i="1"/>
  <c r="AT57" i="1"/>
  <c r="J32" i="9"/>
  <c r="AG65" i="1" s="1"/>
  <c r="AN65" i="1" s="1"/>
  <c r="BB54" i="1"/>
  <c r="W31" i="1"/>
  <c r="AZ60" i="1"/>
  <c r="AV60" i="1"/>
  <c r="AT60" i="1" s="1"/>
  <c r="J41" i="4" l="1"/>
  <c r="J41" i="9"/>
  <c r="J39" i="11"/>
  <c r="J41" i="7"/>
  <c r="J63" i="9"/>
  <c r="J63" i="7"/>
  <c r="J32" i="5"/>
  <c r="AG59" i="1"/>
  <c r="AN59" i="1"/>
  <c r="J30" i="10"/>
  <c r="AG66" i="1"/>
  <c r="AN66" i="1" s="1"/>
  <c r="AX54" i="1"/>
  <c r="J32" i="6"/>
  <c r="AG61" i="1"/>
  <c r="AN61" i="1" s="1"/>
  <c r="AZ54" i="1"/>
  <c r="AV54" i="1"/>
  <c r="AK29" i="1" s="1"/>
  <c r="AG63" i="1"/>
  <c r="AN63" i="1"/>
  <c r="J30" i="3"/>
  <c r="AG56" i="1"/>
  <c r="AN56" i="1"/>
  <c r="W30" i="1"/>
  <c r="W32" i="1"/>
  <c r="J41" i="6" l="1"/>
  <c r="J39" i="3"/>
  <c r="J41" i="5"/>
  <c r="J39" i="10"/>
  <c r="AT54" i="1"/>
  <c r="AG57" i="1"/>
  <c r="AN57" i="1"/>
  <c r="AG60" i="1"/>
  <c r="AN60" i="1" s="1"/>
  <c r="W29" i="1"/>
  <c r="AG54" i="1" l="1"/>
  <c r="AK26" i="1"/>
  <c r="AK35" i="1" s="1"/>
  <c r="AN54" i="1" l="1"/>
</calcChain>
</file>

<file path=xl/sharedStrings.xml><?xml version="1.0" encoding="utf-8"?>
<sst xmlns="http://schemas.openxmlformats.org/spreadsheetml/2006/main" count="5584" uniqueCount="756">
  <si>
    <t>Export Komplet</t>
  </si>
  <si>
    <t>VZ</t>
  </si>
  <si>
    <t>2.0</t>
  </si>
  <si>
    <t>ZAMOK</t>
  </si>
  <si>
    <t>False</t>
  </si>
  <si>
    <t>{73efca28-a723-434b-9dcd-11fd79c2f2b6}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</si>
  <si>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</si>
  <si>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</si>
  <si>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</si>
  <si>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</si>
  <si>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</si>
  <si>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</si>
  <si>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</si>
  <si>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</si>
  <si>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2019/MestoSpk/01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</si>
  <si>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</si>
  <si>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</si>
  <si>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nivy – tůně pod Čarovným lesem</t>
  </si>
  <si>
    <t>KSO:</t>
  </si>
  <si>
    <t/>
  </si>
  <si>
    <t>CC-CZ:</t>
  </si>
  <si>
    <t>Místo:</t>
  </si>
  <si>
    <t>Bezejmenný VT, ř. km 1,05</t>
  </si>
  <si>
    <t>Datum:</t>
  </si>
  <si>
    <t>31. 1. 2019</t>
  </si>
  <si>
    <t>Zadavatel:</t>
  </si>
  <si>
    <t>IČ:</t>
  </si>
  <si>
    <t xml:space="preserve"> 00303461</t>
  </si>
  <si>
    <t>Město Šumperk</t>
  </si>
  <si>
    <t>DIČ:</t>
  </si>
  <si>
    <t>CZ00303461</t>
  </si>
  <si>
    <t>Uchazeč:</t>
  </si>
  <si>
    <t>Vyplň údaj</t>
  </si>
  <si>
    <t>Projektant:</t>
  </si>
  <si>
    <t>63320819</t>
  </si>
  <si>
    <t>Terra-pozemkové úpravy, s.r.o.</t>
  </si>
  <si>
    <t>CZ63320819</t>
  </si>
  <si>
    <t>True</t>
  </si>
  <si>
    <t>Zpracovatel:</t>
  </si>
  <si>
    <t>Ing.et Ing. Filip Brtna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</si>
  <si>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</si>
  <si>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</si>
  <si>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</si>
  <si>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</si>
  <si>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</si>
  <si>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</si>
  <si>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</si>
  <si>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</si>
  <si>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</si>
  <si>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</si>
  <si>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</si>
  <si>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</si>
  <si>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</si>
  <si>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</si>
  <si>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</si>
  <si>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</si>
  <si>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</si>
  <si>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</si>
  <si>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</si>
  <si>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</si>
  <si>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</si>
  <si>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</si>
  <si>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</si>
  <si>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</si>
  <si>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</si>
  <si>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</si>
  <si>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</si>
  <si>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</si>
  <si>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</si>
  <si>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</si>
  <si>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</si>
  <si>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</si>
  <si>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</si>
  <si>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</si>
  <si>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</si>
  <si>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</si>
  <si>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</si>
  <si>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</si>
  <si>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</si>
  <si>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</si>
  <si>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</si>
  <si>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</si>
  <si>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Příprava území</t>
  </si>
  <si>
    <t>STA</t>
  </si>
  <si>
    <t>1</t>
  </si>
  <si>
    <t>{d6bbf7c1-43cf-4bce-a1bc-942af6f868d3}</t>
  </si>
  <si>
    <t>2</t>
  </si>
  <si>
    <t>SO 01</t>
  </si>
  <si>
    <t>Koryto toku</t>
  </si>
  <si>
    <t>{b8ab6a4f-6f86-42a5-8107-70ea1031c8b6}</t>
  </si>
  <si>
    <t>SO 02</t>
  </si>
  <si>
    <t>Tůň 1</t>
  </si>
  <si>
    <t>{51d4e33d-6a69-4a51-b57c-6cf8b2b25632}</t>
  </si>
  <si>
    <t>SO 02.1</t>
  </si>
  <si>
    <t>Zátopa</t>
  </si>
  <si>
    <t>Soupis</t>
  </si>
  <si>
    <t>{63c283f9-a010-4253-b0e0-5ebbd2cc32e4}</t>
  </si>
  <si>
    <t>SO 02.2</t>
  </si>
  <si>
    <t>Hráz</t>
  </si>
  <si>
    <t>{6676ca3b-bdbe-4745-a100-bed9025c4b6c}</t>
  </si>
  <si>
    <t>SO 03</t>
  </si>
  <si>
    <t>Tůň 2</t>
  </si>
  <si>
    <t>{5f1d72f6-6b91-43e6-b7fa-5d3e76faa6f6}</t>
  </si>
  <si>
    <t>SO 03.1</t>
  </si>
  <si>
    <t>{db167be9-9577-42e9-a2c0-0caf3d674f2e}</t>
  </si>
  <si>
    <t>SO 03.2</t>
  </si>
  <si>
    <t xml:space="preserve"> Hráz</t>
  </si>
  <si>
    <t>{6c1f3f1c-b6a1-47e2-bfc7-6b4e8a27f6d3}</t>
  </si>
  <si>
    <t>S0 04</t>
  </si>
  <si>
    <t>Tůň 3</t>
  </si>
  <si>
    <t>{f83bf913-0412-4f86-9799-745f90577e1e}</t>
  </si>
  <si>
    <t>SO 04.1</t>
  </si>
  <si>
    <t>{21036898-9bc2-4caa-948b-e149d7bd2d6b}</t>
  </si>
  <si>
    <t>SO 04.2</t>
  </si>
  <si>
    <t>{a7ffecd1-f010-43d8-afbe-6903c8ae4413}</t>
  </si>
  <si>
    <t>SO 05</t>
  </si>
  <si>
    <t xml:space="preserve">Mobiliář </t>
  </si>
  <si>
    <t>{01e56ba1-66c4-4c2e-a701-279c47db5508}</t>
  </si>
  <si>
    <t>VON</t>
  </si>
  <si>
    <t>Vedlejší a ostatní náklady</t>
  </si>
  <si>
    <t>{4abd82f6-3def-40ff-bda0-672ffb530e4d}</t>
  </si>
  <si>
    <t>KRYCÍ LIST SOUPISU PRACÍ</t>
  </si>
  <si>
    <t>Objekt:</t>
  </si>
  <si>
    <t>SO 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</si>
  <si>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</si>
  <si>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</si>
  <si>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</si>
  <si>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</si>
  <si>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</si>
  <si>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</si>
  <si>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</si>
  <si>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</si>
  <si>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</si>
  <si>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</si>
  <si>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</si>
  <si>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</si>
  <si>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</si>
  <si>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</si>
  <si>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</si>
  <si>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</si>
  <si>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</si>
  <si>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</si>
  <si>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</si>
  <si>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</si>
  <si>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</si>
  <si>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</si>
  <si>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</si>
  <si>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</si>
  <si>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</si>
  <si>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111131RFP</t>
  </si>
  <si>
    <t>Firem pol.: Odstranění pařezů, včetně jejich likvidace   </t>
  </si>
  <si>
    <t>ks</t>
  </si>
  <si>
    <t>4</t>
  </si>
  <si>
    <t>-309108075</t>
  </si>
  <si>
    <t>PP</t>
  </si>
  <si>
    <t>Firem pol.: Odstranění pařezů, včetně jejich likvidace</t>
  </si>
  <si>
    <t>VV</t>
  </si>
  <si>
    <t xml:space="preserve">Poznámka k položce:  </t>
  </si>
  <si>
    <t>"položka obsahuje veškerou nutnou manipulaci s odstraňovanými pařezy (vytrhání, nakládání, vodorovné přemístění apod.)</t>
  </si>
  <si>
    <t>-odstranění a trvalá likvidace pařezů v souladu s platnými právními předpisy (var. řešení odvoz pařezů na skládku, včetně poplatku za skládkování)</t>
  </si>
  <si>
    <t>90 "90 ks, různých průměrů, z toho 10 ks bude ponecháno na místě pro uložení do tůní jako úkryty pro živočichy</t>
  </si>
  <si>
    <t>Součet</t>
  </si>
  <si>
    <t>111201101</t>
  </si>
  <si>
    <t>Odstranění křovin a stromů průměru kmene do 100 mm i s kořeny z celkové plochy do 1000 m2</t>
  </si>
  <si>
    <t>m2</t>
  </si>
  <si>
    <t>CS ÚRS 2019 01</t>
  </si>
  <si>
    <t>210056790</t>
  </si>
  <si>
    <t>Odstranění křovin a stromů s odstraněním kořenů průměru kmene do 100 mm do sklonu terénu 1 : 5, při celkové ploše do 1 000 m2</t>
  </si>
  <si>
    <t xml:space="preserve">900,0 </t>
  </si>
  <si>
    <t>3</t>
  </si>
  <si>
    <t>17FRP</t>
  </si>
  <si>
    <t>Firem. pol.: Štěpkování křovin a větví průměru do 10 cm</t>
  </si>
  <si>
    <t>hod</t>
  </si>
  <si>
    <t>-2093749486</t>
  </si>
  <si>
    <t>12,0</t>
  </si>
  <si>
    <t>SO 01 - Koryto toku</t>
  </si>
  <si>
    <t xml:space="preserve">    9 - Ostatní konstrukce a práce-bourání</t>
  </si>
  <si>
    <t>124103101</t>
  </si>
  <si>
    <t>Vykopávky do 1000 m3 pro koryta vodotečí v hornině tř. 1 a 2</t>
  </si>
  <si>
    <t>m3</t>
  </si>
  <si>
    <t>-1831379222</t>
  </si>
  <si>
    <t>Vykopávky pro koryta vodotečí s přehozením výkopku na vzdálenost do 3 m nebo s naložením na dopravní prostředek v horninách tř. 1 a 2 do 1 000 m3</t>
  </si>
  <si>
    <t>"35 % zastoupení hor. tř. 1 a 2</t>
  </si>
  <si>
    <t>7,67*0,35 " viz výkaz kubatur, hmotová tabulka*35 %</t>
  </si>
  <si>
    <t>124203101</t>
  </si>
  <si>
    <t>Vykopávky do 1000 m3 pro koryta vodotečí v hornině tř. 3</t>
  </si>
  <si>
    <t>-441675094</t>
  </si>
  <si>
    <t>Vykopávky pro koryta vodotečí s přehozením výkopku na vzdálenost do 3 m nebo s naložením na dopravní prostředek v hornině tř. 3 do 1 000 m3</t>
  </si>
  <si>
    <t>"60 % zastoupení hor. tř. 3</t>
  </si>
  <si>
    <t>7,67*0,60 " viz výkaz kubatur, hmotová tabulka*60 %</t>
  </si>
  <si>
    <t>124203109</t>
  </si>
  <si>
    <t>Příplatek k vykopávkám pro koryta vodotečí v hornině tř. 3 za lepivost</t>
  </si>
  <si>
    <t>1238127265</t>
  </si>
  <si>
    <t>Vykopávky pro koryta vodotečí s přehozením výkopku na vzdálenost do 3 m nebo s naložením na dopravní prostředek v hornině tř. 3 Příplatek k cenám za lepivost horniny tř. 3</t>
  </si>
  <si>
    <t>4,602*0,50 "50 % lepivost</t>
  </si>
  <si>
    <t>124303101</t>
  </si>
  <si>
    <t>Vykopávky do 1000 m3 pro koryta vodotečí v hornině tř. 4</t>
  </si>
  <si>
    <t>395616488</t>
  </si>
  <si>
    <t>Vykopávky pro koryta vodotečí s přehozením výkopku na vzdálenost do 3 m nebo s naložením na dopravní prostředek v hornině tř. 4 do 1 000 m3</t>
  </si>
  <si>
    <t>"5 % zastoupení hor. tř. 4</t>
  </si>
  <si>
    <t>7,67*0,05 " viz výkaz kubatur, hmotová tabulka*5 %</t>
  </si>
  <si>
    <t>5</t>
  </si>
  <si>
    <t>124303109</t>
  </si>
  <si>
    <t>Příplatek k vykopávkám pro koryta vodotečí v hornině tř. 4 za lepivost</t>
  </si>
  <si>
    <t>223384907</t>
  </si>
  <si>
    <t>Vykopávky pro koryta vodotečí s přehozením výkopku na vzdálenost do 3 m nebo s naložením na dopravní prostředek v hornině tř. 4 Příplatek k cenám za lepivost horniny tř. 4</t>
  </si>
  <si>
    <t>0,384*0,10 "10 % lepivost</t>
  </si>
  <si>
    <t>6</t>
  </si>
  <si>
    <t>181951101</t>
  </si>
  <si>
    <t>Úprava pláně v hornině tř. 1 až 4 bez zhutnění</t>
  </si>
  <si>
    <t>-1653840146</t>
  </si>
  <si>
    <t>Úprava pláně vyrovnáním výškových rozdílů v hornině tř. 1 až 4 bez zhutnění</t>
  </si>
  <si>
    <t>33,25</t>
  </si>
  <si>
    <t>7</t>
  </si>
  <si>
    <t>182101101</t>
  </si>
  <si>
    <t>Svahování v zářezech v hornině tř. 1 až 4</t>
  </si>
  <si>
    <t>775426780</t>
  </si>
  <si>
    <t>Svahování trvalých svahů do projektovaných profilů s potřebným přemístěním výkopku při svahování v zářezech v hornině tř. 1 až 4</t>
  </si>
  <si>
    <t xml:space="preserve">25,41 "viz výkaz kubatur, hmotová tabulka </t>
  </si>
  <si>
    <t>9</t>
  </si>
  <si>
    <t>Ostatní konstrukce a práce-bourání</t>
  </si>
  <si>
    <t>8</t>
  </si>
  <si>
    <t>989999RFP</t>
  </si>
  <si>
    <t>Kompletní likvidace vešker. přebytečného výkopku (výkopová zemina), dle z. č. 185/2001 Sb., o odpadech v plat. znění a  vyhlášek</t>
  </si>
  <si>
    <t>2047855628</t>
  </si>
  <si>
    <t>F.p: Komplení likvidace vešker. přebytečného výkopku, vytěžených sedimentů a ost. odpadů, dle z. č. 185/2001 Sb., o odpadech v plat. znění a vyhlášek</t>
  </si>
  <si>
    <t>"var. řeš. likvidace přebytečné zeminy vodorovným přemístěním a uložením na skládce odpadů Rapotín</t>
  </si>
  <si>
    <t>"vč. veškeré manipulace a vodorovného přemístění na vzdálenost do 5 km =  161 Kč/m3 + poplatek za uložení 150 Kč/t, koef. 1,90 = 285 Kč/m3</t>
  </si>
  <si>
    <t xml:space="preserve">2,685+4,602+0,384 "vykopávky koryt hor. 1+ hor. 3+hor. 4 </t>
  </si>
  <si>
    <t>SO 02 - Tůň 1</t>
  </si>
  <si>
    <t>Soupis:</t>
  </si>
  <si>
    <t>SO 02.1 - Zátopa</t>
  </si>
  <si>
    <t>121103111</t>
  </si>
  <si>
    <t>Skrývka zemin schopných zúrodnění v rovině a svahu do 1:5</t>
  </si>
  <si>
    <t>-1075361676</t>
  </si>
  <si>
    <t>Skrývka zemin schopných zúrodnění v rovině a ve sklonu do 1:5</t>
  </si>
  <si>
    <t xml:space="preserve">"Sejmutí humózních vrstev, viz výkaz kubatur, hmotová tabulka </t>
  </si>
  <si>
    <t xml:space="preserve">40,98 "uložit na meziskládku k dalšímu použití   </t>
  </si>
  <si>
    <t>122101101</t>
  </si>
  <si>
    <t>Odkopávky a prokopávky nezapažené v hornině tř. 1 a 2 objem do 100 m3</t>
  </si>
  <si>
    <t>-2069351767</t>
  </si>
  <si>
    <t>Odkopávky a prokopávky nezapažené s přehozením výkopku na vzdálenost do 3 m nebo s naložením na dopravní prostředek v horninách tř. 1 a 2 do 100 m3</t>
  </si>
  <si>
    <t>"30 % hor. tř. 1 a 2</t>
  </si>
  <si>
    <t>106,22*0.3</t>
  </si>
  <si>
    <t>122201101</t>
  </si>
  <si>
    <t>Odkopávky a prokopávky nezapažené v hornině tř. 3 objem do 100 m3</t>
  </si>
  <si>
    <t>-1108601096</t>
  </si>
  <si>
    <t>Odkopávky a prokopávky nezapažené s přehozením výkopku na vzdálenost do 3 m nebo s naložením na dopravní prostředek v hornině tř. 3 do 100 m3</t>
  </si>
  <si>
    <t>"60 % hor. tř. 3</t>
  </si>
  <si>
    <t>106,22*0.6</t>
  </si>
  <si>
    <t>122201109</t>
  </si>
  <si>
    <t>Příplatek za lepivost u odkopávek v hornině tř. 1 až 3</t>
  </si>
  <si>
    <t>-1041996505</t>
  </si>
  <si>
    <t>Odkopávky a prokopávky nezapažené s přehozením výkopku na vzdálenost do 3 m nebo s naložením na dopravní prostředek v hornině tř. 3 Příplatek k cenám za lepivost horniny tř. 3</t>
  </si>
  <si>
    <t>63,732*0,50 "50 % lepivost</t>
  </si>
  <si>
    <t>122301101</t>
  </si>
  <si>
    <t>Odkopávky a prokopávky nezapažené v hornině tř. 4 objem do 100 m3</t>
  </si>
  <si>
    <t>-1315354755</t>
  </si>
  <si>
    <t>Odkopávky a prokopávky nezapažené s přehozením výkopku na vzdálenost do 3 m nebo s naložením na dopravní prostředek v hornině tř. 4 do 100 m3</t>
  </si>
  <si>
    <t>"10 % hor. tř. 4</t>
  </si>
  <si>
    <t>106,22*0.10</t>
  </si>
  <si>
    <t>122301109</t>
  </si>
  <si>
    <t>Příplatek za lepivost u odkopávek nezapažených v hornině tř. 4</t>
  </si>
  <si>
    <t>-1035546229</t>
  </si>
  <si>
    <t>Odkopávky a prokopávky nezapažené s přehozením výkopku na vzdálenost do 3 m nebo s naložením na dopravní prostředek v hornině tř. 4 Příplatek k cenám za lepivost horniny tř. 4</t>
  </si>
  <si>
    <t>10,622*0,50 "50 % lepivost</t>
  </si>
  <si>
    <t>1073365094</t>
  </si>
  <si>
    <t xml:space="preserve">191,97 "viz výkaz kubatur, hmotová tabulka </t>
  </si>
  <si>
    <t>107923488</t>
  </si>
  <si>
    <t xml:space="preserve">95,06 "viz výkaz kubatur, hmotová tabulka </t>
  </si>
  <si>
    <t>335543854</t>
  </si>
  <si>
    <t>40,98+31,866+63,732+10,622-39,050 "skrývka + vykopávky koryt hor. 1 až  2+ hor. 3+hor. 4 -násypy do hráze SO 02.2</t>
  </si>
  <si>
    <t>SO 02.2 - Hráz</t>
  </si>
  <si>
    <t xml:space="preserve">    998 - Přesun hmot</t>
  </si>
  <si>
    <t>-387541498</t>
  </si>
  <si>
    <t>"Sejmutí humózních vrstev, viz výkaz kubatur, hmotová tabulka</t>
  </si>
  <si>
    <t>15,14 "uložit na meziskládku k dalšímu použití</t>
  </si>
  <si>
    <t>162201102</t>
  </si>
  <si>
    <t>Vodorovné přemístění do 50 m výkopku/sypaniny z horniny tř. 1 až 4</t>
  </si>
  <si>
    <t>607549810</t>
  </si>
  <si>
    <t>Vodorovné přemístění výkopku nebo sypaniny po suchu na obvyklém dopravním prostředku, bez naložení výkopku, avšak se složením bez rozhrnutí z horniny tř. 1 až 4 na vzdálenost přes 20 do 50 m</t>
  </si>
  <si>
    <t>39,05 "vnitrostaveništní manipulace s výkopkem do hráze, průměrně 40 m</t>
  </si>
  <si>
    <t>162206112</t>
  </si>
  <si>
    <t>Vodorovné přemístění do 50 m bez naložení výkopku ze zemin schopných zúrodnění</t>
  </si>
  <si>
    <t>212569805</t>
  </si>
  <si>
    <t>Vodorovné přemístění výkopku bez naložení, avšak se složením zemin schopných zúrodnění, na vzdálenost přes 20 do 50 m</t>
  </si>
  <si>
    <t>(34,22*0,10+39,76*0,10)*2 "humózní zemina na  meziskládku a zpět k dalšímu použití</t>
  </si>
  <si>
    <t>167103101</t>
  </si>
  <si>
    <t>Nakládání výkopku ze zemin schopných zúrodnění</t>
  </si>
  <si>
    <t>43575716</t>
  </si>
  <si>
    <t>Nakládání neulehlého výkopku z hromad zeminy schopné zúrodnění</t>
  </si>
  <si>
    <t>34,22*0,10+39,76*0,10 "humózní zemina z meziskládky k dalšímu použití</t>
  </si>
  <si>
    <t>171103202</t>
  </si>
  <si>
    <t>Uložení sypanin z horniny tř. 1 až 4 do hrází nádrží se zhutněním 100 % PS C s příměsí jílu do 50 %</t>
  </si>
  <si>
    <t>-504209667</t>
  </si>
  <si>
    <t>Uložení netříděných sypanin z hornin tř. 1 až 4 do zemních hrází pro jakoukoliv šířku koruny přehradních a jiných vodních nádrží se zhutněním do 100 % PS - koef. C s příměsí jílové hlíny přes 20 do 50 % objemu</t>
  </si>
  <si>
    <t>39,05  "viz výkaz kubatur, hmotová tabulka</t>
  </si>
  <si>
    <t>181006111</t>
  </si>
  <si>
    <t>Rozprostření zemin tl vrstvy do 0,1 m schopných zúrodnění v rovině a sklonu do 1:5</t>
  </si>
  <si>
    <t>-1639161531</t>
  </si>
  <si>
    <t>Rozprostření zemin schopných zúrodnění v rovině a ve sklonu do 1:5, tloušťka vrstvy do 0,10 m</t>
  </si>
  <si>
    <t>34,22 "viz výkaz kubatur, hmotová tabulka</t>
  </si>
  <si>
    <t>181006121</t>
  </si>
  <si>
    <t>Rozprostření zemin tl vrstvy do 0,1 m schopných zúrodnění ve sklonu přes 1:5</t>
  </si>
  <si>
    <t>-703201340</t>
  </si>
  <si>
    <t>Rozprostření zemin schopných zúrodnění ve sklonu přes 1:5, tloušťka vrstvy do 0,10 m</t>
  </si>
  <si>
    <t>39,76 "viz výkaz kubatur, hmotová tabulka</t>
  </si>
  <si>
    <t>181411121</t>
  </si>
  <si>
    <t>Založení lučního trávníku výsevem plochy do 1000 m2 v rovině a ve svahu do 1:5</t>
  </si>
  <si>
    <t>384960875</t>
  </si>
  <si>
    <t>Založení trávníku na půdě předem připravené plochy do 1000 m2 výsevem včetně utažení lučního v rovině nebo na svahu do 1:5</t>
  </si>
  <si>
    <t>34,22</t>
  </si>
  <si>
    <t>M</t>
  </si>
  <si>
    <t>00572472</t>
  </si>
  <si>
    <t>osivo směs travní krajinná-rovinná</t>
  </si>
  <si>
    <t>kg</t>
  </si>
  <si>
    <t>-697123387</t>
  </si>
  <si>
    <t>34,22*0,015 "Přepočtené koeficientem množství</t>
  </si>
  <si>
    <t>10</t>
  </si>
  <si>
    <t>181411123</t>
  </si>
  <si>
    <t>Založení lučního trávníku výsevem plochy do 1000 m2 ve svahu do 1:1</t>
  </si>
  <si>
    <t>-2082617400</t>
  </si>
  <si>
    <t>Založení trávníku na půdě předem připravené plochy do 1000 m2 výsevem včetně utažení lučního na svahu přes 1:2 do 1:1</t>
  </si>
  <si>
    <t>39,76</t>
  </si>
  <si>
    <t>11</t>
  </si>
  <si>
    <t>00572474</t>
  </si>
  <si>
    <t>osivo směs travní krajinná-svahová</t>
  </si>
  <si>
    <t>1992467047</t>
  </si>
  <si>
    <t>39,76*0,015 "Přepočtené koeficientem množství</t>
  </si>
  <si>
    <t>12</t>
  </si>
  <si>
    <t>181951102</t>
  </si>
  <si>
    <t>Úprava pláně v hornině tř. 1 až 4 se zhutněním</t>
  </si>
  <si>
    <t>93243969</t>
  </si>
  <si>
    <t>Úprava pláně vyrovnáním výškových rozdílů v hornině tř. 1 až 4 se zhutněním</t>
  </si>
  <si>
    <t>133,72 "viz výkaz kubatur, hmotová tabulka</t>
  </si>
  <si>
    <t>13</t>
  </si>
  <si>
    <t>182201101</t>
  </si>
  <si>
    <t>Svahování násypů</t>
  </si>
  <si>
    <t>380052894</t>
  </si>
  <si>
    <t>Svahování trvalých svahů do projektovaných profilů s potřebným přemístěním výkopku při svahování násypů v jakékoliv hornině</t>
  </si>
  <si>
    <t>63,25 "viz výkaz kubatur, hmotová tabulka</t>
  </si>
  <si>
    <t>14</t>
  </si>
  <si>
    <t>-395700365</t>
  </si>
  <si>
    <t>15,140-7,398 "sejmutí humózní vrstvy - ohumusování</t>
  </si>
  <si>
    <t>998</t>
  </si>
  <si>
    <t>Přesun hmot</t>
  </si>
  <si>
    <t>998332011</t>
  </si>
  <si>
    <t>Přesun hmot pro úpravy vodních toků a kanály</t>
  </si>
  <si>
    <t>t</t>
  </si>
  <si>
    <t>1465451198</t>
  </si>
  <si>
    <t>Přesun hmot pro úpravy vodních toků a kanály, hráze rybníků apod. dopravní vzdálenost do 500 m</t>
  </si>
  <si>
    <t>SO 03 - Tůň 2</t>
  </si>
  <si>
    <t>SO 03.1 - Zátopa</t>
  </si>
  <si>
    <t>-288312698</t>
  </si>
  <si>
    <t xml:space="preserve">20,35 "uložit na meziskládku k dalšímu použití   </t>
  </si>
  <si>
    <t>-399860549</t>
  </si>
  <si>
    <t>65,98*0.3</t>
  </si>
  <si>
    <t>264613635</t>
  </si>
  <si>
    <t>65,98*0.6</t>
  </si>
  <si>
    <t>-185168384</t>
  </si>
  <si>
    <t>39,588*0,50 "50 % lepivost</t>
  </si>
  <si>
    <t>-584289685</t>
  </si>
  <si>
    <t>65,98*0.10</t>
  </si>
  <si>
    <t>1475691656</t>
  </si>
  <si>
    <t>6,598*0,50 "50 % lepivost</t>
  </si>
  <si>
    <t>2017917545</t>
  </si>
  <si>
    <t xml:space="preserve">101,16 "viz výkaz kubatur, hmotová tabulka </t>
  </si>
  <si>
    <t>1076983184</t>
  </si>
  <si>
    <t xml:space="preserve">43,09 "viz výkaz kubatur, hmotová tabulka </t>
  </si>
  <si>
    <t>-924531123</t>
  </si>
  <si>
    <t>20,35+19,794+39,588+6,598-37,25 "skrývka humózní zeminy + vykopávky koryt hor. 1 až  2+ hor. 3+hor. 4 -násypy do hráze SO 03.2</t>
  </si>
  <si>
    <t>SO 03.2 -  Hráz</t>
  </si>
  <si>
    <t>-1412527326</t>
  </si>
  <si>
    <t>13,63 "uložit na meziskládku k dalšímu použití</t>
  </si>
  <si>
    <t>805915817</t>
  </si>
  <si>
    <t>37,25 "vnitrostaveništní manipulace s výkopkem do hráze, průměrně 40 m</t>
  </si>
  <si>
    <t>-1018936475</t>
  </si>
  <si>
    <t>(32,63*0,10+33,58*0,10)*2 "humózní zemina na  meziskládku a zpět k dalšímu použití</t>
  </si>
  <si>
    <t>984819234</t>
  </si>
  <si>
    <t>32,63*0,10+33,58*0,10 "humózní zemina z meziskládky k dalšímu použití</t>
  </si>
  <si>
    <t>-334577331</t>
  </si>
  <si>
    <t>37,25  "viz výkaz kubatur, hmotová tabulka</t>
  </si>
  <si>
    <t>-1230585788</t>
  </si>
  <si>
    <t>32,63 "viz výkaz kubatur, hmotová tabulka</t>
  </si>
  <si>
    <t>2084700657</t>
  </si>
  <si>
    <t>33,58 "viz výkaz kubatur, hmotová tabulka</t>
  </si>
  <si>
    <t>116240950</t>
  </si>
  <si>
    <t>32,63</t>
  </si>
  <si>
    <t>1527480753</t>
  </si>
  <si>
    <t>32,63*0,015 "Přepočtené koeficientem množství</t>
  </si>
  <si>
    <t>1634854072</t>
  </si>
  <si>
    <t>33,58</t>
  </si>
  <si>
    <t>1420806492</t>
  </si>
  <si>
    <t>33,58*0,015 "Přepočtené koeficientem množství</t>
  </si>
  <si>
    <t>-602683450</t>
  </si>
  <si>
    <t>122,06 "viz výkaz kubatur, hmotová tabulka</t>
  </si>
  <si>
    <t>-1608138509</t>
  </si>
  <si>
    <t>71,33 "viz výkaz kubatur, hmotová tabulka</t>
  </si>
  <si>
    <t>42406062</t>
  </si>
  <si>
    <t>13,630-6,621 "sejmutí humózní vrstvy - ohumusování</t>
  </si>
  <si>
    <t>-583248685</t>
  </si>
  <si>
    <t>S0 04 - Tůň 3</t>
  </si>
  <si>
    <t>SO 04.1 - Zátopa</t>
  </si>
  <si>
    <t>1775315027</t>
  </si>
  <si>
    <t xml:space="preserve">90,58 "uložit na meziskládku k dalšímu použití   </t>
  </si>
  <si>
    <t>122101102</t>
  </si>
  <si>
    <t>Odkopávky a prokopávky nezapažené v hornině tř. 1 a 2 objem do 1000 m3</t>
  </si>
  <si>
    <t>-19129695</t>
  </si>
  <si>
    <t>Odkopávky a prokopávky nezapažené s přehozením výkopku na vzdálenost do 3 m nebo s naložením na dopravní prostředek v horninách tř. 1 a 2 přes 100 do 1 000 m3</t>
  </si>
  <si>
    <t>404,26*0.3</t>
  </si>
  <si>
    <t>122201102</t>
  </si>
  <si>
    <t>Odkopávky a prokopávky nezapažené v hornině tř. 3 objem do 1000 m3</t>
  </si>
  <si>
    <t>1967298749</t>
  </si>
  <si>
    <t>Odkopávky a prokopávky nezapažené s přehozením výkopku na vzdálenost do 3 m nebo s naložením na dopravní prostředek v hornině tř. 3 přes 100 do 1 000 m3</t>
  </si>
  <si>
    <t>404,26*0.6</t>
  </si>
  <si>
    <t>-132242659</t>
  </si>
  <si>
    <t>242,556*0,50 "50 % lepivost</t>
  </si>
  <si>
    <t>-2143038973</t>
  </si>
  <si>
    <t>404,26*0.10</t>
  </si>
  <si>
    <t>-209494910</t>
  </si>
  <si>
    <t>40,426*0,50 "50 % lepivost</t>
  </si>
  <si>
    <t>-2022664284</t>
  </si>
  <si>
    <t xml:space="preserve">408,30 "viz výkaz kubatur, hmotová tabulka </t>
  </si>
  <si>
    <t>177442616</t>
  </si>
  <si>
    <t xml:space="preserve">237,72 "viz výkaz kubatur, hmotová tabulka </t>
  </si>
  <si>
    <t>878896103</t>
  </si>
  <si>
    <t>90,58+121,278+242,556+40,426-25,790 "skrývka + vykopávky koryt hor. 1 až  2+ hor. 3+hor. 4 -násypy do hráze SO 04.2</t>
  </si>
  <si>
    <t>SO 04.2 - Hráz</t>
  </si>
  <si>
    <t xml:space="preserve">    4 - Vodorovné konstrukce</t>
  </si>
  <si>
    <t>2136504682</t>
  </si>
  <si>
    <t>10,65 "uložit na meziskládku k dalšímu použití</t>
  </si>
  <si>
    <t>-249426281</t>
  </si>
  <si>
    <t>25,79 "vnitrostaveništní manipulace s výkopkem do hráze, průměrně 40 m</t>
  </si>
  <si>
    <t>706123034</t>
  </si>
  <si>
    <t>(29,84*0,10+23,01*0,10)*2 "humózní zemina na  meziskládku a zpět k dalšímu použití</t>
  </si>
  <si>
    <t>1364026080</t>
  </si>
  <si>
    <t>29,84*0,10+23,01*0,10 "humózní zemina z meziskládky k dalšímu použití</t>
  </si>
  <si>
    <t>-145557769</t>
  </si>
  <si>
    <t>25,79  "viz výkaz kubatur, hmotová tabulka</t>
  </si>
  <si>
    <t>1049349899</t>
  </si>
  <si>
    <t>29,84 "viz výkaz kubatur, hmotová tabulka</t>
  </si>
  <si>
    <t>-1739199361</t>
  </si>
  <si>
    <t>23,01 "viz výkaz kubatur, hmotová tabulka</t>
  </si>
  <si>
    <t>393459563</t>
  </si>
  <si>
    <t>29,84</t>
  </si>
  <si>
    <t>1955501756</t>
  </si>
  <si>
    <t>29,84*0,015 "Přepočtené koeficientem množství</t>
  </si>
  <si>
    <t>528118955</t>
  </si>
  <si>
    <t>23,01</t>
  </si>
  <si>
    <t>-1846077899</t>
  </si>
  <si>
    <t>23,01*0,015 "Přepočtené koeficientem množství</t>
  </si>
  <si>
    <t>-86339738</t>
  </si>
  <si>
    <t>100,84 "viz výkaz kubatur, hmotová tabulka</t>
  </si>
  <si>
    <t>1813950859</t>
  </si>
  <si>
    <t>55,63 "viz výkaz kubatur, hmotová tabulka</t>
  </si>
  <si>
    <t>Vodorovné konstrukce</t>
  </si>
  <si>
    <t>464531112</t>
  </si>
  <si>
    <t>Pohoz z hrubého drceného kamenivo zrno 63 až 125 mm z terénu</t>
  </si>
  <si>
    <t>-1955655268</t>
  </si>
  <si>
    <t>Pohoz dna nebo svahů jakékoliv tloušťky z hrubého drceného kameniva, z terénu, frakce 63 - 125 mm</t>
  </si>
  <si>
    <t>15,0*0,30 "ŠD 63/125, opevnění přelivu a napojení na TP, tl. 0,30 m</t>
  </si>
  <si>
    <t>1885075128</t>
  </si>
  <si>
    <t>10,650-5,285 "sejmutí humózní vrstvy - ohumusování</t>
  </si>
  <si>
    <t>16</t>
  </si>
  <si>
    <t>-1003691298</t>
  </si>
  <si>
    <t xml:space="preserve">SO 05 - Mobiliář </t>
  </si>
  <si>
    <t xml:space="preserve">    6 - Úpravy povrchů, podlahy a osazování výplní</t>
  </si>
  <si>
    <t>4576FP</t>
  </si>
  <si>
    <t xml:space="preserve">Firem. pol.: Informační tabule (panel), včetně jednoduchých základových patek </t>
  </si>
  <si>
    <t>kpl</t>
  </si>
  <si>
    <t>-1864790795</t>
  </si>
  <si>
    <t>Firem. pol.: Informační cedule (panel), včetně základových patek</t>
  </si>
  <si>
    <t xml:space="preserve">"položka obsahuje dodání požadovaného materiálu a jeho montáž, veškeré dřevěné části musí být ošetřeny vakuotlak. impregnací hnědé barvy </t>
  </si>
  <si>
    <t>"krytina stříšky bude z hoblovaných prken</t>
  </si>
  <si>
    <t>"položka obsahuje dodání potřebného spojovacího materiálu (kotvy pro uchycení sloupků, šrouby, vruty apod.)</t>
  </si>
  <si>
    <t>311VD</t>
  </si>
  <si>
    <t xml:space="preserve">Firem. pol.: Dřevěné molo - spojovací materiál - šrouby, podložky, vruty, hřebíky </t>
  </si>
  <si>
    <t>soubor</t>
  </si>
  <si>
    <t>-1736317107</t>
  </si>
  <si>
    <t>Firem. pol.: Dřevěné molo - spojovací materiál - šrouby, podložky, vruty</t>
  </si>
  <si>
    <t>1 "viz výkres mola"</t>
  </si>
  <si>
    <t>Úpravy povrchů, podlahy a osazování výplní</t>
  </si>
  <si>
    <t>62861FP</t>
  </si>
  <si>
    <t>Firem pol.: Ochranný nátěr ocelových konstrukcí, kovových součástí, syntetický dvouvrstvý</t>
  </si>
  <si>
    <t>1815849913</t>
  </si>
  <si>
    <t>1 "Syntetický dvouvrstvý nátěr všech ocelových prvků - rám mola (ocelová pásovina 50/5), vč. dodávky nátěrových hmot</t>
  </si>
  <si>
    <t>936124111</t>
  </si>
  <si>
    <t>Montáž lavičky stabilní parkové přichycené šrouby bez zabetonování noh</t>
  </si>
  <si>
    <t>kus</t>
  </si>
  <si>
    <t>1225474559</t>
  </si>
  <si>
    <t>Montáž lavičky parkové stabilní bez zabetonování noh s udusáním sypaniny</t>
  </si>
  <si>
    <t>3 "dřevěná lavička z odkorněné kulatiny D=300 mm (BO, MD)</t>
  </si>
  <si>
    <t>749101MFP</t>
  </si>
  <si>
    <t>Firem. pol.: Dřevěná lavička bez opěradla nekotvená 1600x300x450mm  konstrukce-půlená kulatina (BO,MD)</t>
  </si>
  <si>
    <t>1467663706</t>
  </si>
  <si>
    <t>Firem. pol.: Lavička bez opěradla nekotvená 1500x300x450mm konstrukce-půlená kulatina (BO,MD)</t>
  </si>
  <si>
    <t>3 "3x dřevěná lavička z odkorněné kulatiny D=300 mm (BO, MD)</t>
  </si>
  <si>
    <t>"položka včetně spojovacího materiálu - vrut se zapuštěnou hlavou, zakalená ocel, povrchová úprava Zn žl, 6x240 mm, 4 ks</t>
  </si>
  <si>
    <t>"dřevěná konstrukce bude opatřena vakuotlakovou impregnací, barva hnědá</t>
  </si>
  <si>
    <t>60512125</t>
  </si>
  <si>
    <t xml:space="preserve">hranol stavební řezivo průřezu do 120cm2 do dl 6m </t>
  </si>
  <si>
    <t>-2130907272</t>
  </si>
  <si>
    <t>hranol stavební řezivo průřezu do 120cm2 do dl 6m</t>
  </si>
  <si>
    <t>"dřevěné molo</t>
  </si>
  <si>
    <t>"ošetřeno vakuotlakovou impregnací, hnědé barvy</t>
  </si>
  <si>
    <t>"podlaha mola, hranol 150/60 (Mo), sražení hran (5/5 mm - pohledová strana)"</t>
  </si>
  <si>
    <t>(5*(1.0+2*0.94+2*0.78+2*0.43)+2*(2*1.99+2*1.94+2*1.84+2*1.69+2*1.46+2*1.1+2*0.56))*0,06*0,15</t>
  </si>
  <si>
    <t>60591320</t>
  </si>
  <si>
    <t>kulatina odkorněná D 15 cm do dl 5m (dub)</t>
  </si>
  <si>
    <t>m</t>
  </si>
  <si>
    <t>885342080</t>
  </si>
  <si>
    <t>kulatina odkorněná D 15 cm do dl. 5m, dub</t>
  </si>
  <si>
    <t>dřevěné molo</t>
  </si>
  <si>
    <t>kulatina D=150 mm (DB)</t>
  </si>
  <si>
    <t>5*3*2.0+2*6*2.0 "molo - pilota dubová, zaražená min. 1,0 m pod terén</t>
  </si>
  <si>
    <t>13010359</t>
  </si>
  <si>
    <t>ocel pásová válcovaná za studena 50x5 mm</t>
  </si>
  <si>
    <t>355378750</t>
  </si>
  <si>
    <t>"hmotnost 1,96 kg/m</t>
  </si>
  <si>
    <t>(5*2.9+2*(6.1+6*0.87))*0,00196 "rám mola, pásovina 50/5</t>
  </si>
  <si>
    <t>9362RFP</t>
  </si>
  <si>
    <t>Firem. pol.: Montáž všech dřevěných mol dle PD (BO, MD)</t>
  </si>
  <si>
    <t>1809252679</t>
  </si>
  <si>
    <t>Firem. pol.: Montáž všech dřevěných mol dle PD</t>
  </si>
  <si>
    <t>"položka zahrnuje montáž konstrukce všech dřevěných mol dle výkresu PD, vč. zaražení pilot (dubových dřevěných kůlů)</t>
  </si>
  <si>
    <t>1"dřevěná mola dle výkresu PD</t>
  </si>
  <si>
    <t>423329702</t>
  </si>
  <si>
    <t>VON - Vedlejší a ostatní náklady</t>
  </si>
  <si>
    <t>N00 - Vedlejší a ostatní náklady</t>
  </si>
  <si>
    <t>N00</t>
  </si>
  <si>
    <t>00299RFP</t>
  </si>
  <si>
    <t>Firem. pol.: Převedení vody během stavebních prací - dle zvolené technologie zhotovitele - kompletní dodávka + montáž</t>
  </si>
  <si>
    <t>512</t>
  </si>
  <si>
    <t>-1222547238</t>
  </si>
  <si>
    <t>"převedení vody za celou stavbu</t>
  </si>
  <si>
    <t>" čerpání do výšky až 10 m s průměrným přítokem do 1000 l/min  </t>
  </si>
  <si>
    <t>"pohotovostní čerpací soustavy dimenzovanou na požadovanou čerpací výšku a průtok </t>
  </si>
  <si>
    <t>"včetně zbudování zemních hrázek ze zemin vhodných do hrázek a  dostatečně těsnících, jímkovaní, soustředění převáděné vody, rozebrání hrázek </t>
  </si>
  <si>
    <t xml:space="preserve">"včetně dodávky , montáže a demontáže odvodňovacího potrubí o průměru dle zvolené technologie zhotovitele    </t>
  </si>
  <si>
    <t xml:space="preserve">"včetně nutných výkopů a násypů, rýh </t>
  </si>
  <si>
    <t>1,0</t>
  </si>
  <si>
    <t>093105002</t>
  </si>
  <si>
    <t>Zajištění a zabezpečení staveniště, zřízení a likvidace zařízení staveniště, včetně případných přípojek, přístupů, deponií a podobně</t>
  </si>
  <si>
    <t>712726196</t>
  </si>
  <si>
    <t>Zajištění a zabezpečení staveniště, zřízení a likvidace zařízení staveniště, včetně případných přípojek, přístupů,deponií a podobně</t>
  </si>
  <si>
    <t>093105004</t>
  </si>
  <si>
    <t>Zpracování a předání dokumentace skutečného provedení stavby (2 tištěné paré + 1 v elektr. podobě) dle vyhlášky č. 499/2006 Sb, přílohy č. 7,fotodokumentace</t>
  </si>
  <si>
    <t>-328340469</t>
  </si>
  <si>
    <t>Zpracování a předání dokumentace skutečného provedení stavby (3 tištěné paré + 1 v elektr. podobě), zaměření skutečného provedení, (3+1), fotodokumentace</t>
  </si>
  <si>
    <t>"položka obsahuje:</t>
  </si>
  <si>
    <t>"pořízení fotodokumentace z průběhu stavby (stavebních prací)</t>
  </si>
  <si>
    <t>093105021</t>
  </si>
  <si>
    <t>Geodetické zaměření skutečného provedení, včetně vyhotovení geometrického plánu pro zápis do KN pro vodní plochu a hráz</t>
  </si>
  <si>
    <t>-1476822234</t>
  </si>
  <si>
    <t>Geodetické práce ( před zahájením stavby, v průběhu stavby, po ukončení stavby)</t>
  </si>
  <si>
    <t>"geodetické zaměření skutečného provedení vybudovaného díla zpracované v tištěné a elektronické podobě odpovědným geodetem, ve 2 vyhotovení + 1CD</t>
  </si>
  <si>
    <t>20011RVD</t>
  </si>
  <si>
    <t>Protokolární předání stavbou dotčených pozemků a komunikací, uvedených do původního stavu, zpět jejich vlastníkům</t>
  </si>
  <si>
    <t>1024</t>
  </si>
  <si>
    <t>-1889801316</t>
  </si>
  <si>
    <t>Protokolární předání stavbou stavbou dotčených pozemků a komunikací, uvedených do původního stavu, zpět jejich vlastníkům</t>
  </si>
  <si>
    <t>2005R</t>
  </si>
  <si>
    <t>Zajištění umístění štítku o povolení stavby na viditelném místě u vstupu na staveniště.</t>
  </si>
  <si>
    <t>1415323055</t>
  </si>
  <si>
    <t>zajištění umístění štítku o povolení stavby</t>
  </si>
  <si>
    <t>2005RFP</t>
  </si>
  <si>
    <t>Zajištění ochrany vzrostlých stromů před poškozením</t>
  </si>
  <si>
    <t>82933767</t>
  </si>
  <si>
    <t>1 "vč. případného natření kmenů nebo kořenových náběhu barvou proti houbovým chorobám, ještě týž den, kdy poškození vzniklo</t>
  </si>
  <si>
    <t xml:space="preserve">"mechanická ochrana kmenů stromů proti poškozenídle potřeby např. umístěním prken kolem kmene, obalením geotextilií apod. </t>
  </si>
  <si>
    <t>20094VD</t>
  </si>
  <si>
    <t>Zpracování havarijního plánu vč. provedení opatření z něho vyplývající</t>
  </si>
  <si>
    <t>867362502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</si>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</sst>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6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3"/>
      <c r="AQ5" s="23"/>
      <c r="AR5" s="21"/>
      <c r="BE5" s="354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9" t="s">
        <v>17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3"/>
      <c r="AQ6" s="23"/>
      <c r="AR6" s="21"/>
      <c r="BE6" s="35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5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5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55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55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5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55"/>
      <c r="BS13" s="18" t="s">
        <v>6</v>
      </c>
    </row>
    <row r="14" spans="1:74" ht="13.2">
      <c r="B14" s="22"/>
      <c r="C14" s="23"/>
      <c r="D14" s="23"/>
      <c r="E14" s="360" t="s">
        <v>32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55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5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55"/>
      <c r="BS16" s="18" t="s">
        <v>4</v>
      </c>
    </row>
    <row r="17" spans="1:71" s="1" customFormat="1" ht="18.45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55"/>
      <c r="BS17" s="18" t="s">
        <v>37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5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55"/>
      <c r="BS19" s="18" t="s">
        <v>6</v>
      </c>
    </row>
    <row r="20" spans="1:71" s="1" customFormat="1" ht="18.45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55"/>
      <c r="BS20" s="18" t="s">
        <v>37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5"/>
    </row>
    <row r="22" spans="1:71" s="1" customFormat="1" ht="12" customHeight="1">
      <c r="B22" s="22"/>
      <c r="C22" s="23"/>
      <c r="D22" s="30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5"/>
    </row>
    <row r="23" spans="1:71" s="1" customFormat="1" ht="60.75" customHeight="1">
      <c r="B23" s="22"/>
      <c r="C23" s="23"/>
      <c r="D23" s="23"/>
      <c r="E23" s="362" t="s">
        <v>41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3"/>
      <c r="AP23" s="23"/>
      <c r="AQ23" s="23"/>
      <c r="AR23" s="21"/>
      <c r="BE23" s="355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5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5"/>
    </row>
    <row r="26" spans="1:71" s="2" customFormat="1" ht="25.95" customHeight="1">
      <c r="A26" s="35"/>
      <c r="B26" s="36"/>
      <c r="C26" s="37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3">
        <f>ROUND(AG54,2)</f>
        <v>0</v>
      </c>
      <c r="AL26" s="364"/>
      <c r="AM26" s="364"/>
      <c r="AN26" s="364"/>
      <c r="AO26" s="364"/>
      <c r="AP26" s="37"/>
      <c r="AQ26" s="37"/>
      <c r="AR26" s="40"/>
      <c r="BE26" s="35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5" t="s">
        <v>43</v>
      </c>
      <c r="M28" s="365"/>
      <c r="N28" s="365"/>
      <c r="O28" s="365"/>
      <c r="P28" s="365"/>
      <c r="Q28" s="37"/>
      <c r="R28" s="37"/>
      <c r="S28" s="37"/>
      <c r="T28" s="37"/>
      <c r="U28" s="37"/>
      <c r="V28" s="37"/>
      <c r="W28" s="365" t="s">
        <v>44</v>
      </c>
      <c r="X28" s="365"/>
      <c r="Y28" s="365"/>
      <c r="Z28" s="365"/>
      <c r="AA28" s="365"/>
      <c r="AB28" s="365"/>
      <c r="AC28" s="365"/>
      <c r="AD28" s="365"/>
      <c r="AE28" s="365"/>
      <c r="AF28" s="37"/>
      <c r="AG28" s="37"/>
      <c r="AH28" s="37"/>
      <c r="AI28" s="37"/>
      <c r="AJ28" s="37"/>
      <c r="AK28" s="365" t="s">
        <v>45</v>
      </c>
      <c r="AL28" s="365"/>
      <c r="AM28" s="365"/>
      <c r="AN28" s="365"/>
      <c r="AO28" s="365"/>
      <c r="AP28" s="37"/>
      <c r="AQ28" s="37"/>
      <c r="AR28" s="40"/>
      <c r="BE28" s="355"/>
    </row>
    <row r="29" spans="1:71" s="3" customFormat="1" ht="14.4" customHeight="1">
      <c r="B29" s="41"/>
      <c r="C29" s="42"/>
      <c r="D29" s="30" t="s">
        <v>46</v>
      </c>
      <c r="E29" s="42"/>
      <c r="F29" s="30" t="s">
        <v>47</v>
      </c>
      <c r="G29" s="42"/>
      <c r="H29" s="42"/>
      <c r="I29" s="42"/>
      <c r="J29" s="42"/>
      <c r="K29" s="42"/>
      <c r="L29" s="351">
        <v>0.21</v>
      </c>
      <c r="M29" s="350"/>
      <c r="N29" s="350"/>
      <c r="O29" s="350"/>
      <c r="P29" s="350"/>
      <c r="Q29" s="42"/>
      <c r="R29" s="42"/>
      <c r="S29" s="42"/>
      <c r="T29" s="42"/>
      <c r="U29" s="42"/>
      <c r="V29" s="42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2"/>
      <c r="AG29" s="42"/>
      <c r="AH29" s="42"/>
      <c r="AI29" s="42"/>
      <c r="AJ29" s="42"/>
      <c r="AK29" s="349">
        <f>ROUND(AV54, 2)</f>
        <v>0</v>
      </c>
      <c r="AL29" s="350"/>
      <c r="AM29" s="350"/>
      <c r="AN29" s="350"/>
      <c r="AO29" s="350"/>
      <c r="AP29" s="42"/>
      <c r="AQ29" s="42"/>
      <c r="AR29" s="43"/>
      <c r="BE29" s="356"/>
    </row>
    <row r="30" spans="1:71" s="3" customFormat="1" ht="14.4" customHeight="1">
      <c r="B30" s="41"/>
      <c r="C30" s="42"/>
      <c r="D30" s="42"/>
      <c r="E30" s="42"/>
      <c r="F30" s="30" t="s">
        <v>48</v>
      </c>
      <c r="G30" s="42"/>
      <c r="H30" s="42"/>
      <c r="I30" s="42"/>
      <c r="J30" s="42"/>
      <c r="K30" s="42"/>
      <c r="L30" s="351">
        <v>0.15</v>
      </c>
      <c r="M30" s="350"/>
      <c r="N30" s="350"/>
      <c r="O30" s="350"/>
      <c r="P30" s="350"/>
      <c r="Q30" s="42"/>
      <c r="R30" s="42"/>
      <c r="S30" s="42"/>
      <c r="T30" s="42"/>
      <c r="U30" s="42"/>
      <c r="V30" s="42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2"/>
      <c r="AG30" s="42"/>
      <c r="AH30" s="42"/>
      <c r="AI30" s="42"/>
      <c r="AJ30" s="42"/>
      <c r="AK30" s="349">
        <f>ROUND(AW54, 2)</f>
        <v>0</v>
      </c>
      <c r="AL30" s="350"/>
      <c r="AM30" s="350"/>
      <c r="AN30" s="350"/>
      <c r="AO30" s="350"/>
      <c r="AP30" s="42"/>
      <c r="AQ30" s="42"/>
      <c r="AR30" s="43"/>
      <c r="BE30" s="356"/>
    </row>
    <row r="31" spans="1:71" s="3" customFormat="1" ht="14.4" hidden="1" customHeight="1">
      <c r="B31" s="41"/>
      <c r="C31" s="42"/>
      <c r="D31" s="42"/>
      <c r="E31" s="42"/>
      <c r="F31" s="30" t="s">
        <v>49</v>
      </c>
      <c r="G31" s="42"/>
      <c r="H31" s="42"/>
      <c r="I31" s="42"/>
      <c r="J31" s="42"/>
      <c r="K31" s="42"/>
      <c r="L31" s="351">
        <v>0.21</v>
      </c>
      <c r="M31" s="350"/>
      <c r="N31" s="350"/>
      <c r="O31" s="350"/>
      <c r="P31" s="350"/>
      <c r="Q31" s="42"/>
      <c r="R31" s="42"/>
      <c r="S31" s="42"/>
      <c r="T31" s="42"/>
      <c r="U31" s="42"/>
      <c r="V31" s="42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2"/>
      <c r="AG31" s="42"/>
      <c r="AH31" s="42"/>
      <c r="AI31" s="42"/>
      <c r="AJ31" s="42"/>
      <c r="AK31" s="349">
        <v>0</v>
      </c>
      <c r="AL31" s="350"/>
      <c r="AM31" s="350"/>
      <c r="AN31" s="350"/>
      <c r="AO31" s="350"/>
      <c r="AP31" s="42"/>
      <c r="AQ31" s="42"/>
      <c r="AR31" s="43"/>
      <c r="BE31" s="356"/>
    </row>
    <row r="32" spans="1:71" s="3" customFormat="1" ht="14.4" hidden="1" customHeight="1">
      <c r="B32" s="41"/>
      <c r="C32" s="42"/>
      <c r="D32" s="42"/>
      <c r="E32" s="42"/>
      <c r="F32" s="30" t="s">
        <v>50</v>
      </c>
      <c r="G32" s="42"/>
      <c r="H32" s="42"/>
      <c r="I32" s="42"/>
      <c r="J32" s="42"/>
      <c r="K32" s="42"/>
      <c r="L32" s="351">
        <v>0.15</v>
      </c>
      <c r="M32" s="350"/>
      <c r="N32" s="350"/>
      <c r="O32" s="350"/>
      <c r="P32" s="350"/>
      <c r="Q32" s="42"/>
      <c r="R32" s="42"/>
      <c r="S32" s="42"/>
      <c r="T32" s="42"/>
      <c r="U32" s="42"/>
      <c r="V32" s="42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2"/>
      <c r="AG32" s="42"/>
      <c r="AH32" s="42"/>
      <c r="AI32" s="42"/>
      <c r="AJ32" s="42"/>
      <c r="AK32" s="349">
        <v>0</v>
      </c>
      <c r="AL32" s="350"/>
      <c r="AM32" s="350"/>
      <c r="AN32" s="350"/>
      <c r="AO32" s="350"/>
      <c r="AP32" s="42"/>
      <c r="AQ32" s="42"/>
      <c r="AR32" s="43"/>
      <c r="BE32" s="356"/>
    </row>
    <row r="33" spans="1:57" s="3" customFormat="1" ht="14.4" hidden="1" customHeight="1">
      <c r="B33" s="41"/>
      <c r="C33" s="42"/>
      <c r="D33" s="42"/>
      <c r="E33" s="42"/>
      <c r="F33" s="30" t="s">
        <v>51</v>
      </c>
      <c r="G33" s="42"/>
      <c r="H33" s="42"/>
      <c r="I33" s="42"/>
      <c r="J33" s="42"/>
      <c r="K33" s="42"/>
      <c r="L33" s="351">
        <v>0</v>
      </c>
      <c r="M33" s="350"/>
      <c r="N33" s="350"/>
      <c r="O33" s="350"/>
      <c r="P33" s="350"/>
      <c r="Q33" s="42"/>
      <c r="R33" s="42"/>
      <c r="S33" s="42"/>
      <c r="T33" s="42"/>
      <c r="U33" s="42"/>
      <c r="V33" s="42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2"/>
      <c r="AG33" s="42"/>
      <c r="AH33" s="42"/>
      <c r="AI33" s="42"/>
      <c r="AJ33" s="42"/>
      <c r="AK33" s="349">
        <v>0</v>
      </c>
      <c r="AL33" s="350"/>
      <c r="AM33" s="350"/>
      <c r="AN33" s="350"/>
      <c r="AO33" s="350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53</v>
      </c>
      <c r="U35" s="46"/>
      <c r="V35" s="46"/>
      <c r="W35" s="46"/>
      <c r="X35" s="342" t="s">
        <v>54</v>
      </c>
      <c r="Y35" s="340"/>
      <c r="Z35" s="340"/>
      <c r="AA35" s="340"/>
      <c r="AB35" s="340"/>
      <c r="AC35" s="46"/>
      <c r="AD35" s="46"/>
      <c r="AE35" s="46"/>
      <c r="AF35" s="46"/>
      <c r="AG35" s="46"/>
      <c r="AH35" s="46"/>
      <c r="AI35" s="46"/>
      <c r="AJ35" s="46"/>
      <c r="AK35" s="339">
        <f>SUM(AK26:AK33)</f>
        <v>0</v>
      </c>
      <c r="AL35" s="340"/>
      <c r="AM35" s="340"/>
      <c r="AN35" s="340"/>
      <c r="AO35" s="34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2019/MestoSpk/01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67" t="str">
        <f>K6</f>
        <v>Revitalizace nivy – tůně pod Čarovným lesem</v>
      </c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Bezejmenný VT, ř. km 1,05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8" t="str">
        <f>IF(AN8= "","",AN8)</f>
        <v>31. 1. 2019</v>
      </c>
      <c r="AN47" s="348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6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Šumperk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46" t="str">
        <f>IF(E17="","",E17)</f>
        <v>Terra-pozemkové úpravy, s.r.o.</v>
      </c>
      <c r="AN49" s="347"/>
      <c r="AO49" s="347"/>
      <c r="AP49" s="347"/>
      <c r="AQ49" s="37"/>
      <c r="AR49" s="40"/>
      <c r="AS49" s="333" t="s">
        <v>56</v>
      </c>
      <c r="AT49" s="33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38</v>
      </c>
      <c r="AJ50" s="37"/>
      <c r="AK50" s="37"/>
      <c r="AL50" s="37"/>
      <c r="AM50" s="346" t="str">
        <f>IF(E20="","",E20)</f>
        <v>Ing.et Ing. Filip Brtna</v>
      </c>
      <c r="AN50" s="347"/>
      <c r="AO50" s="347"/>
      <c r="AP50" s="347"/>
      <c r="AQ50" s="37"/>
      <c r="AR50" s="40"/>
      <c r="AS50" s="335"/>
      <c r="AT50" s="33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7"/>
      <c r="AT51" s="33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9" t="s">
        <v>57</v>
      </c>
      <c r="D52" s="330"/>
      <c r="E52" s="330"/>
      <c r="F52" s="330"/>
      <c r="G52" s="330"/>
      <c r="H52" s="67"/>
      <c r="I52" s="329" t="s">
        <v>58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45" t="s">
        <v>59</v>
      </c>
      <c r="AH52" s="330"/>
      <c r="AI52" s="330"/>
      <c r="AJ52" s="330"/>
      <c r="AK52" s="330"/>
      <c r="AL52" s="330"/>
      <c r="AM52" s="330"/>
      <c r="AN52" s="329" t="s">
        <v>60</v>
      </c>
      <c r="AO52" s="330"/>
      <c r="AP52" s="330"/>
      <c r="AQ52" s="68" t="s">
        <v>61</v>
      </c>
      <c r="AR52" s="40"/>
      <c r="AS52" s="69" t="s">
        <v>62</v>
      </c>
      <c r="AT52" s="70" t="s">
        <v>63</v>
      </c>
      <c r="AU52" s="70" t="s">
        <v>64</v>
      </c>
      <c r="AV52" s="70" t="s">
        <v>65</v>
      </c>
      <c r="AW52" s="70" t="s">
        <v>66</v>
      </c>
      <c r="AX52" s="70" t="s">
        <v>67</v>
      </c>
      <c r="AY52" s="70" t="s">
        <v>68</v>
      </c>
      <c r="AZ52" s="70" t="s">
        <v>69</v>
      </c>
      <c r="BA52" s="70" t="s">
        <v>70</v>
      </c>
      <c r="BB52" s="70" t="s">
        <v>71</v>
      </c>
      <c r="BC52" s="70" t="s">
        <v>72</v>
      </c>
      <c r="BD52" s="71" t="s">
        <v>73</v>
      </c>
      <c r="BE52" s="35"/>
    </row>
    <row r="53" spans="1:91" s="2" customFormat="1" ht="10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3">
        <f>ROUND(AG55+AG56+AG57+AG60+AG63+AG66+AG67,2)</f>
        <v>0</v>
      </c>
      <c r="AH54" s="353"/>
      <c r="AI54" s="353"/>
      <c r="AJ54" s="353"/>
      <c r="AK54" s="353"/>
      <c r="AL54" s="353"/>
      <c r="AM54" s="353"/>
      <c r="AN54" s="328">
        <f t="shared" ref="AN54:AN67" si="0">SUM(AG54,AT54)</f>
        <v>0</v>
      </c>
      <c r="AO54" s="328"/>
      <c r="AP54" s="328"/>
      <c r="AQ54" s="79" t="s">
        <v>19</v>
      </c>
      <c r="AR54" s="80"/>
      <c r="AS54" s="81">
        <f>ROUND(AS55+AS56+AS57+AS60+AS63+AS66+AS67,2)</f>
        <v>0</v>
      </c>
      <c r="AT54" s="82">
        <f t="shared" ref="AT54:AT67" si="1">ROUND(SUM(AV54:AW54),2)</f>
        <v>0</v>
      </c>
      <c r="AU54" s="83">
        <f>ROUND(AU55+AU56+AU57+AU60+AU63+AU66+AU67,5)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ROUND(AZ55+AZ56+AZ57+AZ60+AZ63+AZ66+AZ67,2)</f>
        <v>0</v>
      </c>
      <c r="BA54" s="82">
        <f>ROUND(BA55+BA56+BA57+BA60+BA63+BA66+BA67,2)</f>
        <v>0</v>
      </c>
      <c r="BB54" s="82">
        <f>ROUND(BB55+BB56+BB57+BB60+BB63+BB66+BB67,2)</f>
        <v>0</v>
      </c>
      <c r="BC54" s="82">
        <f>ROUND(BC55+BC56+BC57+BC60+BC63+BC66+BC67,2)</f>
        <v>0</v>
      </c>
      <c r="BD54" s="84">
        <f>ROUND(BD55+BD56+BD57+BD60+BD63+BD66+BD67,2)</f>
        <v>0</v>
      </c>
      <c r="BS54" s="85" t="s">
        <v>75</v>
      </c>
      <c r="BT54" s="85" t="s">
        <v>76</v>
      </c>
      <c r="BU54" s="86" t="s">
        <v>77</v>
      </c>
      <c r="BV54" s="85" t="s">
        <v>78</v>
      </c>
      <c r="BW54" s="85" t="s">
        <v>5</v>
      </c>
      <c r="BX54" s="85" t="s">
        <v>79</v>
      </c>
      <c r="CL54" s="85" t="s">
        <v>19</v>
      </c>
    </row>
    <row r="55" spans="1:91" s="7" customFormat="1" ht="16.5" customHeight="1">
      <c r="A55" s="87" t="s">
        <v>80</v>
      </c>
      <c r="B55" s="88"/>
      <c r="C55" s="89"/>
      <c r="D55" s="352" t="s">
        <v>81</v>
      </c>
      <c r="E55" s="352"/>
      <c r="F55" s="352"/>
      <c r="G55" s="352"/>
      <c r="H55" s="352"/>
      <c r="I55" s="90"/>
      <c r="J55" s="352" t="s">
        <v>82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26">
        <f>'SO 00 - Příprava území'!J30</f>
        <v>0</v>
      </c>
      <c r="AH55" s="327"/>
      <c r="AI55" s="327"/>
      <c r="AJ55" s="327"/>
      <c r="AK55" s="327"/>
      <c r="AL55" s="327"/>
      <c r="AM55" s="327"/>
      <c r="AN55" s="326">
        <f t="shared" si="0"/>
        <v>0</v>
      </c>
      <c r="AO55" s="327"/>
      <c r="AP55" s="327"/>
      <c r="AQ55" s="91" t="s">
        <v>83</v>
      </c>
      <c r="AR55" s="92"/>
      <c r="AS55" s="93">
        <v>0</v>
      </c>
      <c r="AT55" s="94">
        <f t="shared" si="1"/>
        <v>0</v>
      </c>
      <c r="AU55" s="95">
        <f>'SO 00 - Příprava území'!P81</f>
        <v>0</v>
      </c>
      <c r="AV55" s="94">
        <f>'SO 00 - Příprava území'!J33</f>
        <v>0</v>
      </c>
      <c r="AW55" s="94">
        <f>'SO 00 - Příprava území'!J34</f>
        <v>0</v>
      </c>
      <c r="AX55" s="94">
        <f>'SO 00 - Příprava území'!J35</f>
        <v>0</v>
      </c>
      <c r="AY55" s="94">
        <f>'SO 00 - Příprava území'!J36</f>
        <v>0</v>
      </c>
      <c r="AZ55" s="94">
        <f>'SO 00 - Příprava území'!F33</f>
        <v>0</v>
      </c>
      <c r="BA55" s="94">
        <f>'SO 00 - Příprava území'!F34</f>
        <v>0</v>
      </c>
      <c r="BB55" s="94">
        <f>'SO 00 - Příprava území'!F35</f>
        <v>0</v>
      </c>
      <c r="BC55" s="94">
        <f>'SO 00 - Příprava území'!F36</f>
        <v>0</v>
      </c>
      <c r="BD55" s="96">
        <f>'SO 00 - Příprava území'!F37</f>
        <v>0</v>
      </c>
      <c r="BT55" s="97" t="s">
        <v>84</v>
      </c>
      <c r="BV55" s="97" t="s">
        <v>78</v>
      </c>
      <c r="BW55" s="97" t="s">
        <v>85</v>
      </c>
      <c r="BX55" s="97" t="s">
        <v>5</v>
      </c>
      <c r="CL55" s="97" t="s">
        <v>19</v>
      </c>
      <c r="CM55" s="97" t="s">
        <v>86</v>
      </c>
    </row>
    <row r="56" spans="1:91" s="7" customFormat="1" ht="16.5" customHeight="1">
      <c r="A56" s="87" t="s">
        <v>80</v>
      </c>
      <c r="B56" s="88"/>
      <c r="C56" s="89"/>
      <c r="D56" s="352" t="s">
        <v>87</v>
      </c>
      <c r="E56" s="352"/>
      <c r="F56" s="352"/>
      <c r="G56" s="352"/>
      <c r="H56" s="352"/>
      <c r="I56" s="90"/>
      <c r="J56" s="352" t="s">
        <v>88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26">
        <f>'SO 01 - Koryto toku'!J30</f>
        <v>0</v>
      </c>
      <c r="AH56" s="327"/>
      <c r="AI56" s="327"/>
      <c r="AJ56" s="327"/>
      <c r="AK56" s="327"/>
      <c r="AL56" s="327"/>
      <c r="AM56" s="327"/>
      <c r="AN56" s="326">
        <f t="shared" si="0"/>
        <v>0</v>
      </c>
      <c r="AO56" s="327"/>
      <c r="AP56" s="327"/>
      <c r="AQ56" s="91" t="s">
        <v>83</v>
      </c>
      <c r="AR56" s="92"/>
      <c r="AS56" s="93">
        <v>0</v>
      </c>
      <c r="AT56" s="94">
        <f t="shared" si="1"/>
        <v>0</v>
      </c>
      <c r="AU56" s="95">
        <f>'SO 01 - Koryto toku'!P82</f>
        <v>0</v>
      </c>
      <c r="AV56" s="94">
        <f>'SO 01 - Koryto toku'!J33</f>
        <v>0</v>
      </c>
      <c r="AW56" s="94">
        <f>'SO 01 - Koryto toku'!J34</f>
        <v>0</v>
      </c>
      <c r="AX56" s="94">
        <f>'SO 01 - Koryto toku'!J35</f>
        <v>0</v>
      </c>
      <c r="AY56" s="94">
        <f>'SO 01 - Koryto toku'!J36</f>
        <v>0</v>
      </c>
      <c r="AZ56" s="94">
        <f>'SO 01 - Koryto toku'!F33</f>
        <v>0</v>
      </c>
      <c r="BA56" s="94">
        <f>'SO 01 - Koryto toku'!F34</f>
        <v>0</v>
      </c>
      <c r="BB56" s="94">
        <f>'SO 01 - Koryto toku'!F35</f>
        <v>0</v>
      </c>
      <c r="BC56" s="94">
        <f>'SO 01 - Koryto toku'!F36</f>
        <v>0</v>
      </c>
      <c r="BD56" s="96">
        <f>'SO 01 - Koryto toku'!F37</f>
        <v>0</v>
      </c>
      <c r="BT56" s="97" t="s">
        <v>84</v>
      </c>
      <c r="BV56" s="97" t="s">
        <v>78</v>
      </c>
      <c r="BW56" s="97" t="s">
        <v>89</v>
      </c>
      <c r="BX56" s="97" t="s">
        <v>5</v>
      </c>
      <c r="CL56" s="97" t="s">
        <v>19</v>
      </c>
      <c r="CM56" s="97" t="s">
        <v>86</v>
      </c>
    </row>
    <row r="57" spans="1:91" s="7" customFormat="1" ht="16.5" customHeight="1">
      <c r="B57" s="88"/>
      <c r="C57" s="89"/>
      <c r="D57" s="352" t="s">
        <v>90</v>
      </c>
      <c r="E57" s="352"/>
      <c r="F57" s="352"/>
      <c r="G57" s="352"/>
      <c r="H57" s="352"/>
      <c r="I57" s="90"/>
      <c r="J57" s="352" t="s">
        <v>91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44">
        <f>ROUND(SUM(AG58:AG59),2)</f>
        <v>0</v>
      </c>
      <c r="AH57" s="327"/>
      <c r="AI57" s="327"/>
      <c r="AJ57" s="327"/>
      <c r="AK57" s="327"/>
      <c r="AL57" s="327"/>
      <c r="AM57" s="327"/>
      <c r="AN57" s="326">
        <f t="shared" si="0"/>
        <v>0</v>
      </c>
      <c r="AO57" s="327"/>
      <c r="AP57" s="327"/>
      <c r="AQ57" s="91" t="s">
        <v>83</v>
      </c>
      <c r="AR57" s="92"/>
      <c r="AS57" s="93">
        <f>ROUND(SUM(AS58:AS59),2)</f>
        <v>0</v>
      </c>
      <c r="AT57" s="94">
        <f t="shared" si="1"/>
        <v>0</v>
      </c>
      <c r="AU57" s="95">
        <f>ROUND(SUM(AU58:AU59),5)</f>
        <v>0</v>
      </c>
      <c r="AV57" s="94">
        <f>ROUND(AZ57*L29,2)</f>
        <v>0</v>
      </c>
      <c r="AW57" s="94">
        <f>ROUND(BA57*L30,2)</f>
        <v>0</v>
      </c>
      <c r="AX57" s="94">
        <f>ROUND(BB57*L29,2)</f>
        <v>0</v>
      </c>
      <c r="AY57" s="94">
        <f>ROUND(BC57*L30,2)</f>
        <v>0</v>
      </c>
      <c r="AZ57" s="94">
        <f>ROUND(SUM(AZ58:AZ59),2)</f>
        <v>0</v>
      </c>
      <c r="BA57" s="94">
        <f>ROUND(SUM(BA58:BA59),2)</f>
        <v>0</v>
      </c>
      <c r="BB57" s="94">
        <f>ROUND(SUM(BB58:BB59),2)</f>
        <v>0</v>
      </c>
      <c r="BC57" s="94">
        <f>ROUND(SUM(BC58:BC59),2)</f>
        <v>0</v>
      </c>
      <c r="BD57" s="96">
        <f>ROUND(SUM(BD58:BD59),2)</f>
        <v>0</v>
      </c>
      <c r="BS57" s="97" t="s">
        <v>75</v>
      </c>
      <c r="BT57" s="97" t="s">
        <v>84</v>
      </c>
      <c r="BU57" s="97" t="s">
        <v>77</v>
      </c>
      <c r="BV57" s="97" t="s">
        <v>78</v>
      </c>
      <c r="BW57" s="97" t="s">
        <v>92</v>
      </c>
      <c r="BX57" s="97" t="s">
        <v>5</v>
      </c>
      <c r="CL57" s="97" t="s">
        <v>19</v>
      </c>
      <c r="CM57" s="97" t="s">
        <v>86</v>
      </c>
    </row>
    <row r="58" spans="1:91" s="4" customFormat="1" ht="16.5" customHeight="1">
      <c r="A58" s="87" t="s">
        <v>80</v>
      </c>
      <c r="B58" s="52"/>
      <c r="C58" s="98"/>
      <c r="D58" s="98"/>
      <c r="E58" s="366" t="s">
        <v>93</v>
      </c>
      <c r="F58" s="366"/>
      <c r="G58" s="366"/>
      <c r="H58" s="366"/>
      <c r="I58" s="366"/>
      <c r="J58" s="98"/>
      <c r="K58" s="366" t="s">
        <v>94</v>
      </c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31">
        <f>'SO 02.1 - Zátopa'!J32</f>
        <v>0</v>
      </c>
      <c r="AH58" s="332"/>
      <c r="AI58" s="332"/>
      <c r="AJ58" s="332"/>
      <c r="AK58" s="332"/>
      <c r="AL58" s="332"/>
      <c r="AM58" s="332"/>
      <c r="AN58" s="331">
        <f t="shared" si="0"/>
        <v>0</v>
      </c>
      <c r="AO58" s="332"/>
      <c r="AP58" s="332"/>
      <c r="AQ58" s="99" t="s">
        <v>95</v>
      </c>
      <c r="AR58" s="54"/>
      <c r="AS58" s="100">
        <v>0</v>
      </c>
      <c r="AT58" s="101">
        <f t="shared" si="1"/>
        <v>0</v>
      </c>
      <c r="AU58" s="102">
        <f>'SO 02.1 - Zátopa'!P88</f>
        <v>0</v>
      </c>
      <c r="AV58" s="101">
        <f>'SO 02.1 - Zátopa'!J35</f>
        <v>0</v>
      </c>
      <c r="AW58" s="101">
        <f>'SO 02.1 - Zátopa'!J36</f>
        <v>0</v>
      </c>
      <c r="AX58" s="101">
        <f>'SO 02.1 - Zátopa'!J37</f>
        <v>0</v>
      </c>
      <c r="AY58" s="101">
        <f>'SO 02.1 - Zátopa'!J38</f>
        <v>0</v>
      </c>
      <c r="AZ58" s="101">
        <f>'SO 02.1 - Zátopa'!F35</f>
        <v>0</v>
      </c>
      <c r="BA58" s="101">
        <f>'SO 02.1 - Zátopa'!F36</f>
        <v>0</v>
      </c>
      <c r="BB58" s="101">
        <f>'SO 02.1 - Zátopa'!F37</f>
        <v>0</v>
      </c>
      <c r="BC58" s="101">
        <f>'SO 02.1 - Zátopa'!F38</f>
        <v>0</v>
      </c>
      <c r="BD58" s="103">
        <f>'SO 02.1 - Zátopa'!F39</f>
        <v>0</v>
      </c>
      <c r="BT58" s="104" t="s">
        <v>86</v>
      </c>
      <c r="BV58" s="104" t="s">
        <v>78</v>
      </c>
      <c r="BW58" s="104" t="s">
        <v>96</v>
      </c>
      <c r="BX58" s="104" t="s">
        <v>92</v>
      </c>
      <c r="CL58" s="104" t="s">
        <v>19</v>
      </c>
    </row>
    <row r="59" spans="1:91" s="4" customFormat="1" ht="16.5" customHeight="1">
      <c r="A59" s="87" t="s">
        <v>80</v>
      </c>
      <c r="B59" s="52"/>
      <c r="C59" s="98"/>
      <c r="D59" s="98"/>
      <c r="E59" s="366" t="s">
        <v>97</v>
      </c>
      <c r="F59" s="366"/>
      <c r="G59" s="366"/>
      <c r="H59" s="366"/>
      <c r="I59" s="366"/>
      <c r="J59" s="98"/>
      <c r="K59" s="366" t="s">
        <v>98</v>
      </c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31">
        <f>'SO 02.2 - Hráz'!J32</f>
        <v>0</v>
      </c>
      <c r="AH59" s="332"/>
      <c r="AI59" s="332"/>
      <c r="AJ59" s="332"/>
      <c r="AK59" s="332"/>
      <c r="AL59" s="332"/>
      <c r="AM59" s="332"/>
      <c r="AN59" s="331">
        <f t="shared" si="0"/>
        <v>0</v>
      </c>
      <c r="AO59" s="332"/>
      <c r="AP59" s="332"/>
      <c r="AQ59" s="99" t="s">
        <v>95</v>
      </c>
      <c r="AR59" s="54"/>
      <c r="AS59" s="100">
        <v>0</v>
      </c>
      <c r="AT59" s="101">
        <f t="shared" si="1"/>
        <v>0</v>
      </c>
      <c r="AU59" s="102">
        <f>'SO 02.2 - Hráz'!P89</f>
        <v>0</v>
      </c>
      <c r="AV59" s="101">
        <f>'SO 02.2 - Hráz'!J35</f>
        <v>0</v>
      </c>
      <c r="AW59" s="101">
        <f>'SO 02.2 - Hráz'!J36</f>
        <v>0</v>
      </c>
      <c r="AX59" s="101">
        <f>'SO 02.2 - Hráz'!J37</f>
        <v>0</v>
      </c>
      <c r="AY59" s="101">
        <f>'SO 02.2 - Hráz'!J38</f>
        <v>0</v>
      </c>
      <c r="AZ59" s="101">
        <f>'SO 02.2 - Hráz'!F35</f>
        <v>0</v>
      </c>
      <c r="BA59" s="101">
        <f>'SO 02.2 - Hráz'!F36</f>
        <v>0</v>
      </c>
      <c r="BB59" s="101">
        <f>'SO 02.2 - Hráz'!F37</f>
        <v>0</v>
      </c>
      <c r="BC59" s="101">
        <f>'SO 02.2 - Hráz'!F38</f>
        <v>0</v>
      </c>
      <c r="BD59" s="103">
        <f>'SO 02.2 - Hráz'!F39</f>
        <v>0</v>
      </c>
      <c r="BT59" s="104" t="s">
        <v>86</v>
      </c>
      <c r="BV59" s="104" t="s">
        <v>78</v>
      </c>
      <c r="BW59" s="104" t="s">
        <v>99</v>
      </c>
      <c r="BX59" s="104" t="s">
        <v>92</v>
      </c>
      <c r="CL59" s="104" t="s">
        <v>19</v>
      </c>
    </row>
    <row r="60" spans="1:91" s="7" customFormat="1" ht="16.5" customHeight="1">
      <c r="B60" s="88"/>
      <c r="C60" s="89"/>
      <c r="D60" s="352" t="s">
        <v>100</v>
      </c>
      <c r="E60" s="352"/>
      <c r="F60" s="352"/>
      <c r="G60" s="352"/>
      <c r="H60" s="352"/>
      <c r="I60" s="90"/>
      <c r="J60" s="352" t="s">
        <v>101</v>
      </c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44">
        <f>ROUND(SUM(AG61:AG62),2)</f>
        <v>0</v>
      </c>
      <c r="AH60" s="327"/>
      <c r="AI60" s="327"/>
      <c r="AJ60" s="327"/>
      <c r="AK60" s="327"/>
      <c r="AL60" s="327"/>
      <c r="AM60" s="327"/>
      <c r="AN60" s="326">
        <f t="shared" si="0"/>
        <v>0</v>
      </c>
      <c r="AO60" s="327"/>
      <c r="AP60" s="327"/>
      <c r="AQ60" s="91" t="s">
        <v>83</v>
      </c>
      <c r="AR60" s="92"/>
      <c r="AS60" s="93">
        <f>ROUND(SUM(AS61:AS62),2)</f>
        <v>0</v>
      </c>
      <c r="AT60" s="94">
        <f t="shared" si="1"/>
        <v>0</v>
      </c>
      <c r="AU60" s="95">
        <f>ROUND(SUM(AU61:AU62),5)</f>
        <v>0</v>
      </c>
      <c r="AV60" s="94">
        <f>ROUND(AZ60*L29,2)</f>
        <v>0</v>
      </c>
      <c r="AW60" s="94">
        <f>ROUND(BA60*L30,2)</f>
        <v>0</v>
      </c>
      <c r="AX60" s="94">
        <f>ROUND(BB60*L29,2)</f>
        <v>0</v>
      </c>
      <c r="AY60" s="94">
        <f>ROUND(BC60*L30,2)</f>
        <v>0</v>
      </c>
      <c r="AZ60" s="94">
        <f>ROUND(SUM(AZ61:AZ62),2)</f>
        <v>0</v>
      </c>
      <c r="BA60" s="94">
        <f>ROUND(SUM(BA61:BA62),2)</f>
        <v>0</v>
      </c>
      <c r="BB60" s="94">
        <f>ROUND(SUM(BB61:BB62),2)</f>
        <v>0</v>
      </c>
      <c r="BC60" s="94">
        <f>ROUND(SUM(BC61:BC62),2)</f>
        <v>0</v>
      </c>
      <c r="BD60" s="96">
        <f>ROUND(SUM(BD61:BD62),2)</f>
        <v>0</v>
      </c>
      <c r="BS60" s="97" t="s">
        <v>75</v>
      </c>
      <c r="BT60" s="97" t="s">
        <v>84</v>
      </c>
      <c r="BU60" s="97" t="s">
        <v>77</v>
      </c>
      <c r="BV60" s="97" t="s">
        <v>78</v>
      </c>
      <c r="BW60" s="97" t="s">
        <v>102</v>
      </c>
      <c r="BX60" s="97" t="s">
        <v>5</v>
      </c>
      <c r="CL60" s="97" t="s">
        <v>19</v>
      </c>
      <c r="CM60" s="97" t="s">
        <v>86</v>
      </c>
    </row>
    <row r="61" spans="1:91" s="4" customFormat="1" ht="16.5" customHeight="1">
      <c r="A61" s="87" t="s">
        <v>80</v>
      </c>
      <c r="B61" s="52"/>
      <c r="C61" s="98"/>
      <c r="D61" s="98"/>
      <c r="E61" s="366" t="s">
        <v>103</v>
      </c>
      <c r="F61" s="366"/>
      <c r="G61" s="366"/>
      <c r="H61" s="366"/>
      <c r="I61" s="366"/>
      <c r="J61" s="98"/>
      <c r="K61" s="366" t="s">
        <v>94</v>
      </c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31">
        <f>'SO 03.1 - Zátopa'!J32</f>
        <v>0</v>
      </c>
      <c r="AH61" s="332"/>
      <c r="AI61" s="332"/>
      <c r="AJ61" s="332"/>
      <c r="AK61" s="332"/>
      <c r="AL61" s="332"/>
      <c r="AM61" s="332"/>
      <c r="AN61" s="331">
        <f t="shared" si="0"/>
        <v>0</v>
      </c>
      <c r="AO61" s="332"/>
      <c r="AP61" s="332"/>
      <c r="AQ61" s="99" t="s">
        <v>95</v>
      </c>
      <c r="AR61" s="54"/>
      <c r="AS61" s="100">
        <v>0</v>
      </c>
      <c r="AT61" s="101">
        <f t="shared" si="1"/>
        <v>0</v>
      </c>
      <c r="AU61" s="102">
        <f>'SO 03.1 - Zátopa'!P88</f>
        <v>0</v>
      </c>
      <c r="AV61" s="101">
        <f>'SO 03.1 - Zátopa'!J35</f>
        <v>0</v>
      </c>
      <c r="AW61" s="101">
        <f>'SO 03.1 - Zátopa'!J36</f>
        <v>0</v>
      </c>
      <c r="AX61" s="101">
        <f>'SO 03.1 - Zátopa'!J37</f>
        <v>0</v>
      </c>
      <c r="AY61" s="101">
        <f>'SO 03.1 - Zátopa'!J38</f>
        <v>0</v>
      </c>
      <c r="AZ61" s="101">
        <f>'SO 03.1 - Zátopa'!F35</f>
        <v>0</v>
      </c>
      <c r="BA61" s="101">
        <f>'SO 03.1 - Zátopa'!F36</f>
        <v>0</v>
      </c>
      <c r="BB61" s="101">
        <f>'SO 03.1 - Zátopa'!F37</f>
        <v>0</v>
      </c>
      <c r="BC61" s="101">
        <f>'SO 03.1 - Zátopa'!F38</f>
        <v>0</v>
      </c>
      <c r="BD61" s="103">
        <f>'SO 03.1 - Zátopa'!F39</f>
        <v>0</v>
      </c>
      <c r="BT61" s="104" t="s">
        <v>86</v>
      </c>
      <c r="BV61" s="104" t="s">
        <v>78</v>
      </c>
      <c r="BW61" s="104" t="s">
        <v>104</v>
      </c>
      <c r="BX61" s="104" t="s">
        <v>102</v>
      </c>
      <c r="CL61" s="104" t="s">
        <v>19</v>
      </c>
    </row>
    <row r="62" spans="1:91" s="4" customFormat="1" ht="16.5" customHeight="1">
      <c r="A62" s="87" t="s">
        <v>80</v>
      </c>
      <c r="B62" s="52"/>
      <c r="C62" s="98"/>
      <c r="D62" s="98"/>
      <c r="E62" s="366" t="s">
        <v>105</v>
      </c>
      <c r="F62" s="366"/>
      <c r="G62" s="366"/>
      <c r="H62" s="366"/>
      <c r="I62" s="366"/>
      <c r="J62" s="98"/>
      <c r="K62" s="366" t="s">
        <v>106</v>
      </c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31">
        <f>'SO 03.2 -  Hráz'!J32</f>
        <v>0</v>
      </c>
      <c r="AH62" s="332"/>
      <c r="AI62" s="332"/>
      <c r="AJ62" s="332"/>
      <c r="AK62" s="332"/>
      <c r="AL62" s="332"/>
      <c r="AM62" s="332"/>
      <c r="AN62" s="331">
        <f t="shared" si="0"/>
        <v>0</v>
      </c>
      <c r="AO62" s="332"/>
      <c r="AP62" s="332"/>
      <c r="AQ62" s="99" t="s">
        <v>95</v>
      </c>
      <c r="AR62" s="54"/>
      <c r="AS62" s="100">
        <v>0</v>
      </c>
      <c r="AT62" s="101">
        <f t="shared" si="1"/>
        <v>0</v>
      </c>
      <c r="AU62" s="102">
        <f>'SO 03.2 -  Hráz'!P89</f>
        <v>0</v>
      </c>
      <c r="AV62" s="101">
        <f>'SO 03.2 -  Hráz'!J35</f>
        <v>0</v>
      </c>
      <c r="AW62" s="101">
        <f>'SO 03.2 -  Hráz'!J36</f>
        <v>0</v>
      </c>
      <c r="AX62" s="101">
        <f>'SO 03.2 -  Hráz'!J37</f>
        <v>0</v>
      </c>
      <c r="AY62" s="101">
        <f>'SO 03.2 -  Hráz'!J38</f>
        <v>0</v>
      </c>
      <c r="AZ62" s="101">
        <f>'SO 03.2 -  Hráz'!F35</f>
        <v>0</v>
      </c>
      <c r="BA62" s="101">
        <f>'SO 03.2 -  Hráz'!F36</f>
        <v>0</v>
      </c>
      <c r="BB62" s="101">
        <f>'SO 03.2 -  Hráz'!F37</f>
        <v>0</v>
      </c>
      <c r="BC62" s="101">
        <f>'SO 03.2 -  Hráz'!F38</f>
        <v>0</v>
      </c>
      <c r="BD62" s="103">
        <f>'SO 03.2 -  Hráz'!F39</f>
        <v>0</v>
      </c>
      <c r="BT62" s="104" t="s">
        <v>86</v>
      </c>
      <c r="BV62" s="104" t="s">
        <v>78</v>
      </c>
      <c r="BW62" s="104" t="s">
        <v>107</v>
      </c>
      <c r="BX62" s="104" t="s">
        <v>102</v>
      </c>
      <c r="CL62" s="104" t="s">
        <v>19</v>
      </c>
    </row>
    <row r="63" spans="1:91" s="7" customFormat="1" ht="16.5" customHeight="1">
      <c r="B63" s="88"/>
      <c r="C63" s="89"/>
      <c r="D63" s="352" t="s">
        <v>108</v>
      </c>
      <c r="E63" s="352"/>
      <c r="F63" s="352"/>
      <c r="G63" s="352"/>
      <c r="H63" s="352"/>
      <c r="I63" s="90"/>
      <c r="J63" s="352" t="s">
        <v>109</v>
      </c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44">
        <f>ROUND(SUM(AG64:AG65),2)</f>
        <v>0</v>
      </c>
      <c r="AH63" s="327"/>
      <c r="AI63" s="327"/>
      <c r="AJ63" s="327"/>
      <c r="AK63" s="327"/>
      <c r="AL63" s="327"/>
      <c r="AM63" s="327"/>
      <c r="AN63" s="326">
        <f t="shared" si="0"/>
        <v>0</v>
      </c>
      <c r="AO63" s="327"/>
      <c r="AP63" s="327"/>
      <c r="AQ63" s="91" t="s">
        <v>83</v>
      </c>
      <c r="AR63" s="92"/>
      <c r="AS63" s="93">
        <f>ROUND(SUM(AS64:AS65),2)</f>
        <v>0</v>
      </c>
      <c r="AT63" s="94">
        <f t="shared" si="1"/>
        <v>0</v>
      </c>
      <c r="AU63" s="95">
        <f>ROUND(SUM(AU64:AU65),5)</f>
        <v>0</v>
      </c>
      <c r="AV63" s="94">
        <f>ROUND(AZ63*L29,2)</f>
        <v>0</v>
      </c>
      <c r="AW63" s="94">
        <f>ROUND(BA63*L30,2)</f>
        <v>0</v>
      </c>
      <c r="AX63" s="94">
        <f>ROUND(BB63*L29,2)</f>
        <v>0</v>
      </c>
      <c r="AY63" s="94">
        <f>ROUND(BC63*L30,2)</f>
        <v>0</v>
      </c>
      <c r="AZ63" s="94">
        <f>ROUND(SUM(AZ64:AZ65),2)</f>
        <v>0</v>
      </c>
      <c r="BA63" s="94">
        <f>ROUND(SUM(BA64:BA65),2)</f>
        <v>0</v>
      </c>
      <c r="BB63" s="94">
        <f>ROUND(SUM(BB64:BB65),2)</f>
        <v>0</v>
      </c>
      <c r="BC63" s="94">
        <f>ROUND(SUM(BC64:BC65),2)</f>
        <v>0</v>
      </c>
      <c r="BD63" s="96">
        <f>ROUND(SUM(BD64:BD65),2)</f>
        <v>0</v>
      </c>
      <c r="BS63" s="97" t="s">
        <v>75</v>
      </c>
      <c r="BT63" s="97" t="s">
        <v>84</v>
      </c>
      <c r="BU63" s="97" t="s">
        <v>77</v>
      </c>
      <c r="BV63" s="97" t="s">
        <v>78</v>
      </c>
      <c r="BW63" s="97" t="s">
        <v>110</v>
      </c>
      <c r="BX63" s="97" t="s">
        <v>5</v>
      </c>
      <c r="CL63" s="97" t="s">
        <v>19</v>
      </c>
      <c r="CM63" s="97" t="s">
        <v>86</v>
      </c>
    </row>
    <row r="64" spans="1:91" s="4" customFormat="1" ht="16.5" customHeight="1">
      <c r="A64" s="87" t="s">
        <v>80</v>
      </c>
      <c r="B64" s="52"/>
      <c r="C64" s="98"/>
      <c r="D64" s="98"/>
      <c r="E64" s="366" t="s">
        <v>111</v>
      </c>
      <c r="F64" s="366"/>
      <c r="G64" s="366"/>
      <c r="H64" s="366"/>
      <c r="I64" s="366"/>
      <c r="J64" s="98"/>
      <c r="K64" s="366" t="s">
        <v>94</v>
      </c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31">
        <f>'SO 04.1 - Zátopa'!J32</f>
        <v>0</v>
      </c>
      <c r="AH64" s="332"/>
      <c r="AI64" s="332"/>
      <c r="AJ64" s="332"/>
      <c r="AK64" s="332"/>
      <c r="AL64" s="332"/>
      <c r="AM64" s="332"/>
      <c r="AN64" s="331">
        <f t="shared" si="0"/>
        <v>0</v>
      </c>
      <c r="AO64" s="332"/>
      <c r="AP64" s="332"/>
      <c r="AQ64" s="99" t="s">
        <v>95</v>
      </c>
      <c r="AR64" s="54"/>
      <c r="AS64" s="100">
        <v>0</v>
      </c>
      <c r="AT64" s="101">
        <f t="shared" si="1"/>
        <v>0</v>
      </c>
      <c r="AU64" s="102">
        <f>'SO 04.1 - Zátopa'!P88</f>
        <v>0</v>
      </c>
      <c r="AV64" s="101">
        <f>'SO 04.1 - Zátopa'!J35</f>
        <v>0</v>
      </c>
      <c r="AW64" s="101">
        <f>'SO 04.1 - Zátopa'!J36</f>
        <v>0</v>
      </c>
      <c r="AX64" s="101">
        <f>'SO 04.1 - Zátopa'!J37</f>
        <v>0</v>
      </c>
      <c r="AY64" s="101">
        <f>'SO 04.1 - Zátopa'!J38</f>
        <v>0</v>
      </c>
      <c r="AZ64" s="101">
        <f>'SO 04.1 - Zátopa'!F35</f>
        <v>0</v>
      </c>
      <c r="BA64" s="101">
        <f>'SO 04.1 - Zátopa'!F36</f>
        <v>0</v>
      </c>
      <c r="BB64" s="101">
        <f>'SO 04.1 - Zátopa'!F37</f>
        <v>0</v>
      </c>
      <c r="BC64" s="101">
        <f>'SO 04.1 - Zátopa'!F38</f>
        <v>0</v>
      </c>
      <c r="BD64" s="103">
        <f>'SO 04.1 - Zátopa'!F39</f>
        <v>0</v>
      </c>
      <c r="BT64" s="104" t="s">
        <v>86</v>
      </c>
      <c r="BV64" s="104" t="s">
        <v>78</v>
      </c>
      <c r="BW64" s="104" t="s">
        <v>112</v>
      </c>
      <c r="BX64" s="104" t="s">
        <v>110</v>
      </c>
      <c r="CL64" s="104" t="s">
        <v>19</v>
      </c>
    </row>
    <row r="65" spans="1:91" s="4" customFormat="1" ht="16.5" customHeight="1">
      <c r="A65" s="87" t="s">
        <v>80</v>
      </c>
      <c r="B65" s="52"/>
      <c r="C65" s="98"/>
      <c r="D65" s="98"/>
      <c r="E65" s="366" t="s">
        <v>113</v>
      </c>
      <c r="F65" s="366"/>
      <c r="G65" s="366"/>
      <c r="H65" s="366"/>
      <c r="I65" s="366"/>
      <c r="J65" s="98"/>
      <c r="K65" s="366" t="s">
        <v>98</v>
      </c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31">
        <f>'SO 04.2 - Hráz'!J32</f>
        <v>0</v>
      </c>
      <c r="AH65" s="332"/>
      <c r="AI65" s="332"/>
      <c r="AJ65" s="332"/>
      <c r="AK65" s="332"/>
      <c r="AL65" s="332"/>
      <c r="AM65" s="332"/>
      <c r="AN65" s="331">
        <f t="shared" si="0"/>
        <v>0</v>
      </c>
      <c r="AO65" s="332"/>
      <c r="AP65" s="332"/>
      <c r="AQ65" s="99" t="s">
        <v>95</v>
      </c>
      <c r="AR65" s="54"/>
      <c r="AS65" s="100">
        <v>0</v>
      </c>
      <c r="AT65" s="101">
        <f t="shared" si="1"/>
        <v>0</v>
      </c>
      <c r="AU65" s="102">
        <f>'SO 04.2 - Hráz'!P90</f>
        <v>0</v>
      </c>
      <c r="AV65" s="101">
        <f>'SO 04.2 - Hráz'!J35</f>
        <v>0</v>
      </c>
      <c r="AW65" s="101">
        <f>'SO 04.2 - Hráz'!J36</f>
        <v>0</v>
      </c>
      <c r="AX65" s="101">
        <f>'SO 04.2 - Hráz'!J37</f>
        <v>0</v>
      </c>
      <c r="AY65" s="101">
        <f>'SO 04.2 - Hráz'!J38</f>
        <v>0</v>
      </c>
      <c r="AZ65" s="101">
        <f>'SO 04.2 - Hráz'!F35</f>
        <v>0</v>
      </c>
      <c r="BA65" s="101">
        <f>'SO 04.2 - Hráz'!F36</f>
        <v>0</v>
      </c>
      <c r="BB65" s="101">
        <f>'SO 04.2 - Hráz'!F37</f>
        <v>0</v>
      </c>
      <c r="BC65" s="101">
        <f>'SO 04.2 - Hráz'!F38</f>
        <v>0</v>
      </c>
      <c r="BD65" s="103">
        <f>'SO 04.2 - Hráz'!F39</f>
        <v>0</v>
      </c>
      <c r="BT65" s="104" t="s">
        <v>86</v>
      </c>
      <c r="BV65" s="104" t="s">
        <v>78</v>
      </c>
      <c r="BW65" s="104" t="s">
        <v>114</v>
      </c>
      <c r="BX65" s="104" t="s">
        <v>110</v>
      </c>
      <c r="CL65" s="104" t="s">
        <v>19</v>
      </c>
    </row>
    <row r="66" spans="1:91" s="7" customFormat="1" ht="16.5" customHeight="1">
      <c r="A66" s="87" t="s">
        <v>80</v>
      </c>
      <c r="B66" s="88"/>
      <c r="C66" s="89"/>
      <c r="D66" s="352" t="s">
        <v>115</v>
      </c>
      <c r="E66" s="352"/>
      <c r="F66" s="352"/>
      <c r="G66" s="352"/>
      <c r="H66" s="352"/>
      <c r="I66" s="90"/>
      <c r="J66" s="352" t="s">
        <v>116</v>
      </c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26">
        <f>'SO 05 - Mobiliář '!J30</f>
        <v>0</v>
      </c>
      <c r="AH66" s="327"/>
      <c r="AI66" s="327"/>
      <c r="AJ66" s="327"/>
      <c r="AK66" s="327"/>
      <c r="AL66" s="327"/>
      <c r="AM66" s="327"/>
      <c r="AN66" s="326">
        <f t="shared" si="0"/>
        <v>0</v>
      </c>
      <c r="AO66" s="327"/>
      <c r="AP66" s="327"/>
      <c r="AQ66" s="91" t="s">
        <v>83</v>
      </c>
      <c r="AR66" s="92"/>
      <c r="AS66" s="93">
        <v>0</v>
      </c>
      <c r="AT66" s="94">
        <f t="shared" si="1"/>
        <v>0</v>
      </c>
      <c r="AU66" s="95">
        <f>'SO 05 - Mobiliář '!P84</f>
        <v>0</v>
      </c>
      <c r="AV66" s="94">
        <f>'SO 05 - Mobiliář '!J33</f>
        <v>0</v>
      </c>
      <c r="AW66" s="94">
        <f>'SO 05 - Mobiliář '!J34</f>
        <v>0</v>
      </c>
      <c r="AX66" s="94">
        <f>'SO 05 - Mobiliář '!J35</f>
        <v>0</v>
      </c>
      <c r="AY66" s="94">
        <f>'SO 05 - Mobiliář '!J36</f>
        <v>0</v>
      </c>
      <c r="AZ66" s="94">
        <f>'SO 05 - Mobiliář '!F33</f>
        <v>0</v>
      </c>
      <c r="BA66" s="94">
        <f>'SO 05 - Mobiliář '!F34</f>
        <v>0</v>
      </c>
      <c r="BB66" s="94">
        <f>'SO 05 - Mobiliář '!F35</f>
        <v>0</v>
      </c>
      <c r="BC66" s="94">
        <f>'SO 05 - Mobiliář '!F36</f>
        <v>0</v>
      </c>
      <c r="BD66" s="96">
        <f>'SO 05 - Mobiliář '!F37</f>
        <v>0</v>
      </c>
      <c r="BT66" s="97" t="s">
        <v>84</v>
      </c>
      <c r="BV66" s="97" t="s">
        <v>78</v>
      </c>
      <c r="BW66" s="97" t="s">
        <v>117</v>
      </c>
      <c r="BX66" s="97" t="s">
        <v>5</v>
      </c>
      <c r="CL66" s="97" t="s">
        <v>19</v>
      </c>
      <c r="CM66" s="97" t="s">
        <v>86</v>
      </c>
    </row>
    <row r="67" spans="1:91" s="7" customFormat="1" ht="16.5" customHeight="1">
      <c r="A67" s="87" t="s">
        <v>80</v>
      </c>
      <c r="B67" s="88"/>
      <c r="C67" s="89"/>
      <c r="D67" s="352" t="s">
        <v>118</v>
      </c>
      <c r="E67" s="352"/>
      <c r="F67" s="352"/>
      <c r="G67" s="352"/>
      <c r="H67" s="352"/>
      <c r="I67" s="90"/>
      <c r="J67" s="352" t="s">
        <v>119</v>
      </c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26">
        <f>'VON - Vedlejší a ostatní ...'!J30</f>
        <v>0</v>
      </c>
      <c r="AH67" s="327"/>
      <c r="AI67" s="327"/>
      <c r="AJ67" s="327"/>
      <c r="AK67" s="327"/>
      <c r="AL67" s="327"/>
      <c r="AM67" s="327"/>
      <c r="AN67" s="326">
        <f t="shared" si="0"/>
        <v>0</v>
      </c>
      <c r="AO67" s="327"/>
      <c r="AP67" s="327"/>
      <c r="AQ67" s="91" t="s">
        <v>83</v>
      </c>
      <c r="AR67" s="92"/>
      <c r="AS67" s="105">
        <v>0</v>
      </c>
      <c r="AT67" s="106">
        <f t="shared" si="1"/>
        <v>0</v>
      </c>
      <c r="AU67" s="107">
        <f>'VON - Vedlejší a ostatní ...'!P80</f>
        <v>0</v>
      </c>
      <c r="AV67" s="106">
        <f>'VON - Vedlejší a ostatní ...'!J33</f>
        <v>0</v>
      </c>
      <c r="AW67" s="106">
        <f>'VON - Vedlejší a ostatní ...'!J34</f>
        <v>0</v>
      </c>
      <c r="AX67" s="106">
        <f>'VON - Vedlejší a ostatní ...'!J35</f>
        <v>0</v>
      </c>
      <c r="AY67" s="106">
        <f>'VON - Vedlejší a ostatní ...'!J36</f>
        <v>0</v>
      </c>
      <c r="AZ67" s="106">
        <f>'VON - Vedlejší a ostatní ...'!F33</f>
        <v>0</v>
      </c>
      <c r="BA67" s="106">
        <f>'VON - Vedlejší a ostatní ...'!F34</f>
        <v>0</v>
      </c>
      <c r="BB67" s="106">
        <f>'VON - Vedlejší a ostatní ...'!F35</f>
        <v>0</v>
      </c>
      <c r="BC67" s="106">
        <f>'VON - Vedlejší a ostatní ...'!F36</f>
        <v>0</v>
      </c>
      <c r="BD67" s="108">
        <f>'VON - Vedlejší a ostatní ...'!F37</f>
        <v>0</v>
      </c>
      <c r="BT67" s="97" t="s">
        <v>84</v>
      </c>
      <c r="BV67" s="97" t="s">
        <v>78</v>
      </c>
      <c r="BW67" s="97" t="s">
        <v>120</v>
      </c>
      <c r="BX67" s="97" t="s">
        <v>5</v>
      </c>
      <c r="CL67" s="97" t="s">
        <v>19</v>
      </c>
      <c r="CM67" s="97" t="s">
        <v>86</v>
      </c>
    </row>
    <row r="68" spans="1:91" s="2" customFormat="1" ht="30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40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</row>
    <row r="69" spans="1:91" s="2" customFormat="1" ht="6.9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0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</row>
  </sheetData>
  <sheetProtection algorithmName="SHA-512" hashValue="wqFgG3qCohljkGgPfzirsVCM6uYRztdeIBfk+oWjP4LfawkmJgyWQIcVwNJVjmL8sCgjwPGaiUhUw56ERkDcEA==" saltValue="hLPj8zlr4GBkz4x3T6VdPbSDxR66xNipbnV1MJwpDV8XF+iY7RsF3B4Fn4sV1oyiPi/mfbb0zcrhd0jLoh/wQQ==" spinCount="100000" sheet="1" objects="1" scenarios="1" formatColumns="0" formatRows="0"/>
  <mergeCells count="90">
    <mergeCell ref="C52:G52"/>
    <mergeCell ref="D60:H60"/>
    <mergeCell ref="D63:H63"/>
    <mergeCell ref="D56:H56"/>
    <mergeCell ref="D57:H57"/>
    <mergeCell ref="D55:H55"/>
    <mergeCell ref="E64:I64"/>
    <mergeCell ref="E58:I58"/>
    <mergeCell ref="E62:I62"/>
    <mergeCell ref="E61:I61"/>
    <mergeCell ref="E59:I59"/>
    <mergeCell ref="I52:AF52"/>
    <mergeCell ref="J56:AF56"/>
    <mergeCell ref="J57:AF57"/>
    <mergeCell ref="J60:AF60"/>
    <mergeCell ref="J63:AF63"/>
    <mergeCell ref="J55:AF55"/>
    <mergeCell ref="K61:AF61"/>
    <mergeCell ref="K59:AF59"/>
    <mergeCell ref="K62:AF62"/>
    <mergeCell ref="K58:AF58"/>
    <mergeCell ref="K64:AF64"/>
    <mergeCell ref="L45:AO45"/>
    <mergeCell ref="E65:I65"/>
    <mergeCell ref="K65:AF65"/>
    <mergeCell ref="D66:H66"/>
    <mergeCell ref="J66:AF66"/>
    <mergeCell ref="AG62:AM62"/>
    <mergeCell ref="AG63:AM63"/>
    <mergeCell ref="AG64:AM64"/>
    <mergeCell ref="AN63:AP63"/>
    <mergeCell ref="AN64:AP64"/>
    <mergeCell ref="AN62:AP62"/>
    <mergeCell ref="AN60:AP60"/>
    <mergeCell ref="AN59:AP59"/>
    <mergeCell ref="AN55:AP55"/>
    <mergeCell ref="AN56:AP5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G57:AM57"/>
    <mergeCell ref="AG60:AM60"/>
    <mergeCell ref="AG52:AM52"/>
    <mergeCell ref="AG55:AM55"/>
    <mergeCell ref="AG56:AM56"/>
    <mergeCell ref="AG58:AM58"/>
    <mergeCell ref="AG59:AM59"/>
    <mergeCell ref="AM49:AP49"/>
    <mergeCell ref="AM47:AN47"/>
    <mergeCell ref="AM50:AP50"/>
    <mergeCell ref="AN57:AP57"/>
    <mergeCell ref="AN61:AP61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SO 00 - Příprava území'!C2" display="/"/>
    <hyperlink ref="A56" location="'SO 01 - Koryto toku'!C2" display="/"/>
    <hyperlink ref="A58" location="'SO 02.1 - Zátopa'!C2" display="/"/>
    <hyperlink ref="A59" location="'SO 02.2 - Hráz'!C2" display="/"/>
    <hyperlink ref="A61" location="'SO 03.1 - Zátopa'!C2" display="/"/>
    <hyperlink ref="A62" location="'SO 03.2 -  Hráz'!C2" display="/"/>
    <hyperlink ref="A64" location="'SO 04.1 - Zátopa'!C2" display="/"/>
    <hyperlink ref="A65" location="'SO 04.2 - Hráz'!C2" display="/"/>
    <hyperlink ref="A66" location="'SO 05 - Mobiliář '!C2" display="/"/>
    <hyperlink ref="A67" location="'VON - Vedlejší a ostatní 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85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122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123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31. 1. 2019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39</v>
      </c>
      <c r="F24" s="35"/>
      <c r="G24" s="35"/>
      <c r="H24" s="35"/>
      <c r="I24" s="113" t="s">
        <v>29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9" t="s">
        <v>19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ROUND(J81,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ROUND((SUM(BE81:BE97)),  2)</f>
        <v>0</v>
      </c>
      <c r="G33" s="35"/>
      <c r="H33" s="35"/>
      <c r="I33" s="125">
        <v>0.21</v>
      </c>
      <c r="J33" s="124">
        <f>ROUND(((SUM(BE81:BE97))*I33),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ROUND((SUM(BF81:BF97)),  2)</f>
        <v>0</v>
      </c>
      <c r="G34" s="35"/>
      <c r="H34" s="35"/>
      <c r="I34" s="125">
        <v>0.15</v>
      </c>
      <c r="J34" s="124">
        <f>ROUND(((SUM(BF81:BF97))*I34),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ROUND((SUM(BG81:BG97)),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ROUND((SUM(BH81:BH97)),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ROUND((SUM(BI81:BI97)),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124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Revitalizace nivy – tůně pod Čarovným lesem</v>
      </c>
      <c r="F48" s="372"/>
      <c r="G48" s="372"/>
      <c r="H48" s="372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7" t="str">
        <f>E9</f>
        <v>SO 00 - Příprava území</v>
      </c>
      <c r="F50" s="370"/>
      <c r="G50" s="370"/>
      <c r="H50" s="370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Bezejmenný VT, ř. km 1,05</v>
      </c>
      <c r="G52" s="37"/>
      <c r="H52" s="37"/>
      <c r="I52" s="30" t="s">
        <v>23</v>
      </c>
      <c r="J52" s="60" t="str">
        <f>IF(J12="","",J12)</f>
        <v>31. 1. 2019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25</v>
      </c>
      <c r="D54" s="37"/>
      <c r="E54" s="37"/>
      <c r="F54" s="28" t="str">
        <f>E15</f>
        <v>Město Šumperk</v>
      </c>
      <c r="G54" s="37"/>
      <c r="H54" s="37"/>
      <c r="I54" s="30" t="s">
        <v>33</v>
      </c>
      <c r="J54" s="33" t="str">
        <f>E21</f>
        <v>Terra-pozemkové úpravy, s.r.o.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6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Ing.et Ing. Filip Brtna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125</v>
      </c>
      <c r="D57" s="138"/>
      <c r="E57" s="138"/>
      <c r="F57" s="138"/>
      <c r="G57" s="138"/>
      <c r="H57" s="138"/>
      <c r="I57" s="138"/>
      <c r="J57" s="139" t="s">
        <v>126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127</v>
      </c>
    </row>
    <row r="60" spans="1:47" s="9" customFormat="1" ht="24.9" customHeight="1">
      <c r="B60" s="141"/>
      <c r="C60" s="142"/>
      <c r="D60" s="143" t="s">
        <v>128</v>
      </c>
      <c r="E60" s="144"/>
      <c r="F60" s="144"/>
      <c r="G60" s="144"/>
      <c r="H60" s="144"/>
      <c r="I60" s="144"/>
      <c r="J60" s="145">
        <f>J82</f>
        <v>0</v>
      </c>
      <c r="K60" s="142"/>
      <c r="L60" s="146"/>
    </row>
    <row r="61" spans="1:47" s="10" customFormat="1" ht="19.95" customHeight="1">
      <c r="B61" s="147"/>
      <c r="C61" s="98"/>
      <c r="D61" s="148" t="s">
        <v>129</v>
      </c>
      <c r="E61" s="149"/>
      <c r="F61" s="149"/>
      <c r="G61" s="149"/>
      <c r="H61" s="149"/>
      <c r="I61" s="149"/>
      <c r="J61" s="150">
        <f>J83</f>
        <v>0</v>
      </c>
      <c r="K61" s="98"/>
      <c r="L61" s="151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" customHeight="1">
      <c r="A68" s="35"/>
      <c r="B68" s="36"/>
      <c r="C68" s="24" t="s">
        <v>130</v>
      </c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71" t="str">
        <f>E7</f>
        <v>Revitalizace nivy – tůně pod Čarovným lesem</v>
      </c>
      <c r="F71" s="372"/>
      <c r="G71" s="372"/>
      <c r="H71" s="372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122</v>
      </c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67" t="str">
        <f>E9</f>
        <v>SO 00 - Příprava území</v>
      </c>
      <c r="F73" s="370"/>
      <c r="G73" s="370"/>
      <c r="H73" s="370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Bezejmenný VT, ř. km 1,05</v>
      </c>
      <c r="G75" s="37"/>
      <c r="H75" s="37"/>
      <c r="I75" s="30" t="s">
        <v>23</v>
      </c>
      <c r="J75" s="60" t="str">
        <f>IF(J12="","",J12)</f>
        <v>31. 1. 2019</v>
      </c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.65" customHeight="1">
      <c r="A77" s="35"/>
      <c r="B77" s="36"/>
      <c r="C77" s="30" t="s">
        <v>25</v>
      </c>
      <c r="D77" s="37"/>
      <c r="E77" s="37"/>
      <c r="F77" s="28" t="str">
        <f>E15</f>
        <v>Město Šumperk</v>
      </c>
      <c r="G77" s="37"/>
      <c r="H77" s="37"/>
      <c r="I77" s="30" t="s">
        <v>33</v>
      </c>
      <c r="J77" s="33" t="str">
        <f>E21</f>
        <v>Terra-pozemkové úpravy, s.r.o.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65" customHeight="1">
      <c r="A78" s="35"/>
      <c r="B78" s="36"/>
      <c r="C78" s="30" t="s">
        <v>31</v>
      </c>
      <c r="D78" s="37"/>
      <c r="E78" s="37"/>
      <c r="F78" s="28" t="str">
        <f>IF(E18="","",E18)</f>
        <v>Vyplň údaj</v>
      </c>
      <c r="G78" s="37"/>
      <c r="H78" s="37"/>
      <c r="I78" s="30" t="s">
        <v>38</v>
      </c>
      <c r="J78" s="33" t="str">
        <f>E24</f>
        <v>Ing.et Ing. Filip Brtna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52"/>
      <c r="B80" s="153"/>
      <c r="C80" s="154" t="s">
        <v>131</v>
      </c>
      <c r="D80" s="155" t="s">
        <v>61</v>
      </c>
      <c r="E80" s="155" t="s">
        <v>57</v>
      </c>
      <c r="F80" s="155" t="s">
        <v>58</v>
      </c>
      <c r="G80" s="155" t="s">
        <v>132</v>
      </c>
      <c r="H80" s="155" t="s">
        <v>133</v>
      </c>
      <c r="I80" s="155" t="s">
        <v>134</v>
      </c>
      <c r="J80" s="155" t="s">
        <v>126</v>
      </c>
      <c r="K80" s="156" t="s">
        <v>135</v>
      </c>
      <c r="L80" s="157"/>
      <c r="M80" s="69" t="s">
        <v>19</v>
      </c>
      <c r="N80" s="70" t="s">
        <v>46</v>
      </c>
      <c r="O80" s="70" t="s">
        <v>136</v>
      </c>
      <c r="P80" s="70" t="s">
        <v>137</v>
      </c>
      <c r="Q80" s="70" t="s">
        <v>138</v>
      </c>
      <c r="R80" s="70" t="s">
        <v>139</v>
      </c>
      <c r="S80" s="70" t="s">
        <v>140</v>
      </c>
      <c r="T80" s="70" t="s">
        <v>141</v>
      </c>
      <c r="U80" s="71" t="s">
        <v>142</v>
      </c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</row>
    <row r="81" spans="1:65" s="2" customFormat="1" ht="22.95" customHeight="1">
      <c r="A81" s="35"/>
      <c r="B81" s="36"/>
      <c r="C81" s="76" t="s">
        <v>143</v>
      </c>
      <c r="D81" s="37"/>
      <c r="E81" s="37"/>
      <c r="F81" s="37"/>
      <c r="G81" s="37"/>
      <c r="H81" s="37"/>
      <c r="I81" s="37"/>
      <c r="J81" s="158">
        <f>BK81</f>
        <v>0</v>
      </c>
      <c r="K81" s="37"/>
      <c r="L81" s="40"/>
      <c r="M81" s="72"/>
      <c r="N81" s="159"/>
      <c r="O81" s="73"/>
      <c r="P81" s="160">
        <f>P82</f>
        <v>0</v>
      </c>
      <c r="Q81" s="73"/>
      <c r="R81" s="160">
        <f>R82</f>
        <v>0</v>
      </c>
      <c r="S81" s="73"/>
      <c r="T81" s="160">
        <f>T82</f>
        <v>0</v>
      </c>
      <c r="U81" s="74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75</v>
      </c>
      <c r="AU81" s="18" t="s">
        <v>127</v>
      </c>
      <c r="BK81" s="161">
        <f>BK82</f>
        <v>0</v>
      </c>
    </row>
    <row r="82" spans="1:65" s="12" customFormat="1" ht="25.95" customHeight="1">
      <c r="B82" s="162"/>
      <c r="C82" s="163"/>
      <c r="D82" s="164" t="s">
        <v>75</v>
      </c>
      <c r="E82" s="165" t="s">
        <v>144</v>
      </c>
      <c r="F82" s="165" t="s">
        <v>145</v>
      </c>
      <c r="G82" s="163"/>
      <c r="H82" s="163"/>
      <c r="I82" s="166"/>
      <c r="J82" s="167">
        <f>BK82</f>
        <v>0</v>
      </c>
      <c r="K82" s="163"/>
      <c r="L82" s="168"/>
      <c r="M82" s="169"/>
      <c r="N82" s="170"/>
      <c r="O82" s="170"/>
      <c r="P82" s="171">
        <f>P83</f>
        <v>0</v>
      </c>
      <c r="Q82" s="170"/>
      <c r="R82" s="171">
        <f>R83</f>
        <v>0</v>
      </c>
      <c r="S82" s="170"/>
      <c r="T82" s="171">
        <f>T83</f>
        <v>0</v>
      </c>
      <c r="U82" s="172"/>
      <c r="AR82" s="173" t="s">
        <v>84</v>
      </c>
      <c r="AT82" s="174" t="s">
        <v>75</v>
      </c>
      <c r="AU82" s="174" t="s">
        <v>76</v>
      </c>
      <c r="AY82" s="173" t="s">
        <v>146</v>
      </c>
      <c r="BK82" s="175">
        <f>BK83</f>
        <v>0</v>
      </c>
    </row>
    <row r="83" spans="1:65" s="12" customFormat="1" ht="22.95" customHeight="1">
      <c r="B83" s="162"/>
      <c r="C83" s="163"/>
      <c r="D83" s="164" t="s">
        <v>75</v>
      </c>
      <c r="E83" s="176" t="s">
        <v>84</v>
      </c>
      <c r="F83" s="176" t="s">
        <v>147</v>
      </c>
      <c r="G83" s="163"/>
      <c r="H83" s="163"/>
      <c r="I83" s="166"/>
      <c r="J83" s="177">
        <f>BK83</f>
        <v>0</v>
      </c>
      <c r="K83" s="163"/>
      <c r="L83" s="168"/>
      <c r="M83" s="169"/>
      <c r="N83" s="170"/>
      <c r="O83" s="170"/>
      <c r="P83" s="171">
        <f>SUM(P84:P97)</f>
        <v>0</v>
      </c>
      <c r="Q83" s="170"/>
      <c r="R83" s="171">
        <f>SUM(R84:R97)</f>
        <v>0</v>
      </c>
      <c r="S83" s="170"/>
      <c r="T83" s="171">
        <f>SUM(T84:T97)</f>
        <v>0</v>
      </c>
      <c r="U83" s="172"/>
      <c r="AR83" s="173" t="s">
        <v>84</v>
      </c>
      <c r="AT83" s="174" t="s">
        <v>75</v>
      </c>
      <c r="AU83" s="174" t="s">
        <v>84</v>
      </c>
      <c r="AY83" s="173" t="s">
        <v>146</v>
      </c>
      <c r="BK83" s="175">
        <f>SUM(BK84:BK97)</f>
        <v>0</v>
      </c>
    </row>
    <row r="84" spans="1:65" s="2" customFormat="1" ht="14.4" customHeight="1">
      <c r="A84" s="35"/>
      <c r="B84" s="36"/>
      <c r="C84" s="178" t="s">
        <v>84</v>
      </c>
      <c r="D84" s="178" t="s">
        <v>148</v>
      </c>
      <c r="E84" s="179" t="s">
        <v>149</v>
      </c>
      <c r="F84" s="180" t="s">
        <v>150</v>
      </c>
      <c r="G84" s="181" t="s">
        <v>151</v>
      </c>
      <c r="H84" s="182">
        <v>90</v>
      </c>
      <c r="I84" s="183"/>
      <c r="J84" s="184">
        <f>ROUND(I84*H84,2)</f>
        <v>0</v>
      </c>
      <c r="K84" s="180" t="s">
        <v>19</v>
      </c>
      <c r="L84" s="40"/>
      <c r="M84" s="185" t="s">
        <v>19</v>
      </c>
      <c r="N84" s="186" t="s">
        <v>47</v>
      </c>
      <c r="O84" s="65"/>
      <c r="P84" s="187">
        <f>O84*H84</f>
        <v>0</v>
      </c>
      <c r="Q84" s="187">
        <v>0</v>
      </c>
      <c r="R84" s="187">
        <f>Q84*H84</f>
        <v>0</v>
      </c>
      <c r="S84" s="187">
        <v>0</v>
      </c>
      <c r="T84" s="187">
        <f>S84*H84</f>
        <v>0</v>
      </c>
      <c r="U84" s="188" t="s">
        <v>19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9" t="s">
        <v>152</v>
      </c>
      <c r="AT84" s="189" t="s">
        <v>148</v>
      </c>
      <c r="AU84" s="189" t="s">
        <v>86</v>
      </c>
      <c r="AY84" s="18" t="s">
        <v>146</v>
      </c>
      <c r="BE84" s="190">
        <f>IF(N84="základní",J84,0)</f>
        <v>0</v>
      </c>
      <c r="BF84" s="190">
        <f>IF(N84="snížená",J84,0)</f>
        <v>0</v>
      </c>
      <c r="BG84" s="190">
        <f>IF(N84="zákl. přenesená",J84,0)</f>
        <v>0</v>
      </c>
      <c r="BH84" s="190">
        <f>IF(N84="sníž. přenesená",J84,0)</f>
        <v>0</v>
      </c>
      <c r="BI84" s="190">
        <f>IF(N84="nulová",J84,0)</f>
        <v>0</v>
      </c>
      <c r="BJ84" s="18" t="s">
        <v>84</v>
      </c>
      <c r="BK84" s="190">
        <f>ROUND(I84*H84,2)</f>
        <v>0</v>
      </c>
      <c r="BL84" s="18" t="s">
        <v>152</v>
      </c>
      <c r="BM84" s="189" t="s">
        <v>153</v>
      </c>
    </row>
    <row r="85" spans="1:65" s="2" customFormat="1">
      <c r="A85" s="35"/>
      <c r="B85" s="36"/>
      <c r="C85" s="37"/>
      <c r="D85" s="191" t="s">
        <v>154</v>
      </c>
      <c r="E85" s="37"/>
      <c r="F85" s="192" t="s">
        <v>155</v>
      </c>
      <c r="G85" s="37"/>
      <c r="H85" s="37"/>
      <c r="I85" s="193"/>
      <c r="J85" s="37"/>
      <c r="K85" s="37"/>
      <c r="L85" s="40"/>
      <c r="M85" s="194"/>
      <c r="N85" s="195"/>
      <c r="O85" s="65"/>
      <c r="P85" s="65"/>
      <c r="Q85" s="65"/>
      <c r="R85" s="65"/>
      <c r="S85" s="65"/>
      <c r="T85" s="65"/>
      <c r="U85" s="6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154</v>
      </c>
      <c r="AU85" s="18" t="s">
        <v>86</v>
      </c>
    </row>
    <row r="86" spans="1:65" s="13" customFormat="1">
      <c r="B86" s="196"/>
      <c r="C86" s="197"/>
      <c r="D86" s="191" t="s">
        <v>156</v>
      </c>
      <c r="E86" s="198" t="s">
        <v>19</v>
      </c>
      <c r="F86" s="199" t="s">
        <v>157</v>
      </c>
      <c r="G86" s="197"/>
      <c r="H86" s="198" t="s">
        <v>19</v>
      </c>
      <c r="I86" s="200"/>
      <c r="J86" s="197"/>
      <c r="K86" s="197"/>
      <c r="L86" s="201"/>
      <c r="M86" s="202"/>
      <c r="N86" s="203"/>
      <c r="O86" s="203"/>
      <c r="P86" s="203"/>
      <c r="Q86" s="203"/>
      <c r="R86" s="203"/>
      <c r="S86" s="203"/>
      <c r="T86" s="203"/>
      <c r="U86" s="204"/>
      <c r="AT86" s="205" t="s">
        <v>156</v>
      </c>
      <c r="AU86" s="205" t="s">
        <v>86</v>
      </c>
      <c r="AV86" s="13" t="s">
        <v>84</v>
      </c>
      <c r="AW86" s="13" t="s">
        <v>37</v>
      </c>
      <c r="AX86" s="13" t="s">
        <v>76</v>
      </c>
      <c r="AY86" s="205" t="s">
        <v>146</v>
      </c>
    </row>
    <row r="87" spans="1:65" s="13" customFormat="1" ht="30.6">
      <c r="B87" s="196"/>
      <c r="C87" s="197"/>
      <c r="D87" s="191" t="s">
        <v>156</v>
      </c>
      <c r="E87" s="198" t="s">
        <v>19</v>
      </c>
      <c r="F87" s="199" t="s">
        <v>158</v>
      </c>
      <c r="G87" s="197"/>
      <c r="H87" s="198" t="s">
        <v>19</v>
      </c>
      <c r="I87" s="200"/>
      <c r="J87" s="197"/>
      <c r="K87" s="197"/>
      <c r="L87" s="201"/>
      <c r="M87" s="202"/>
      <c r="N87" s="203"/>
      <c r="O87" s="203"/>
      <c r="P87" s="203"/>
      <c r="Q87" s="203"/>
      <c r="R87" s="203"/>
      <c r="S87" s="203"/>
      <c r="T87" s="203"/>
      <c r="U87" s="204"/>
      <c r="AT87" s="205" t="s">
        <v>156</v>
      </c>
      <c r="AU87" s="205" t="s">
        <v>86</v>
      </c>
      <c r="AV87" s="13" t="s">
        <v>84</v>
      </c>
      <c r="AW87" s="13" t="s">
        <v>37</v>
      </c>
      <c r="AX87" s="13" t="s">
        <v>76</v>
      </c>
      <c r="AY87" s="205" t="s">
        <v>146</v>
      </c>
    </row>
    <row r="88" spans="1:65" s="13" customFormat="1" ht="30.6">
      <c r="B88" s="196"/>
      <c r="C88" s="197"/>
      <c r="D88" s="191" t="s">
        <v>156</v>
      </c>
      <c r="E88" s="198" t="s">
        <v>19</v>
      </c>
      <c r="F88" s="199" t="s">
        <v>159</v>
      </c>
      <c r="G88" s="197"/>
      <c r="H88" s="198" t="s">
        <v>19</v>
      </c>
      <c r="I88" s="200"/>
      <c r="J88" s="197"/>
      <c r="K88" s="197"/>
      <c r="L88" s="201"/>
      <c r="M88" s="202"/>
      <c r="N88" s="203"/>
      <c r="O88" s="203"/>
      <c r="P88" s="203"/>
      <c r="Q88" s="203"/>
      <c r="R88" s="203"/>
      <c r="S88" s="203"/>
      <c r="T88" s="203"/>
      <c r="U88" s="204"/>
      <c r="AT88" s="205" t="s">
        <v>156</v>
      </c>
      <c r="AU88" s="205" t="s">
        <v>86</v>
      </c>
      <c r="AV88" s="13" t="s">
        <v>84</v>
      </c>
      <c r="AW88" s="13" t="s">
        <v>37</v>
      </c>
      <c r="AX88" s="13" t="s">
        <v>76</v>
      </c>
      <c r="AY88" s="205" t="s">
        <v>146</v>
      </c>
    </row>
    <row r="89" spans="1:65" s="14" customFormat="1" ht="20.399999999999999">
      <c r="B89" s="206"/>
      <c r="C89" s="207"/>
      <c r="D89" s="191" t="s">
        <v>156</v>
      </c>
      <c r="E89" s="208" t="s">
        <v>19</v>
      </c>
      <c r="F89" s="209" t="s">
        <v>160</v>
      </c>
      <c r="G89" s="207"/>
      <c r="H89" s="210">
        <v>90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4"/>
      <c r="U89" s="215"/>
      <c r="AT89" s="216" t="s">
        <v>156</v>
      </c>
      <c r="AU89" s="216" t="s">
        <v>86</v>
      </c>
      <c r="AV89" s="14" t="s">
        <v>86</v>
      </c>
      <c r="AW89" s="14" t="s">
        <v>37</v>
      </c>
      <c r="AX89" s="14" t="s">
        <v>76</v>
      </c>
      <c r="AY89" s="216" t="s">
        <v>146</v>
      </c>
    </row>
    <row r="90" spans="1:65" s="15" customFormat="1">
      <c r="B90" s="217"/>
      <c r="C90" s="218"/>
      <c r="D90" s="191" t="s">
        <v>156</v>
      </c>
      <c r="E90" s="219" t="s">
        <v>19</v>
      </c>
      <c r="F90" s="220" t="s">
        <v>161</v>
      </c>
      <c r="G90" s="218"/>
      <c r="H90" s="221">
        <v>90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5"/>
      <c r="U90" s="226"/>
      <c r="AT90" s="227" t="s">
        <v>156</v>
      </c>
      <c r="AU90" s="227" t="s">
        <v>86</v>
      </c>
      <c r="AV90" s="15" t="s">
        <v>152</v>
      </c>
      <c r="AW90" s="15" t="s">
        <v>4</v>
      </c>
      <c r="AX90" s="15" t="s">
        <v>84</v>
      </c>
      <c r="AY90" s="227" t="s">
        <v>146</v>
      </c>
    </row>
    <row r="91" spans="1:65" s="2" customFormat="1" ht="24.15" customHeight="1">
      <c r="A91" s="35"/>
      <c r="B91" s="36"/>
      <c r="C91" s="178" t="s">
        <v>86</v>
      </c>
      <c r="D91" s="178" t="s">
        <v>148</v>
      </c>
      <c r="E91" s="179" t="s">
        <v>162</v>
      </c>
      <c r="F91" s="180" t="s">
        <v>163</v>
      </c>
      <c r="G91" s="181" t="s">
        <v>164</v>
      </c>
      <c r="H91" s="182">
        <v>900</v>
      </c>
      <c r="I91" s="183"/>
      <c r="J91" s="184">
        <f>ROUND(I91*H91,2)</f>
        <v>0</v>
      </c>
      <c r="K91" s="180" t="s">
        <v>165</v>
      </c>
      <c r="L91" s="40"/>
      <c r="M91" s="185" t="s">
        <v>19</v>
      </c>
      <c r="N91" s="186" t="s">
        <v>47</v>
      </c>
      <c r="O91" s="65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7">
        <f>S91*H91</f>
        <v>0</v>
      </c>
      <c r="U91" s="188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152</v>
      </c>
      <c r="AT91" s="189" t="s">
        <v>148</v>
      </c>
      <c r="AU91" s="189" t="s">
        <v>86</v>
      </c>
      <c r="AY91" s="18" t="s">
        <v>146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8" t="s">
        <v>84</v>
      </c>
      <c r="BK91" s="190">
        <f>ROUND(I91*H91,2)</f>
        <v>0</v>
      </c>
      <c r="BL91" s="18" t="s">
        <v>152</v>
      </c>
      <c r="BM91" s="189" t="s">
        <v>166</v>
      </c>
    </row>
    <row r="92" spans="1:65" s="2" customFormat="1" ht="28.8">
      <c r="A92" s="35"/>
      <c r="B92" s="36"/>
      <c r="C92" s="37"/>
      <c r="D92" s="191" t="s">
        <v>154</v>
      </c>
      <c r="E92" s="37"/>
      <c r="F92" s="192" t="s">
        <v>167</v>
      </c>
      <c r="G92" s="37"/>
      <c r="H92" s="37"/>
      <c r="I92" s="193"/>
      <c r="J92" s="37"/>
      <c r="K92" s="37"/>
      <c r="L92" s="40"/>
      <c r="M92" s="194"/>
      <c r="N92" s="195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86</v>
      </c>
    </row>
    <row r="93" spans="1:65" s="14" customFormat="1">
      <c r="B93" s="206"/>
      <c r="C93" s="207"/>
      <c r="D93" s="191" t="s">
        <v>156</v>
      </c>
      <c r="E93" s="208" t="s">
        <v>19</v>
      </c>
      <c r="F93" s="209" t="s">
        <v>168</v>
      </c>
      <c r="G93" s="207"/>
      <c r="H93" s="210">
        <v>900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4"/>
      <c r="U93" s="215"/>
      <c r="AT93" s="216" t="s">
        <v>156</v>
      </c>
      <c r="AU93" s="216" t="s">
        <v>86</v>
      </c>
      <c r="AV93" s="14" t="s">
        <v>86</v>
      </c>
      <c r="AW93" s="14" t="s">
        <v>37</v>
      </c>
      <c r="AX93" s="14" t="s">
        <v>84</v>
      </c>
      <c r="AY93" s="216" t="s">
        <v>146</v>
      </c>
    </row>
    <row r="94" spans="1:65" s="2" customFormat="1" ht="14.4" customHeight="1">
      <c r="A94" s="35"/>
      <c r="B94" s="36"/>
      <c r="C94" s="178" t="s">
        <v>169</v>
      </c>
      <c r="D94" s="178" t="s">
        <v>148</v>
      </c>
      <c r="E94" s="179" t="s">
        <v>170</v>
      </c>
      <c r="F94" s="180" t="s">
        <v>171</v>
      </c>
      <c r="G94" s="181" t="s">
        <v>172</v>
      </c>
      <c r="H94" s="182">
        <v>12</v>
      </c>
      <c r="I94" s="183"/>
      <c r="J94" s="184">
        <f>ROUND(I94*H94,2)</f>
        <v>0</v>
      </c>
      <c r="K94" s="180" t="s">
        <v>19</v>
      </c>
      <c r="L94" s="40"/>
      <c r="M94" s="185" t="s">
        <v>19</v>
      </c>
      <c r="N94" s="186" t="s">
        <v>47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7">
        <f>S94*H94</f>
        <v>0</v>
      </c>
      <c r="U94" s="188" t="s">
        <v>19</v>
      </c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152</v>
      </c>
      <c r="AT94" s="189" t="s">
        <v>148</v>
      </c>
      <c r="AU94" s="189" t="s">
        <v>86</v>
      </c>
      <c r="AY94" s="18" t="s">
        <v>146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84</v>
      </c>
      <c r="BK94" s="190">
        <f>ROUND(I94*H94,2)</f>
        <v>0</v>
      </c>
      <c r="BL94" s="18" t="s">
        <v>152</v>
      </c>
      <c r="BM94" s="189" t="s">
        <v>173</v>
      </c>
    </row>
    <row r="95" spans="1:65" s="2" customFormat="1">
      <c r="A95" s="35"/>
      <c r="B95" s="36"/>
      <c r="C95" s="37"/>
      <c r="D95" s="191" t="s">
        <v>154</v>
      </c>
      <c r="E95" s="37"/>
      <c r="F95" s="192" t="s">
        <v>171</v>
      </c>
      <c r="G95" s="37"/>
      <c r="H95" s="37"/>
      <c r="I95" s="193"/>
      <c r="J95" s="37"/>
      <c r="K95" s="37"/>
      <c r="L95" s="40"/>
      <c r="M95" s="194"/>
      <c r="N95" s="195"/>
      <c r="O95" s="65"/>
      <c r="P95" s="65"/>
      <c r="Q95" s="65"/>
      <c r="R95" s="65"/>
      <c r="S95" s="65"/>
      <c r="T95" s="65"/>
      <c r="U95" s="66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154</v>
      </c>
      <c r="AU95" s="18" t="s">
        <v>86</v>
      </c>
    </row>
    <row r="96" spans="1:65" s="14" customFormat="1">
      <c r="B96" s="206"/>
      <c r="C96" s="207"/>
      <c r="D96" s="191" t="s">
        <v>156</v>
      </c>
      <c r="E96" s="208" t="s">
        <v>19</v>
      </c>
      <c r="F96" s="209" t="s">
        <v>174</v>
      </c>
      <c r="G96" s="207"/>
      <c r="H96" s="210">
        <v>12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4"/>
      <c r="U96" s="215"/>
      <c r="AT96" s="216" t="s">
        <v>156</v>
      </c>
      <c r="AU96" s="216" t="s">
        <v>86</v>
      </c>
      <c r="AV96" s="14" t="s">
        <v>86</v>
      </c>
      <c r="AW96" s="14" t="s">
        <v>37</v>
      </c>
      <c r="AX96" s="14" t="s">
        <v>76</v>
      </c>
      <c r="AY96" s="216" t="s">
        <v>146</v>
      </c>
    </row>
    <row r="97" spans="1:51" s="15" customFormat="1">
      <c r="B97" s="217"/>
      <c r="C97" s="218"/>
      <c r="D97" s="191" t="s">
        <v>156</v>
      </c>
      <c r="E97" s="219" t="s">
        <v>19</v>
      </c>
      <c r="F97" s="220" t="s">
        <v>161</v>
      </c>
      <c r="G97" s="218"/>
      <c r="H97" s="221">
        <v>12</v>
      </c>
      <c r="I97" s="222"/>
      <c r="J97" s="218"/>
      <c r="K97" s="218"/>
      <c r="L97" s="223"/>
      <c r="M97" s="228"/>
      <c r="N97" s="229"/>
      <c r="O97" s="229"/>
      <c r="P97" s="229"/>
      <c r="Q97" s="229"/>
      <c r="R97" s="229"/>
      <c r="S97" s="229"/>
      <c r="T97" s="229"/>
      <c r="U97" s="230"/>
      <c r="AT97" s="227" t="s">
        <v>156</v>
      </c>
      <c r="AU97" s="227" t="s">
        <v>86</v>
      </c>
      <c r="AV97" s="15" t="s">
        <v>152</v>
      </c>
      <c r="AW97" s="15" t="s">
        <v>4</v>
      </c>
      <c r="AX97" s="15" t="s">
        <v>84</v>
      </c>
      <c r="AY97" s="227" t="s">
        <v>146</v>
      </c>
    </row>
    <row r="98" spans="1:51" s="2" customFormat="1" ht="6.9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KZ+yacG/RRPGRx1H9RT/Rh4g3uAxkXqtFmZAMgsX+2jeoiQ3lw4nRT8WHIjGEOaWqmaN9qDtTTvXexWy1Ttu6w==" saltValue="z1vjJP4Ka5X9rZ5nOQyV0AaFYiO2fRRQrZhTwPHzSiwWzDyICLS9VFyvMFn3dX4VSSqB+fs3opFj4Dr0dV5tWA==" spinCount="100000" sheet="1" objects="1" scenarios="1" formatColumns="0" formatRows="0" autoFilter="0"/>
  <autoFilter ref="C80:K97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89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122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175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31. 1. 2019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39</v>
      </c>
      <c r="F24" s="35"/>
      <c r="G24" s="35"/>
      <c r="H24" s="35"/>
      <c r="I24" s="113" t="s">
        <v>29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9" t="s">
        <v>19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ROUND(J82,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ROUND((SUM(BE82:BE115)),  2)</f>
        <v>0</v>
      </c>
      <c r="G33" s="35"/>
      <c r="H33" s="35"/>
      <c r="I33" s="125">
        <v>0.21</v>
      </c>
      <c r="J33" s="124">
        <f>ROUND(((SUM(BE82:BE115))*I33),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ROUND((SUM(BF82:BF115)),  2)</f>
        <v>0</v>
      </c>
      <c r="G34" s="35"/>
      <c r="H34" s="35"/>
      <c r="I34" s="125">
        <v>0.15</v>
      </c>
      <c r="J34" s="124">
        <f>ROUND(((SUM(BF82:BF115))*I34),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ROUND((SUM(BG82:BG115)),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ROUND((SUM(BH82:BH115)),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ROUND((SUM(BI82:BI115)),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124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Revitalizace nivy – tůně pod Čarovným lesem</v>
      </c>
      <c r="F48" s="372"/>
      <c r="G48" s="372"/>
      <c r="H48" s="372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7" t="str">
        <f>E9</f>
        <v>SO 01 - Koryto toku</v>
      </c>
      <c r="F50" s="370"/>
      <c r="G50" s="370"/>
      <c r="H50" s="370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Bezejmenný VT, ř. km 1,05</v>
      </c>
      <c r="G52" s="37"/>
      <c r="H52" s="37"/>
      <c r="I52" s="30" t="s">
        <v>23</v>
      </c>
      <c r="J52" s="60" t="str">
        <f>IF(J12="","",J12)</f>
        <v>31. 1. 2019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25</v>
      </c>
      <c r="D54" s="37"/>
      <c r="E54" s="37"/>
      <c r="F54" s="28" t="str">
        <f>E15</f>
        <v>Město Šumperk</v>
      </c>
      <c r="G54" s="37"/>
      <c r="H54" s="37"/>
      <c r="I54" s="30" t="s">
        <v>33</v>
      </c>
      <c r="J54" s="33" t="str">
        <f>E21</f>
        <v>Terra-pozemkové úpravy, s.r.o.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6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Ing.et Ing. Filip Brtna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125</v>
      </c>
      <c r="D57" s="138"/>
      <c r="E57" s="138"/>
      <c r="F57" s="138"/>
      <c r="G57" s="138"/>
      <c r="H57" s="138"/>
      <c r="I57" s="138"/>
      <c r="J57" s="139" t="s">
        <v>126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127</v>
      </c>
    </row>
    <row r="60" spans="1:47" s="9" customFormat="1" ht="24.9" customHeight="1">
      <c r="B60" s="141"/>
      <c r="C60" s="142"/>
      <c r="D60" s="143" t="s">
        <v>128</v>
      </c>
      <c r="E60" s="144"/>
      <c r="F60" s="144"/>
      <c r="G60" s="144"/>
      <c r="H60" s="144"/>
      <c r="I60" s="144"/>
      <c r="J60" s="145">
        <f>J83</f>
        <v>0</v>
      </c>
      <c r="K60" s="142"/>
      <c r="L60" s="146"/>
    </row>
    <row r="61" spans="1:47" s="10" customFormat="1" ht="19.95" customHeight="1">
      <c r="B61" s="147"/>
      <c r="C61" s="98"/>
      <c r="D61" s="148" t="s">
        <v>129</v>
      </c>
      <c r="E61" s="149"/>
      <c r="F61" s="149"/>
      <c r="G61" s="149"/>
      <c r="H61" s="149"/>
      <c r="I61" s="149"/>
      <c r="J61" s="150">
        <f>J84</f>
        <v>0</v>
      </c>
      <c r="K61" s="98"/>
      <c r="L61" s="151"/>
    </row>
    <row r="62" spans="1:47" s="10" customFormat="1" ht="19.95" customHeight="1">
      <c r="B62" s="147"/>
      <c r="C62" s="98"/>
      <c r="D62" s="148" t="s">
        <v>176</v>
      </c>
      <c r="E62" s="149"/>
      <c r="F62" s="149"/>
      <c r="G62" s="149"/>
      <c r="H62" s="149"/>
      <c r="I62" s="149"/>
      <c r="J62" s="150">
        <f>J109</f>
        <v>0</v>
      </c>
      <c r="K62" s="98"/>
      <c r="L62" s="151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14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" customHeight="1">
      <c r="A69" s="35"/>
      <c r="B69" s="36"/>
      <c r="C69" s="24" t="s">
        <v>130</v>
      </c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71" t="str">
        <f>E7</f>
        <v>Revitalizace nivy – tůně pod Čarovným lesem</v>
      </c>
      <c r="F72" s="372"/>
      <c r="G72" s="372"/>
      <c r="H72" s="372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122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7" t="str">
        <f>E9</f>
        <v>SO 01 - Koryto toku</v>
      </c>
      <c r="F74" s="370"/>
      <c r="G74" s="370"/>
      <c r="H74" s="370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>Bezejmenný VT, ř. km 1,05</v>
      </c>
      <c r="G76" s="37"/>
      <c r="H76" s="37"/>
      <c r="I76" s="30" t="s">
        <v>23</v>
      </c>
      <c r="J76" s="60" t="str">
        <f>IF(J12="","",J12)</f>
        <v>31. 1. 2019</v>
      </c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65" customHeight="1">
      <c r="A78" s="35"/>
      <c r="B78" s="36"/>
      <c r="C78" s="30" t="s">
        <v>25</v>
      </c>
      <c r="D78" s="37"/>
      <c r="E78" s="37"/>
      <c r="F78" s="28" t="str">
        <f>E15</f>
        <v>Město Šumperk</v>
      </c>
      <c r="G78" s="37"/>
      <c r="H78" s="37"/>
      <c r="I78" s="30" t="s">
        <v>33</v>
      </c>
      <c r="J78" s="33" t="str">
        <f>E21</f>
        <v>Terra-pozemkové úpravy, s.r.o.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65" customHeight="1">
      <c r="A79" s="35"/>
      <c r="B79" s="36"/>
      <c r="C79" s="30" t="s">
        <v>31</v>
      </c>
      <c r="D79" s="37"/>
      <c r="E79" s="37"/>
      <c r="F79" s="28" t="str">
        <f>IF(E18="","",E18)</f>
        <v>Vyplň údaj</v>
      </c>
      <c r="G79" s="37"/>
      <c r="H79" s="37"/>
      <c r="I79" s="30" t="s">
        <v>38</v>
      </c>
      <c r="J79" s="33" t="str">
        <f>E24</f>
        <v>Ing.et Ing. Filip Brtna</v>
      </c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52"/>
      <c r="B81" s="153"/>
      <c r="C81" s="154" t="s">
        <v>131</v>
      </c>
      <c r="D81" s="155" t="s">
        <v>61</v>
      </c>
      <c r="E81" s="155" t="s">
        <v>57</v>
      </c>
      <c r="F81" s="155" t="s">
        <v>58</v>
      </c>
      <c r="G81" s="155" t="s">
        <v>132</v>
      </c>
      <c r="H81" s="155" t="s">
        <v>133</v>
      </c>
      <c r="I81" s="155" t="s">
        <v>134</v>
      </c>
      <c r="J81" s="155" t="s">
        <v>126</v>
      </c>
      <c r="K81" s="156" t="s">
        <v>135</v>
      </c>
      <c r="L81" s="157"/>
      <c r="M81" s="69" t="s">
        <v>19</v>
      </c>
      <c r="N81" s="70" t="s">
        <v>46</v>
      </c>
      <c r="O81" s="70" t="s">
        <v>136</v>
      </c>
      <c r="P81" s="70" t="s">
        <v>137</v>
      </c>
      <c r="Q81" s="70" t="s">
        <v>138</v>
      </c>
      <c r="R81" s="70" t="s">
        <v>139</v>
      </c>
      <c r="S81" s="70" t="s">
        <v>140</v>
      </c>
      <c r="T81" s="70" t="s">
        <v>141</v>
      </c>
      <c r="U81" s="71" t="s">
        <v>142</v>
      </c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</row>
    <row r="82" spans="1:65" s="2" customFormat="1" ht="22.95" customHeight="1">
      <c r="A82" s="35"/>
      <c r="B82" s="36"/>
      <c r="C82" s="76" t="s">
        <v>143</v>
      </c>
      <c r="D82" s="37"/>
      <c r="E82" s="37"/>
      <c r="F82" s="37"/>
      <c r="G82" s="37"/>
      <c r="H82" s="37"/>
      <c r="I82" s="37"/>
      <c r="J82" s="158">
        <f>BK82</f>
        <v>0</v>
      </c>
      <c r="K82" s="37"/>
      <c r="L82" s="40"/>
      <c r="M82" s="72"/>
      <c r="N82" s="159"/>
      <c r="O82" s="73"/>
      <c r="P82" s="160">
        <f>P83</f>
        <v>0</v>
      </c>
      <c r="Q82" s="73"/>
      <c r="R82" s="160">
        <f>R83</f>
        <v>0</v>
      </c>
      <c r="S82" s="73"/>
      <c r="T82" s="160">
        <f>T83</f>
        <v>0</v>
      </c>
      <c r="U82" s="74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75</v>
      </c>
      <c r="AU82" s="18" t="s">
        <v>127</v>
      </c>
      <c r="BK82" s="161">
        <f>BK83</f>
        <v>0</v>
      </c>
    </row>
    <row r="83" spans="1:65" s="12" customFormat="1" ht="25.95" customHeight="1">
      <c r="B83" s="162"/>
      <c r="C83" s="163"/>
      <c r="D83" s="164" t="s">
        <v>75</v>
      </c>
      <c r="E83" s="165" t="s">
        <v>144</v>
      </c>
      <c r="F83" s="165" t="s">
        <v>145</v>
      </c>
      <c r="G83" s="163"/>
      <c r="H83" s="163"/>
      <c r="I83" s="166"/>
      <c r="J83" s="167">
        <f>BK83</f>
        <v>0</v>
      </c>
      <c r="K83" s="163"/>
      <c r="L83" s="168"/>
      <c r="M83" s="169"/>
      <c r="N83" s="170"/>
      <c r="O83" s="170"/>
      <c r="P83" s="171">
        <f>P84+P109</f>
        <v>0</v>
      </c>
      <c r="Q83" s="170"/>
      <c r="R83" s="171">
        <f>R84+R109</f>
        <v>0</v>
      </c>
      <c r="S83" s="170"/>
      <c r="T83" s="171">
        <f>T84+T109</f>
        <v>0</v>
      </c>
      <c r="U83" s="172"/>
      <c r="AR83" s="173" t="s">
        <v>84</v>
      </c>
      <c r="AT83" s="174" t="s">
        <v>75</v>
      </c>
      <c r="AU83" s="174" t="s">
        <v>76</v>
      </c>
      <c r="AY83" s="173" t="s">
        <v>146</v>
      </c>
      <c r="BK83" s="175">
        <f>BK84+BK109</f>
        <v>0</v>
      </c>
    </row>
    <row r="84" spans="1:65" s="12" customFormat="1" ht="22.95" customHeight="1">
      <c r="B84" s="162"/>
      <c r="C84" s="163"/>
      <c r="D84" s="164" t="s">
        <v>75</v>
      </c>
      <c r="E84" s="176" t="s">
        <v>84</v>
      </c>
      <c r="F84" s="176" t="s">
        <v>147</v>
      </c>
      <c r="G84" s="163"/>
      <c r="H84" s="163"/>
      <c r="I84" s="166"/>
      <c r="J84" s="177">
        <f>BK84</f>
        <v>0</v>
      </c>
      <c r="K84" s="163"/>
      <c r="L84" s="168"/>
      <c r="M84" s="169"/>
      <c r="N84" s="170"/>
      <c r="O84" s="170"/>
      <c r="P84" s="171">
        <f>SUM(P85:P108)</f>
        <v>0</v>
      </c>
      <c r="Q84" s="170"/>
      <c r="R84" s="171">
        <f>SUM(R85:R108)</f>
        <v>0</v>
      </c>
      <c r="S84" s="170"/>
      <c r="T84" s="171">
        <f>SUM(T85:T108)</f>
        <v>0</v>
      </c>
      <c r="U84" s="172"/>
      <c r="AR84" s="173" t="s">
        <v>84</v>
      </c>
      <c r="AT84" s="174" t="s">
        <v>75</v>
      </c>
      <c r="AU84" s="174" t="s">
        <v>84</v>
      </c>
      <c r="AY84" s="173" t="s">
        <v>146</v>
      </c>
      <c r="BK84" s="175">
        <f>SUM(BK85:BK108)</f>
        <v>0</v>
      </c>
    </row>
    <row r="85" spans="1:65" s="2" customFormat="1" ht="24.15" customHeight="1">
      <c r="A85" s="35"/>
      <c r="B85" s="36"/>
      <c r="C85" s="178" t="s">
        <v>84</v>
      </c>
      <c r="D85" s="178" t="s">
        <v>148</v>
      </c>
      <c r="E85" s="179" t="s">
        <v>177</v>
      </c>
      <c r="F85" s="180" t="s">
        <v>178</v>
      </c>
      <c r="G85" s="181" t="s">
        <v>179</v>
      </c>
      <c r="H85" s="182">
        <v>2.6850000000000001</v>
      </c>
      <c r="I85" s="183"/>
      <c r="J85" s="184">
        <f>ROUND(I85*H85,2)</f>
        <v>0</v>
      </c>
      <c r="K85" s="180" t="s">
        <v>165</v>
      </c>
      <c r="L85" s="40"/>
      <c r="M85" s="185" t="s">
        <v>19</v>
      </c>
      <c r="N85" s="186" t="s">
        <v>47</v>
      </c>
      <c r="O85" s="65"/>
      <c r="P85" s="187">
        <f>O85*H85</f>
        <v>0</v>
      </c>
      <c r="Q85" s="187">
        <v>0</v>
      </c>
      <c r="R85" s="187">
        <f>Q85*H85</f>
        <v>0</v>
      </c>
      <c r="S85" s="187">
        <v>0</v>
      </c>
      <c r="T85" s="187">
        <f>S85*H85</f>
        <v>0</v>
      </c>
      <c r="U85" s="188" t="s">
        <v>19</v>
      </c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9" t="s">
        <v>152</v>
      </c>
      <c r="AT85" s="189" t="s">
        <v>148</v>
      </c>
      <c r="AU85" s="189" t="s">
        <v>86</v>
      </c>
      <c r="AY85" s="18" t="s">
        <v>146</v>
      </c>
      <c r="BE85" s="190">
        <f>IF(N85="základní",J85,0)</f>
        <v>0</v>
      </c>
      <c r="BF85" s="190">
        <f>IF(N85="snížená",J85,0)</f>
        <v>0</v>
      </c>
      <c r="BG85" s="190">
        <f>IF(N85="zákl. přenesená",J85,0)</f>
        <v>0</v>
      </c>
      <c r="BH85" s="190">
        <f>IF(N85="sníž. přenesená",J85,0)</f>
        <v>0</v>
      </c>
      <c r="BI85" s="190">
        <f>IF(N85="nulová",J85,0)</f>
        <v>0</v>
      </c>
      <c r="BJ85" s="18" t="s">
        <v>84</v>
      </c>
      <c r="BK85" s="190">
        <f>ROUND(I85*H85,2)</f>
        <v>0</v>
      </c>
      <c r="BL85" s="18" t="s">
        <v>152</v>
      </c>
      <c r="BM85" s="189" t="s">
        <v>180</v>
      </c>
    </row>
    <row r="86" spans="1:65" s="2" customFormat="1" ht="28.8">
      <c r="A86" s="35"/>
      <c r="B86" s="36"/>
      <c r="C86" s="37"/>
      <c r="D86" s="191" t="s">
        <v>154</v>
      </c>
      <c r="E86" s="37"/>
      <c r="F86" s="192" t="s">
        <v>181</v>
      </c>
      <c r="G86" s="37"/>
      <c r="H86" s="37"/>
      <c r="I86" s="193"/>
      <c r="J86" s="37"/>
      <c r="K86" s="37"/>
      <c r="L86" s="40"/>
      <c r="M86" s="194"/>
      <c r="N86" s="195"/>
      <c r="O86" s="65"/>
      <c r="P86" s="65"/>
      <c r="Q86" s="65"/>
      <c r="R86" s="65"/>
      <c r="S86" s="65"/>
      <c r="T86" s="65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154</v>
      </c>
      <c r="AU86" s="18" t="s">
        <v>86</v>
      </c>
    </row>
    <row r="87" spans="1:65" s="13" customFormat="1">
      <c r="B87" s="196"/>
      <c r="C87" s="197"/>
      <c r="D87" s="191" t="s">
        <v>156</v>
      </c>
      <c r="E87" s="198" t="s">
        <v>19</v>
      </c>
      <c r="F87" s="199" t="s">
        <v>182</v>
      </c>
      <c r="G87" s="197"/>
      <c r="H87" s="198" t="s">
        <v>19</v>
      </c>
      <c r="I87" s="200"/>
      <c r="J87" s="197"/>
      <c r="K87" s="197"/>
      <c r="L87" s="201"/>
      <c r="M87" s="202"/>
      <c r="N87" s="203"/>
      <c r="O87" s="203"/>
      <c r="P87" s="203"/>
      <c r="Q87" s="203"/>
      <c r="R87" s="203"/>
      <c r="S87" s="203"/>
      <c r="T87" s="203"/>
      <c r="U87" s="204"/>
      <c r="AT87" s="205" t="s">
        <v>156</v>
      </c>
      <c r="AU87" s="205" t="s">
        <v>86</v>
      </c>
      <c r="AV87" s="13" t="s">
        <v>84</v>
      </c>
      <c r="AW87" s="13" t="s">
        <v>37</v>
      </c>
      <c r="AX87" s="13" t="s">
        <v>76</v>
      </c>
      <c r="AY87" s="205" t="s">
        <v>146</v>
      </c>
    </row>
    <row r="88" spans="1:65" s="14" customFormat="1">
      <c r="B88" s="206"/>
      <c r="C88" s="207"/>
      <c r="D88" s="191" t="s">
        <v>156</v>
      </c>
      <c r="E88" s="208" t="s">
        <v>19</v>
      </c>
      <c r="F88" s="209" t="s">
        <v>183</v>
      </c>
      <c r="G88" s="207"/>
      <c r="H88" s="210">
        <v>2.6850000000000001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4"/>
      <c r="U88" s="215"/>
      <c r="AT88" s="216" t="s">
        <v>156</v>
      </c>
      <c r="AU88" s="216" t="s">
        <v>86</v>
      </c>
      <c r="AV88" s="14" t="s">
        <v>86</v>
      </c>
      <c r="AW88" s="14" t="s">
        <v>37</v>
      </c>
      <c r="AX88" s="14" t="s">
        <v>84</v>
      </c>
      <c r="AY88" s="216" t="s">
        <v>146</v>
      </c>
    </row>
    <row r="89" spans="1:65" s="2" customFormat="1" ht="24.15" customHeight="1">
      <c r="A89" s="35"/>
      <c r="B89" s="36"/>
      <c r="C89" s="178" t="s">
        <v>86</v>
      </c>
      <c r="D89" s="178" t="s">
        <v>148</v>
      </c>
      <c r="E89" s="179" t="s">
        <v>184</v>
      </c>
      <c r="F89" s="180" t="s">
        <v>185</v>
      </c>
      <c r="G89" s="181" t="s">
        <v>179</v>
      </c>
      <c r="H89" s="182">
        <v>4.6020000000000003</v>
      </c>
      <c r="I89" s="183"/>
      <c r="J89" s="184">
        <f>ROUND(I89*H89,2)</f>
        <v>0</v>
      </c>
      <c r="K89" s="180" t="s">
        <v>165</v>
      </c>
      <c r="L89" s="40"/>
      <c r="M89" s="185" t="s">
        <v>19</v>
      </c>
      <c r="N89" s="186" t="s">
        <v>47</v>
      </c>
      <c r="O89" s="65"/>
      <c r="P89" s="187">
        <f>O89*H89</f>
        <v>0</v>
      </c>
      <c r="Q89" s="187">
        <v>0</v>
      </c>
      <c r="R89" s="187">
        <f>Q89*H89</f>
        <v>0</v>
      </c>
      <c r="S89" s="187">
        <v>0</v>
      </c>
      <c r="T89" s="187">
        <f>S89*H89</f>
        <v>0</v>
      </c>
      <c r="U89" s="188" t="s">
        <v>19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9" t="s">
        <v>152</v>
      </c>
      <c r="AT89" s="189" t="s">
        <v>148</v>
      </c>
      <c r="AU89" s="189" t="s">
        <v>86</v>
      </c>
      <c r="AY89" s="18" t="s">
        <v>146</v>
      </c>
      <c r="BE89" s="190">
        <f>IF(N89="základní",J89,0)</f>
        <v>0</v>
      </c>
      <c r="BF89" s="190">
        <f>IF(N89="snížená",J89,0)</f>
        <v>0</v>
      </c>
      <c r="BG89" s="190">
        <f>IF(N89="zákl. přenesená",J89,0)</f>
        <v>0</v>
      </c>
      <c r="BH89" s="190">
        <f>IF(N89="sníž. přenesená",J89,0)</f>
        <v>0</v>
      </c>
      <c r="BI89" s="190">
        <f>IF(N89="nulová",J89,0)</f>
        <v>0</v>
      </c>
      <c r="BJ89" s="18" t="s">
        <v>84</v>
      </c>
      <c r="BK89" s="190">
        <f>ROUND(I89*H89,2)</f>
        <v>0</v>
      </c>
      <c r="BL89" s="18" t="s">
        <v>152</v>
      </c>
      <c r="BM89" s="189" t="s">
        <v>186</v>
      </c>
    </row>
    <row r="90" spans="1:65" s="2" customFormat="1" ht="28.8">
      <c r="A90" s="35"/>
      <c r="B90" s="36"/>
      <c r="C90" s="37"/>
      <c r="D90" s="191" t="s">
        <v>154</v>
      </c>
      <c r="E90" s="37"/>
      <c r="F90" s="192" t="s">
        <v>187</v>
      </c>
      <c r="G90" s="37"/>
      <c r="H90" s="37"/>
      <c r="I90" s="193"/>
      <c r="J90" s="37"/>
      <c r="K90" s="37"/>
      <c r="L90" s="40"/>
      <c r="M90" s="194"/>
      <c r="N90" s="195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154</v>
      </c>
      <c r="AU90" s="18" t="s">
        <v>86</v>
      </c>
    </row>
    <row r="91" spans="1:65" s="13" customFormat="1">
      <c r="B91" s="196"/>
      <c r="C91" s="197"/>
      <c r="D91" s="191" t="s">
        <v>156</v>
      </c>
      <c r="E91" s="198" t="s">
        <v>19</v>
      </c>
      <c r="F91" s="199" t="s">
        <v>188</v>
      </c>
      <c r="G91" s="197"/>
      <c r="H91" s="198" t="s">
        <v>19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3"/>
      <c r="U91" s="204"/>
      <c r="AT91" s="205" t="s">
        <v>156</v>
      </c>
      <c r="AU91" s="205" t="s">
        <v>86</v>
      </c>
      <c r="AV91" s="13" t="s">
        <v>84</v>
      </c>
      <c r="AW91" s="13" t="s">
        <v>37</v>
      </c>
      <c r="AX91" s="13" t="s">
        <v>76</v>
      </c>
      <c r="AY91" s="205" t="s">
        <v>146</v>
      </c>
    </row>
    <row r="92" spans="1:65" s="14" customFormat="1">
      <c r="B92" s="206"/>
      <c r="C92" s="207"/>
      <c r="D92" s="191" t="s">
        <v>156</v>
      </c>
      <c r="E92" s="208" t="s">
        <v>19</v>
      </c>
      <c r="F92" s="209" t="s">
        <v>189</v>
      </c>
      <c r="G92" s="207"/>
      <c r="H92" s="210">
        <v>4.6020000000000003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4"/>
      <c r="U92" s="215"/>
      <c r="AT92" s="216" t="s">
        <v>156</v>
      </c>
      <c r="AU92" s="216" t="s">
        <v>86</v>
      </c>
      <c r="AV92" s="14" t="s">
        <v>86</v>
      </c>
      <c r="AW92" s="14" t="s">
        <v>37</v>
      </c>
      <c r="AX92" s="14" t="s">
        <v>84</v>
      </c>
      <c r="AY92" s="216" t="s">
        <v>146</v>
      </c>
    </row>
    <row r="93" spans="1:65" s="2" customFormat="1" ht="24.15" customHeight="1">
      <c r="A93" s="35"/>
      <c r="B93" s="36"/>
      <c r="C93" s="178" t="s">
        <v>169</v>
      </c>
      <c r="D93" s="178" t="s">
        <v>148</v>
      </c>
      <c r="E93" s="179" t="s">
        <v>190</v>
      </c>
      <c r="F93" s="180" t="s">
        <v>191</v>
      </c>
      <c r="G93" s="181" t="s">
        <v>179</v>
      </c>
      <c r="H93" s="182">
        <v>2.3010000000000002</v>
      </c>
      <c r="I93" s="183"/>
      <c r="J93" s="184">
        <f>ROUND(I93*H93,2)</f>
        <v>0</v>
      </c>
      <c r="K93" s="180" t="s">
        <v>165</v>
      </c>
      <c r="L93" s="40"/>
      <c r="M93" s="185" t="s">
        <v>19</v>
      </c>
      <c r="N93" s="186" t="s">
        <v>47</v>
      </c>
      <c r="O93" s="65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7">
        <f>S93*H93</f>
        <v>0</v>
      </c>
      <c r="U93" s="188" t="s">
        <v>19</v>
      </c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9" t="s">
        <v>152</v>
      </c>
      <c r="AT93" s="189" t="s">
        <v>148</v>
      </c>
      <c r="AU93" s="189" t="s">
        <v>86</v>
      </c>
      <c r="AY93" s="18" t="s">
        <v>146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8" t="s">
        <v>84</v>
      </c>
      <c r="BK93" s="190">
        <f>ROUND(I93*H93,2)</f>
        <v>0</v>
      </c>
      <c r="BL93" s="18" t="s">
        <v>152</v>
      </c>
      <c r="BM93" s="189" t="s">
        <v>192</v>
      </c>
    </row>
    <row r="94" spans="1:65" s="2" customFormat="1" ht="28.8">
      <c r="A94" s="35"/>
      <c r="B94" s="36"/>
      <c r="C94" s="37"/>
      <c r="D94" s="191" t="s">
        <v>154</v>
      </c>
      <c r="E94" s="37"/>
      <c r="F94" s="192" t="s">
        <v>193</v>
      </c>
      <c r="G94" s="37"/>
      <c r="H94" s="37"/>
      <c r="I94" s="193"/>
      <c r="J94" s="37"/>
      <c r="K94" s="37"/>
      <c r="L94" s="40"/>
      <c r="M94" s="194"/>
      <c r="N94" s="195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154</v>
      </c>
      <c r="AU94" s="18" t="s">
        <v>86</v>
      </c>
    </row>
    <row r="95" spans="1:65" s="14" customFormat="1">
      <c r="B95" s="206"/>
      <c r="C95" s="207"/>
      <c r="D95" s="191" t="s">
        <v>156</v>
      </c>
      <c r="E95" s="208" t="s">
        <v>19</v>
      </c>
      <c r="F95" s="209" t="s">
        <v>194</v>
      </c>
      <c r="G95" s="207"/>
      <c r="H95" s="210">
        <v>2.3010000000000002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4"/>
      <c r="U95" s="215"/>
      <c r="AT95" s="216" t="s">
        <v>156</v>
      </c>
      <c r="AU95" s="216" t="s">
        <v>86</v>
      </c>
      <c r="AV95" s="14" t="s">
        <v>86</v>
      </c>
      <c r="AW95" s="14" t="s">
        <v>37</v>
      </c>
      <c r="AX95" s="14" t="s">
        <v>84</v>
      </c>
      <c r="AY95" s="216" t="s">
        <v>146</v>
      </c>
    </row>
    <row r="96" spans="1:65" s="2" customFormat="1" ht="24.15" customHeight="1">
      <c r="A96" s="35"/>
      <c r="B96" s="36"/>
      <c r="C96" s="178" t="s">
        <v>152</v>
      </c>
      <c r="D96" s="178" t="s">
        <v>148</v>
      </c>
      <c r="E96" s="179" t="s">
        <v>195</v>
      </c>
      <c r="F96" s="180" t="s">
        <v>196</v>
      </c>
      <c r="G96" s="181" t="s">
        <v>179</v>
      </c>
      <c r="H96" s="182">
        <v>0.38400000000000001</v>
      </c>
      <c r="I96" s="183"/>
      <c r="J96" s="184">
        <f>ROUND(I96*H96,2)</f>
        <v>0</v>
      </c>
      <c r="K96" s="180" t="s">
        <v>165</v>
      </c>
      <c r="L96" s="40"/>
      <c r="M96" s="185" t="s">
        <v>19</v>
      </c>
      <c r="N96" s="186" t="s">
        <v>47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7">
        <f>S96*H96</f>
        <v>0</v>
      </c>
      <c r="U96" s="188" t="s">
        <v>19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152</v>
      </c>
      <c r="AT96" s="189" t="s">
        <v>148</v>
      </c>
      <c r="AU96" s="189" t="s">
        <v>86</v>
      </c>
      <c r="AY96" s="18" t="s">
        <v>146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84</v>
      </c>
      <c r="BK96" s="190">
        <f>ROUND(I96*H96,2)</f>
        <v>0</v>
      </c>
      <c r="BL96" s="18" t="s">
        <v>152</v>
      </c>
      <c r="BM96" s="189" t="s">
        <v>197</v>
      </c>
    </row>
    <row r="97" spans="1:65" s="2" customFormat="1" ht="28.8">
      <c r="A97" s="35"/>
      <c r="B97" s="36"/>
      <c r="C97" s="37"/>
      <c r="D97" s="191" t="s">
        <v>154</v>
      </c>
      <c r="E97" s="37"/>
      <c r="F97" s="192" t="s">
        <v>198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86</v>
      </c>
    </row>
    <row r="98" spans="1:65" s="13" customFormat="1">
      <c r="B98" s="196"/>
      <c r="C98" s="197"/>
      <c r="D98" s="191" t="s">
        <v>156</v>
      </c>
      <c r="E98" s="198" t="s">
        <v>19</v>
      </c>
      <c r="F98" s="199" t="s">
        <v>199</v>
      </c>
      <c r="G98" s="197"/>
      <c r="H98" s="198" t="s">
        <v>19</v>
      </c>
      <c r="I98" s="200"/>
      <c r="J98" s="197"/>
      <c r="K98" s="197"/>
      <c r="L98" s="201"/>
      <c r="M98" s="202"/>
      <c r="N98" s="203"/>
      <c r="O98" s="203"/>
      <c r="P98" s="203"/>
      <c r="Q98" s="203"/>
      <c r="R98" s="203"/>
      <c r="S98" s="203"/>
      <c r="T98" s="203"/>
      <c r="U98" s="204"/>
      <c r="AT98" s="205" t="s">
        <v>156</v>
      </c>
      <c r="AU98" s="205" t="s">
        <v>86</v>
      </c>
      <c r="AV98" s="13" t="s">
        <v>84</v>
      </c>
      <c r="AW98" s="13" t="s">
        <v>37</v>
      </c>
      <c r="AX98" s="13" t="s">
        <v>76</v>
      </c>
      <c r="AY98" s="205" t="s">
        <v>146</v>
      </c>
    </row>
    <row r="99" spans="1:65" s="14" customFormat="1">
      <c r="B99" s="206"/>
      <c r="C99" s="207"/>
      <c r="D99" s="191" t="s">
        <v>156</v>
      </c>
      <c r="E99" s="208" t="s">
        <v>19</v>
      </c>
      <c r="F99" s="209" t="s">
        <v>200</v>
      </c>
      <c r="G99" s="207"/>
      <c r="H99" s="210">
        <v>0.38400000000000001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4"/>
      <c r="U99" s="215"/>
      <c r="AT99" s="216" t="s">
        <v>156</v>
      </c>
      <c r="AU99" s="216" t="s">
        <v>86</v>
      </c>
      <c r="AV99" s="14" t="s">
        <v>86</v>
      </c>
      <c r="AW99" s="14" t="s">
        <v>37</v>
      </c>
      <c r="AX99" s="14" t="s">
        <v>84</v>
      </c>
      <c r="AY99" s="216" t="s">
        <v>146</v>
      </c>
    </row>
    <row r="100" spans="1:65" s="2" customFormat="1" ht="24.15" customHeight="1">
      <c r="A100" s="35"/>
      <c r="B100" s="36"/>
      <c r="C100" s="178" t="s">
        <v>201</v>
      </c>
      <c r="D100" s="178" t="s">
        <v>148</v>
      </c>
      <c r="E100" s="179" t="s">
        <v>202</v>
      </c>
      <c r="F100" s="180" t="s">
        <v>203</v>
      </c>
      <c r="G100" s="181" t="s">
        <v>179</v>
      </c>
      <c r="H100" s="182">
        <v>3.7999999999999999E-2</v>
      </c>
      <c r="I100" s="183"/>
      <c r="J100" s="184">
        <f>ROUND(I100*H100,2)</f>
        <v>0</v>
      </c>
      <c r="K100" s="180" t="s">
        <v>165</v>
      </c>
      <c r="L100" s="40"/>
      <c r="M100" s="185" t="s">
        <v>19</v>
      </c>
      <c r="N100" s="186" t="s">
        <v>47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7">
        <f>S100*H100</f>
        <v>0</v>
      </c>
      <c r="U100" s="188" t="s">
        <v>19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152</v>
      </c>
      <c r="AT100" s="189" t="s">
        <v>148</v>
      </c>
      <c r="AU100" s="189" t="s">
        <v>86</v>
      </c>
      <c r="AY100" s="18" t="s">
        <v>146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84</v>
      </c>
      <c r="BK100" s="190">
        <f>ROUND(I100*H100,2)</f>
        <v>0</v>
      </c>
      <c r="BL100" s="18" t="s">
        <v>152</v>
      </c>
      <c r="BM100" s="189" t="s">
        <v>204</v>
      </c>
    </row>
    <row r="101" spans="1:65" s="2" customFormat="1" ht="28.8">
      <c r="A101" s="35"/>
      <c r="B101" s="36"/>
      <c r="C101" s="37"/>
      <c r="D101" s="191" t="s">
        <v>154</v>
      </c>
      <c r="E101" s="37"/>
      <c r="F101" s="192" t="s">
        <v>205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5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86</v>
      </c>
    </row>
    <row r="102" spans="1:65" s="14" customFormat="1">
      <c r="B102" s="206"/>
      <c r="C102" s="207"/>
      <c r="D102" s="191" t="s">
        <v>156</v>
      </c>
      <c r="E102" s="208" t="s">
        <v>19</v>
      </c>
      <c r="F102" s="209" t="s">
        <v>206</v>
      </c>
      <c r="G102" s="207"/>
      <c r="H102" s="210">
        <v>3.7999999999999999E-2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4"/>
      <c r="U102" s="215"/>
      <c r="AT102" s="216" t="s">
        <v>156</v>
      </c>
      <c r="AU102" s="216" t="s">
        <v>86</v>
      </c>
      <c r="AV102" s="14" t="s">
        <v>86</v>
      </c>
      <c r="AW102" s="14" t="s">
        <v>37</v>
      </c>
      <c r="AX102" s="14" t="s">
        <v>84</v>
      </c>
      <c r="AY102" s="216" t="s">
        <v>146</v>
      </c>
    </row>
    <row r="103" spans="1:65" s="2" customFormat="1" ht="14.4" customHeight="1">
      <c r="A103" s="35"/>
      <c r="B103" s="36"/>
      <c r="C103" s="178" t="s">
        <v>207</v>
      </c>
      <c r="D103" s="178" t="s">
        <v>148</v>
      </c>
      <c r="E103" s="179" t="s">
        <v>208</v>
      </c>
      <c r="F103" s="180" t="s">
        <v>209</v>
      </c>
      <c r="G103" s="181" t="s">
        <v>164</v>
      </c>
      <c r="H103" s="182">
        <v>33.25</v>
      </c>
      <c r="I103" s="183"/>
      <c r="J103" s="184">
        <f>ROUND(I103*H103,2)</f>
        <v>0</v>
      </c>
      <c r="K103" s="180" t="s">
        <v>165</v>
      </c>
      <c r="L103" s="40"/>
      <c r="M103" s="185" t="s">
        <v>19</v>
      </c>
      <c r="N103" s="186" t="s">
        <v>47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7">
        <f>S103*H103</f>
        <v>0</v>
      </c>
      <c r="U103" s="188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152</v>
      </c>
      <c r="AT103" s="189" t="s">
        <v>148</v>
      </c>
      <c r="AU103" s="189" t="s">
        <v>86</v>
      </c>
      <c r="AY103" s="18" t="s">
        <v>146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84</v>
      </c>
      <c r="BK103" s="190">
        <f>ROUND(I103*H103,2)</f>
        <v>0</v>
      </c>
      <c r="BL103" s="18" t="s">
        <v>152</v>
      </c>
      <c r="BM103" s="189" t="s">
        <v>210</v>
      </c>
    </row>
    <row r="104" spans="1:65" s="2" customFormat="1" ht="19.2">
      <c r="A104" s="35"/>
      <c r="B104" s="36"/>
      <c r="C104" s="37"/>
      <c r="D104" s="191" t="s">
        <v>154</v>
      </c>
      <c r="E104" s="37"/>
      <c r="F104" s="192" t="s">
        <v>211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86</v>
      </c>
    </row>
    <row r="105" spans="1:65" s="14" customFormat="1">
      <c r="B105" s="206"/>
      <c r="C105" s="207"/>
      <c r="D105" s="191" t="s">
        <v>156</v>
      </c>
      <c r="E105" s="208" t="s">
        <v>19</v>
      </c>
      <c r="F105" s="209" t="s">
        <v>212</v>
      </c>
      <c r="G105" s="207"/>
      <c r="H105" s="210">
        <v>33.25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4"/>
      <c r="U105" s="215"/>
      <c r="AT105" s="216" t="s">
        <v>156</v>
      </c>
      <c r="AU105" s="216" t="s">
        <v>86</v>
      </c>
      <c r="AV105" s="14" t="s">
        <v>86</v>
      </c>
      <c r="AW105" s="14" t="s">
        <v>37</v>
      </c>
      <c r="AX105" s="14" t="s">
        <v>84</v>
      </c>
      <c r="AY105" s="216" t="s">
        <v>146</v>
      </c>
    </row>
    <row r="106" spans="1:65" s="2" customFormat="1" ht="14.4" customHeight="1">
      <c r="A106" s="35"/>
      <c r="B106" s="36"/>
      <c r="C106" s="178" t="s">
        <v>213</v>
      </c>
      <c r="D106" s="178" t="s">
        <v>148</v>
      </c>
      <c r="E106" s="179" t="s">
        <v>214</v>
      </c>
      <c r="F106" s="180" t="s">
        <v>215</v>
      </c>
      <c r="G106" s="181" t="s">
        <v>164</v>
      </c>
      <c r="H106" s="182">
        <v>25.41</v>
      </c>
      <c r="I106" s="183"/>
      <c r="J106" s="184">
        <f>ROUND(I106*H106,2)</f>
        <v>0</v>
      </c>
      <c r="K106" s="180" t="s">
        <v>165</v>
      </c>
      <c r="L106" s="40"/>
      <c r="M106" s="185" t="s">
        <v>19</v>
      </c>
      <c r="N106" s="186" t="s">
        <v>47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7">
        <f>S106*H106</f>
        <v>0</v>
      </c>
      <c r="U106" s="188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152</v>
      </c>
      <c r="AT106" s="189" t="s">
        <v>148</v>
      </c>
      <c r="AU106" s="189" t="s">
        <v>86</v>
      </c>
      <c r="AY106" s="18" t="s">
        <v>146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84</v>
      </c>
      <c r="BK106" s="190">
        <f>ROUND(I106*H106,2)</f>
        <v>0</v>
      </c>
      <c r="BL106" s="18" t="s">
        <v>152</v>
      </c>
      <c r="BM106" s="189" t="s">
        <v>216</v>
      </c>
    </row>
    <row r="107" spans="1:65" s="2" customFormat="1" ht="28.8">
      <c r="A107" s="35"/>
      <c r="B107" s="36"/>
      <c r="C107" s="37"/>
      <c r="D107" s="191" t="s">
        <v>154</v>
      </c>
      <c r="E107" s="37"/>
      <c r="F107" s="192" t="s">
        <v>217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86</v>
      </c>
    </row>
    <row r="108" spans="1:65" s="14" customFormat="1">
      <c r="B108" s="206"/>
      <c r="C108" s="207"/>
      <c r="D108" s="191" t="s">
        <v>156</v>
      </c>
      <c r="E108" s="208" t="s">
        <v>19</v>
      </c>
      <c r="F108" s="209" t="s">
        <v>218</v>
      </c>
      <c r="G108" s="207"/>
      <c r="H108" s="210">
        <v>25.41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4"/>
      <c r="U108" s="215"/>
      <c r="AT108" s="216" t="s">
        <v>156</v>
      </c>
      <c r="AU108" s="216" t="s">
        <v>86</v>
      </c>
      <c r="AV108" s="14" t="s">
        <v>86</v>
      </c>
      <c r="AW108" s="14" t="s">
        <v>37</v>
      </c>
      <c r="AX108" s="14" t="s">
        <v>84</v>
      </c>
      <c r="AY108" s="216" t="s">
        <v>146</v>
      </c>
    </row>
    <row r="109" spans="1:65" s="12" customFormat="1" ht="22.95" customHeight="1">
      <c r="B109" s="162"/>
      <c r="C109" s="163"/>
      <c r="D109" s="164" t="s">
        <v>75</v>
      </c>
      <c r="E109" s="176" t="s">
        <v>219</v>
      </c>
      <c r="F109" s="176" t="s">
        <v>220</v>
      </c>
      <c r="G109" s="163"/>
      <c r="H109" s="163"/>
      <c r="I109" s="166"/>
      <c r="J109" s="177">
        <f>BK109</f>
        <v>0</v>
      </c>
      <c r="K109" s="163"/>
      <c r="L109" s="168"/>
      <c r="M109" s="169"/>
      <c r="N109" s="170"/>
      <c r="O109" s="170"/>
      <c r="P109" s="171">
        <f>SUM(P110:P115)</f>
        <v>0</v>
      </c>
      <c r="Q109" s="170"/>
      <c r="R109" s="171">
        <f>SUM(R110:R115)</f>
        <v>0</v>
      </c>
      <c r="S109" s="170"/>
      <c r="T109" s="171">
        <f>SUM(T110:T115)</f>
        <v>0</v>
      </c>
      <c r="U109" s="172"/>
      <c r="AR109" s="173" t="s">
        <v>84</v>
      </c>
      <c r="AT109" s="174" t="s">
        <v>75</v>
      </c>
      <c r="AU109" s="174" t="s">
        <v>84</v>
      </c>
      <c r="AY109" s="173" t="s">
        <v>146</v>
      </c>
      <c r="BK109" s="175">
        <f>SUM(BK110:BK115)</f>
        <v>0</v>
      </c>
    </row>
    <row r="110" spans="1:65" s="2" customFormat="1" ht="37.950000000000003" customHeight="1">
      <c r="A110" s="35"/>
      <c r="B110" s="36"/>
      <c r="C110" s="178" t="s">
        <v>221</v>
      </c>
      <c r="D110" s="178" t="s">
        <v>148</v>
      </c>
      <c r="E110" s="179" t="s">
        <v>222</v>
      </c>
      <c r="F110" s="180" t="s">
        <v>223</v>
      </c>
      <c r="G110" s="181" t="s">
        <v>179</v>
      </c>
      <c r="H110" s="182">
        <v>7.6710000000000003</v>
      </c>
      <c r="I110" s="183"/>
      <c r="J110" s="184">
        <f>ROUND(I110*H110,2)</f>
        <v>0</v>
      </c>
      <c r="K110" s="180" t="s">
        <v>19</v>
      </c>
      <c r="L110" s="40"/>
      <c r="M110" s="185" t="s">
        <v>19</v>
      </c>
      <c r="N110" s="186" t="s">
        <v>47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7">
        <f>S110*H110</f>
        <v>0</v>
      </c>
      <c r="U110" s="188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152</v>
      </c>
      <c r="AT110" s="189" t="s">
        <v>148</v>
      </c>
      <c r="AU110" s="189" t="s">
        <v>86</v>
      </c>
      <c r="AY110" s="18" t="s">
        <v>146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84</v>
      </c>
      <c r="BK110" s="190">
        <f>ROUND(I110*H110,2)</f>
        <v>0</v>
      </c>
      <c r="BL110" s="18" t="s">
        <v>152</v>
      </c>
      <c r="BM110" s="189" t="s">
        <v>224</v>
      </c>
    </row>
    <row r="111" spans="1:65" s="2" customFormat="1" ht="28.8">
      <c r="A111" s="35"/>
      <c r="B111" s="36"/>
      <c r="C111" s="37"/>
      <c r="D111" s="191" t="s">
        <v>154</v>
      </c>
      <c r="E111" s="37"/>
      <c r="F111" s="192" t="s">
        <v>225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86</v>
      </c>
    </row>
    <row r="112" spans="1:65" s="13" customFormat="1" ht="20.399999999999999">
      <c r="B112" s="196"/>
      <c r="C112" s="197"/>
      <c r="D112" s="191" t="s">
        <v>156</v>
      </c>
      <c r="E112" s="198" t="s">
        <v>19</v>
      </c>
      <c r="F112" s="199" t="s">
        <v>226</v>
      </c>
      <c r="G112" s="197"/>
      <c r="H112" s="198" t="s">
        <v>19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3"/>
      <c r="U112" s="204"/>
      <c r="AT112" s="205" t="s">
        <v>156</v>
      </c>
      <c r="AU112" s="205" t="s">
        <v>86</v>
      </c>
      <c r="AV112" s="13" t="s">
        <v>84</v>
      </c>
      <c r="AW112" s="13" t="s">
        <v>37</v>
      </c>
      <c r="AX112" s="13" t="s">
        <v>76</v>
      </c>
      <c r="AY112" s="205" t="s">
        <v>146</v>
      </c>
    </row>
    <row r="113" spans="1:51" s="13" customFormat="1" ht="30.6">
      <c r="B113" s="196"/>
      <c r="C113" s="197"/>
      <c r="D113" s="191" t="s">
        <v>156</v>
      </c>
      <c r="E113" s="198" t="s">
        <v>19</v>
      </c>
      <c r="F113" s="199" t="s">
        <v>227</v>
      </c>
      <c r="G113" s="197"/>
      <c r="H113" s="198" t="s">
        <v>19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3"/>
      <c r="U113" s="204"/>
      <c r="AT113" s="205" t="s">
        <v>156</v>
      </c>
      <c r="AU113" s="205" t="s">
        <v>86</v>
      </c>
      <c r="AV113" s="13" t="s">
        <v>84</v>
      </c>
      <c r="AW113" s="13" t="s">
        <v>37</v>
      </c>
      <c r="AX113" s="13" t="s">
        <v>76</v>
      </c>
      <c r="AY113" s="205" t="s">
        <v>146</v>
      </c>
    </row>
    <row r="114" spans="1:51" s="14" customFormat="1">
      <c r="B114" s="206"/>
      <c r="C114" s="207"/>
      <c r="D114" s="191" t="s">
        <v>156</v>
      </c>
      <c r="E114" s="208" t="s">
        <v>19</v>
      </c>
      <c r="F114" s="209" t="s">
        <v>228</v>
      </c>
      <c r="G114" s="207"/>
      <c r="H114" s="210">
        <v>7.6710000000000003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4"/>
      <c r="U114" s="215"/>
      <c r="AT114" s="216" t="s">
        <v>156</v>
      </c>
      <c r="AU114" s="216" t="s">
        <v>86</v>
      </c>
      <c r="AV114" s="14" t="s">
        <v>86</v>
      </c>
      <c r="AW114" s="14" t="s">
        <v>37</v>
      </c>
      <c r="AX114" s="14" t="s">
        <v>76</v>
      </c>
      <c r="AY114" s="216" t="s">
        <v>146</v>
      </c>
    </row>
    <row r="115" spans="1:51" s="15" customFormat="1">
      <c r="B115" s="217"/>
      <c r="C115" s="218"/>
      <c r="D115" s="191" t="s">
        <v>156</v>
      </c>
      <c r="E115" s="219" t="s">
        <v>19</v>
      </c>
      <c r="F115" s="220" t="s">
        <v>161</v>
      </c>
      <c r="G115" s="218"/>
      <c r="H115" s="221">
        <v>7.6710000000000003</v>
      </c>
      <c r="I115" s="222"/>
      <c r="J115" s="218"/>
      <c r="K115" s="218"/>
      <c r="L115" s="223"/>
      <c r="M115" s="228"/>
      <c r="N115" s="229"/>
      <c r="O115" s="229"/>
      <c r="P115" s="229"/>
      <c r="Q115" s="229"/>
      <c r="R115" s="229"/>
      <c r="S115" s="229"/>
      <c r="T115" s="229"/>
      <c r="U115" s="230"/>
      <c r="AT115" s="227" t="s">
        <v>156</v>
      </c>
      <c r="AU115" s="227" t="s">
        <v>86</v>
      </c>
      <c r="AV115" s="15" t="s">
        <v>152</v>
      </c>
      <c r="AW115" s="15" t="s">
        <v>4</v>
      </c>
      <c r="AX115" s="15" t="s">
        <v>84</v>
      </c>
      <c r="AY115" s="227" t="s">
        <v>146</v>
      </c>
    </row>
    <row r="116" spans="1:51" s="2" customFormat="1" ht="6.9" customHeight="1">
      <c r="A116" s="35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0"/>
      <c r="M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</sheetData>
  <sheetProtection algorithmName="SHA-512" hashValue="j6wtCoFvMU7NaHsMk5kyafRGmf+LQywJwXrXniWDu4ei8/oEAgta6JfeyzSCKVtnkByEiURbA447/XbFcDypFw==" saltValue="gMqCPWq37CjhMeXwbLcwv8mPEfwtkYH/MSXxcFBCiSJ9hpWV443guHbI8E9VfDY20pK/Q1nnk3R/rVTo3pYHCA==" spinCount="100000" sheet="1" objects="1" scenarios="1" formatColumns="0" formatRows="0" autoFilter="0"/>
  <autoFilter ref="C81:K11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96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1" customFormat="1" ht="12" customHeight="1">
      <c r="B8" s="21"/>
      <c r="D8" s="113" t="s">
        <v>122</v>
      </c>
      <c r="L8" s="21"/>
    </row>
    <row r="9" spans="1:46" s="2" customFormat="1" ht="16.5" customHeight="1">
      <c r="A9" s="35"/>
      <c r="B9" s="40"/>
      <c r="C9" s="35"/>
      <c r="D9" s="35"/>
      <c r="E9" s="373" t="s">
        <v>229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230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231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31. 1. 2019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39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40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ROUND((SUM(BE88:BE125)),  2)</f>
        <v>0</v>
      </c>
      <c r="G35" s="35"/>
      <c r="H35" s="35"/>
      <c r="I35" s="125">
        <v>0.21</v>
      </c>
      <c r="J35" s="124">
        <f>ROUND(((SUM(BE88:BE125))*I35),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ROUND((SUM(BF88:BF125)),  2)</f>
        <v>0</v>
      </c>
      <c r="G36" s="35"/>
      <c r="H36" s="35"/>
      <c r="I36" s="125">
        <v>0.15</v>
      </c>
      <c r="J36" s="124">
        <f>ROUND(((SUM(BF88:BF125))*I36),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ROUND((SUM(BG88:BG125)),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ROUND((SUM(BH88:BH125)),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ROUND((SUM(BI88:BI125)),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124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1" t="str">
        <f>E7</f>
        <v>Revitalizace nivy – tůně pod Čarovným lesem</v>
      </c>
      <c r="F50" s="372"/>
      <c r="G50" s="372"/>
      <c r="H50" s="37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1" t="s">
        <v>229</v>
      </c>
      <c r="F52" s="370"/>
      <c r="G52" s="370"/>
      <c r="H52" s="370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230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7" t="str">
        <f>E11</f>
        <v>SO 02.1 - Zátopa</v>
      </c>
      <c r="F54" s="370"/>
      <c r="G54" s="370"/>
      <c r="H54" s="370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Bezejmenný VT, ř. km 1,05</v>
      </c>
      <c r="G56" s="37"/>
      <c r="H56" s="37"/>
      <c r="I56" s="30" t="s">
        <v>23</v>
      </c>
      <c r="J56" s="60" t="str">
        <f>IF(J14="","",J14)</f>
        <v>31. 1. 2019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65" customHeight="1">
      <c r="A58" s="35"/>
      <c r="B58" s="36"/>
      <c r="C58" s="30" t="s">
        <v>25</v>
      </c>
      <c r="D58" s="37"/>
      <c r="E58" s="37"/>
      <c r="F58" s="28" t="str">
        <f>E17</f>
        <v>Město Šumperk</v>
      </c>
      <c r="G58" s="37"/>
      <c r="H58" s="37"/>
      <c r="I58" s="30" t="s">
        <v>33</v>
      </c>
      <c r="J58" s="33" t="str">
        <f>E23</f>
        <v>Terra-pozemkové úpravy,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6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Ing.et Ing. Filip Brtna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125</v>
      </c>
      <c r="D61" s="138"/>
      <c r="E61" s="138"/>
      <c r="F61" s="138"/>
      <c r="G61" s="138"/>
      <c r="H61" s="138"/>
      <c r="I61" s="138"/>
      <c r="J61" s="139" t="s">
        <v>126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127</v>
      </c>
    </row>
    <row r="64" spans="1:47" s="9" customFormat="1" ht="24.9" customHeight="1">
      <c r="B64" s="141"/>
      <c r="C64" s="142"/>
      <c r="D64" s="143" t="s">
        <v>128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95" customHeight="1">
      <c r="B65" s="147"/>
      <c r="C65" s="98"/>
      <c r="D65" s="148" t="s">
        <v>129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95" customHeight="1">
      <c r="B66" s="147"/>
      <c r="C66" s="98"/>
      <c r="D66" s="148" t="s">
        <v>176</v>
      </c>
      <c r="E66" s="149"/>
      <c r="F66" s="149"/>
      <c r="G66" s="149"/>
      <c r="H66" s="149"/>
      <c r="I66" s="149"/>
      <c r="J66" s="150">
        <f>J119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" customHeight="1">
      <c r="A73" s="35"/>
      <c r="B73" s="36"/>
      <c r="C73" s="24" t="s">
        <v>130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1" t="str">
        <f>E7</f>
        <v>Revitalizace nivy – tůně pod Čarovným lesem</v>
      </c>
      <c r="F76" s="372"/>
      <c r="G76" s="372"/>
      <c r="H76" s="372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71" t="s">
        <v>229</v>
      </c>
      <c r="F78" s="370"/>
      <c r="G78" s="370"/>
      <c r="H78" s="370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230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7" t="str">
        <f>E11</f>
        <v>SO 02.1 - Zátopa</v>
      </c>
      <c r="F80" s="370"/>
      <c r="G80" s="370"/>
      <c r="H80" s="370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Bezejmenný VT, ř. km 1,05</v>
      </c>
      <c r="G82" s="37"/>
      <c r="H82" s="37"/>
      <c r="I82" s="30" t="s">
        <v>23</v>
      </c>
      <c r="J82" s="60" t="str">
        <f>IF(J14="","",J14)</f>
        <v>31. 1. 2019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65" customHeight="1">
      <c r="A84" s="35"/>
      <c r="B84" s="36"/>
      <c r="C84" s="30" t="s">
        <v>25</v>
      </c>
      <c r="D84" s="37"/>
      <c r="E84" s="37"/>
      <c r="F84" s="28" t="str">
        <f>E17</f>
        <v>Město Šumperk</v>
      </c>
      <c r="G84" s="37"/>
      <c r="H84" s="37"/>
      <c r="I84" s="30" t="s">
        <v>33</v>
      </c>
      <c r="J84" s="33" t="str">
        <f>E23</f>
        <v>Terra-pozemkové úpravy, s.r.o.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65" customHeight="1">
      <c r="A85" s="35"/>
      <c r="B85" s="36"/>
      <c r="C85" s="30" t="s">
        <v>31</v>
      </c>
      <c r="D85" s="37"/>
      <c r="E85" s="37"/>
      <c r="F85" s="28" t="str">
        <f>IF(E20="","",E20)</f>
        <v>Vyplň údaj</v>
      </c>
      <c r="G85" s="37"/>
      <c r="H85" s="37"/>
      <c r="I85" s="30" t="s">
        <v>38</v>
      </c>
      <c r="J85" s="33" t="str">
        <f>E26</f>
        <v>Ing.et Ing. Filip Brtna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131</v>
      </c>
      <c r="D87" s="155" t="s">
        <v>61</v>
      </c>
      <c r="E87" s="155" t="s">
        <v>57</v>
      </c>
      <c r="F87" s="155" t="s">
        <v>58</v>
      </c>
      <c r="G87" s="155" t="s">
        <v>132</v>
      </c>
      <c r="H87" s="155" t="s">
        <v>133</v>
      </c>
      <c r="I87" s="155" t="s">
        <v>134</v>
      </c>
      <c r="J87" s="155" t="s">
        <v>126</v>
      </c>
      <c r="K87" s="156" t="s">
        <v>135</v>
      </c>
      <c r="L87" s="157"/>
      <c r="M87" s="69" t="s">
        <v>19</v>
      </c>
      <c r="N87" s="70" t="s">
        <v>46</v>
      </c>
      <c r="O87" s="70" t="s">
        <v>136</v>
      </c>
      <c r="P87" s="70" t="s">
        <v>137</v>
      </c>
      <c r="Q87" s="70" t="s">
        <v>138</v>
      </c>
      <c r="R87" s="70" t="s">
        <v>139</v>
      </c>
      <c r="S87" s="70" t="s">
        <v>140</v>
      </c>
      <c r="T87" s="70" t="s">
        <v>141</v>
      </c>
      <c r="U87" s="71" t="s">
        <v>142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5" customHeight="1">
      <c r="A88" s="35"/>
      <c r="B88" s="36"/>
      <c r="C88" s="76" t="s">
        <v>143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0">
        <f>T89</f>
        <v>0</v>
      </c>
      <c r="U88" s="74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75</v>
      </c>
      <c r="AU88" s="18" t="s">
        <v>127</v>
      </c>
      <c r="BK88" s="161">
        <f>BK89</f>
        <v>0</v>
      </c>
    </row>
    <row r="89" spans="1:65" s="12" customFormat="1" ht="25.95" customHeight="1">
      <c r="B89" s="162"/>
      <c r="C89" s="163"/>
      <c r="D89" s="164" t="s">
        <v>75</v>
      </c>
      <c r="E89" s="165" t="s">
        <v>144</v>
      </c>
      <c r="F89" s="165" t="s">
        <v>145</v>
      </c>
      <c r="G89" s="163"/>
      <c r="H89" s="163"/>
      <c r="I89" s="166"/>
      <c r="J89" s="167">
        <f>BK89</f>
        <v>0</v>
      </c>
      <c r="K89" s="163"/>
      <c r="L89" s="168"/>
      <c r="M89" s="169"/>
      <c r="N89" s="170"/>
      <c r="O89" s="170"/>
      <c r="P89" s="171">
        <f>P90+P119</f>
        <v>0</v>
      </c>
      <c r="Q89" s="170"/>
      <c r="R89" s="171">
        <f>R90+R119</f>
        <v>0</v>
      </c>
      <c r="S89" s="170"/>
      <c r="T89" s="171">
        <f>T90+T119</f>
        <v>0</v>
      </c>
      <c r="U89" s="172"/>
      <c r="AR89" s="173" t="s">
        <v>84</v>
      </c>
      <c r="AT89" s="174" t="s">
        <v>75</v>
      </c>
      <c r="AU89" s="174" t="s">
        <v>76</v>
      </c>
      <c r="AY89" s="173" t="s">
        <v>146</v>
      </c>
      <c r="BK89" s="175">
        <f>BK90+BK119</f>
        <v>0</v>
      </c>
    </row>
    <row r="90" spans="1:65" s="12" customFormat="1" ht="22.95" customHeight="1">
      <c r="B90" s="162"/>
      <c r="C90" s="163"/>
      <c r="D90" s="164" t="s">
        <v>75</v>
      </c>
      <c r="E90" s="176" t="s">
        <v>84</v>
      </c>
      <c r="F90" s="176" t="s">
        <v>147</v>
      </c>
      <c r="G90" s="163"/>
      <c r="H90" s="163"/>
      <c r="I90" s="166"/>
      <c r="J90" s="177">
        <f>BK90</f>
        <v>0</v>
      </c>
      <c r="K90" s="163"/>
      <c r="L90" s="168"/>
      <c r="M90" s="169"/>
      <c r="N90" s="170"/>
      <c r="O90" s="170"/>
      <c r="P90" s="171">
        <f>SUM(P91:P118)</f>
        <v>0</v>
      </c>
      <c r="Q90" s="170"/>
      <c r="R90" s="171">
        <f>SUM(R91:R118)</f>
        <v>0</v>
      </c>
      <c r="S90" s="170"/>
      <c r="T90" s="171">
        <f>SUM(T91:T118)</f>
        <v>0</v>
      </c>
      <c r="U90" s="172"/>
      <c r="AR90" s="173" t="s">
        <v>84</v>
      </c>
      <c r="AT90" s="174" t="s">
        <v>75</v>
      </c>
      <c r="AU90" s="174" t="s">
        <v>84</v>
      </c>
      <c r="AY90" s="173" t="s">
        <v>146</v>
      </c>
      <c r="BK90" s="175">
        <f>SUM(BK91:BK118)</f>
        <v>0</v>
      </c>
    </row>
    <row r="91" spans="1:65" s="2" customFormat="1" ht="24.15" customHeight="1">
      <c r="A91" s="35"/>
      <c r="B91" s="36"/>
      <c r="C91" s="178" t="s">
        <v>84</v>
      </c>
      <c r="D91" s="178" t="s">
        <v>148</v>
      </c>
      <c r="E91" s="179" t="s">
        <v>232</v>
      </c>
      <c r="F91" s="180" t="s">
        <v>233</v>
      </c>
      <c r="G91" s="181" t="s">
        <v>179</v>
      </c>
      <c r="H91" s="182">
        <v>40.98</v>
      </c>
      <c r="I91" s="183"/>
      <c r="J91" s="184">
        <f>ROUND(I91*H91,2)</f>
        <v>0</v>
      </c>
      <c r="K91" s="180" t="s">
        <v>165</v>
      </c>
      <c r="L91" s="40"/>
      <c r="M91" s="185" t="s">
        <v>19</v>
      </c>
      <c r="N91" s="186" t="s">
        <v>47</v>
      </c>
      <c r="O91" s="65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7">
        <f>S91*H91</f>
        <v>0</v>
      </c>
      <c r="U91" s="188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152</v>
      </c>
      <c r="AT91" s="189" t="s">
        <v>148</v>
      </c>
      <c r="AU91" s="189" t="s">
        <v>86</v>
      </c>
      <c r="AY91" s="18" t="s">
        <v>146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8" t="s">
        <v>84</v>
      </c>
      <c r="BK91" s="190">
        <f>ROUND(I91*H91,2)</f>
        <v>0</v>
      </c>
      <c r="BL91" s="18" t="s">
        <v>152</v>
      </c>
      <c r="BM91" s="189" t="s">
        <v>234</v>
      </c>
    </row>
    <row r="92" spans="1:65" s="2" customFormat="1" ht="19.2">
      <c r="A92" s="35"/>
      <c r="B92" s="36"/>
      <c r="C92" s="37"/>
      <c r="D92" s="191" t="s">
        <v>154</v>
      </c>
      <c r="E92" s="37"/>
      <c r="F92" s="192" t="s">
        <v>235</v>
      </c>
      <c r="G92" s="37"/>
      <c r="H92" s="37"/>
      <c r="I92" s="193"/>
      <c r="J92" s="37"/>
      <c r="K92" s="37"/>
      <c r="L92" s="40"/>
      <c r="M92" s="194"/>
      <c r="N92" s="195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86</v>
      </c>
    </row>
    <row r="93" spans="1:65" s="13" customFormat="1" ht="20.399999999999999">
      <c r="B93" s="196"/>
      <c r="C93" s="197"/>
      <c r="D93" s="191" t="s">
        <v>156</v>
      </c>
      <c r="E93" s="198" t="s">
        <v>19</v>
      </c>
      <c r="F93" s="199" t="s">
        <v>236</v>
      </c>
      <c r="G93" s="197"/>
      <c r="H93" s="198" t="s">
        <v>19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3"/>
      <c r="U93" s="204"/>
      <c r="AT93" s="205" t="s">
        <v>156</v>
      </c>
      <c r="AU93" s="205" t="s">
        <v>86</v>
      </c>
      <c r="AV93" s="13" t="s">
        <v>84</v>
      </c>
      <c r="AW93" s="13" t="s">
        <v>37</v>
      </c>
      <c r="AX93" s="13" t="s">
        <v>76</v>
      </c>
      <c r="AY93" s="205" t="s">
        <v>146</v>
      </c>
    </row>
    <row r="94" spans="1:65" s="14" customFormat="1">
      <c r="B94" s="206"/>
      <c r="C94" s="207"/>
      <c r="D94" s="191" t="s">
        <v>156</v>
      </c>
      <c r="E94" s="208" t="s">
        <v>19</v>
      </c>
      <c r="F94" s="209" t="s">
        <v>237</v>
      </c>
      <c r="G94" s="207"/>
      <c r="H94" s="210">
        <v>40.98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4"/>
      <c r="U94" s="215"/>
      <c r="AT94" s="216" t="s">
        <v>156</v>
      </c>
      <c r="AU94" s="216" t="s">
        <v>86</v>
      </c>
      <c r="AV94" s="14" t="s">
        <v>86</v>
      </c>
      <c r="AW94" s="14" t="s">
        <v>37</v>
      </c>
      <c r="AX94" s="14" t="s">
        <v>84</v>
      </c>
      <c r="AY94" s="216" t="s">
        <v>146</v>
      </c>
    </row>
    <row r="95" spans="1:65" s="2" customFormat="1" ht="24.15" customHeight="1">
      <c r="A95" s="35"/>
      <c r="B95" s="36"/>
      <c r="C95" s="178" t="s">
        <v>86</v>
      </c>
      <c r="D95" s="178" t="s">
        <v>148</v>
      </c>
      <c r="E95" s="179" t="s">
        <v>238</v>
      </c>
      <c r="F95" s="180" t="s">
        <v>239</v>
      </c>
      <c r="G95" s="181" t="s">
        <v>179</v>
      </c>
      <c r="H95" s="182">
        <v>31.866</v>
      </c>
      <c r="I95" s="183"/>
      <c r="J95" s="184">
        <f>ROUND(I95*H95,2)</f>
        <v>0</v>
      </c>
      <c r="K95" s="180" t="s">
        <v>165</v>
      </c>
      <c r="L95" s="40"/>
      <c r="M95" s="185" t="s">
        <v>19</v>
      </c>
      <c r="N95" s="186" t="s">
        <v>47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7">
        <f>S95*H95</f>
        <v>0</v>
      </c>
      <c r="U95" s="188" t="s">
        <v>19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152</v>
      </c>
      <c r="AT95" s="189" t="s">
        <v>148</v>
      </c>
      <c r="AU95" s="189" t="s">
        <v>86</v>
      </c>
      <c r="AY95" s="18" t="s">
        <v>146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84</v>
      </c>
      <c r="BK95" s="190">
        <f>ROUND(I95*H95,2)</f>
        <v>0</v>
      </c>
      <c r="BL95" s="18" t="s">
        <v>152</v>
      </c>
      <c r="BM95" s="189" t="s">
        <v>240</v>
      </c>
    </row>
    <row r="96" spans="1:65" s="2" customFormat="1" ht="28.8">
      <c r="A96" s="35"/>
      <c r="B96" s="36"/>
      <c r="C96" s="37"/>
      <c r="D96" s="191" t="s">
        <v>154</v>
      </c>
      <c r="E96" s="37"/>
      <c r="F96" s="192" t="s">
        <v>241</v>
      </c>
      <c r="G96" s="37"/>
      <c r="H96" s="37"/>
      <c r="I96" s="193"/>
      <c r="J96" s="37"/>
      <c r="K96" s="37"/>
      <c r="L96" s="40"/>
      <c r="M96" s="194"/>
      <c r="N96" s="195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154</v>
      </c>
      <c r="AU96" s="18" t="s">
        <v>86</v>
      </c>
    </row>
    <row r="97" spans="1:65" s="13" customFormat="1">
      <c r="B97" s="196"/>
      <c r="C97" s="197"/>
      <c r="D97" s="191" t="s">
        <v>156</v>
      </c>
      <c r="E97" s="198" t="s">
        <v>19</v>
      </c>
      <c r="F97" s="199" t="s">
        <v>242</v>
      </c>
      <c r="G97" s="197"/>
      <c r="H97" s="198" t="s">
        <v>19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3"/>
      <c r="U97" s="204"/>
      <c r="AT97" s="205" t="s">
        <v>156</v>
      </c>
      <c r="AU97" s="205" t="s">
        <v>86</v>
      </c>
      <c r="AV97" s="13" t="s">
        <v>84</v>
      </c>
      <c r="AW97" s="13" t="s">
        <v>37</v>
      </c>
      <c r="AX97" s="13" t="s">
        <v>76</v>
      </c>
      <c r="AY97" s="205" t="s">
        <v>146</v>
      </c>
    </row>
    <row r="98" spans="1:65" s="14" customFormat="1">
      <c r="B98" s="206"/>
      <c r="C98" s="207"/>
      <c r="D98" s="191" t="s">
        <v>156</v>
      </c>
      <c r="E98" s="208" t="s">
        <v>19</v>
      </c>
      <c r="F98" s="209" t="s">
        <v>243</v>
      </c>
      <c r="G98" s="207"/>
      <c r="H98" s="210">
        <v>31.866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4"/>
      <c r="U98" s="215"/>
      <c r="AT98" s="216" t="s">
        <v>156</v>
      </c>
      <c r="AU98" s="216" t="s">
        <v>86</v>
      </c>
      <c r="AV98" s="14" t="s">
        <v>86</v>
      </c>
      <c r="AW98" s="14" t="s">
        <v>37</v>
      </c>
      <c r="AX98" s="14" t="s">
        <v>84</v>
      </c>
      <c r="AY98" s="216" t="s">
        <v>146</v>
      </c>
    </row>
    <row r="99" spans="1:65" s="2" customFormat="1" ht="24.15" customHeight="1">
      <c r="A99" s="35"/>
      <c r="B99" s="36"/>
      <c r="C99" s="178" t="s">
        <v>169</v>
      </c>
      <c r="D99" s="178" t="s">
        <v>148</v>
      </c>
      <c r="E99" s="179" t="s">
        <v>244</v>
      </c>
      <c r="F99" s="180" t="s">
        <v>245</v>
      </c>
      <c r="G99" s="181" t="s">
        <v>179</v>
      </c>
      <c r="H99" s="182">
        <v>63.731999999999999</v>
      </c>
      <c r="I99" s="183"/>
      <c r="J99" s="184">
        <f>ROUND(I99*H99,2)</f>
        <v>0</v>
      </c>
      <c r="K99" s="180" t="s">
        <v>165</v>
      </c>
      <c r="L99" s="40"/>
      <c r="M99" s="185" t="s">
        <v>19</v>
      </c>
      <c r="N99" s="186" t="s">
        <v>47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7">
        <f>S99*H99</f>
        <v>0</v>
      </c>
      <c r="U99" s="188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152</v>
      </c>
      <c r="AT99" s="189" t="s">
        <v>148</v>
      </c>
      <c r="AU99" s="189" t="s">
        <v>86</v>
      </c>
      <c r="AY99" s="18" t="s">
        <v>146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84</v>
      </c>
      <c r="BK99" s="190">
        <f>ROUND(I99*H99,2)</f>
        <v>0</v>
      </c>
      <c r="BL99" s="18" t="s">
        <v>152</v>
      </c>
      <c r="BM99" s="189" t="s">
        <v>246</v>
      </c>
    </row>
    <row r="100" spans="1:65" s="2" customFormat="1" ht="28.8">
      <c r="A100" s="35"/>
      <c r="B100" s="36"/>
      <c r="C100" s="37"/>
      <c r="D100" s="191" t="s">
        <v>154</v>
      </c>
      <c r="E100" s="37"/>
      <c r="F100" s="192" t="s">
        <v>247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86</v>
      </c>
    </row>
    <row r="101" spans="1:65" s="13" customFormat="1">
      <c r="B101" s="196"/>
      <c r="C101" s="197"/>
      <c r="D101" s="191" t="s">
        <v>156</v>
      </c>
      <c r="E101" s="198" t="s">
        <v>19</v>
      </c>
      <c r="F101" s="199" t="s">
        <v>248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3"/>
      <c r="U101" s="204"/>
      <c r="AT101" s="205" t="s">
        <v>156</v>
      </c>
      <c r="AU101" s="205" t="s">
        <v>86</v>
      </c>
      <c r="AV101" s="13" t="s">
        <v>84</v>
      </c>
      <c r="AW101" s="13" t="s">
        <v>37</v>
      </c>
      <c r="AX101" s="13" t="s">
        <v>76</v>
      </c>
      <c r="AY101" s="205" t="s">
        <v>146</v>
      </c>
    </row>
    <row r="102" spans="1:65" s="14" customFormat="1">
      <c r="B102" s="206"/>
      <c r="C102" s="207"/>
      <c r="D102" s="191" t="s">
        <v>156</v>
      </c>
      <c r="E102" s="208" t="s">
        <v>19</v>
      </c>
      <c r="F102" s="209" t="s">
        <v>249</v>
      </c>
      <c r="G102" s="207"/>
      <c r="H102" s="210">
        <v>63.731999999999999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4"/>
      <c r="U102" s="215"/>
      <c r="AT102" s="216" t="s">
        <v>156</v>
      </c>
      <c r="AU102" s="216" t="s">
        <v>86</v>
      </c>
      <c r="AV102" s="14" t="s">
        <v>86</v>
      </c>
      <c r="AW102" s="14" t="s">
        <v>37</v>
      </c>
      <c r="AX102" s="14" t="s">
        <v>84</v>
      </c>
      <c r="AY102" s="216" t="s">
        <v>146</v>
      </c>
    </row>
    <row r="103" spans="1:65" s="2" customFormat="1" ht="14.4" customHeight="1">
      <c r="A103" s="35"/>
      <c r="B103" s="36"/>
      <c r="C103" s="178" t="s">
        <v>152</v>
      </c>
      <c r="D103" s="178" t="s">
        <v>148</v>
      </c>
      <c r="E103" s="179" t="s">
        <v>250</v>
      </c>
      <c r="F103" s="180" t="s">
        <v>251</v>
      </c>
      <c r="G103" s="181" t="s">
        <v>179</v>
      </c>
      <c r="H103" s="182">
        <v>31.866</v>
      </c>
      <c r="I103" s="183"/>
      <c r="J103" s="184">
        <f>ROUND(I103*H103,2)</f>
        <v>0</v>
      </c>
      <c r="K103" s="180" t="s">
        <v>165</v>
      </c>
      <c r="L103" s="40"/>
      <c r="M103" s="185" t="s">
        <v>19</v>
      </c>
      <c r="N103" s="186" t="s">
        <v>47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7">
        <f>S103*H103</f>
        <v>0</v>
      </c>
      <c r="U103" s="188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152</v>
      </c>
      <c r="AT103" s="189" t="s">
        <v>148</v>
      </c>
      <c r="AU103" s="189" t="s">
        <v>86</v>
      </c>
      <c r="AY103" s="18" t="s">
        <v>146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84</v>
      </c>
      <c r="BK103" s="190">
        <f>ROUND(I103*H103,2)</f>
        <v>0</v>
      </c>
      <c r="BL103" s="18" t="s">
        <v>152</v>
      </c>
      <c r="BM103" s="189" t="s">
        <v>252</v>
      </c>
    </row>
    <row r="104" spans="1:65" s="2" customFormat="1" ht="38.4">
      <c r="A104" s="35"/>
      <c r="B104" s="36"/>
      <c r="C104" s="37"/>
      <c r="D104" s="191" t="s">
        <v>154</v>
      </c>
      <c r="E104" s="37"/>
      <c r="F104" s="192" t="s">
        <v>253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86</v>
      </c>
    </row>
    <row r="105" spans="1:65" s="14" customFormat="1">
      <c r="B105" s="206"/>
      <c r="C105" s="207"/>
      <c r="D105" s="191" t="s">
        <v>156</v>
      </c>
      <c r="E105" s="208" t="s">
        <v>19</v>
      </c>
      <c r="F105" s="209" t="s">
        <v>254</v>
      </c>
      <c r="G105" s="207"/>
      <c r="H105" s="210">
        <v>31.866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4"/>
      <c r="U105" s="215"/>
      <c r="AT105" s="216" t="s">
        <v>156</v>
      </c>
      <c r="AU105" s="216" t="s">
        <v>86</v>
      </c>
      <c r="AV105" s="14" t="s">
        <v>86</v>
      </c>
      <c r="AW105" s="14" t="s">
        <v>37</v>
      </c>
      <c r="AX105" s="14" t="s">
        <v>84</v>
      </c>
      <c r="AY105" s="216" t="s">
        <v>146</v>
      </c>
    </row>
    <row r="106" spans="1:65" s="2" customFormat="1" ht="24.15" customHeight="1">
      <c r="A106" s="35"/>
      <c r="B106" s="36"/>
      <c r="C106" s="178" t="s">
        <v>201</v>
      </c>
      <c r="D106" s="178" t="s">
        <v>148</v>
      </c>
      <c r="E106" s="179" t="s">
        <v>255</v>
      </c>
      <c r="F106" s="180" t="s">
        <v>256</v>
      </c>
      <c r="G106" s="181" t="s">
        <v>179</v>
      </c>
      <c r="H106" s="182">
        <v>10.622</v>
      </c>
      <c r="I106" s="183"/>
      <c r="J106" s="184">
        <f>ROUND(I106*H106,2)</f>
        <v>0</v>
      </c>
      <c r="K106" s="180" t="s">
        <v>165</v>
      </c>
      <c r="L106" s="40"/>
      <c r="M106" s="185" t="s">
        <v>19</v>
      </c>
      <c r="N106" s="186" t="s">
        <v>47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7">
        <f>S106*H106</f>
        <v>0</v>
      </c>
      <c r="U106" s="188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152</v>
      </c>
      <c r="AT106" s="189" t="s">
        <v>148</v>
      </c>
      <c r="AU106" s="189" t="s">
        <v>86</v>
      </c>
      <c r="AY106" s="18" t="s">
        <v>146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84</v>
      </c>
      <c r="BK106" s="190">
        <f>ROUND(I106*H106,2)</f>
        <v>0</v>
      </c>
      <c r="BL106" s="18" t="s">
        <v>152</v>
      </c>
      <c r="BM106" s="189" t="s">
        <v>257</v>
      </c>
    </row>
    <row r="107" spans="1:65" s="2" customFormat="1" ht="28.8">
      <c r="A107" s="35"/>
      <c r="B107" s="36"/>
      <c r="C107" s="37"/>
      <c r="D107" s="191" t="s">
        <v>154</v>
      </c>
      <c r="E107" s="37"/>
      <c r="F107" s="192" t="s">
        <v>258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86</v>
      </c>
    </row>
    <row r="108" spans="1:65" s="13" customFormat="1">
      <c r="B108" s="196"/>
      <c r="C108" s="197"/>
      <c r="D108" s="191" t="s">
        <v>156</v>
      </c>
      <c r="E108" s="198" t="s">
        <v>19</v>
      </c>
      <c r="F108" s="199" t="s">
        <v>259</v>
      </c>
      <c r="G108" s="197"/>
      <c r="H108" s="198" t="s">
        <v>19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3"/>
      <c r="U108" s="204"/>
      <c r="AT108" s="205" t="s">
        <v>156</v>
      </c>
      <c r="AU108" s="205" t="s">
        <v>86</v>
      </c>
      <c r="AV108" s="13" t="s">
        <v>84</v>
      </c>
      <c r="AW108" s="13" t="s">
        <v>37</v>
      </c>
      <c r="AX108" s="13" t="s">
        <v>76</v>
      </c>
      <c r="AY108" s="205" t="s">
        <v>146</v>
      </c>
    </row>
    <row r="109" spans="1:65" s="14" customFormat="1">
      <c r="B109" s="206"/>
      <c r="C109" s="207"/>
      <c r="D109" s="191" t="s">
        <v>156</v>
      </c>
      <c r="E109" s="208" t="s">
        <v>19</v>
      </c>
      <c r="F109" s="209" t="s">
        <v>260</v>
      </c>
      <c r="G109" s="207"/>
      <c r="H109" s="210">
        <v>10.622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4"/>
      <c r="U109" s="215"/>
      <c r="AT109" s="216" t="s">
        <v>156</v>
      </c>
      <c r="AU109" s="216" t="s">
        <v>86</v>
      </c>
      <c r="AV109" s="14" t="s">
        <v>86</v>
      </c>
      <c r="AW109" s="14" t="s">
        <v>37</v>
      </c>
      <c r="AX109" s="14" t="s">
        <v>84</v>
      </c>
      <c r="AY109" s="216" t="s">
        <v>146</v>
      </c>
    </row>
    <row r="110" spans="1:65" s="2" customFormat="1" ht="24.15" customHeight="1">
      <c r="A110" s="35"/>
      <c r="B110" s="36"/>
      <c r="C110" s="178" t="s">
        <v>207</v>
      </c>
      <c r="D110" s="178" t="s">
        <v>148</v>
      </c>
      <c r="E110" s="179" t="s">
        <v>261</v>
      </c>
      <c r="F110" s="180" t="s">
        <v>262</v>
      </c>
      <c r="G110" s="181" t="s">
        <v>179</v>
      </c>
      <c r="H110" s="182">
        <v>5.3109999999999999</v>
      </c>
      <c r="I110" s="183"/>
      <c r="J110" s="184">
        <f>ROUND(I110*H110,2)</f>
        <v>0</v>
      </c>
      <c r="K110" s="180" t="s">
        <v>165</v>
      </c>
      <c r="L110" s="40"/>
      <c r="M110" s="185" t="s">
        <v>19</v>
      </c>
      <c r="N110" s="186" t="s">
        <v>47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7">
        <f>S110*H110</f>
        <v>0</v>
      </c>
      <c r="U110" s="188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152</v>
      </c>
      <c r="AT110" s="189" t="s">
        <v>148</v>
      </c>
      <c r="AU110" s="189" t="s">
        <v>86</v>
      </c>
      <c r="AY110" s="18" t="s">
        <v>146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84</v>
      </c>
      <c r="BK110" s="190">
        <f>ROUND(I110*H110,2)</f>
        <v>0</v>
      </c>
      <c r="BL110" s="18" t="s">
        <v>152</v>
      </c>
      <c r="BM110" s="189" t="s">
        <v>263</v>
      </c>
    </row>
    <row r="111" spans="1:65" s="2" customFormat="1" ht="38.4">
      <c r="A111" s="35"/>
      <c r="B111" s="36"/>
      <c r="C111" s="37"/>
      <c r="D111" s="191" t="s">
        <v>154</v>
      </c>
      <c r="E111" s="37"/>
      <c r="F111" s="192" t="s">
        <v>264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86</v>
      </c>
    </row>
    <row r="112" spans="1:65" s="14" customFormat="1">
      <c r="B112" s="206"/>
      <c r="C112" s="207"/>
      <c r="D112" s="191" t="s">
        <v>156</v>
      </c>
      <c r="E112" s="208" t="s">
        <v>19</v>
      </c>
      <c r="F112" s="209" t="s">
        <v>265</v>
      </c>
      <c r="G112" s="207"/>
      <c r="H112" s="210">
        <v>5.3109999999999999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4"/>
      <c r="U112" s="215"/>
      <c r="AT112" s="216" t="s">
        <v>156</v>
      </c>
      <c r="AU112" s="216" t="s">
        <v>86</v>
      </c>
      <c r="AV112" s="14" t="s">
        <v>86</v>
      </c>
      <c r="AW112" s="14" t="s">
        <v>37</v>
      </c>
      <c r="AX112" s="14" t="s">
        <v>84</v>
      </c>
      <c r="AY112" s="216" t="s">
        <v>146</v>
      </c>
    </row>
    <row r="113" spans="1:65" s="2" customFormat="1" ht="14.4" customHeight="1">
      <c r="A113" s="35"/>
      <c r="B113" s="36"/>
      <c r="C113" s="178" t="s">
        <v>213</v>
      </c>
      <c r="D113" s="178" t="s">
        <v>148</v>
      </c>
      <c r="E113" s="179" t="s">
        <v>208</v>
      </c>
      <c r="F113" s="180" t="s">
        <v>209</v>
      </c>
      <c r="G113" s="181" t="s">
        <v>164</v>
      </c>
      <c r="H113" s="182">
        <v>191.97</v>
      </c>
      <c r="I113" s="183"/>
      <c r="J113" s="184">
        <f>ROUND(I113*H113,2)</f>
        <v>0</v>
      </c>
      <c r="K113" s="180" t="s">
        <v>165</v>
      </c>
      <c r="L113" s="40"/>
      <c r="M113" s="185" t="s">
        <v>19</v>
      </c>
      <c r="N113" s="186" t="s">
        <v>47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7">
        <f>S113*H113</f>
        <v>0</v>
      </c>
      <c r="U113" s="188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152</v>
      </c>
      <c r="AT113" s="189" t="s">
        <v>148</v>
      </c>
      <c r="AU113" s="189" t="s">
        <v>86</v>
      </c>
      <c r="AY113" s="18" t="s">
        <v>146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84</v>
      </c>
      <c r="BK113" s="190">
        <f>ROUND(I113*H113,2)</f>
        <v>0</v>
      </c>
      <c r="BL113" s="18" t="s">
        <v>152</v>
      </c>
      <c r="BM113" s="189" t="s">
        <v>266</v>
      </c>
    </row>
    <row r="114" spans="1:65" s="2" customFormat="1" ht="19.2">
      <c r="A114" s="35"/>
      <c r="B114" s="36"/>
      <c r="C114" s="37"/>
      <c r="D114" s="191" t="s">
        <v>154</v>
      </c>
      <c r="E114" s="37"/>
      <c r="F114" s="192" t="s">
        <v>211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86</v>
      </c>
    </row>
    <row r="115" spans="1:65" s="14" customFormat="1">
      <c r="B115" s="206"/>
      <c r="C115" s="207"/>
      <c r="D115" s="191" t="s">
        <v>156</v>
      </c>
      <c r="E115" s="208" t="s">
        <v>19</v>
      </c>
      <c r="F115" s="209" t="s">
        <v>267</v>
      </c>
      <c r="G115" s="207"/>
      <c r="H115" s="210">
        <v>191.97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4"/>
      <c r="U115" s="215"/>
      <c r="AT115" s="216" t="s">
        <v>156</v>
      </c>
      <c r="AU115" s="216" t="s">
        <v>86</v>
      </c>
      <c r="AV115" s="14" t="s">
        <v>86</v>
      </c>
      <c r="AW115" s="14" t="s">
        <v>37</v>
      </c>
      <c r="AX115" s="14" t="s">
        <v>84</v>
      </c>
      <c r="AY115" s="216" t="s">
        <v>146</v>
      </c>
    </row>
    <row r="116" spans="1:65" s="2" customFormat="1" ht="14.4" customHeight="1">
      <c r="A116" s="35"/>
      <c r="B116" s="36"/>
      <c r="C116" s="178" t="s">
        <v>221</v>
      </c>
      <c r="D116" s="178" t="s">
        <v>148</v>
      </c>
      <c r="E116" s="179" t="s">
        <v>214</v>
      </c>
      <c r="F116" s="180" t="s">
        <v>215</v>
      </c>
      <c r="G116" s="181" t="s">
        <v>164</v>
      </c>
      <c r="H116" s="182">
        <v>95.06</v>
      </c>
      <c r="I116" s="183"/>
      <c r="J116" s="184">
        <f>ROUND(I116*H116,2)</f>
        <v>0</v>
      </c>
      <c r="K116" s="180" t="s">
        <v>165</v>
      </c>
      <c r="L116" s="40"/>
      <c r="M116" s="185" t="s">
        <v>19</v>
      </c>
      <c r="N116" s="186" t="s">
        <v>47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7">
        <f>S116*H116</f>
        <v>0</v>
      </c>
      <c r="U116" s="188" t="s">
        <v>19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152</v>
      </c>
      <c r="AT116" s="189" t="s">
        <v>148</v>
      </c>
      <c r="AU116" s="189" t="s">
        <v>86</v>
      </c>
      <c r="AY116" s="18" t="s">
        <v>146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84</v>
      </c>
      <c r="BK116" s="190">
        <f>ROUND(I116*H116,2)</f>
        <v>0</v>
      </c>
      <c r="BL116" s="18" t="s">
        <v>152</v>
      </c>
      <c r="BM116" s="189" t="s">
        <v>268</v>
      </c>
    </row>
    <row r="117" spans="1:65" s="2" customFormat="1" ht="28.8">
      <c r="A117" s="35"/>
      <c r="B117" s="36"/>
      <c r="C117" s="37"/>
      <c r="D117" s="191" t="s">
        <v>154</v>
      </c>
      <c r="E117" s="37"/>
      <c r="F117" s="192" t="s">
        <v>217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5"/>
      <c r="U117" s="66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86</v>
      </c>
    </row>
    <row r="118" spans="1:65" s="14" customFormat="1">
      <c r="B118" s="206"/>
      <c r="C118" s="207"/>
      <c r="D118" s="191" t="s">
        <v>156</v>
      </c>
      <c r="E118" s="208" t="s">
        <v>19</v>
      </c>
      <c r="F118" s="209" t="s">
        <v>269</v>
      </c>
      <c r="G118" s="207"/>
      <c r="H118" s="210">
        <v>95.06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4"/>
      <c r="U118" s="215"/>
      <c r="AT118" s="216" t="s">
        <v>156</v>
      </c>
      <c r="AU118" s="216" t="s">
        <v>86</v>
      </c>
      <c r="AV118" s="14" t="s">
        <v>86</v>
      </c>
      <c r="AW118" s="14" t="s">
        <v>37</v>
      </c>
      <c r="AX118" s="14" t="s">
        <v>84</v>
      </c>
      <c r="AY118" s="216" t="s">
        <v>146</v>
      </c>
    </row>
    <row r="119" spans="1:65" s="12" customFormat="1" ht="22.95" customHeight="1">
      <c r="B119" s="162"/>
      <c r="C119" s="163"/>
      <c r="D119" s="164" t="s">
        <v>75</v>
      </c>
      <c r="E119" s="176" t="s">
        <v>219</v>
      </c>
      <c r="F119" s="176" t="s">
        <v>220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1">
        <f>SUM(T120:T125)</f>
        <v>0</v>
      </c>
      <c r="U119" s="172"/>
      <c r="AR119" s="173" t="s">
        <v>84</v>
      </c>
      <c r="AT119" s="174" t="s">
        <v>75</v>
      </c>
      <c r="AU119" s="174" t="s">
        <v>84</v>
      </c>
      <c r="AY119" s="173" t="s">
        <v>146</v>
      </c>
      <c r="BK119" s="175">
        <f>SUM(BK120:BK125)</f>
        <v>0</v>
      </c>
    </row>
    <row r="120" spans="1:65" s="2" customFormat="1" ht="37.950000000000003" customHeight="1">
      <c r="A120" s="35"/>
      <c r="B120" s="36"/>
      <c r="C120" s="178" t="s">
        <v>219</v>
      </c>
      <c r="D120" s="178" t="s">
        <v>148</v>
      </c>
      <c r="E120" s="179" t="s">
        <v>222</v>
      </c>
      <c r="F120" s="180" t="s">
        <v>223</v>
      </c>
      <c r="G120" s="181" t="s">
        <v>179</v>
      </c>
      <c r="H120" s="182">
        <v>108.15</v>
      </c>
      <c r="I120" s="183"/>
      <c r="J120" s="184">
        <f>ROUND(I120*H120,2)</f>
        <v>0</v>
      </c>
      <c r="K120" s="180" t="s">
        <v>19</v>
      </c>
      <c r="L120" s="40"/>
      <c r="M120" s="185" t="s">
        <v>19</v>
      </c>
      <c r="N120" s="186" t="s">
        <v>47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7">
        <f>S120*H120</f>
        <v>0</v>
      </c>
      <c r="U120" s="188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152</v>
      </c>
      <c r="AT120" s="189" t="s">
        <v>148</v>
      </c>
      <c r="AU120" s="189" t="s">
        <v>86</v>
      </c>
      <c r="AY120" s="18" t="s">
        <v>146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84</v>
      </c>
      <c r="BK120" s="190">
        <f>ROUND(I120*H120,2)</f>
        <v>0</v>
      </c>
      <c r="BL120" s="18" t="s">
        <v>152</v>
      </c>
      <c r="BM120" s="189" t="s">
        <v>270</v>
      </c>
    </row>
    <row r="121" spans="1:65" s="2" customFormat="1" ht="28.8">
      <c r="A121" s="35"/>
      <c r="B121" s="36"/>
      <c r="C121" s="37"/>
      <c r="D121" s="191" t="s">
        <v>154</v>
      </c>
      <c r="E121" s="37"/>
      <c r="F121" s="192" t="s">
        <v>225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86</v>
      </c>
    </row>
    <row r="122" spans="1:65" s="13" customFormat="1" ht="20.399999999999999">
      <c r="B122" s="196"/>
      <c r="C122" s="197"/>
      <c r="D122" s="191" t="s">
        <v>156</v>
      </c>
      <c r="E122" s="198" t="s">
        <v>19</v>
      </c>
      <c r="F122" s="199" t="s">
        <v>226</v>
      </c>
      <c r="G122" s="197"/>
      <c r="H122" s="198" t="s">
        <v>19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3"/>
      <c r="U122" s="204"/>
      <c r="AT122" s="205" t="s">
        <v>156</v>
      </c>
      <c r="AU122" s="205" t="s">
        <v>86</v>
      </c>
      <c r="AV122" s="13" t="s">
        <v>84</v>
      </c>
      <c r="AW122" s="13" t="s">
        <v>37</v>
      </c>
      <c r="AX122" s="13" t="s">
        <v>76</v>
      </c>
      <c r="AY122" s="205" t="s">
        <v>146</v>
      </c>
    </row>
    <row r="123" spans="1:65" s="13" customFormat="1" ht="30.6">
      <c r="B123" s="196"/>
      <c r="C123" s="197"/>
      <c r="D123" s="191" t="s">
        <v>156</v>
      </c>
      <c r="E123" s="198" t="s">
        <v>19</v>
      </c>
      <c r="F123" s="199" t="s">
        <v>227</v>
      </c>
      <c r="G123" s="197"/>
      <c r="H123" s="198" t="s">
        <v>19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3"/>
      <c r="U123" s="204"/>
      <c r="AT123" s="205" t="s">
        <v>156</v>
      </c>
      <c r="AU123" s="205" t="s">
        <v>86</v>
      </c>
      <c r="AV123" s="13" t="s">
        <v>84</v>
      </c>
      <c r="AW123" s="13" t="s">
        <v>37</v>
      </c>
      <c r="AX123" s="13" t="s">
        <v>76</v>
      </c>
      <c r="AY123" s="205" t="s">
        <v>146</v>
      </c>
    </row>
    <row r="124" spans="1:65" s="14" customFormat="1" ht="30.6">
      <c r="B124" s="206"/>
      <c r="C124" s="207"/>
      <c r="D124" s="191" t="s">
        <v>156</v>
      </c>
      <c r="E124" s="208" t="s">
        <v>19</v>
      </c>
      <c r="F124" s="209" t="s">
        <v>271</v>
      </c>
      <c r="G124" s="207"/>
      <c r="H124" s="210">
        <v>108.15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4"/>
      <c r="U124" s="215"/>
      <c r="AT124" s="216" t="s">
        <v>156</v>
      </c>
      <c r="AU124" s="216" t="s">
        <v>86</v>
      </c>
      <c r="AV124" s="14" t="s">
        <v>86</v>
      </c>
      <c r="AW124" s="14" t="s">
        <v>37</v>
      </c>
      <c r="AX124" s="14" t="s">
        <v>76</v>
      </c>
      <c r="AY124" s="216" t="s">
        <v>146</v>
      </c>
    </row>
    <row r="125" spans="1:65" s="15" customFormat="1">
      <c r="B125" s="217"/>
      <c r="C125" s="218"/>
      <c r="D125" s="191" t="s">
        <v>156</v>
      </c>
      <c r="E125" s="219" t="s">
        <v>19</v>
      </c>
      <c r="F125" s="220" t="s">
        <v>161</v>
      </c>
      <c r="G125" s="218"/>
      <c r="H125" s="221">
        <v>108.15</v>
      </c>
      <c r="I125" s="222"/>
      <c r="J125" s="218"/>
      <c r="K125" s="218"/>
      <c r="L125" s="223"/>
      <c r="M125" s="228"/>
      <c r="N125" s="229"/>
      <c r="O125" s="229"/>
      <c r="P125" s="229"/>
      <c r="Q125" s="229"/>
      <c r="R125" s="229"/>
      <c r="S125" s="229"/>
      <c r="T125" s="229"/>
      <c r="U125" s="230"/>
      <c r="AT125" s="227" t="s">
        <v>156</v>
      </c>
      <c r="AU125" s="227" t="s">
        <v>86</v>
      </c>
      <c r="AV125" s="15" t="s">
        <v>152</v>
      </c>
      <c r="AW125" s="15" t="s">
        <v>4</v>
      </c>
      <c r="AX125" s="15" t="s">
        <v>84</v>
      </c>
      <c r="AY125" s="227" t="s">
        <v>146</v>
      </c>
    </row>
    <row r="126" spans="1:65" s="2" customFormat="1" ht="6.9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5ZGlg2box7qMKMNZyoMc+KTCi+stlUtlPs/PJXCOxyvwT3b/Bdh+wyQ1arVeJNzqD70pOsEdLDaKHA3zflp4og==" saltValue="1SsmixnVGyRhlivYf5unIcSgMwEx3Eob2M0JnECE+wVN3JFSvYX+m83mHiIM7mPw02ojhCQppqbe4Fc3WNkz8Q==" spinCount="100000" sheet="1" objects="1" scenarios="1" formatColumns="0" formatRows="0" autoFilter="0"/>
  <autoFilter ref="C87:K12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99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1" customFormat="1" ht="12" customHeight="1">
      <c r="B8" s="21"/>
      <c r="D8" s="113" t="s">
        <v>122</v>
      </c>
      <c r="L8" s="21"/>
    </row>
    <row r="9" spans="1:46" s="2" customFormat="1" ht="16.5" customHeight="1">
      <c r="A9" s="35"/>
      <c r="B9" s="40"/>
      <c r="C9" s="35"/>
      <c r="D9" s="35"/>
      <c r="E9" s="373" t="s">
        <v>229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230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272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31. 1. 2019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39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40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ROUND((SUM(BE89:BE141)),  2)</f>
        <v>0</v>
      </c>
      <c r="G35" s="35"/>
      <c r="H35" s="35"/>
      <c r="I35" s="125">
        <v>0.21</v>
      </c>
      <c r="J35" s="124">
        <f>ROUND(((SUM(BE89:BE141))*I35),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ROUND((SUM(BF89:BF141)),  2)</f>
        <v>0</v>
      </c>
      <c r="G36" s="35"/>
      <c r="H36" s="35"/>
      <c r="I36" s="125">
        <v>0.15</v>
      </c>
      <c r="J36" s="124">
        <f>ROUND(((SUM(BF89:BF141))*I36),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ROUND((SUM(BG89:BG141)),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ROUND((SUM(BH89:BH141)),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ROUND((SUM(BI89:BI141)),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124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1" t="str">
        <f>E7</f>
        <v>Revitalizace nivy – tůně pod Čarovným lesem</v>
      </c>
      <c r="F50" s="372"/>
      <c r="G50" s="372"/>
      <c r="H50" s="37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1" t="s">
        <v>229</v>
      </c>
      <c r="F52" s="370"/>
      <c r="G52" s="370"/>
      <c r="H52" s="370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230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7" t="str">
        <f>E11</f>
        <v>SO 02.2 - Hráz</v>
      </c>
      <c r="F54" s="370"/>
      <c r="G54" s="370"/>
      <c r="H54" s="370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Bezejmenný VT, ř. km 1,05</v>
      </c>
      <c r="G56" s="37"/>
      <c r="H56" s="37"/>
      <c r="I56" s="30" t="s">
        <v>23</v>
      </c>
      <c r="J56" s="60" t="str">
        <f>IF(J14="","",J14)</f>
        <v>31. 1. 2019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65" customHeight="1">
      <c r="A58" s="35"/>
      <c r="B58" s="36"/>
      <c r="C58" s="30" t="s">
        <v>25</v>
      </c>
      <c r="D58" s="37"/>
      <c r="E58" s="37"/>
      <c r="F58" s="28" t="str">
        <f>E17</f>
        <v>Město Šumperk</v>
      </c>
      <c r="G58" s="37"/>
      <c r="H58" s="37"/>
      <c r="I58" s="30" t="s">
        <v>33</v>
      </c>
      <c r="J58" s="33" t="str">
        <f>E23</f>
        <v>Terra-pozemkové úpravy,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6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Ing.et Ing. Filip Brtna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125</v>
      </c>
      <c r="D61" s="138"/>
      <c r="E61" s="138"/>
      <c r="F61" s="138"/>
      <c r="G61" s="138"/>
      <c r="H61" s="138"/>
      <c r="I61" s="138"/>
      <c r="J61" s="139" t="s">
        <v>126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127</v>
      </c>
    </row>
    <row r="64" spans="1:47" s="9" customFormat="1" ht="24.9" customHeight="1">
      <c r="B64" s="141"/>
      <c r="C64" s="142"/>
      <c r="D64" s="143" t="s">
        <v>128</v>
      </c>
      <c r="E64" s="144"/>
      <c r="F64" s="144"/>
      <c r="G64" s="144"/>
      <c r="H64" s="144"/>
      <c r="I64" s="144"/>
      <c r="J64" s="145">
        <f>J90</f>
        <v>0</v>
      </c>
      <c r="K64" s="142"/>
      <c r="L64" s="146"/>
    </row>
    <row r="65" spans="1:31" s="10" customFormat="1" ht="19.95" customHeight="1">
      <c r="B65" s="147"/>
      <c r="C65" s="98"/>
      <c r="D65" s="148" t="s">
        <v>129</v>
      </c>
      <c r="E65" s="149"/>
      <c r="F65" s="149"/>
      <c r="G65" s="149"/>
      <c r="H65" s="149"/>
      <c r="I65" s="149"/>
      <c r="J65" s="150">
        <f>J91</f>
        <v>0</v>
      </c>
      <c r="K65" s="98"/>
      <c r="L65" s="151"/>
    </row>
    <row r="66" spans="1:31" s="10" customFormat="1" ht="19.95" customHeight="1">
      <c r="B66" s="147"/>
      <c r="C66" s="98"/>
      <c r="D66" s="148" t="s">
        <v>176</v>
      </c>
      <c r="E66" s="149"/>
      <c r="F66" s="149"/>
      <c r="G66" s="149"/>
      <c r="H66" s="149"/>
      <c r="I66" s="149"/>
      <c r="J66" s="150">
        <f>J132</f>
        <v>0</v>
      </c>
      <c r="K66" s="98"/>
      <c r="L66" s="151"/>
    </row>
    <row r="67" spans="1:31" s="10" customFormat="1" ht="19.95" customHeight="1">
      <c r="B67" s="147"/>
      <c r="C67" s="98"/>
      <c r="D67" s="148" t="s">
        <v>273</v>
      </c>
      <c r="E67" s="149"/>
      <c r="F67" s="149"/>
      <c r="G67" s="149"/>
      <c r="H67" s="149"/>
      <c r="I67" s="149"/>
      <c r="J67" s="150">
        <f>J139</f>
        <v>0</v>
      </c>
      <c r="K67" s="98"/>
      <c r="L67" s="15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130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1" t="str">
        <f>E7</f>
        <v>Revitalizace nivy – tůně pod Čarovným lesem</v>
      </c>
      <c r="F77" s="372"/>
      <c r="G77" s="372"/>
      <c r="H77" s="372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122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71" t="s">
        <v>229</v>
      </c>
      <c r="F79" s="370"/>
      <c r="G79" s="370"/>
      <c r="H79" s="370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230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67" t="str">
        <f>E11</f>
        <v>SO 02.2 - Hráz</v>
      </c>
      <c r="F81" s="370"/>
      <c r="G81" s="370"/>
      <c r="H81" s="370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F14</f>
        <v>Bezejmenný VT, ř. km 1,05</v>
      </c>
      <c r="G83" s="37"/>
      <c r="H83" s="37"/>
      <c r="I83" s="30" t="s">
        <v>23</v>
      </c>
      <c r="J83" s="60" t="str">
        <f>IF(J14="","",J14)</f>
        <v>31. 1. 2019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65" customHeight="1">
      <c r="A85" s="35"/>
      <c r="B85" s="36"/>
      <c r="C85" s="30" t="s">
        <v>25</v>
      </c>
      <c r="D85" s="37"/>
      <c r="E85" s="37"/>
      <c r="F85" s="28" t="str">
        <f>E17</f>
        <v>Město Šumperk</v>
      </c>
      <c r="G85" s="37"/>
      <c r="H85" s="37"/>
      <c r="I85" s="30" t="s">
        <v>33</v>
      </c>
      <c r="J85" s="33" t="str">
        <f>E23</f>
        <v>Terra-pozemkové úpravy, s.r.o.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65" customHeight="1">
      <c r="A86" s="35"/>
      <c r="B86" s="36"/>
      <c r="C86" s="30" t="s">
        <v>31</v>
      </c>
      <c r="D86" s="37"/>
      <c r="E86" s="37"/>
      <c r="F86" s="28" t="str">
        <f>IF(E20="","",E20)</f>
        <v>Vyplň údaj</v>
      </c>
      <c r="G86" s="37"/>
      <c r="H86" s="37"/>
      <c r="I86" s="30" t="s">
        <v>38</v>
      </c>
      <c r="J86" s="33" t="str">
        <f>E26</f>
        <v>Ing.et Ing. Filip Brtna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2"/>
      <c r="B88" s="153"/>
      <c r="C88" s="154" t="s">
        <v>131</v>
      </c>
      <c r="D88" s="155" t="s">
        <v>61</v>
      </c>
      <c r="E88" s="155" t="s">
        <v>57</v>
      </c>
      <c r="F88" s="155" t="s">
        <v>58</v>
      </c>
      <c r="G88" s="155" t="s">
        <v>132</v>
      </c>
      <c r="H88" s="155" t="s">
        <v>133</v>
      </c>
      <c r="I88" s="155" t="s">
        <v>134</v>
      </c>
      <c r="J88" s="155" t="s">
        <v>126</v>
      </c>
      <c r="K88" s="156" t="s">
        <v>135</v>
      </c>
      <c r="L88" s="157"/>
      <c r="M88" s="69" t="s">
        <v>19</v>
      </c>
      <c r="N88" s="70" t="s">
        <v>46</v>
      </c>
      <c r="O88" s="70" t="s">
        <v>136</v>
      </c>
      <c r="P88" s="70" t="s">
        <v>137</v>
      </c>
      <c r="Q88" s="70" t="s">
        <v>138</v>
      </c>
      <c r="R88" s="70" t="s">
        <v>139</v>
      </c>
      <c r="S88" s="70" t="s">
        <v>140</v>
      </c>
      <c r="T88" s="70" t="s">
        <v>141</v>
      </c>
      <c r="U88" s="71" t="s">
        <v>142</v>
      </c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pans="1:65" s="2" customFormat="1" ht="22.95" customHeight="1">
      <c r="A89" s="35"/>
      <c r="B89" s="36"/>
      <c r="C89" s="76" t="s">
        <v>143</v>
      </c>
      <c r="D89" s="37"/>
      <c r="E89" s="37"/>
      <c r="F89" s="37"/>
      <c r="G89" s="37"/>
      <c r="H89" s="37"/>
      <c r="I89" s="37"/>
      <c r="J89" s="158">
        <f>BK89</f>
        <v>0</v>
      </c>
      <c r="K89" s="37"/>
      <c r="L89" s="40"/>
      <c r="M89" s="72"/>
      <c r="N89" s="159"/>
      <c r="O89" s="73"/>
      <c r="P89" s="160">
        <f>P90</f>
        <v>0</v>
      </c>
      <c r="Q89" s="73"/>
      <c r="R89" s="160">
        <f>R90</f>
        <v>1.109E-3</v>
      </c>
      <c r="S89" s="73"/>
      <c r="T89" s="160">
        <f>T90</f>
        <v>0</v>
      </c>
      <c r="U89" s="74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75</v>
      </c>
      <c r="AU89" s="18" t="s">
        <v>127</v>
      </c>
      <c r="BK89" s="161">
        <f>BK90</f>
        <v>0</v>
      </c>
    </row>
    <row r="90" spans="1:65" s="12" customFormat="1" ht="25.95" customHeight="1">
      <c r="B90" s="162"/>
      <c r="C90" s="163"/>
      <c r="D90" s="164" t="s">
        <v>75</v>
      </c>
      <c r="E90" s="165" t="s">
        <v>144</v>
      </c>
      <c r="F90" s="165" t="s">
        <v>145</v>
      </c>
      <c r="G90" s="163"/>
      <c r="H90" s="163"/>
      <c r="I90" s="166"/>
      <c r="J90" s="167">
        <f>BK90</f>
        <v>0</v>
      </c>
      <c r="K90" s="163"/>
      <c r="L90" s="168"/>
      <c r="M90" s="169"/>
      <c r="N90" s="170"/>
      <c r="O90" s="170"/>
      <c r="P90" s="171">
        <f>P91+P132+P139</f>
        <v>0</v>
      </c>
      <c r="Q90" s="170"/>
      <c r="R90" s="171">
        <f>R91+R132+R139</f>
        <v>1.109E-3</v>
      </c>
      <c r="S90" s="170"/>
      <c r="T90" s="171">
        <f>T91+T132+T139</f>
        <v>0</v>
      </c>
      <c r="U90" s="172"/>
      <c r="AR90" s="173" t="s">
        <v>84</v>
      </c>
      <c r="AT90" s="174" t="s">
        <v>75</v>
      </c>
      <c r="AU90" s="174" t="s">
        <v>76</v>
      </c>
      <c r="AY90" s="173" t="s">
        <v>146</v>
      </c>
      <c r="BK90" s="175">
        <f>BK91+BK132+BK139</f>
        <v>0</v>
      </c>
    </row>
    <row r="91" spans="1:65" s="12" customFormat="1" ht="22.95" customHeight="1">
      <c r="B91" s="162"/>
      <c r="C91" s="163"/>
      <c r="D91" s="164" t="s">
        <v>75</v>
      </c>
      <c r="E91" s="176" t="s">
        <v>84</v>
      </c>
      <c r="F91" s="176" t="s">
        <v>147</v>
      </c>
      <c r="G91" s="163"/>
      <c r="H91" s="163"/>
      <c r="I91" s="166"/>
      <c r="J91" s="177">
        <f>BK91</f>
        <v>0</v>
      </c>
      <c r="K91" s="163"/>
      <c r="L91" s="168"/>
      <c r="M91" s="169"/>
      <c r="N91" s="170"/>
      <c r="O91" s="170"/>
      <c r="P91" s="171">
        <f>SUM(P92:P131)</f>
        <v>0</v>
      </c>
      <c r="Q91" s="170"/>
      <c r="R91" s="171">
        <f>SUM(R92:R131)</f>
        <v>1.109E-3</v>
      </c>
      <c r="S91" s="170"/>
      <c r="T91" s="171">
        <f>SUM(T92:T131)</f>
        <v>0</v>
      </c>
      <c r="U91" s="172"/>
      <c r="AR91" s="173" t="s">
        <v>84</v>
      </c>
      <c r="AT91" s="174" t="s">
        <v>75</v>
      </c>
      <c r="AU91" s="174" t="s">
        <v>84</v>
      </c>
      <c r="AY91" s="173" t="s">
        <v>146</v>
      </c>
      <c r="BK91" s="175">
        <f>SUM(BK92:BK131)</f>
        <v>0</v>
      </c>
    </row>
    <row r="92" spans="1:65" s="2" customFormat="1" ht="24.15" customHeight="1">
      <c r="A92" s="35"/>
      <c r="B92" s="36"/>
      <c r="C92" s="178" t="s">
        <v>84</v>
      </c>
      <c r="D92" s="178" t="s">
        <v>148</v>
      </c>
      <c r="E92" s="179" t="s">
        <v>232</v>
      </c>
      <c r="F92" s="180" t="s">
        <v>233</v>
      </c>
      <c r="G92" s="181" t="s">
        <v>179</v>
      </c>
      <c r="H92" s="182">
        <v>15.14</v>
      </c>
      <c r="I92" s="183"/>
      <c r="J92" s="184">
        <f>ROUND(I92*H92,2)</f>
        <v>0</v>
      </c>
      <c r="K92" s="180" t="s">
        <v>165</v>
      </c>
      <c r="L92" s="40"/>
      <c r="M92" s="185" t="s">
        <v>19</v>
      </c>
      <c r="N92" s="186" t="s">
        <v>47</v>
      </c>
      <c r="O92" s="65"/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7">
        <f>S92*H92</f>
        <v>0</v>
      </c>
      <c r="U92" s="188" t="s">
        <v>19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152</v>
      </c>
      <c r="AT92" s="189" t="s">
        <v>148</v>
      </c>
      <c r="AU92" s="189" t="s">
        <v>86</v>
      </c>
      <c r="AY92" s="18" t="s">
        <v>146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8" t="s">
        <v>84</v>
      </c>
      <c r="BK92" s="190">
        <f>ROUND(I92*H92,2)</f>
        <v>0</v>
      </c>
      <c r="BL92" s="18" t="s">
        <v>152</v>
      </c>
      <c r="BM92" s="189" t="s">
        <v>274</v>
      </c>
    </row>
    <row r="93" spans="1:65" s="2" customFormat="1" ht="19.2">
      <c r="A93" s="35"/>
      <c r="B93" s="36"/>
      <c r="C93" s="37"/>
      <c r="D93" s="191" t="s">
        <v>154</v>
      </c>
      <c r="E93" s="37"/>
      <c r="F93" s="192" t="s">
        <v>235</v>
      </c>
      <c r="G93" s="37"/>
      <c r="H93" s="37"/>
      <c r="I93" s="193"/>
      <c r="J93" s="37"/>
      <c r="K93" s="37"/>
      <c r="L93" s="40"/>
      <c r="M93" s="194"/>
      <c r="N93" s="195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154</v>
      </c>
      <c r="AU93" s="18" t="s">
        <v>86</v>
      </c>
    </row>
    <row r="94" spans="1:65" s="13" customFormat="1" ht="20.399999999999999">
      <c r="B94" s="196"/>
      <c r="C94" s="197"/>
      <c r="D94" s="191" t="s">
        <v>156</v>
      </c>
      <c r="E94" s="198" t="s">
        <v>19</v>
      </c>
      <c r="F94" s="199" t="s">
        <v>275</v>
      </c>
      <c r="G94" s="197"/>
      <c r="H94" s="198" t="s">
        <v>19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3"/>
      <c r="U94" s="204"/>
      <c r="AT94" s="205" t="s">
        <v>156</v>
      </c>
      <c r="AU94" s="205" t="s">
        <v>86</v>
      </c>
      <c r="AV94" s="13" t="s">
        <v>84</v>
      </c>
      <c r="AW94" s="13" t="s">
        <v>37</v>
      </c>
      <c r="AX94" s="13" t="s">
        <v>76</v>
      </c>
      <c r="AY94" s="205" t="s">
        <v>146</v>
      </c>
    </row>
    <row r="95" spans="1:65" s="14" customFormat="1">
      <c r="B95" s="206"/>
      <c r="C95" s="207"/>
      <c r="D95" s="191" t="s">
        <v>156</v>
      </c>
      <c r="E95" s="208" t="s">
        <v>19</v>
      </c>
      <c r="F95" s="209" t="s">
        <v>276</v>
      </c>
      <c r="G95" s="207"/>
      <c r="H95" s="210">
        <v>15.14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4"/>
      <c r="U95" s="215"/>
      <c r="AT95" s="216" t="s">
        <v>156</v>
      </c>
      <c r="AU95" s="216" t="s">
        <v>86</v>
      </c>
      <c r="AV95" s="14" t="s">
        <v>86</v>
      </c>
      <c r="AW95" s="14" t="s">
        <v>37</v>
      </c>
      <c r="AX95" s="14" t="s">
        <v>84</v>
      </c>
      <c r="AY95" s="216" t="s">
        <v>146</v>
      </c>
    </row>
    <row r="96" spans="1:65" s="2" customFormat="1" ht="24.15" customHeight="1">
      <c r="A96" s="35"/>
      <c r="B96" s="36"/>
      <c r="C96" s="178" t="s">
        <v>86</v>
      </c>
      <c r="D96" s="178" t="s">
        <v>148</v>
      </c>
      <c r="E96" s="179" t="s">
        <v>277</v>
      </c>
      <c r="F96" s="180" t="s">
        <v>278</v>
      </c>
      <c r="G96" s="181" t="s">
        <v>179</v>
      </c>
      <c r="H96" s="182">
        <v>39.049999999999997</v>
      </c>
      <c r="I96" s="183"/>
      <c r="J96" s="184">
        <f>ROUND(I96*H96,2)</f>
        <v>0</v>
      </c>
      <c r="K96" s="180" t="s">
        <v>165</v>
      </c>
      <c r="L96" s="40"/>
      <c r="M96" s="185" t="s">
        <v>19</v>
      </c>
      <c r="N96" s="186" t="s">
        <v>47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7">
        <f>S96*H96</f>
        <v>0</v>
      </c>
      <c r="U96" s="188" t="s">
        <v>19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152</v>
      </c>
      <c r="AT96" s="189" t="s">
        <v>148</v>
      </c>
      <c r="AU96" s="189" t="s">
        <v>86</v>
      </c>
      <c r="AY96" s="18" t="s">
        <v>146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84</v>
      </c>
      <c r="BK96" s="190">
        <f>ROUND(I96*H96,2)</f>
        <v>0</v>
      </c>
      <c r="BL96" s="18" t="s">
        <v>152</v>
      </c>
      <c r="BM96" s="189" t="s">
        <v>279</v>
      </c>
    </row>
    <row r="97" spans="1:65" s="2" customFormat="1" ht="38.4">
      <c r="A97" s="35"/>
      <c r="B97" s="36"/>
      <c r="C97" s="37"/>
      <c r="D97" s="191" t="s">
        <v>154</v>
      </c>
      <c r="E97" s="37"/>
      <c r="F97" s="192" t="s">
        <v>280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86</v>
      </c>
    </row>
    <row r="98" spans="1:65" s="14" customFormat="1" ht="20.399999999999999">
      <c r="B98" s="206"/>
      <c r="C98" s="207"/>
      <c r="D98" s="191" t="s">
        <v>156</v>
      </c>
      <c r="E98" s="208" t="s">
        <v>19</v>
      </c>
      <c r="F98" s="209" t="s">
        <v>281</v>
      </c>
      <c r="G98" s="207"/>
      <c r="H98" s="210">
        <v>39.049999999999997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4"/>
      <c r="U98" s="215"/>
      <c r="AT98" s="216" t="s">
        <v>156</v>
      </c>
      <c r="AU98" s="216" t="s">
        <v>86</v>
      </c>
      <c r="AV98" s="14" t="s">
        <v>86</v>
      </c>
      <c r="AW98" s="14" t="s">
        <v>37</v>
      </c>
      <c r="AX98" s="14" t="s">
        <v>84</v>
      </c>
      <c r="AY98" s="216" t="s">
        <v>146</v>
      </c>
    </row>
    <row r="99" spans="1:65" s="2" customFormat="1" ht="24.15" customHeight="1">
      <c r="A99" s="35"/>
      <c r="B99" s="36"/>
      <c r="C99" s="178" t="s">
        <v>169</v>
      </c>
      <c r="D99" s="178" t="s">
        <v>148</v>
      </c>
      <c r="E99" s="179" t="s">
        <v>282</v>
      </c>
      <c r="F99" s="180" t="s">
        <v>283</v>
      </c>
      <c r="G99" s="181" t="s">
        <v>179</v>
      </c>
      <c r="H99" s="182">
        <v>14.795999999999999</v>
      </c>
      <c r="I99" s="183"/>
      <c r="J99" s="184">
        <f>ROUND(I99*H99,2)</f>
        <v>0</v>
      </c>
      <c r="K99" s="180" t="s">
        <v>165</v>
      </c>
      <c r="L99" s="40"/>
      <c r="M99" s="185" t="s">
        <v>19</v>
      </c>
      <c r="N99" s="186" t="s">
        <v>47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7">
        <f>S99*H99</f>
        <v>0</v>
      </c>
      <c r="U99" s="188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152</v>
      </c>
      <c r="AT99" s="189" t="s">
        <v>148</v>
      </c>
      <c r="AU99" s="189" t="s">
        <v>86</v>
      </c>
      <c r="AY99" s="18" t="s">
        <v>146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84</v>
      </c>
      <c r="BK99" s="190">
        <f>ROUND(I99*H99,2)</f>
        <v>0</v>
      </c>
      <c r="BL99" s="18" t="s">
        <v>152</v>
      </c>
      <c r="BM99" s="189" t="s">
        <v>284</v>
      </c>
    </row>
    <row r="100" spans="1:65" s="2" customFormat="1" ht="28.8">
      <c r="A100" s="35"/>
      <c r="B100" s="36"/>
      <c r="C100" s="37"/>
      <c r="D100" s="191" t="s">
        <v>154</v>
      </c>
      <c r="E100" s="37"/>
      <c r="F100" s="192" t="s">
        <v>285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86</v>
      </c>
    </row>
    <row r="101" spans="1:65" s="14" customFormat="1" ht="20.399999999999999">
      <c r="B101" s="206"/>
      <c r="C101" s="207"/>
      <c r="D101" s="191" t="s">
        <v>156</v>
      </c>
      <c r="E101" s="208" t="s">
        <v>19</v>
      </c>
      <c r="F101" s="209" t="s">
        <v>286</v>
      </c>
      <c r="G101" s="207"/>
      <c r="H101" s="210">
        <v>14.795999999999999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4"/>
      <c r="U101" s="215"/>
      <c r="AT101" s="216" t="s">
        <v>156</v>
      </c>
      <c r="AU101" s="216" t="s">
        <v>86</v>
      </c>
      <c r="AV101" s="14" t="s">
        <v>86</v>
      </c>
      <c r="AW101" s="14" t="s">
        <v>37</v>
      </c>
      <c r="AX101" s="14" t="s">
        <v>84</v>
      </c>
      <c r="AY101" s="216" t="s">
        <v>146</v>
      </c>
    </row>
    <row r="102" spans="1:65" s="2" customFormat="1" ht="14.4" customHeight="1">
      <c r="A102" s="35"/>
      <c r="B102" s="36"/>
      <c r="C102" s="178" t="s">
        <v>152</v>
      </c>
      <c r="D102" s="178" t="s">
        <v>148</v>
      </c>
      <c r="E102" s="179" t="s">
        <v>287</v>
      </c>
      <c r="F102" s="180" t="s">
        <v>288</v>
      </c>
      <c r="G102" s="181" t="s">
        <v>179</v>
      </c>
      <c r="H102" s="182">
        <v>7.3979999999999997</v>
      </c>
      <c r="I102" s="183"/>
      <c r="J102" s="184">
        <f>ROUND(I102*H102,2)</f>
        <v>0</v>
      </c>
      <c r="K102" s="180" t="s">
        <v>165</v>
      </c>
      <c r="L102" s="40"/>
      <c r="M102" s="185" t="s">
        <v>19</v>
      </c>
      <c r="N102" s="186" t="s">
        <v>47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7">
        <f>S102*H102</f>
        <v>0</v>
      </c>
      <c r="U102" s="188" t="s">
        <v>19</v>
      </c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152</v>
      </c>
      <c r="AT102" s="189" t="s">
        <v>148</v>
      </c>
      <c r="AU102" s="189" t="s">
        <v>86</v>
      </c>
      <c r="AY102" s="18" t="s">
        <v>146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84</v>
      </c>
      <c r="BK102" s="190">
        <f>ROUND(I102*H102,2)</f>
        <v>0</v>
      </c>
      <c r="BL102" s="18" t="s">
        <v>152</v>
      </c>
      <c r="BM102" s="189" t="s">
        <v>289</v>
      </c>
    </row>
    <row r="103" spans="1:65" s="2" customFormat="1" ht="19.2">
      <c r="A103" s="35"/>
      <c r="B103" s="36"/>
      <c r="C103" s="37"/>
      <c r="D103" s="191" t="s">
        <v>154</v>
      </c>
      <c r="E103" s="37"/>
      <c r="F103" s="192" t="s">
        <v>290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5"/>
      <c r="U103" s="66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86</v>
      </c>
    </row>
    <row r="104" spans="1:65" s="14" customFormat="1" ht="20.399999999999999">
      <c r="B104" s="206"/>
      <c r="C104" s="207"/>
      <c r="D104" s="191" t="s">
        <v>156</v>
      </c>
      <c r="E104" s="208" t="s">
        <v>19</v>
      </c>
      <c r="F104" s="209" t="s">
        <v>291</v>
      </c>
      <c r="G104" s="207"/>
      <c r="H104" s="210">
        <v>7.3979999999999997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4"/>
      <c r="U104" s="215"/>
      <c r="AT104" s="216" t="s">
        <v>156</v>
      </c>
      <c r="AU104" s="216" t="s">
        <v>86</v>
      </c>
      <c r="AV104" s="14" t="s">
        <v>86</v>
      </c>
      <c r="AW104" s="14" t="s">
        <v>37</v>
      </c>
      <c r="AX104" s="14" t="s">
        <v>84</v>
      </c>
      <c r="AY104" s="216" t="s">
        <v>146</v>
      </c>
    </row>
    <row r="105" spans="1:65" s="2" customFormat="1" ht="24.15" customHeight="1">
      <c r="A105" s="35"/>
      <c r="B105" s="36"/>
      <c r="C105" s="178" t="s">
        <v>201</v>
      </c>
      <c r="D105" s="178" t="s">
        <v>148</v>
      </c>
      <c r="E105" s="179" t="s">
        <v>292</v>
      </c>
      <c r="F105" s="180" t="s">
        <v>293</v>
      </c>
      <c r="G105" s="181" t="s">
        <v>179</v>
      </c>
      <c r="H105" s="182">
        <v>39.049999999999997</v>
      </c>
      <c r="I105" s="183"/>
      <c r="J105" s="184">
        <f>ROUND(I105*H105,2)</f>
        <v>0</v>
      </c>
      <c r="K105" s="180" t="s">
        <v>165</v>
      </c>
      <c r="L105" s="40"/>
      <c r="M105" s="185" t="s">
        <v>19</v>
      </c>
      <c r="N105" s="186" t="s">
        <v>47</v>
      </c>
      <c r="O105" s="65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7">
        <f>S105*H105</f>
        <v>0</v>
      </c>
      <c r="U105" s="188" t="s">
        <v>19</v>
      </c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152</v>
      </c>
      <c r="AT105" s="189" t="s">
        <v>148</v>
      </c>
      <c r="AU105" s="189" t="s">
        <v>86</v>
      </c>
      <c r="AY105" s="18" t="s">
        <v>146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84</v>
      </c>
      <c r="BK105" s="190">
        <f>ROUND(I105*H105,2)</f>
        <v>0</v>
      </c>
      <c r="BL105" s="18" t="s">
        <v>152</v>
      </c>
      <c r="BM105" s="189" t="s">
        <v>294</v>
      </c>
    </row>
    <row r="106" spans="1:65" s="2" customFormat="1" ht="38.4">
      <c r="A106" s="35"/>
      <c r="B106" s="36"/>
      <c r="C106" s="37"/>
      <c r="D106" s="191" t="s">
        <v>154</v>
      </c>
      <c r="E106" s="37"/>
      <c r="F106" s="192" t="s">
        <v>295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5"/>
      <c r="U106" s="66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86</v>
      </c>
    </row>
    <row r="107" spans="1:65" s="14" customFormat="1">
      <c r="B107" s="206"/>
      <c r="C107" s="207"/>
      <c r="D107" s="191" t="s">
        <v>156</v>
      </c>
      <c r="E107" s="208" t="s">
        <v>19</v>
      </c>
      <c r="F107" s="209" t="s">
        <v>296</v>
      </c>
      <c r="G107" s="207"/>
      <c r="H107" s="210">
        <v>39.049999999999997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4"/>
      <c r="U107" s="215"/>
      <c r="AT107" s="216" t="s">
        <v>156</v>
      </c>
      <c r="AU107" s="216" t="s">
        <v>86</v>
      </c>
      <c r="AV107" s="14" t="s">
        <v>86</v>
      </c>
      <c r="AW107" s="14" t="s">
        <v>37</v>
      </c>
      <c r="AX107" s="14" t="s">
        <v>84</v>
      </c>
      <c r="AY107" s="216" t="s">
        <v>146</v>
      </c>
    </row>
    <row r="108" spans="1:65" s="2" customFormat="1" ht="24.15" customHeight="1">
      <c r="A108" s="35"/>
      <c r="B108" s="36"/>
      <c r="C108" s="178" t="s">
        <v>207</v>
      </c>
      <c r="D108" s="178" t="s">
        <v>148</v>
      </c>
      <c r="E108" s="179" t="s">
        <v>297</v>
      </c>
      <c r="F108" s="180" t="s">
        <v>298</v>
      </c>
      <c r="G108" s="181" t="s">
        <v>164</v>
      </c>
      <c r="H108" s="182">
        <v>34.22</v>
      </c>
      <c r="I108" s="183"/>
      <c r="J108" s="184">
        <f>ROUND(I108*H108,2)</f>
        <v>0</v>
      </c>
      <c r="K108" s="180" t="s">
        <v>165</v>
      </c>
      <c r="L108" s="40"/>
      <c r="M108" s="185" t="s">
        <v>19</v>
      </c>
      <c r="N108" s="186" t="s">
        <v>47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7">
        <f>S108*H108</f>
        <v>0</v>
      </c>
      <c r="U108" s="188" t="s">
        <v>19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152</v>
      </c>
      <c r="AT108" s="189" t="s">
        <v>148</v>
      </c>
      <c r="AU108" s="189" t="s">
        <v>86</v>
      </c>
      <c r="AY108" s="18" t="s">
        <v>146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84</v>
      </c>
      <c r="BK108" s="190">
        <f>ROUND(I108*H108,2)</f>
        <v>0</v>
      </c>
      <c r="BL108" s="18" t="s">
        <v>152</v>
      </c>
      <c r="BM108" s="189" t="s">
        <v>299</v>
      </c>
    </row>
    <row r="109" spans="1:65" s="2" customFormat="1" ht="19.2">
      <c r="A109" s="35"/>
      <c r="B109" s="36"/>
      <c r="C109" s="37"/>
      <c r="D109" s="191" t="s">
        <v>154</v>
      </c>
      <c r="E109" s="37"/>
      <c r="F109" s="192" t="s">
        <v>300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154</v>
      </c>
      <c r="AU109" s="18" t="s">
        <v>86</v>
      </c>
    </row>
    <row r="110" spans="1:65" s="14" customFormat="1">
      <c r="B110" s="206"/>
      <c r="C110" s="207"/>
      <c r="D110" s="191" t="s">
        <v>156</v>
      </c>
      <c r="E110" s="208" t="s">
        <v>19</v>
      </c>
      <c r="F110" s="209" t="s">
        <v>301</v>
      </c>
      <c r="G110" s="207"/>
      <c r="H110" s="210">
        <v>34.22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4"/>
      <c r="U110" s="215"/>
      <c r="AT110" s="216" t="s">
        <v>156</v>
      </c>
      <c r="AU110" s="216" t="s">
        <v>86</v>
      </c>
      <c r="AV110" s="14" t="s">
        <v>86</v>
      </c>
      <c r="AW110" s="14" t="s">
        <v>37</v>
      </c>
      <c r="AX110" s="14" t="s">
        <v>84</v>
      </c>
      <c r="AY110" s="216" t="s">
        <v>146</v>
      </c>
    </row>
    <row r="111" spans="1:65" s="2" customFormat="1" ht="24.15" customHeight="1">
      <c r="A111" s="35"/>
      <c r="B111" s="36"/>
      <c r="C111" s="178" t="s">
        <v>213</v>
      </c>
      <c r="D111" s="178" t="s">
        <v>148</v>
      </c>
      <c r="E111" s="179" t="s">
        <v>302</v>
      </c>
      <c r="F111" s="180" t="s">
        <v>303</v>
      </c>
      <c r="G111" s="181" t="s">
        <v>164</v>
      </c>
      <c r="H111" s="182">
        <v>39.76</v>
      </c>
      <c r="I111" s="183"/>
      <c r="J111" s="184">
        <f>ROUND(I111*H111,2)</f>
        <v>0</v>
      </c>
      <c r="K111" s="180" t="s">
        <v>165</v>
      </c>
      <c r="L111" s="40"/>
      <c r="M111" s="185" t="s">
        <v>19</v>
      </c>
      <c r="N111" s="186" t="s">
        <v>47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7">
        <f>S111*H111</f>
        <v>0</v>
      </c>
      <c r="U111" s="188" t="s">
        <v>19</v>
      </c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152</v>
      </c>
      <c r="AT111" s="189" t="s">
        <v>148</v>
      </c>
      <c r="AU111" s="189" t="s">
        <v>86</v>
      </c>
      <c r="AY111" s="18" t="s">
        <v>146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84</v>
      </c>
      <c r="BK111" s="190">
        <f>ROUND(I111*H111,2)</f>
        <v>0</v>
      </c>
      <c r="BL111" s="18" t="s">
        <v>152</v>
      </c>
      <c r="BM111" s="189" t="s">
        <v>304</v>
      </c>
    </row>
    <row r="112" spans="1:65" s="2" customFormat="1" ht="19.2">
      <c r="A112" s="35"/>
      <c r="B112" s="36"/>
      <c r="C112" s="37"/>
      <c r="D112" s="191" t="s">
        <v>154</v>
      </c>
      <c r="E112" s="37"/>
      <c r="F112" s="192" t="s">
        <v>305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5"/>
      <c r="U112" s="66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86</v>
      </c>
    </row>
    <row r="113" spans="1:65" s="14" customFormat="1">
      <c r="B113" s="206"/>
      <c r="C113" s="207"/>
      <c r="D113" s="191" t="s">
        <v>156</v>
      </c>
      <c r="E113" s="208" t="s">
        <v>19</v>
      </c>
      <c r="F113" s="209" t="s">
        <v>306</v>
      </c>
      <c r="G113" s="207"/>
      <c r="H113" s="210">
        <v>39.76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4"/>
      <c r="U113" s="215"/>
      <c r="AT113" s="216" t="s">
        <v>156</v>
      </c>
      <c r="AU113" s="216" t="s">
        <v>86</v>
      </c>
      <c r="AV113" s="14" t="s">
        <v>86</v>
      </c>
      <c r="AW113" s="14" t="s">
        <v>37</v>
      </c>
      <c r="AX113" s="14" t="s">
        <v>84</v>
      </c>
      <c r="AY113" s="216" t="s">
        <v>146</v>
      </c>
    </row>
    <row r="114" spans="1:65" s="2" customFormat="1" ht="24.15" customHeight="1">
      <c r="A114" s="35"/>
      <c r="B114" s="36"/>
      <c r="C114" s="178" t="s">
        <v>221</v>
      </c>
      <c r="D114" s="178" t="s">
        <v>148</v>
      </c>
      <c r="E114" s="179" t="s">
        <v>307</v>
      </c>
      <c r="F114" s="180" t="s">
        <v>308</v>
      </c>
      <c r="G114" s="181" t="s">
        <v>164</v>
      </c>
      <c r="H114" s="182">
        <v>34.22</v>
      </c>
      <c r="I114" s="183"/>
      <c r="J114" s="184">
        <f>ROUND(I114*H114,2)</f>
        <v>0</v>
      </c>
      <c r="K114" s="180" t="s">
        <v>165</v>
      </c>
      <c r="L114" s="40"/>
      <c r="M114" s="185" t="s">
        <v>19</v>
      </c>
      <c r="N114" s="186" t="s">
        <v>47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7">
        <f>S114*H114</f>
        <v>0</v>
      </c>
      <c r="U114" s="188" t="s">
        <v>19</v>
      </c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152</v>
      </c>
      <c r="AT114" s="189" t="s">
        <v>148</v>
      </c>
      <c r="AU114" s="189" t="s">
        <v>86</v>
      </c>
      <c r="AY114" s="18" t="s">
        <v>146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84</v>
      </c>
      <c r="BK114" s="190">
        <f>ROUND(I114*H114,2)</f>
        <v>0</v>
      </c>
      <c r="BL114" s="18" t="s">
        <v>152</v>
      </c>
      <c r="BM114" s="189" t="s">
        <v>309</v>
      </c>
    </row>
    <row r="115" spans="1:65" s="2" customFormat="1" ht="28.8">
      <c r="A115" s="35"/>
      <c r="B115" s="36"/>
      <c r="C115" s="37"/>
      <c r="D115" s="191" t="s">
        <v>154</v>
      </c>
      <c r="E115" s="37"/>
      <c r="F115" s="192" t="s">
        <v>310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5"/>
      <c r="U115" s="66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86</v>
      </c>
    </row>
    <row r="116" spans="1:65" s="14" customFormat="1">
      <c r="B116" s="206"/>
      <c r="C116" s="207"/>
      <c r="D116" s="191" t="s">
        <v>156</v>
      </c>
      <c r="E116" s="208" t="s">
        <v>19</v>
      </c>
      <c r="F116" s="209" t="s">
        <v>311</v>
      </c>
      <c r="G116" s="207"/>
      <c r="H116" s="210">
        <v>34.22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4"/>
      <c r="U116" s="215"/>
      <c r="AT116" s="216" t="s">
        <v>156</v>
      </c>
      <c r="AU116" s="216" t="s">
        <v>86</v>
      </c>
      <c r="AV116" s="14" t="s">
        <v>86</v>
      </c>
      <c r="AW116" s="14" t="s">
        <v>37</v>
      </c>
      <c r="AX116" s="14" t="s">
        <v>84</v>
      </c>
      <c r="AY116" s="216" t="s">
        <v>146</v>
      </c>
    </row>
    <row r="117" spans="1:65" s="2" customFormat="1" ht="14.4" customHeight="1">
      <c r="A117" s="35"/>
      <c r="B117" s="36"/>
      <c r="C117" s="231" t="s">
        <v>219</v>
      </c>
      <c r="D117" s="231" t="s">
        <v>312</v>
      </c>
      <c r="E117" s="232" t="s">
        <v>313</v>
      </c>
      <c r="F117" s="233" t="s">
        <v>314</v>
      </c>
      <c r="G117" s="234" t="s">
        <v>315</v>
      </c>
      <c r="H117" s="235">
        <v>0.51300000000000001</v>
      </c>
      <c r="I117" s="236"/>
      <c r="J117" s="237">
        <f>ROUND(I117*H117,2)</f>
        <v>0</v>
      </c>
      <c r="K117" s="233" t="s">
        <v>165</v>
      </c>
      <c r="L117" s="238"/>
      <c r="M117" s="239" t="s">
        <v>19</v>
      </c>
      <c r="N117" s="240" t="s">
        <v>47</v>
      </c>
      <c r="O117" s="65"/>
      <c r="P117" s="187">
        <f>O117*H117</f>
        <v>0</v>
      </c>
      <c r="Q117" s="187">
        <v>1E-3</v>
      </c>
      <c r="R117" s="187">
        <f>Q117*H117</f>
        <v>5.13E-4</v>
      </c>
      <c r="S117" s="187">
        <v>0</v>
      </c>
      <c r="T117" s="187">
        <f>S117*H117</f>
        <v>0</v>
      </c>
      <c r="U117" s="188" t="s">
        <v>19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221</v>
      </c>
      <c r="AT117" s="189" t="s">
        <v>312</v>
      </c>
      <c r="AU117" s="189" t="s">
        <v>86</v>
      </c>
      <c r="AY117" s="18" t="s">
        <v>146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84</v>
      </c>
      <c r="BK117" s="190">
        <f>ROUND(I117*H117,2)</f>
        <v>0</v>
      </c>
      <c r="BL117" s="18" t="s">
        <v>152</v>
      </c>
      <c r="BM117" s="189" t="s">
        <v>316</v>
      </c>
    </row>
    <row r="118" spans="1:65" s="2" customFormat="1">
      <c r="A118" s="35"/>
      <c r="B118" s="36"/>
      <c r="C118" s="37"/>
      <c r="D118" s="191" t="s">
        <v>154</v>
      </c>
      <c r="E118" s="37"/>
      <c r="F118" s="192" t="s">
        <v>314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5"/>
      <c r="U118" s="66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154</v>
      </c>
      <c r="AU118" s="18" t="s">
        <v>86</v>
      </c>
    </row>
    <row r="119" spans="1:65" s="14" customFormat="1">
      <c r="B119" s="206"/>
      <c r="C119" s="207"/>
      <c r="D119" s="191" t="s">
        <v>156</v>
      </c>
      <c r="E119" s="208" t="s">
        <v>19</v>
      </c>
      <c r="F119" s="209" t="s">
        <v>317</v>
      </c>
      <c r="G119" s="207"/>
      <c r="H119" s="210">
        <v>0.51300000000000001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4"/>
      <c r="U119" s="215"/>
      <c r="AT119" s="216" t="s">
        <v>156</v>
      </c>
      <c r="AU119" s="216" t="s">
        <v>86</v>
      </c>
      <c r="AV119" s="14" t="s">
        <v>86</v>
      </c>
      <c r="AW119" s="14" t="s">
        <v>37</v>
      </c>
      <c r="AX119" s="14" t="s">
        <v>84</v>
      </c>
      <c r="AY119" s="216" t="s">
        <v>146</v>
      </c>
    </row>
    <row r="120" spans="1:65" s="2" customFormat="1" ht="24.15" customHeight="1">
      <c r="A120" s="35"/>
      <c r="B120" s="36"/>
      <c r="C120" s="178" t="s">
        <v>318</v>
      </c>
      <c r="D120" s="178" t="s">
        <v>148</v>
      </c>
      <c r="E120" s="179" t="s">
        <v>319</v>
      </c>
      <c r="F120" s="180" t="s">
        <v>320</v>
      </c>
      <c r="G120" s="181" t="s">
        <v>164</v>
      </c>
      <c r="H120" s="182">
        <v>39.76</v>
      </c>
      <c r="I120" s="183"/>
      <c r="J120" s="184">
        <f>ROUND(I120*H120,2)</f>
        <v>0</v>
      </c>
      <c r="K120" s="180" t="s">
        <v>165</v>
      </c>
      <c r="L120" s="40"/>
      <c r="M120" s="185" t="s">
        <v>19</v>
      </c>
      <c r="N120" s="186" t="s">
        <v>47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7">
        <f>S120*H120</f>
        <v>0</v>
      </c>
      <c r="U120" s="188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152</v>
      </c>
      <c r="AT120" s="189" t="s">
        <v>148</v>
      </c>
      <c r="AU120" s="189" t="s">
        <v>86</v>
      </c>
      <c r="AY120" s="18" t="s">
        <v>146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84</v>
      </c>
      <c r="BK120" s="190">
        <f>ROUND(I120*H120,2)</f>
        <v>0</v>
      </c>
      <c r="BL120" s="18" t="s">
        <v>152</v>
      </c>
      <c r="BM120" s="189" t="s">
        <v>321</v>
      </c>
    </row>
    <row r="121" spans="1:65" s="2" customFormat="1" ht="19.2">
      <c r="A121" s="35"/>
      <c r="B121" s="36"/>
      <c r="C121" s="37"/>
      <c r="D121" s="191" t="s">
        <v>154</v>
      </c>
      <c r="E121" s="37"/>
      <c r="F121" s="192" t="s">
        <v>322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86</v>
      </c>
    </row>
    <row r="122" spans="1:65" s="14" customFormat="1">
      <c r="B122" s="206"/>
      <c r="C122" s="207"/>
      <c r="D122" s="191" t="s">
        <v>156</v>
      </c>
      <c r="E122" s="208" t="s">
        <v>19</v>
      </c>
      <c r="F122" s="209" t="s">
        <v>323</v>
      </c>
      <c r="G122" s="207"/>
      <c r="H122" s="210">
        <v>39.76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4"/>
      <c r="U122" s="215"/>
      <c r="AT122" s="216" t="s">
        <v>156</v>
      </c>
      <c r="AU122" s="216" t="s">
        <v>86</v>
      </c>
      <c r="AV122" s="14" t="s">
        <v>86</v>
      </c>
      <c r="AW122" s="14" t="s">
        <v>37</v>
      </c>
      <c r="AX122" s="14" t="s">
        <v>84</v>
      </c>
      <c r="AY122" s="216" t="s">
        <v>146</v>
      </c>
    </row>
    <row r="123" spans="1:65" s="2" customFormat="1" ht="14.4" customHeight="1">
      <c r="A123" s="35"/>
      <c r="B123" s="36"/>
      <c r="C123" s="231" t="s">
        <v>324</v>
      </c>
      <c r="D123" s="231" t="s">
        <v>312</v>
      </c>
      <c r="E123" s="232" t="s">
        <v>325</v>
      </c>
      <c r="F123" s="233" t="s">
        <v>326</v>
      </c>
      <c r="G123" s="234" t="s">
        <v>315</v>
      </c>
      <c r="H123" s="235">
        <v>0.59599999999999997</v>
      </c>
      <c r="I123" s="236"/>
      <c r="J123" s="237">
        <f>ROUND(I123*H123,2)</f>
        <v>0</v>
      </c>
      <c r="K123" s="233" t="s">
        <v>165</v>
      </c>
      <c r="L123" s="238"/>
      <c r="M123" s="239" t="s">
        <v>19</v>
      </c>
      <c r="N123" s="240" t="s">
        <v>47</v>
      </c>
      <c r="O123" s="65"/>
      <c r="P123" s="187">
        <f>O123*H123</f>
        <v>0</v>
      </c>
      <c r="Q123" s="187">
        <v>1E-3</v>
      </c>
      <c r="R123" s="187">
        <f>Q123*H123</f>
        <v>5.9599999999999996E-4</v>
      </c>
      <c r="S123" s="187">
        <v>0</v>
      </c>
      <c r="T123" s="187">
        <f>S123*H123</f>
        <v>0</v>
      </c>
      <c r="U123" s="188" t="s">
        <v>19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221</v>
      </c>
      <c r="AT123" s="189" t="s">
        <v>312</v>
      </c>
      <c r="AU123" s="189" t="s">
        <v>86</v>
      </c>
      <c r="AY123" s="18" t="s">
        <v>146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84</v>
      </c>
      <c r="BK123" s="190">
        <f>ROUND(I123*H123,2)</f>
        <v>0</v>
      </c>
      <c r="BL123" s="18" t="s">
        <v>152</v>
      </c>
      <c r="BM123" s="189" t="s">
        <v>327</v>
      </c>
    </row>
    <row r="124" spans="1:65" s="2" customFormat="1">
      <c r="A124" s="35"/>
      <c r="B124" s="36"/>
      <c r="C124" s="37"/>
      <c r="D124" s="191" t="s">
        <v>154</v>
      </c>
      <c r="E124" s="37"/>
      <c r="F124" s="192" t="s">
        <v>326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154</v>
      </c>
      <c r="AU124" s="18" t="s">
        <v>86</v>
      </c>
    </row>
    <row r="125" spans="1:65" s="14" customFormat="1">
      <c r="B125" s="206"/>
      <c r="C125" s="207"/>
      <c r="D125" s="191" t="s">
        <v>156</v>
      </c>
      <c r="E125" s="208" t="s">
        <v>19</v>
      </c>
      <c r="F125" s="209" t="s">
        <v>328</v>
      </c>
      <c r="G125" s="207"/>
      <c r="H125" s="210">
        <v>0.59599999999999997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4"/>
      <c r="U125" s="215"/>
      <c r="AT125" s="216" t="s">
        <v>156</v>
      </c>
      <c r="AU125" s="216" t="s">
        <v>86</v>
      </c>
      <c r="AV125" s="14" t="s">
        <v>86</v>
      </c>
      <c r="AW125" s="14" t="s">
        <v>37</v>
      </c>
      <c r="AX125" s="14" t="s">
        <v>84</v>
      </c>
      <c r="AY125" s="216" t="s">
        <v>146</v>
      </c>
    </row>
    <row r="126" spans="1:65" s="2" customFormat="1" ht="14.4" customHeight="1">
      <c r="A126" s="35"/>
      <c r="B126" s="36"/>
      <c r="C126" s="178" t="s">
        <v>329</v>
      </c>
      <c r="D126" s="178" t="s">
        <v>148</v>
      </c>
      <c r="E126" s="179" t="s">
        <v>330</v>
      </c>
      <c r="F126" s="180" t="s">
        <v>331</v>
      </c>
      <c r="G126" s="181" t="s">
        <v>164</v>
      </c>
      <c r="H126" s="182">
        <v>133.72</v>
      </c>
      <c r="I126" s="183"/>
      <c r="J126" s="184">
        <f>ROUND(I126*H126,2)</f>
        <v>0</v>
      </c>
      <c r="K126" s="180" t="s">
        <v>165</v>
      </c>
      <c r="L126" s="40"/>
      <c r="M126" s="185" t="s">
        <v>19</v>
      </c>
      <c r="N126" s="186" t="s">
        <v>47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7">
        <f>S126*H126</f>
        <v>0</v>
      </c>
      <c r="U126" s="188" t="s">
        <v>19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152</v>
      </c>
      <c r="AT126" s="189" t="s">
        <v>148</v>
      </c>
      <c r="AU126" s="189" t="s">
        <v>86</v>
      </c>
      <c r="AY126" s="18" t="s">
        <v>146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84</v>
      </c>
      <c r="BK126" s="190">
        <f>ROUND(I126*H126,2)</f>
        <v>0</v>
      </c>
      <c r="BL126" s="18" t="s">
        <v>152</v>
      </c>
      <c r="BM126" s="189" t="s">
        <v>332</v>
      </c>
    </row>
    <row r="127" spans="1:65" s="2" customFormat="1" ht="19.2">
      <c r="A127" s="35"/>
      <c r="B127" s="36"/>
      <c r="C127" s="37"/>
      <c r="D127" s="191" t="s">
        <v>154</v>
      </c>
      <c r="E127" s="37"/>
      <c r="F127" s="192" t="s">
        <v>333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5"/>
      <c r="U127" s="66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154</v>
      </c>
      <c r="AU127" s="18" t="s">
        <v>86</v>
      </c>
    </row>
    <row r="128" spans="1:65" s="14" customFormat="1">
      <c r="B128" s="206"/>
      <c r="C128" s="207"/>
      <c r="D128" s="191" t="s">
        <v>156</v>
      </c>
      <c r="E128" s="208" t="s">
        <v>19</v>
      </c>
      <c r="F128" s="209" t="s">
        <v>334</v>
      </c>
      <c r="G128" s="207"/>
      <c r="H128" s="210">
        <v>133.72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4"/>
      <c r="U128" s="215"/>
      <c r="AT128" s="216" t="s">
        <v>156</v>
      </c>
      <c r="AU128" s="216" t="s">
        <v>86</v>
      </c>
      <c r="AV128" s="14" t="s">
        <v>86</v>
      </c>
      <c r="AW128" s="14" t="s">
        <v>37</v>
      </c>
      <c r="AX128" s="14" t="s">
        <v>84</v>
      </c>
      <c r="AY128" s="216" t="s">
        <v>146</v>
      </c>
    </row>
    <row r="129" spans="1:65" s="2" customFormat="1" ht="14.4" customHeight="1">
      <c r="A129" s="35"/>
      <c r="B129" s="36"/>
      <c r="C129" s="178" t="s">
        <v>335</v>
      </c>
      <c r="D129" s="178" t="s">
        <v>148</v>
      </c>
      <c r="E129" s="179" t="s">
        <v>336</v>
      </c>
      <c r="F129" s="180" t="s">
        <v>337</v>
      </c>
      <c r="G129" s="181" t="s">
        <v>164</v>
      </c>
      <c r="H129" s="182">
        <v>63.25</v>
      </c>
      <c r="I129" s="183"/>
      <c r="J129" s="184">
        <f>ROUND(I129*H129,2)</f>
        <v>0</v>
      </c>
      <c r="K129" s="180" t="s">
        <v>165</v>
      </c>
      <c r="L129" s="40"/>
      <c r="M129" s="185" t="s">
        <v>19</v>
      </c>
      <c r="N129" s="186" t="s">
        <v>47</v>
      </c>
      <c r="O129" s="6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7">
        <f>S129*H129</f>
        <v>0</v>
      </c>
      <c r="U129" s="188" t="s">
        <v>19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152</v>
      </c>
      <c r="AT129" s="189" t="s">
        <v>148</v>
      </c>
      <c r="AU129" s="189" t="s">
        <v>86</v>
      </c>
      <c r="AY129" s="18" t="s">
        <v>146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84</v>
      </c>
      <c r="BK129" s="190">
        <f>ROUND(I129*H129,2)</f>
        <v>0</v>
      </c>
      <c r="BL129" s="18" t="s">
        <v>152</v>
      </c>
      <c r="BM129" s="189" t="s">
        <v>338</v>
      </c>
    </row>
    <row r="130" spans="1:65" s="2" customFormat="1" ht="28.8">
      <c r="A130" s="35"/>
      <c r="B130" s="36"/>
      <c r="C130" s="37"/>
      <c r="D130" s="191" t="s">
        <v>154</v>
      </c>
      <c r="E130" s="37"/>
      <c r="F130" s="192" t="s">
        <v>339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5"/>
      <c r="U130" s="66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154</v>
      </c>
      <c r="AU130" s="18" t="s">
        <v>86</v>
      </c>
    </row>
    <row r="131" spans="1:65" s="14" customFormat="1">
      <c r="B131" s="206"/>
      <c r="C131" s="207"/>
      <c r="D131" s="191" t="s">
        <v>156</v>
      </c>
      <c r="E131" s="208" t="s">
        <v>19</v>
      </c>
      <c r="F131" s="209" t="s">
        <v>340</v>
      </c>
      <c r="G131" s="207"/>
      <c r="H131" s="210">
        <v>63.25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4"/>
      <c r="U131" s="215"/>
      <c r="AT131" s="216" t="s">
        <v>156</v>
      </c>
      <c r="AU131" s="216" t="s">
        <v>86</v>
      </c>
      <c r="AV131" s="14" t="s">
        <v>86</v>
      </c>
      <c r="AW131" s="14" t="s">
        <v>37</v>
      </c>
      <c r="AX131" s="14" t="s">
        <v>84</v>
      </c>
      <c r="AY131" s="216" t="s">
        <v>146</v>
      </c>
    </row>
    <row r="132" spans="1:65" s="12" customFormat="1" ht="22.95" customHeight="1">
      <c r="B132" s="162"/>
      <c r="C132" s="163"/>
      <c r="D132" s="164" t="s">
        <v>75</v>
      </c>
      <c r="E132" s="176" t="s">
        <v>219</v>
      </c>
      <c r="F132" s="176" t="s">
        <v>220</v>
      </c>
      <c r="G132" s="163"/>
      <c r="H132" s="163"/>
      <c r="I132" s="166"/>
      <c r="J132" s="177">
        <f>BK132</f>
        <v>0</v>
      </c>
      <c r="K132" s="163"/>
      <c r="L132" s="168"/>
      <c r="M132" s="169"/>
      <c r="N132" s="170"/>
      <c r="O132" s="170"/>
      <c r="P132" s="171">
        <f>SUM(P133:P138)</f>
        <v>0</v>
      </c>
      <c r="Q132" s="170"/>
      <c r="R132" s="171">
        <f>SUM(R133:R138)</f>
        <v>0</v>
      </c>
      <c r="S132" s="170"/>
      <c r="T132" s="171">
        <f>SUM(T133:T138)</f>
        <v>0</v>
      </c>
      <c r="U132" s="172"/>
      <c r="AR132" s="173" t="s">
        <v>84</v>
      </c>
      <c r="AT132" s="174" t="s">
        <v>75</v>
      </c>
      <c r="AU132" s="174" t="s">
        <v>84</v>
      </c>
      <c r="AY132" s="173" t="s">
        <v>146</v>
      </c>
      <c r="BK132" s="175">
        <f>SUM(BK133:BK138)</f>
        <v>0</v>
      </c>
    </row>
    <row r="133" spans="1:65" s="2" customFormat="1" ht="37.950000000000003" customHeight="1">
      <c r="A133" s="35"/>
      <c r="B133" s="36"/>
      <c r="C133" s="178" t="s">
        <v>341</v>
      </c>
      <c r="D133" s="178" t="s">
        <v>148</v>
      </c>
      <c r="E133" s="179" t="s">
        <v>222</v>
      </c>
      <c r="F133" s="180" t="s">
        <v>223</v>
      </c>
      <c r="G133" s="181" t="s">
        <v>179</v>
      </c>
      <c r="H133" s="182">
        <v>7.742</v>
      </c>
      <c r="I133" s="183"/>
      <c r="J133" s="184">
        <f>ROUND(I133*H133,2)</f>
        <v>0</v>
      </c>
      <c r="K133" s="180" t="s">
        <v>19</v>
      </c>
      <c r="L133" s="40"/>
      <c r="M133" s="185" t="s">
        <v>19</v>
      </c>
      <c r="N133" s="186" t="s">
        <v>47</v>
      </c>
      <c r="O133" s="6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7">
        <f>S133*H133</f>
        <v>0</v>
      </c>
      <c r="U133" s="188" t="s">
        <v>19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152</v>
      </c>
      <c r="AT133" s="189" t="s">
        <v>148</v>
      </c>
      <c r="AU133" s="189" t="s">
        <v>86</v>
      </c>
      <c r="AY133" s="18" t="s">
        <v>146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84</v>
      </c>
      <c r="BK133" s="190">
        <f>ROUND(I133*H133,2)</f>
        <v>0</v>
      </c>
      <c r="BL133" s="18" t="s">
        <v>152</v>
      </c>
      <c r="BM133" s="189" t="s">
        <v>342</v>
      </c>
    </row>
    <row r="134" spans="1:65" s="2" customFormat="1" ht="28.8">
      <c r="A134" s="35"/>
      <c r="B134" s="36"/>
      <c r="C134" s="37"/>
      <c r="D134" s="191" t="s">
        <v>154</v>
      </c>
      <c r="E134" s="37"/>
      <c r="F134" s="192" t="s">
        <v>225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5"/>
      <c r="U134" s="66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154</v>
      </c>
      <c r="AU134" s="18" t="s">
        <v>86</v>
      </c>
    </row>
    <row r="135" spans="1:65" s="13" customFormat="1" ht="20.399999999999999">
      <c r="B135" s="196"/>
      <c r="C135" s="197"/>
      <c r="D135" s="191" t="s">
        <v>156</v>
      </c>
      <c r="E135" s="198" t="s">
        <v>19</v>
      </c>
      <c r="F135" s="199" t="s">
        <v>226</v>
      </c>
      <c r="G135" s="197"/>
      <c r="H135" s="198" t="s">
        <v>19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3"/>
      <c r="U135" s="204"/>
      <c r="AT135" s="205" t="s">
        <v>156</v>
      </c>
      <c r="AU135" s="205" t="s">
        <v>86</v>
      </c>
      <c r="AV135" s="13" t="s">
        <v>84</v>
      </c>
      <c r="AW135" s="13" t="s">
        <v>37</v>
      </c>
      <c r="AX135" s="13" t="s">
        <v>76</v>
      </c>
      <c r="AY135" s="205" t="s">
        <v>146</v>
      </c>
    </row>
    <row r="136" spans="1:65" s="13" customFormat="1" ht="30.6">
      <c r="B136" s="196"/>
      <c r="C136" s="197"/>
      <c r="D136" s="191" t="s">
        <v>156</v>
      </c>
      <c r="E136" s="198" t="s">
        <v>19</v>
      </c>
      <c r="F136" s="199" t="s">
        <v>227</v>
      </c>
      <c r="G136" s="197"/>
      <c r="H136" s="198" t="s">
        <v>19</v>
      </c>
      <c r="I136" s="200"/>
      <c r="J136" s="197"/>
      <c r="K136" s="197"/>
      <c r="L136" s="201"/>
      <c r="M136" s="202"/>
      <c r="N136" s="203"/>
      <c r="O136" s="203"/>
      <c r="P136" s="203"/>
      <c r="Q136" s="203"/>
      <c r="R136" s="203"/>
      <c r="S136" s="203"/>
      <c r="T136" s="203"/>
      <c r="U136" s="204"/>
      <c r="AT136" s="205" t="s">
        <v>156</v>
      </c>
      <c r="AU136" s="205" t="s">
        <v>86</v>
      </c>
      <c r="AV136" s="13" t="s">
        <v>84</v>
      </c>
      <c r="AW136" s="13" t="s">
        <v>37</v>
      </c>
      <c r="AX136" s="13" t="s">
        <v>76</v>
      </c>
      <c r="AY136" s="205" t="s">
        <v>146</v>
      </c>
    </row>
    <row r="137" spans="1:65" s="14" customFormat="1">
      <c r="B137" s="206"/>
      <c r="C137" s="207"/>
      <c r="D137" s="191" t="s">
        <v>156</v>
      </c>
      <c r="E137" s="208" t="s">
        <v>19</v>
      </c>
      <c r="F137" s="209" t="s">
        <v>343</v>
      </c>
      <c r="G137" s="207"/>
      <c r="H137" s="210">
        <v>7.742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4"/>
      <c r="U137" s="215"/>
      <c r="AT137" s="216" t="s">
        <v>156</v>
      </c>
      <c r="AU137" s="216" t="s">
        <v>86</v>
      </c>
      <c r="AV137" s="14" t="s">
        <v>86</v>
      </c>
      <c r="AW137" s="14" t="s">
        <v>37</v>
      </c>
      <c r="AX137" s="14" t="s">
        <v>76</v>
      </c>
      <c r="AY137" s="216" t="s">
        <v>146</v>
      </c>
    </row>
    <row r="138" spans="1:65" s="15" customFormat="1">
      <c r="B138" s="217"/>
      <c r="C138" s="218"/>
      <c r="D138" s="191" t="s">
        <v>156</v>
      </c>
      <c r="E138" s="219" t="s">
        <v>19</v>
      </c>
      <c r="F138" s="220" t="s">
        <v>161</v>
      </c>
      <c r="G138" s="218"/>
      <c r="H138" s="221">
        <v>7.742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5"/>
      <c r="U138" s="226"/>
      <c r="AT138" s="227" t="s">
        <v>156</v>
      </c>
      <c r="AU138" s="227" t="s">
        <v>86</v>
      </c>
      <c r="AV138" s="15" t="s">
        <v>152</v>
      </c>
      <c r="AW138" s="15" t="s">
        <v>4</v>
      </c>
      <c r="AX138" s="15" t="s">
        <v>84</v>
      </c>
      <c r="AY138" s="227" t="s">
        <v>146</v>
      </c>
    </row>
    <row r="139" spans="1:65" s="12" customFormat="1" ht="22.95" customHeight="1">
      <c r="B139" s="162"/>
      <c r="C139" s="163"/>
      <c r="D139" s="164" t="s">
        <v>75</v>
      </c>
      <c r="E139" s="176" t="s">
        <v>344</v>
      </c>
      <c r="F139" s="176" t="s">
        <v>345</v>
      </c>
      <c r="G139" s="163"/>
      <c r="H139" s="163"/>
      <c r="I139" s="166"/>
      <c r="J139" s="177">
        <f>BK139</f>
        <v>0</v>
      </c>
      <c r="K139" s="163"/>
      <c r="L139" s="168"/>
      <c r="M139" s="169"/>
      <c r="N139" s="170"/>
      <c r="O139" s="170"/>
      <c r="P139" s="171">
        <f>SUM(P140:P141)</f>
        <v>0</v>
      </c>
      <c r="Q139" s="170"/>
      <c r="R139" s="171">
        <f>SUM(R140:R141)</f>
        <v>0</v>
      </c>
      <c r="S139" s="170"/>
      <c r="T139" s="171">
        <f>SUM(T140:T141)</f>
        <v>0</v>
      </c>
      <c r="U139" s="172"/>
      <c r="AR139" s="173" t="s">
        <v>84</v>
      </c>
      <c r="AT139" s="174" t="s">
        <v>75</v>
      </c>
      <c r="AU139" s="174" t="s">
        <v>84</v>
      </c>
      <c r="AY139" s="173" t="s">
        <v>146</v>
      </c>
      <c r="BK139" s="175">
        <f>SUM(BK140:BK141)</f>
        <v>0</v>
      </c>
    </row>
    <row r="140" spans="1:65" s="2" customFormat="1" ht="14.4" customHeight="1">
      <c r="A140" s="35"/>
      <c r="B140" s="36"/>
      <c r="C140" s="178" t="s">
        <v>8</v>
      </c>
      <c r="D140" s="178" t="s">
        <v>148</v>
      </c>
      <c r="E140" s="179" t="s">
        <v>346</v>
      </c>
      <c r="F140" s="180" t="s">
        <v>347</v>
      </c>
      <c r="G140" s="181" t="s">
        <v>348</v>
      </c>
      <c r="H140" s="182">
        <v>1E-3</v>
      </c>
      <c r="I140" s="183"/>
      <c r="J140" s="184">
        <f>ROUND(I140*H140,2)</f>
        <v>0</v>
      </c>
      <c r="K140" s="180" t="s">
        <v>165</v>
      </c>
      <c r="L140" s="40"/>
      <c r="M140" s="185" t="s">
        <v>19</v>
      </c>
      <c r="N140" s="186" t="s">
        <v>47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7">
        <f>S140*H140</f>
        <v>0</v>
      </c>
      <c r="U140" s="188" t="s">
        <v>19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152</v>
      </c>
      <c r="AT140" s="189" t="s">
        <v>148</v>
      </c>
      <c r="AU140" s="189" t="s">
        <v>86</v>
      </c>
      <c r="AY140" s="18" t="s">
        <v>146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84</v>
      </c>
      <c r="BK140" s="190">
        <f>ROUND(I140*H140,2)</f>
        <v>0</v>
      </c>
      <c r="BL140" s="18" t="s">
        <v>152</v>
      </c>
      <c r="BM140" s="189" t="s">
        <v>349</v>
      </c>
    </row>
    <row r="141" spans="1:65" s="2" customFormat="1" ht="19.2">
      <c r="A141" s="35"/>
      <c r="B141" s="36"/>
      <c r="C141" s="37"/>
      <c r="D141" s="191" t="s">
        <v>154</v>
      </c>
      <c r="E141" s="37"/>
      <c r="F141" s="192" t="s">
        <v>350</v>
      </c>
      <c r="G141" s="37"/>
      <c r="H141" s="37"/>
      <c r="I141" s="193"/>
      <c r="J141" s="37"/>
      <c r="K141" s="37"/>
      <c r="L141" s="40"/>
      <c r="M141" s="241"/>
      <c r="N141" s="242"/>
      <c r="O141" s="243"/>
      <c r="P141" s="243"/>
      <c r="Q141" s="243"/>
      <c r="R141" s="243"/>
      <c r="S141" s="243"/>
      <c r="T141" s="243"/>
      <c r="U141" s="244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86</v>
      </c>
    </row>
    <row r="142" spans="1:65" s="2" customFormat="1" ht="6.9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oLhSThNVfq2vHuBwXqZnsUqNJ2jVVvotESewpExbzguJtbMYlqaagWyZPuD8uOxkbuH3xpT9+M1sHxdj/QxijA==" saltValue="7oS/qYER2VO8IOXdPkGb2qU9UbWoWDenywH4rNJqxP3s0v1evif+sDCA8j03OIYBRChzP1HOInNap9wGeHU/5Q==" spinCount="100000" sheet="1" objects="1" scenarios="1" formatColumns="0" formatRows="0" autoFilter="0"/>
  <autoFilter ref="C88:K14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104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1" customFormat="1" ht="12" customHeight="1">
      <c r="B8" s="21"/>
      <c r="D8" s="113" t="s">
        <v>122</v>
      </c>
      <c r="L8" s="21"/>
    </row>
    <row r="9" spans="1:46" s="2" customFormat="1" ht="16.5" customHeight="1">
      <c r="A9" s="35"/>
      <c r="B9" s="40"/>
      <c r="C9" s="35"/>
      <c r="D9" s="35"/>
      <c r="E9" s="373" t="s">
        <v>351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230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352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31. 1. 2019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39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40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ROUND((SUM(BE88:BE125)),  2)</f>
        <v>0</v>
      </c>
      <c r="G35" s="35"/>
      <c r="H35" s="35"/>
      <c r="I35" s="125">
        <v>0.21</v>
      </c>
      <c r="J35" s="124">
        <f>ROUND(((SUM(BE88:BE125))*I35),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ROUND((SUM(BF88:BF125)),  2)</f>
        <v>0</v>
      </c>
      <c r="G36" s="35"/>
      <c r="H36" s="35"/>
      <c r="I36" s="125">
        <v>0.15</v>
      </c>
      <c r="J36" s="124">
        <f>ROUND(((SUM(BF88:BF125))*I36),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ROUND((SUM(BG88:BG125)),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ROUND((SUM(BH88:BH125)),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ROUND((SUM(BI88:BI125)),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124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1" t="str">
        <f>E7</f>
        <v>Revitalizace nivy – tůně pod Čarovným lesem</v>
      </c>
      <c r="F50" s="372"/>
      <c r="G50" s="372"/>
      <c r="H50" s="37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1" t="s">
        <v>351</v>
      </c>
      <c r="F52" s="370"/>
      <c r="G52" s="370"/>
      <c r="H52" s="370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230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7" t="str">
        <f>E11</f>
        <v>SO 03.1 - Zátopa</v>
      </c>
      <c r="F54" s="370"/>
      <c r="G54" s="370"/>
      <c r="H54" s="370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Bezejmenný VT, ř. km 1,05</v>
      </c>
      <c r="G56" s="37"/>
      <c r="H56" s="37"/>
      <c r="I56" s="30" t="s">
        <v>23</v>
      </c>
      <c r="J56" s="60" t="str">
        <f>IF(J14="","",J14)</f>
        <v>31. 1. 2019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65" customHeight="1">
      <c r="A58" s="35"/>
      <c r="B58" s="36"/>
      <c r="C58" s="30" t="s">
        <v>25</v>
      </c>
      <c r="D58" s="37"/>
      <c r="E58" s="37"/>
      <c r="F58" s="28" t="str">
        <f>E17</f>
        <v>Město Šumperk</v>
      </c>
      <c r="G58" s="37"/>
      <c r="H58" s="37"/>
      <c r="I58" s="30" t="s">
        <v>33</v>
      </c>
      <c r="J58" s="33" t="str">
        <f>E23</f>
        <v>Terra-pozemkové úpravy,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6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Ing.et Ing. Filip Brtna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125</v>
      </c>
      <c r="D61" s="138"/>
      <c r="E61" s="138"/>
      <c r="F61" s="138"/>
      <c r="G61" s="138"/>
      <c r="H61" s="138"/>
      <c r="I61" s="138"/>
      <c r="J61" s="139" t="s">
        <v>126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127</v>
      </c>
    </row>
    <row r="64" spans="1:47" s="9" customFormat="1" ht="24.9" customHeight="1">
      <c r="B64" s="141"/>
      <c r="C64" s="142"/>
      <c r="D64" s="143" t="s">
        <v>128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95" customHeight="1">
      <c r="B65" s="147"/>
      <c r="C65" s="98"/>
      <c r="D65" s="148" t="s">
        <v>129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95" customHeight="1">
      <c r="B66" s="147"/>
      <c r="C66" s="98"/>
      <c r="D66" s="148" t="s">
        <v>176</v>
      </c>
      <c r="E66" s="149"/>
      <c r="F66" s="149"/>
      <c r="G66" s="149"/>
      <c r="H66" s="149"/>
      <c r="I66" s="149"/>
      <c r="J66" s="150">
        <f>J119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" customHeight="1">
      <c r="A73" s="35"/>
      <c r="B73" s="36"/>
      <c r="C73" s="24" t="s">
        <v>130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1" t="str">
        <f>E7</f>
        <v>Revitalizace nivy – tůně pod Čarovným lesem</v>
      </c>
      <c r="F76" s="372"/>
      <c r="G76" s="372"/>
      <c r="H76" s="372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71" t="s">
        <v>351</v>
      </c>
      <c r="F78" s="370"/>
      <c r="G78" s="370"/>
      <c r="H78" s="370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230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7" t="str">
        <f>E11</f>
        <v>SO 03.1 - Zátopa</v>
      </c>
      <c r="F80" s="370"/>
      <c r="G80" s="370"/>
      <c r="H80" s="370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Bezejmenný VT, ř. km 1,05</v>
      </c>
      <c r="G82" s="37"/>
      <c r="H82" s="37"/>
      <c r="I82" s="30" t="s">
        <v>23</v>
      </c>
      <c r="J82" s="60" t="str">
        <f>IF(J14="","",J14)</f>
        <v>31. 1. 2019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65" customHeight="1">
      <c r="A84" s="35"/>
      <c r="B84" s="36"/>
      <c r="C84" s="30" t="s">
        <v>25</v>
      </c>
      <c r="D84" s="37"/>
      <c r="E84" s="37"/>
      <c r="F84" s="28" t="str">
        <f>E17</f>
        <v>Město Šumperk</v>
      </c>
      <c r="G84" s="37"/>
      <c r="H84" s="37"/>
      <c r="I84" s="30" t="s">
        <v>33</v>
      </c>
      <c r="J84" s="33" t="str">
        <f>E23</f>
        <v>Terra-pozemkové úpravy, s.r.o.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65" customHeight="1">
      <c r="A85" s="35"/>
      <c r="B85" s="36"/>
      <c r="C85" s="30" t="s">
        <v>31</v>
      </c>
      <c r="D85" s="37"/>
      <c r="E85" s="37"/>
      <c r="F85" s="28" t="str">
        <f>IF(E20="","",E20)</f>
        <v>Vyplň údaj</v>
      </c>
      <c r="G85" s="37"/>
      <c r="H85" s="37"/>
      <c r="I85" s="30" t="s">
        <v>38</v>
      </c>
      <c r="J85" s="33" t="str">
        <f>E26</f>
        <v>Ing.et Ing. Filip Brtna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131</v>
      </c>
      <c r="D87" s="155" t="s">
        <v>61</v>
      </c>
      <c r="E87" s="155" t="s">
        <v>57</v>
      </c>
      <c r="F87" s="155" t="s">
        <v>58</v>
      </c>
      <c r="G87" s="155" t="s">
        <v>132</v>
      </c>
      <c r="H87" s="155" t="s">
        <v>133</v>
      </c>
      <c r="I87" s="155" t="s">
        <v>134</v>
      </c>
      <c r="J87" s="155" t="s">
        <v>126</v>
      </c>
      <c r="K87" s="156" t="s">
        <v>135</v>
      </c>
      <c r="L87" s="157"/>
      <c r="M87" s="69" t="s">
        <v>19</v>
      </c>
      <c r="N87" s="70" t="s">
        <v>46</v>
      </c>
      <c r="O87" s="70" t="s">
        <v>136</v>
      </c>
      <c r="P87" s="70" t="s">
        <v>137</v>
      </c>
      <c r="Q87" s="70" t="s">
        <v>138</v>
      </c>
      <c r="R87" s="70" t="s">
        <v>139</v>
      </c>
      <c r="S87" s="70" t="s">
        <v>140</v>
      </c>
      <c r="T87" s="70" t="s">
        <v>141</v>
      </c>
      <c r="U87" s="71" t="s">
        <v>142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5" customHeight="1">
      <c r="A88" s="35"/>
      <c r="B88" s="36"/>
      <c r="C88" s="76" t="s">
        <v>143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0">
        <f>T89</f>
        <v>0</v>
      </c>
      <c r="U88" s="74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75</v>
      </c>
      <c r="AU88" s="18" t="s">
        <v>127</v>
      </c>
      <c r="BK88" s="161">
        <f>BK89</f>
        <v>0</v>
      </c>
    </row>
    <row r="89" spans="1:65" s="12" customFormat="1" ht="25.95" customHeight="1">
      <c r="B89" s="162"/>
      <c r="C89" s="163"/>
      <c r="D89" s="164" t="s">
        <v>75</v>
      </c>
      <c r="E89" s="165" t="s">
        <v>144</v>
      </c>
      <c r="F89" s="165" t="s">
        <v>145</v>
      </c>
      <c r="G89" s="163"/>
      <c r="H89" s="163"/>
      <c r="I89" s="166"/>
      <c r="J89" s="167">
        <f>BK89</f>
        <v>0</v>
      </c>
      <c r="K89" s="163"/>
      <c r="L89" s="168"/>
      <c r="M89" s="169"/>
      <c r="N89" s="170"/>
      <c r="O89" s="170"/>
      <c r="P89" s="171">
        <f>P90+P119</f>
        <v>0</v>
      </c>
      <c r="Q89" s="170"/>
      <c r="R89" s="171">
        <f>R90+R119</f>
        <v>0</v>
      </c>
      <c r="S89" s="170"/>
      <c r="T89" s="171">
        <f>T90+T119</f>
        <v>0</v>
      </c>
      <c r="U89" s="172"/>
      <c r="AR89" s="173" t="s">
        <v>84</v>
      </c>
      <c r="AT89" s="174" t="s">
        <v>75</v>
      </c>
      <c r="AU89" s="174" t="s">
        <v>76</v>
      </c>
      <c r="AY89" s="173" t="s">
        <v>146</v>
      </c>
      <c r="BK89" s="175">
        <f>BK90+BK119</f>
        <v>0</v>
      </c>
    </row>
    <row r="90" spans="1:65" s="12" customFormat="1" ht="22.95" customHeight="1">
      <c r="B90" s="162"/>
      <c r="C90" s="163"/>
      <c r="D90" s="164" t="s">
        <v>75</v>
      </c>
      <c r="E90" s="176" t="s">
        <v>84</v>
      </c>
      <c r="F90" s="176" t="s">
        <v>147</v>
      </c>
      <c r="G90" s="163"/>
      <c r="H90" s="163"/>
      <c r="I90" s="166"/>
      <c r="J90" s="177">
        <f>BK90</f>
        <v>0</v>
      </c>
      <c r="K90" s="163"/>
      <c r="L90" s="168"/>
      <c r="M90" s="169"/>
      <c r="N90" s="170"/>
      <c r="O90" s="170"/>
      <c r="P90" s="171">
        <f>SUM(P91:P118)</f>
        <v>0</v>
      </c>
      <c r="Q90" s="170"/>
      <c r="R90" s="171">
        <f>SUM(R91:R118)</f>
        <v>0</v>
      </c>
      <c r="S90" s="170"/>
      <c r="T90" s="171">
        <f>SUM(T91:T118)</f>
        <v>0</v>
      </c>
      <c r="U90" s="172"/>
      <c r="AR90" s="173" t="s">
        <v>84</v>
      </c>
      <c r="AT90" s="174" t="s">
        <v>75</v>
      </c>
      <c r="AU90" s="174" t="s">
        <v>84</v>
      </c>
      <c r="AY90" s="173" t="s">
        <v>146</v>
      </c>
      <c r="BK90" s="175">
        <f>SUM(BK91:BK118)</f>
        <v>0</v>
      </c>
    </row>
    <row r="91" spans="1:65" s="2" customFormat="1" ht="24.15" customHeight="1">
      <c r="A91" s="35"/>
      <c r="B91" s="36"/>
      <c r="C91" s="178" t="s">
        <v>84</v>
      </c>
      <c r="D91" s="178" t="s">
        <v>148</v>
      </c>
      <c r="E91" s="179" t="s">
        <v>232</v>
      </c>
      <c r="F91" s="180" t="s">
        <v>233</v>
      </c>
      <c r="G91" s="181" t="s">
        <v>179</v>
      </c>
      <c r="H91" s="182">
        <v>20.350000000000001</v>
      </c>
      <c r="I91" s="183"/>
      <c r="J91" s="184">
        <f>ROUND(I91*H91,2)</f>
        <v>0</v>
      </c>
      <c r="K91" s="180" t="s">
        <v>165</v>
      </c>
      <c r="L91" s="40"/>
      <c r="M91" s="185" t="s">
        <v>19</v>
      </c>
      <c r="N91" s="186" t="s">
        <v>47</v>
      </c>
      <c r="O91" s="65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7">
        <f>S91*H91</f>
        <v>0</v>
      </c>
      <c r="U91" s="188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152</v>
      </c>
      <c r="AT91" s="189" t="s">
        <v>148</v>
      </c>
      <c r="AU91" s="189" t="s">
        <v>86</v>
      </c>
      <c r="AY91" s="18" t="s">
        <v>146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8" t="s">
        <v>84</v>
      </c>
      <c r="BK91" s="190">
        <f>ROUND(I91*H91,2)</f>
        <v>0</v>
      </c>
      <c r="BL91" s="18" t="s">
        <v>152</v>
      </c>
      <c r="BM91" s="189" t="s">
        <v>353</v>
      </c>
    </row>
    <row r="92" spans="1:65" s="2" customFormat="1" ht="19.2">
      <c r="A92" s="35"/>
      <c r="B92" s="36"/>
      <c r="C92" s="37"/>
      <c r="D92" s="191" t="s">
        <v>154</v>
      </c>
      <c r="E92" s="37"/>
      <c r="F92" s="192" t="s">
        <v>235</v>
      </c>
      <c r="G92" s="37"/>
      <c r="H92" s="37"/>
      <c r="I92" s="193"/>
      <c r="J92" s="37"/>
      <c r="K92" s="37"/>
      <c r="L92" s="40"/>
      <c r="M92" s="194"/>
      <c r="N92" s="195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86</v>
      </c>
    </row>
    <row r="93" spans="1:65" s="13" customFormat="1" ht="20.399999999999999">
      <c r="B93" s="196"/>
      <c r="C93" s="197"/>
      <c r="D93" s="191" t="s">
        <v>156</v>
      </c>
      <c r="E93" s="198" t="s">
        <v>19</v>
      </c>
      <c r="F93" s="199" t="s">
        <v>236</v>
      </c>
      <c r="G93" s="197"/>
      <c r="H93" s="198" t="s">
        <v>19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3"/>
      <c r="U93" s="204"/>
      <c r="AT93" s="205" t="s">
        <v>156</v>
      </c>
      <c r="AU93" s="205" t="s">
        <v>86</v>
      </c>
      <c r="AV93" s="13" t="s">
        <v>84</v>
      </c>
      <c r="AW93" s="13" t="s">
        <v>37</v>
      </c>
      <c r="AX93" s="13" t="s">
        <v>76</v>
      </c>
      <c r="AY93" s="205" t="s">
        <v>146</v>
      </c>
    </row>
    <row r="94" spans="1:65" s="14" customFormat="1">
      <c r="B94" s="206"/>
      <c r="C94" s="207"/>
      <c r="D94" s="191" t="s">
        <v>156</v>
      </c>
      <c r="E94" s="208" t="s">
        <v>19</v>
      </c>
      <c r="F94" s="209" t="s">
        <v>354</v>
      </c>
      <c r="G94" s="207"/>
      <c r="H94" s="210">
        <v>20.350000000000001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4"/>
      <c r="U94" s="215"/>
      <c r="AT94" s="216" t="s">
        <v>156</v>
      </c>
      <c r="AU94" s="216" t="s">
        <v>86</v>
      </c>
      <c r="AV94" s="14" t="s">
        <v>86</v>
      </c>
      <c r="AW94" s="14" t="s">
        <v>37</v>
      </c>
      <c r="AX94" s="14" t="s">
        <v>84</v>
      </c>
      <c r="AY94" s="216" t="s">
        <v>146</v>
      </c>
    </row>
    <row r="95" spans="1:65" s="2" customFormat="1" ht="24.15" customHeight="1">
      <c r="A95" s="35"/>
      <c r="B95" s="36"/>
      <c r="C95" s="178" t="s">
        <v>86</v>
      </c>
      <c r="D95" s="178" t="s">
        <v>148</v>
      </c>
      <c r="E95" s="179" t="s">
        <v>238</v>
      </c>
      <c r="F95" s="180" t="s">
        <v>239</v>
      </c>
      <c r="G95" s="181" t="s">
        <v>179</v>
      </c>
      <c r="H95" s="182">
        <v>19.794</v>
      </c>
      <c r="I95" s="183"/>
      <c r="J95" s="184">
        <f>ROUND(I95*H95,2)</f>
        <v>0</v>
      </c>
      <c r="K95" s="180" t="s">
        <v>165</v>
      </c>
      <c r="L95" s="40"/>
      <c r="M95" s="185" t="s">
        <v>19</v>
      </c>
      <c r="N95" s="186" t="s">
        <v>47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7">
        <f>S95*H95</f>
        <v>0</v>
      </c>
      <c r="U95" s="188" t="s">
        <v>19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152</v>
      </c>
      <c r="AT95" s="189" t="s">
        <v>148</v>
      </c>
      <c r="AU95" s="189" t="s">
        <v>86</v>
      </c>
      <c r="AY95" s="18" t="s">
        <v>146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84</v>
      </c>
      <c r="BK95" s="190">
        <f>ROUND(I95*H95,2)</f>
        <v>0</v>
      </c>
      <c r="BL95" s="18" t="s">
        <v>152</v>
      </c>
      <c r="BM95" s="189" t="s">
        <v>355</v>
      </c>
    </row>
    <row r="96" spans="1:65" s="2" customFormat="1" ht="28.8">
      <c r="A96" s="35"/>
      <c r="B96" s="36"/>
      <c r="C96" s="37"/>
      <c r="D96" s="191" t="s">
        <v>154</v>
      </c>
      <c r="E96" s="37"/>
      <c r="F96" s="192" t="s">
        <v>241</v>
      </c>
      <c r="G96" s="37"/>
      <c r="H96" s="37"/>
      <c r="I96" s="193"/>
      <c r="J96" s="37"/>
      <c r="K96" s="37"/>
      <c r="L96" s="40"/>
      <c r="M96" s="194"/>
      <c r="N96" s="195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154</v>
      </c>
      <c r="AU96" s="18" t="s">
        <v>86</v>
      </c>
    </row>
    <row r="97" spans="1:65" s="13" customFormat="1">
      <c r="B97" s="196"/>
      <c r="C97" s="197"/>
      <c r="D97" s="191" t="s">
        <v>156</v>
      </c>
      <c r="E97" s="198" t="s">
        <v>19</v>
      </c>
      <c r="F97" s="199" t="s">
        <v>242</v>
      </c>
      <c r="G97" s="197"/>
      <c r="H97" s="198" t="s">
        <v>19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3"/>
      <c r="U97" s="204"/>
      <c r="AT97" s="205" t="s">
        <v>156</v>
      </c>
      <c r="AU97" s="205" t="s">
        <v>86</v>
      </c>
      <c r="AV97" s="13" t="s">
        <v>84</v>
      </c>
      <c r="AW97" s="13" t="s">
        <v>37</v>
      </c>
      <c r="AX97" s="13" t="s">
        <v>76</v>
      </c>
      <c r="AY97" s="205" t="s">
        <v>146</v>
      </c>
    </row>
    <row r="98" spans="1:65" s="14" customFormat="1">
      <c r="B98" s="206"/>
      <c r="C98" s="207"/>
      <c r="D98" s="191" t="s">
        <v>156</v>
      </c>
      <c r="E98" s="208" t="s">
        <v>19</v>
      </c>
      <c r="F98" s="209" t="s">
        <v>356</v>
      </c>
      <c r="G98" s="207"/>
      <c r="H98" s="210">
        <v>19.794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4"/>
      <c r="U98" s="215"/>
      <c r="AT98" s="216" t="s">
        <v>156</v>
      </c>
      <c r="AU98" s="216" t="s">
        <v>86</v>
      </c>
      <c r="AV98" s="14" t="s">
        <v>86</v>
      </c>
      <c r="AW98" s="14" t="s">
        <v>37</v>
      </c>
      <c r="AX98" s="14" t="s">
        <v>84</v>
      </c>
      <c r="AY98" s="216" t="s">
        <v>146</v>
      </c>
    </row>
    <row r="99" spans="1:65" s="2" customFormat="1" ht="24.15" customHeight="1">
      <c r="A99" s="35"/>
      <c r="B99" s="36"/>
      <c r="C99" s="178" t="s">
        <v>169</v>
      </c>
      <c r="D99" s="178" t="s">
        <v>148</v>
      </c>
      <c r="E99" s="179" t="s">
        <v>244</v>
      </c>
      <c r="F99" s="180" t="s">
        <v>245</v>
      </c>
      <c r="G99" s="181" t="s">
        <v>179</v>
      </c>
      <c r="H99" s="182">
        <v>39.588000000000001</v>
      </c>
      <c r="I99" s="183"/>
      <c r="J99" s="184">
        <f>ROUND(I99*H99,2)</f>
        <v>0</v>
      </c>
      <c r="K99" s="180" t="s">
        <v>165</v>
      </c>
      <c r="L99" s="40"/>
      <c r="M99" s="185" t="s">
        <v>19</v>
      </c>
      <c r="N99" s="186" t="s">
        <v>47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7">
        <f>S99*H99</f>
        <v>0</v>
      </c>
      <c r="U99" s="188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152</v>
      </c>
      <c r="AT99" s="189" t="s">
        <v>148</v>
      </c>
      <c r="AU99" s="189" t="s">
        <v>86</v>
      </c>
      <c r="AY99" s="18" t="s">
        <v>146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84</v>
      </c>
      <c r="BK99" s="190">
        <f>ROUND(I99*H99,2)</f>
        <v>0</v>
      </c>
      <c r="BL99" s="18" t="s">
        <v>152</v>
      </c>
      <c r="BM99" s="189" t="s">
        <v>357</v>
      </c>
    </row>
    <row r="100" spans="1:65" s="2" customFormat="1" ht="28.8">
      <c r="A100" s="35"/>
      <c r="B100" s="36"/>
      <c r="C100" s="37"/>
      <c r="D100" s="191" t="s">
        <v>154</v>
      </c>
      <c r="E100" s="37"/>
      <c r="F100" s="192" t="s">
        <v>247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86</v>
      </c>
    </row>
    <row r="101" spans="1:65" s="13" customFormat="1">
      <c r="B101" s="196"/>
      <c r="C101" s="197"/>
      <c r="D101" s="191" t="s">
        <v>156</v>
      </c>
      <c r="E101" s="198" t="s">
        <v>19</v>
      </c>
      <c r="F101" s="199" t="s">
        <v>248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3"/>
      <c r="U101" s="204"/>
      <c r="AT101" s="205" t="s">
        <v>156</v>
      </c>
      <c r="AU101" s="205" t="s">
        <v>86</v>
      </c>
      <c r="AV101" s="13" t="s">
        <v>84</v>
      </c>
      <c r="AW101" s="13" t="s">
        <v>37</v>
      </c>
      <c r="AX101" s="13" t="s">
        <v>76</v>
      </c>
      <c r="AY101" s="205" t="s">
        <v>146</v>
      </c>
    </row>
    <row r="102" spans="1:65" s="14" customFormat="1">
      <c r="B102" s="206"/>
      <c r="C102" s="207"/>
      <c r="D102" s="191" t="s">
        <v>156</v>
      </c>
      <c r="E102" s="208" t="s">
        <v>19</v>
      </c>
      <c r="F102" s="209" t="s">
        <v>358</v>
      </c>
      <c r="G102" s="207"/>
      <c r="H102" s="210">
        <v>39.588000000000001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4"/>
      <c r="U102" s="215"/>
      <c r="AT102" s="216" t="s">
        <v>156</v>
      </c>
      <c r="AU102" s="216" t="s">
        <v>86</v>
      </c>
      <c r="AV102" s="14" t="s">
        <v>86</v>
      </c>
      <c r="AW102" s="14" t="s">
        <v>37</v>
      </c>
      <c r="AX102" s="14" t="s">
        <v>84</v>
      </c>
      <c r="AY102" s="216" t="s">
        <v>146</v>
      </c>
    </row>
    <row r="103" spans="1:65" s="2" customFormat="1" ht="14.4" customHeight="1">
      <c r="A103" s="35"/>
      <c r="B103" s="36"/>
      <c r="C103" s="178" t="s">
        <v>152</v>
      </c>
      <c r="D103" s="178" t="s">
        <v>148</v>
      </c>
      <c r="E103" s="179" t="s">
        <v>250</v>
      </c>
      <c r="F103" s="180" t="s">
        <v>251</v>
      </c>
      <c r="G103" s="181" t="s">
        <v>179</v>
      </c>
      <c r="H103" s="182">
        <v>19.794</v>
      </c>
      <c r="I103" s="183"/>
      <c r="J103" s="184">
        <f>ROUND(I103*H103,2)</f>
        <v>0</v>
      </c>
      <c r="K103" s="180" t="s">
        <v>165</v>
      </c>
      <c r="L103" s="40"/>
      <c r="M103" s="185" t="s">
        <v>19</v>
      </c>
      <c r="N103" s="186" t="s">
        <v>47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7">
        <f>S103*H103</f>
        <v>0</v>
      </c>
      <c r="U103" s="188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152</v>
      </c>
      <c r="AT103" s="189" t="s">
        <v>148</v>
      </c>
      <c r="AU103" s="189" t="s">
        <v>86</v>
      </c>
      <c r="AY103" s="18" t="s">
        <v>146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84</v>
      </c>
      <c r="BK103" s="190">
        <f>ROUND(I103*H103,2)</f>
        <v>0</v>
      </c>
      <c r="BL103" s="18" t="s">
        <v>152</v>
      </c>
      <c r="BM103" s="189" t="s">
        <v>359</v>
      </c>
    </row>
    <row r="104" spans="1:65" s="2" customFormat="1" ht="38.4">
      <c r="A104" s="35"/>
      <c r="B104" s="36"/>
      <c r="C104" s="37"/>
      <c r="D104" s="191" t="s">
        <v>154</v>
      </c>
      <c r="E104" s="37"/>
      <c r="F104" s="192" t="s">
        <v>253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86</v>
      </c>
    </row>
    <row r="105" spans="1:65" s="14" customFormat="1">
      <c r="B105" s="206"/>
      <c r="C105" s="207"/>
      <c r="D105" s="191" t="s">
        <v>156</v>
      </c>
      <c r="E105" s="208" t="s">
        <v>19</v>
      </c>
      <c r="F105" s="209" t="s">
        <v>360</v>
      </c>
      <c r="G105" s="207"/>
      <c r="H105" s="210">
        <v>19.794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4"/>
      <c r="U105" s="215"/>
      <c r="AT105" s="216" t="s">
        <v>156</v>
      </c>
      <c r="AU105" s="216" t="s">
        <v>86</v>
      </c>
      <c r="AV105" s="14" t="s">
        <v>86</v>
      </c>
      <c r="AW105" s="14" t="s">
        <v>37</v>
      </c>
      <c r="AX105" s="14" t="s">
        <v>84</v>
      </c>
      <c r="AY105" s="216" t="s">
        <v>146</v>
      </c>
    </row>
    <row r="106" spans="1:65" s="2" customFormat="1" ht="24.15" customHeight="1">
      <c r="A106" s="35"/>
      <c r="B106" s="36"/>
      <c r="C106" s="178" t="s">
        <v>201</v>
      </c>
      <c r="D106" s="178" t="s">
        <v>148</v>
      </c>
      <c r="E106" s="179" t="s">
        <v>255</v>
      </c>
      <c r="F106" s="180" t="s">
        <v>256</v>
      </c>
      <c r="G106" s="181" t="s">
        <v>179</v>
      </c>
      <c r="H106" s="182">
        <v>6.5979999999999999</v>
      </c>
      <c r="I106" s="183"/>
      <c r="J106" s="184">
        <f>ROUND(I106*H106,2)</f>
        <v>0</v>
      </c>
      <c r="K106" s="180" t="s">
        <v>165</v>
      </c>
      <c r="L106" s="40"/>
      <c r="M106" s="185" t="s">
        <v>19</v>
      </c>
      <c r="N106" s="186" t="s">
        <v>47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7">
        <f>S106*H106</f>
        <v>0</v>
      </c>
      <c r="U106" s="188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152</v>
      </c>
      <c r="AT106" s="189" t="s">
        <v>148</v>
      </c>
      <c r="AU106" s="189" t="s">
        <v>86</v>
      </c>
      <c r="AY106" s="18" t="s">
        <v>146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84</v>
      </c>
      <c r="BK106" s="190">
        <f>ROUND(I106*H106,2)</f>
        <v>0</v>
      </c>
      <c r="BL106" s="18" t="s">
        <v>152</v>
      </c>
      <c r="BM106" s="189" t="s">
        <v>361</v>
      </c>
    </row>
    <row r="107" spans="1:65" s="2" customFormat="1" ht="28.8">
      <c r="A107" s="35"/>
      <c r="B107" s="36"/>
      <c r="C107" s="37"/>
      <c r="D107" s="191" t="s">
        <v>154</v>
      </c>
      <c r="E107" s="37"/>
      <c r="F107" s="192" t="s">
        <v>258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86</v>
      </c>
    </row>
    <row r="108" spans="1:65" s="13" customFormat="1">
      <c r="B108" s="196"/>
      <c r="C108" s="197"/>
      <c r="D108" s="191" t="s">
        <v>156</v>
      </c>
      <c r="E108" s="198" t="s">
        <v>19</v>
      </c>
      <c r="F108" s="199" t="s">
        <v>259</v>
      </c>
      <c r="G108" s="197"/>
      <c r="H108" s="198" t="s">
        <v>19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3"/>
      <c r="U108" s="204"/>
      <c r="AT108" s="205" t="s">
        <v>156</v>
      </c>
      <c r="AU108" s="205" t="s">
        <v>86</v>
      </c>
      <c r="AV108" s="13" t="s">
        <v>84</v>
      </c>
      <c r="AW108" s="13" t="s">
        <v>37</v>
      </c>
      <c r="AX108" s="13" t="s">
        <v>76</v>
      </c>
      <c r="AY108" s="205" t="s">
        <v>146</v>
      </c>
    </row>
    <row r="109" spans="1:65" s="14" customFormat="1">
      <c r="B109" s="206"/>
      <c r="C109" s="207"/>
      <c r="D109" s="191" t="s">
        <v>156</v>
      </c>
      <c r="E109" s="208" t="s">
        <v>19</v>
      </c>
      <c r="F109" s="209" t="s">
        <v>362</v>
      </c>
      <c r="G109" s="207"/>
      <c r="H109" s="210">
        <v>6.5979999999999999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4"/>
      <c r="U109" s="215"/>
      <c r="AT109" s="216" t="s">
        <v>156</v>
      </c>
      <c r="AU109" s="216" t="s">
        <v>86</v>
      </c>
      <c r="AV109" s="14" t="s">
        <v>86</v>
      </c>
      <c r="AW109" s="14" t="s">
        <v>37</v>
      </c>
      <c r="AX109" s="14" t="s">
        <v>84</v>
      </c>
      <c r="AY109" s="216" t="s">
        <v>146</v>
      </c>
    </row>
    <row r="110" spans="1:65" s="2" customFormat="1" ht="24.15" customHeight="1">
      <c r="A110" s="35"/>
      <c r="B110" s="36"/>
      <c r="C110" s="178" t="s">
        <v>207</v>
      </c>
      <c r="D110" s="178" t="s">
        <v>148</v>
      </c>
      <c r="E110" s="179" t="s">
        <v>261</v>
      </c>
      <c r="F110" s="180" t="s">
        <v>262</v>
      </c>
      <c r="G110" s="181" t="s">
        <v>179</v>
      </c>
      <c r="H110" s="182">
        <v>3.2989999999999999</v>
      </c>
      <c r="I110" s="183"/>
      <c r="J110" s="184">
        <f>ROUND(I110*H110,2)</f>
        <v>0</v>
      </c>
      <c r="K110" s="180" t="s">
        <v>165</v>
      </c>
      <c r="L110" s="40"/>
      <c r="M110" s="185" t="s">
        <v>19</v>
      </c>
      <c r="N110" s="186" t="s">
        <v>47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7">
        <f>S110*H110</f>
        <v>0</v>
      </c>
      <c r="U110" s="188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152</v>
      </c>
      <c r="AT110" s="189" t="s">
        <v>148</v>
      </c>
      <c r="AU110" s="189" t="s">
        <v>86</v>
      </c>
      <c r="AY110" s="18" t="s">
        <v>146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84</v>
      </c>
      <c r="BK110" s="190">
        <f>ROUND(I110*H110,2)</f>
        <v>0</v>
      </c>
      <c r="BL110" s="18" t="s">
        <v>152</v>
      </c>
      <c r="BM110" s="189" t="s">
        <v>363</v>
      </c>
    </row>
    <row r="111" spans="1:65" s="2" customFormat="1" ht="38.4">
      <c r="A111" s="35"/>
      <c r="B111" s="36"/>
      <c r="C111" s="37"/>
      <c r="D111" s="191" t="s">
        <v>154</v>
      </c>
      <c r="E111" s="37"/>
      <c r="F111" s="192" t="s">
        <v>264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86</v>
      </c>
    </row>
    <row r="112" spans="1:65" s="14" customFormat="1">
      <c r="B112" s="206"/>
      <c r="C112" s="207"/>
      <c r="D112" s="191" t="s">
        <v>156</v>
      </c>
      <c r="E112" s="208" t="s">
        <v>19</v>
      </c>
      <c r="F112" s="209" t="s">
        <v>364</v>
      </c>
      <c r="G112" s="207"/>
      <c r="H112" s="210">
        <v>3.2989999999999999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4"/>
      <c r="U112" s="215"/>
      <c r="AT112" s="216" t="s">
        <v>156</v>
      </c>
      <c r="AU112" s="216" t="s">
        <v>86</v>
      </c>
      <c r="AV112" s="14" t="s">
        <v>86</v>
      </c>
      <c r="AW112" s="14" t="s">
        <v>37</v>
      </c>
      <c r="AX112" s="14" t="s">
        <v>84</v>
      </c>
      <c r="AY112" s="216" t="s">
        <v>146</v>
      </c>
    </row>
    <row r="113" spans="1:65" s="2" customFormat="1" ht="14.4" customHeight="1">
      <c r="A113" s="35"/>
      <c r="B113" s="36"/>
      <c r="C113" s="178" t="s">
        <v>213</v>
      </c>
      <c r="D113" s="178" t="s">
        <v>148</v>
      </c>
      <c r="E113" s="179" t="s">
        <v>208</v>
      </c>
      <c r="F113" s="180" t="s">
        <v>209</v>
      </c>
      <c r="G113" s="181" t="s">
        <v>164</v>
      </c>
      <c r="H113" s="182">
        <v>101.16</v>
      </c>
      <c r="I113" s="183"/>
      <c r="J113" s="184">
        <f>ROUND(I113*H113,2)</f>
        <v>0</v>
      </c>
      <c r="K113" s="180" t="s">
        <v>165</v>
      </c>
      <c r="L113" s="40"/>
      <c r="M113" s="185" t="s">
        <v>19</v>
      </c>
      <c r="N113" s="186" t="s">
        <v>47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7">
        <f>S113*H113</f>
        <v>0</v>
      </c>
      <c r="U113" s="188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152</v>
      </c>
      <c r="AT113" s="189" t="s">
        <v>148</v>
      </c>
      <c r="AU113" s="189" t="s">
        <v>86</v>
      </c>
      <c r="AY113" s="18" t="s">
        <v>146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84</v>
      </c>
      <c r="BK113" s="190">
        <f>ROUND(I113*H113,2)</f>
        <v>0</v>
      </c>
      <c r="BL113" s="18" t="s">
        <v>152</v>
      </c>
      <c r="BM113" s="189" t="s">
        <v>365</v>
      </c>
    </row>
    <row r="114" spans="1:65" s="2" customFormat="1" ht="19.2">
      <c r="A114" s="35"/>
      <c r="B114" s="36"/>
      <c r="C114" s="37"/>
      <c r="D114" s="191" t="s">
        <v>154</v>
      </c>
      <c r="E114" s="37"/>
      <c r="F114" s="192" t="s">
        <v>211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86</v>
      </c>
    </row>
    <row r="115" spans="1:65" s="14" customFormat="1">
      <c r="B115" s="206"/>
      <c r="C115" s="207"/>
      <c r="D115" s="191" t="s">
        <v>156</v>
      </c>
      <c r="E115" s="208" t="s">
        <v>19</v>
      </c>
      <c r="F115" s="209" t="s">
        <v>366</v>
      </c>
      <c r="G115" s="207"/>
      <c r="H115" s="210">
        <v>101.16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4"/>
      <c r="U115" s="215"/>
      <c r="AT115" s="216" t="s">
        <v>156</v>
      </c>
      <c r="AU115" s="216" t="s">
        <v>86</v>
      </c>
      <c r="AV115" s="14" t="s">
        <v>86</v>
      </c>
      <c r="AW115" s="14" t="s">
        <v>37</v>
      </c>
      <c r="AX115" s="14" t="s">
        <v>84</v>
      </c>
      <c r="AY115" s="216" t="s">
        <v>146</v>
      </c>
    </row>
    <row r="116" spans="1:65" s="2" customFormat="1" ht="14.4" customHeight="1">
      <c r="A116" s="35"/>
      <c r="B116" s="36"/>
      <c r="C116" s="178" t="s">
        <v>221</v>
      </c>
      <c r="D116" s="178" t="s">
        <v>148</v>
      </c>
      <c r="E116" s="179" t="s">
        <v>214</v>
      </c>
      <c r="F116" s="180" t="s">
        <v>215</v>
      </c>
      <c r="G116" s="181" t="s">
        <v>164</v>
      </c>
      <c r="H116" s="182">
        <v>43.09</v>
      </c>
      <c r="I116" s="183"/>
      <c r="J116" s="184">
        <f>ROUND(I116*H116,2)</f>
        <v>0</v>
      </c>
      <c r="K116" s="180" t="s">
        <v>165</v>
      </c>
      <c r="L116" s="40"/>
      <c r="M116" s="185" t="s">
        <v>19</v>
      </c>
      <c r="N116" s="186" t="s">
        <v>47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7">
        <f>S116*H116</f>
        <v>0</v>
      </c>
      <c r="U116" s="188" t="s">
        <v>19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152</v>
      </c>
      <c r="AT116" s="189" t="s">
        <v>148</v>
      </c>
      <c r="AU116" s="189" t="s">
        <v>86</v>
      </c>
      <c r="AY116" s="18" t="s">
        <v>146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84</v>
      </c>
      <c r="BK116" s="190">
        <f>ROUND(I116*H116,2)</f>
        <v>0</v>
      </c>
      <c r="BL116" s="18" t="s">
        <v>152</v>
      </c>
      <c r="BM116" s="189" t="s">
        <v>367</v>
      </c>
    </row>
    <row r="117" spans="1:65" s="2" customFormat="1" ht="28.8">
      <c r="A117" s="35"/>
      <c r="B117" s="36"/>
      <c r="C117" s="37"/>
      <c r="D117" s="191" t="s">
        <v>154</v>
      </c>
      <c r="E117" s="37"/>
      <c r="F117" s="192" t="s">
        <v>217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5"/>
      <c r="U117" s="66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86</v>
      </c>
    </row>
    <row r="118" spans="1:65" s="14" customFormat="1">
      <c r="B118" s="206"/>
      <c r="C118" s="207"/>
      <c r="D118" s="191" t="s">
        <v>156</v>
      </c>
      <c r="E118" s="208" t="s">
        <v>19</v>
      </c>
      <c r="F118" s="209" t="s">
        <v>368</v>
      </c>
      <c r="G118" s="207"/>
      <c r="H118" s="210">
        <v>43.09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4"/>
      <c r="U118" s="215"/>
      <c r="AT118" s="216" t="s">
        <v>156</v>
      </c>
      <c r="AU118" s="216" t="s">
        <v>86</v>
      </c>
      <c r="AV118" s="14" t="s">
        <v>86</v>
      </c>
      <c r="AW118" s="14" t="s">
        <v>37</v>
      </c>
      <c r="AX118" s="14" t="s">
        <v>84</v>
      </c>
      <c r="AY118" s="216" t="s">
        <v>146</v>
      </c>
    </row>
    <row r="119" spans="1:65" s="12" customFormat="1" ht="22.95" customHeight="1">
      <c r="B119" s="162"/>
      <c r="C119" s="163"/>
      <c r="D119" s="164" t="s">
        <v>75</v>
      </c>
      <c r="E119" s="176" t="s">
        <v>219</v>
      </c>
      <c r="F119" s="176" t="s">
        <v>220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1">
        <f>SUM(T120:T125)</f>
        <v>0</v>
      </c>
      <c r="U119" s="172"/>
      <c r="AR119" s="173" t="s">
        <v>84</v>
      </c>
      <c r="AT119" s="174" t="s">
        <v>75</v>
      </c>
      <c r="AU119" s="174" t="s">
        <v>84</v>
      </c>
      <c r="AY119" s="173" t="s">
        <v>146</v>
      </c>
      <c r="BK119" s="175">
        <f>SUM(BK120:BK125)</f>
        <v>0</v>
      </c>
    </row>
    <row r="120" spans="1:65" s="2" customFormat="1" ht="37.950000000000003" customHeight="1">
      <c r="A120" s="35"/>
      <c r="B120" s="36"/>
      <c r="C120" s="178" t="s">
        <v>219</v>
      </c>
      <c r="D120" s="178" t="s">
        <v>148</v>
      </c>
      <c r="E120" s="179" t="s">
        <v>222</v>
      </c>
      <c r="F120" s="180" t="s">
        <v>223</v>
      </c>
      <c r="G120" s="181" t="s">
        <v>179</v>
      </c>
      <c r="H120" s="182">
        <v>49.08</v>
      </c>
      <c r="I120" s="183"/>
      <c r="J120" s="184">
        <f>ROUND(I120*H120,2)</f>
        <v>0</v>
      </c>
      <c r="K120" s="180" t="s">
        <v>19</v>
      </c>
      <c r="L120" s="40"/>
      <c r="M120" s="185" t="s">
        <v>19</v>
      </c>
      <c r="N120" s="186" t="s">
        <v>47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7">
        <f>S120*H120</f>
        <v>0</v>
      </c>
      <c r="U120" s="188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152</v>
      </c>
      <c r="AT120" s="189" t="s">
        <v>148</v>
      </c>
      <c r="AU120" s="189" t="s">
        <v>86</v>
      </c>
      <c r="AY120" s="18" t="s">
        <v>146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84</v>
      </c>
      <c r="BK120" s="190">
        <f>ROUND(I120*H120,2)</f>
        <v>0</v>
      </c>
      <c r="BL120" s="18" t="s">
        <v>152</v>
      </c>
      <c r="BM120" s="189" t="s">
        <v>369</v>
      </c>
    </row>
    <row r="121" spans="1:65" s="2" customFormat="1" ht="28.8">
      <c r="A121" s="35"/>
      <c r="B121" s="36"/>
      <c r="C121" s="37"/>
      <c r="D121" s="191" t="s">
        <v>154</v>
      </c>
      <c r="E121" s="37"/>
      <c r="F121" s="192" t="s">
        <v>225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86</v>
      </c>
    </row>
    <row r="122" spans="1:65" s="13" customFormat="1" ht="20.399999999999999">
      <c r="B122" s="196"/>
      <c r="C122" s="197"/>
      <c r="D122" s="191" t="s">
        <v>156</v>
      </c>
      <c r="E122" s="198" t="s">
        <v>19</v>
      </c>
      <c r="F122" s="199" t="s">
        <v>226</v>
      </c>
      <c r="G122" s="197"/>
      <c r="H122" s="198" t="s">
        <v>19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3"/>
      <c r="U122" s="204"/>
      <c r="AT122" s="205" t="s">
        <v>156</v>
      </c>
      <c r="AU122" s="205" t="s">
        <v>86</v>
      </c>
      <c r="AV122" s="13" t="s">
        <v>84</v>
      </c>
      <c r="AW122" s="13" t="s">
        <v>37</v>
      </c>
      <c r="AX122" s="13" t="s">
        <v>76</v>
      </c>
      <c r="AY122" s="205" t="s">
        <v>146</v>
      </c>
    </row>
    <row r="123" spans="1:65" s="13" customFormat="1" ht="30.6">
      <c r="B123" s="196"/>
      <c r="C123" s="197"/>
      <c r="D123" s="191" t="s">
        <v>156</v>
      </c>
      <c r="E123" s="198" t="s">
        <v>19</v>
      </c>
      <c r="F123" s="199" t="s">
        <v>227</v>
      </c>
      <c r="G123" s="197"/>
      <c r="H123" s="198" t="s">
        <v>19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3"/>
      <c r="U123" s="204"/>
      <c r="AT123" s="205" t="s">
        <v>156</v>
      </c>
      <c r="AU123" s="205" t="s">
        <v>86</v>
      </c>
      <c r="AV123" s="13" t="s">
        <v>84</v>
      </c>
      <c r="AW123" s="13" t="s">
        <v>37</v>
      </c>
      <c r="AX123" s="13" t="s">
        <v>76</v>
      </c>
      <c r="AY123" s="205" t="s">
        <v>146</v>
      </c>
    </row>
    <row r="124" spans="1:65" s="14" customFormat="1" ht="30.6">
      <c r="B124" s="206"/>
      <c r="C124" s="207"/>
      <c r="D124" s="191" t="s">
        <v>156</v>
      </c>
      <c r="E124" s="208" t="s">
        <v>19</v>
      </c>
      <c r="F124" s="209" t="s">
        <v>370</v>
      </c>
      <c r="G124" s="207"/>
      <c r="H124" s="210">
        <v>49.08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4"/>
      <c r="U124" s="215"/>
      <c r="AT124" s="216" t="s">
        <v>156</v>
      </c>
      <c r="AU124" s="216" t="s">
        <v>86</v>
      </c>
      <c r="AV124" s="14" t="s">
        <v>86</v>
      </c>
      <c r="AW124" s="14" t="s">
        <v>37</v>
      </c>
      <c r="AX124" s="14" t="s">
        <v>76</v>
      </c>
      <c r="AY124" s="216" t="s">
        <v>146</v>
      </c>
    </row>
    <row r="125" spans="1:65" s="15" customFormat="1">
      <c r="B125" s="217"/>
      <c r="C125" s="218"/>
      <c r="D125" s="191" t="s">
        <v>156</v>
      </c>
      <c r="E125" s="219" t="s">
        <v>19</v>
      </c>
      <c r="F125" s="220" t="s">
        <v>161</v>
      </c>
      <c r="G125" s="218"/>
      <c r="H125" s="221">
        <v>49.08</v>
      </c>
      <c r="I125" s="222"/>
      <c r="J125" s="218"/>
      <c r="K125" s="218"/>
      <c r="L125" s="223"/>
      <c r="M125" s="228"/>
      <c r="N125" s="229"/>
      <c r="O125" s="229"/>
      <c r="P125" s="229"/>
      <c r="Q125" s="229"/>
      <c r="R125" s="229"/>
      <c r="S125" s="229"/>
      <c r="T125" s="229"/>
      <c r="U125" s="230"/>
      <c r="AT125" s="227" t="s">
        <v>156</v>
      </c>
      <c r="AU125" s="227" t="s">
        <v>86</v>
      </c>
      <c r="AV125" s="15" t="s">
        <v>152</v>
      </c>
      <c r="AW125" s="15" t="s">
        <v>4</v>
      </c>
      <c r="AX125" s="15" t="s">
        <v>84</v>
      </c>
      <c r="AY125" s="227" t="s">
        <v>146</v>
      </c>
    </row>
    <row r="126" spans="1:65" s="2" customFormat="1" ht="6.9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FzXl2v/ki7zL1Gj2uDG7jjeY8FG5AjRHBMiygXtOnMLvkzTkoofNPxUKOuCiJiXdj2zxTpRFLgR2pEvd5pQhyQ==" saltValue="PUra195ymiRCMRjf7c31tajYwojfeQSyc/OyUedZxANk4aBRCuqKKIjOZBrtR3l0+7l4cxAHOsOREaTY6bmlSQ==" spinCount="100000" sheet="1" objects="1" scenarios="1" formatColumns="0" formatRows="0" autoFilter="0"/>
  <autoFilter ref="C87:K12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107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1" customFormat="1" ht="12" customHeight="1">
      <c r="B8" s="21"/>
      <c r="D8" s="113" t="s">
        <v>122</v>
      </c>
      <c r="L8" s="21"/>
    </row>
    <row r="9" spans="1:46" s="2" customFormat="1" ht="16.5" customHeight="1">
      <c r="A9" s="35"/>
      <c r="B9" s="40"/>
      <c r="C9" s="35"/>
      <c r="D9" s="35"/>
      <c r="E9" s="373" t="s">
        <v>351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230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371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31. 1. 2019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39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40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ROUND(J89,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ROUND((SUM(BE89:BE141)),  2)</f>
        <v>0</v>
      </c>
      <c r="G35" s="35"/>
      <c r="H35" s="35"/>
      <c r="I35" s="125">
        <v>0.21</v>
      </c>
      <c r="J35" s="124">
        <f>ROUND(((SUM(BE89:BE141))*I35),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ROUND((SUM(BF89:BF141)),  2)</f>
        <v>0</v>
      </c>
      <c r="G36" s="35"/>
      <c r="H36" s="35"/>
      <c r="I36" s="125">
        <v>0.15</v>
      </c>
      <c r="J36" s="124">
        <f>ROUND(((SUM(BF89:BF141))*I36),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ROUND((SUM(BG89:BG141)),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ROUND((SUM(BH89:BH141)),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ROUND((SUM(BI89:BI141)),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124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1" t="str">
        <f>E7</f>
        <v>Revitalizace nivy – tůně pod Čarovným lesem</v>
      </c>
      <c r="F50" s="372"/>
      <c r="G50" s="372"/>
      <c r="H50" s="37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1" t="s">
        <v>351</v>
      </c>
      <c r="F52" s="370"/>
      <c r="G52" s="370"/>
      <c r="H52" s="370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230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7" t="str">
        <f>E11</f>
        <v>SO 03.2 -  Hráz</v>
      </c>
      <c r="F54" s="370"/>
      <c r="G54" s="370"/>
      <c r="H54" s="370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Bezejmenný VT, ř. km 1,05</v>
      </c>
      <c r="G56" s="37"/>
      <c r="H56" s="37"/>
      <c r="I56" s="30" t="s">
        <v>23</v>
      </c>
      <c r="J56" s="60" t="str">
        <f>IF(J14="","",J14)</f>
        <v>31. 1. 2019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65" customHeight="1">
      <c r="A58" s="35"/>
      <c r="B58" s="36"/>
      <c r="C58" s="30" t="s">
        <v>25</v>
      </c>
      <c r="D58" s="37"/>
      <c r="E58" s="37"/>
      <c r="F58" s="28" t="str">
        <f>E17</f>
        <v>Město Šumperk</v>
      </c>
      <c r="G58" s="37"/>
      <c r="H58" s="37"/>
      <c r="I58" s="30" t="s">
        <v>33</v>
      </c>
      <c r="J58" s="33" t="str">
        <f>E23</f>
        <v>Terra-pozemkové úpravy,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6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Ing.et Ing. Filip Brtna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125</v>
      </c>
      <c r="D61" s="138"/>
      <c r="E61" s="138"/>
      <c r="F61" s="138"/>
      <c r="G61" s="138"/>
      <c r="H61" s="138"/>
      <c r="I61" s="138"/>
      <c r="J61" s="139" t="s">
        <v>126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J89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127</v>
      </c>
    </row>
    <row r="64" spans="1:47" s="9" customFormat="1" ht="24.9" customHeight="1">
      <c r="B64" s="141"/>
      <c r="C64" s="142"/>
      <c r="D64" s="143" t="s">
        <v>128</v>
      </c>
      <c r="E64" s="144"/>
      <c r="F64" s="144"/>
      <c r="G64" s="144"/>
      <c r="H64" s="144"/>
      <c r="I64" s="144"/>
      <c r="J64" s="145">
        <f>J90</f>
        <v>0</v>
      </c>
      <c r="K64" s="142"/>
      <c r="L64" s="146"/>
    </row>
    <row r="65" spans="1:31" s="10" customFormat="1" ht="19.95" customHeight="1">
      <c r="B65" s="147"/>
      <c r="C65" s="98"/>
      <c r="D65" s="148" t="s">
        <v>129</v>
      </c>
      <c r="E65" s="149"/>
      <c r="F65" s="149"/>
      <c r="G65" s="149"/>
      <c r="H65" s="149"/>
      <c r="I65" s="149"/>
      <c r="J65" s="150">
        <f>J91</f>
        <v>0</v>
      </c>
      <c r="K65" s="98"/>
      <c r="L65" s="151"/>
    </row>
    <row r="66" spans="1:31" s="10" customFormat="1" ht="19.95" customHeight="1">
      <c r="B66" s="147"/>
      <c r="C66" s="98"/>
      <c r="D66" s="148" t="s">
        <v>176</v>
      </c>
      <c r="E66" s="149"/>
      <c r="F66" s="149"/>
      <c r="G66" s="149"/>
      <c r="H66" s="149"/>
      <c r="I66" s="149"/>
      <c r="J66" s="150">
        <f>J132</f>
        <v>0</v>
      </c>
      <c r="K66" s="98"/>
      <c r="L66" s="151"/>
    </row>
    <row r="67" spans="1:31" s="10" customFormat="1" ht="19.95" customHeight="1">
      <c r="B67" s="147"/>
      <c r="C67" s="98"/>
      <c r="D67" s="148" t="s">
        <v>273</v>
      </c>
      <c r="E67" s="149"/>
      <c r="F67" s="149"/>
      <c r="G67" s="149"/>
      <c r="H67" s="149"/>
      <c r="I67" s="149"/>
      <c r="J67" s="150">
        <f>J139</f>
        <v>0</v>
      </c>
      <c r="K67" s="98"/>
      <c r="L67" s="151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" customHeight="1">
      <c r="A74" s="35"/>
      <c r="B74" s="36"/>
      <c r="C74" s="24" t="s">
        <v>130</v>
      </c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71" t="str">
        <f>E7</f>
        <v>Revitalizace nivy – tůně pod Čarovným lesem</v>
      </c>
      <c r="F77" s="372"/>
      <c r="G77" s="372"/>
      <c r="H77" s="372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1" customFormat="1" ht="12" customHeight="1">
      <c r="B78" s="22"/>
      <c r="C78" s="30" t="s">
        <v>122</v>
      </c>
      <c r="D78" s="23"/>
      <c r="E78" s="23"/>
      <c r="F78" s="23"/>
      <c r="G78" s="23"/>
      <c r="H78" s="23"/>
      <c r="I78" s="23"/>
      <c r="J78" s="23"/>
      <c r="K78" s="23"/>
      <c r="L78" s="21"/>
    </row>
    <row r="79" spans="1:31" s="2" customFormat="1" ht="16.5" customHeight="1">
      <c r="A79" s="35"/>
      <c r="B79" s="36"/>
      <c r="C79" s="37"/>
      <c r="D79" s="37"/>
      <c r="E79" s="371" t="s">
        <v>351</v>
      </c>
      <c r="F79" s="370"/>
      <c r="G79" s="370"/>
      <c r="H79" s="370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230</v>
      </c>
      <c r="D80" s="37"/>
      <c r="E80" s="37"/>
      <c r="F80" s="37"/>
      <c r="G80" s="37"/>
      <c r="H80" s="37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67" t="str">
        <f>E11</f>
        <v>SO 03.2 -  Hráz</v>
      </c>
      <c r="F81" s="370"/>
      <c r="G81" s="370"/>
      <c r="H81" s="370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F14</f>
        <v>Bezejmenný VT, ř. km 1,05</v>
      </c>
      <c r="G83" s="37"/>
      <c r="H83" s="37"/>
      <c r="I83" s="30" t="s">
        <v>23</v>
      </c>
      <c r="J83" s="60" t="str">
        <f>IF(J14="","",J14)</f>
        <v>31. 1. 2019</v>
      </c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65" customHeight="1">
      <c r="A85" s="35"/>
      <c r="B85" s="36"/>
      <c r="C85" s="30" t="s">
        <v>25</v>
      </c>
      <c r="D85" s="37"/>
      <c r="E85" s="37"/>
      <c r="F85" s="28" t="str">
        <f>E17</f>
        <v>Město Šumperk</v>
      </c>
      <c r="G85" s="37"/>
      <c r="H85" s="37"/>
      <c r="I85" s="30" t="s">
        <v>33</v>
      </c>
      <c r="J85" s="33" t="str">
        <f>E23</f>
        <v>Terra-pozemkové úpravy, s.r.o.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65" customHeight="1">
      <c r="A86" s="35"/>
      <c r="B86" s="36"/>
      <c r="C86" s="30" t="s">
        <v>31</v>
      </c>
      <c r="D86" s="37"/>
      <c r="E86" s="37"/>
      <c r="F86" s="28" t="str">
        <f>IF(E20="","",E20)</f>
        <v>Vyplň údaj</v>
      </c>
      <c r="G86" s="37"/>
      <c r="H86" s="37"/>
      <c r="I86" s="30" t="s">
        <v>38</v>
      </c>
      <c r="J86" s="33" t="str">
        <f>E26</f>
        <v>Ing.et Ing. Filip Brtna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52"/>
      <c r="B88" s="153"/>
      <c r="C88" s="154" t="s">
        <v>131</v>
      </c>
      <c r="D88" s="155" t="s">
        <v>61</v>
      </c>
      <c r="E88" s="155" t="s">
        <v>57</v>
      </c>
      <c r="F88" s="155" t="s">
        <v>58</v>
      </c>
      <c r="G88" s="155" t="s">
        <v>132</v>
      </c>
      <c r="H88" s="155" t="s">
        <v>133</v>
      </c>
      <c r="I88" s="155" t="s">
        <v>134</v>
      </c>
      <c r="J88" s="155" t="s">
        <v>126</v>
      </c>
      <c r="K88" s="156" t="s">
        <v>135</v>
      </c>
      <c r="L88" s="157"/>
      <c r="M88" s="69" t="s">
        <v>19</v>
      </c>
      <c r="N88" s="70" t="s">
        <v>46</v>
      </c>
      <c r="O88" s="70" t="s">
        <v>136</v>
      </c>
      <c r="P88" s="70" t="s">
        <v>137</v>
      </c>
      <c r="Q88" s="70" t="s">
        <v>138</v>
      </c>
      <c r="R88" s="70" t="s">
        <v>139</v>
      </c>
      <c r="S88" s="70" t="s">
        <v>140</v>
      </c>
      <c r="T88" s="70" t="s">
        <v>141</v>
      </c>
      <c r="U88" s="71" t="s">
        <v>142</v>
      </c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</row>
    <row r="89" spans="1:65" s="2" customFormat="1" ht="22.95" customHeight="1">
      <c r="A89" s="35"/>
      <c r="B89" s="36"/>
      <c r="C89" s="76" t="s">
        <v>143</v>
      </c>
      <c r="D89" s="37"/>
      <c r="E89" s="37"/>
      <c r="F89" s="37"/>
      <c r="G89" s="37"/>
      <c r="H89" s="37"/>
      <c r="I89" s="37"/>
      <c r="J89" s="158">
        <f>BK89</f>
        <v>0</v>
      </c>
      <c r="K89" s="37"/>
      <c r="L89" s="40"/>
      <c r="M89" s="72"/>
      <c r="N89" s="159"/>
      <c r="O89" s="73"/>
      <c r="P89" s="160">
        <f>P90</f>
        <v>0</v>
      </c>
      <c r="Q89" s="73"/>
      <c r="R89" s="160">
        <f>R90</f>
        <v>9.9299999999999996E-4</v>
      </c>
      <c r="S89" s="73"/>
      <c r="T89" s="160">
        <f>T90</f>
        <v>0</v>
      </c>
      <c r="U89" s="74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75</v>
      </c>
      <c r="AU89" s="18" t="s">
        <v>127</v>
      </c>
      <c r="BK89" s="161">
        <f>BK90</f>
        <v>0</v>
      </c>
    </row>
    <row r="90" spans="1:65" s="12" customFormat="1" ht="25.95" customHeight="1">
      <c r="B90" s="162"/>
      <c r="C90" s="163"/>
      <c r="D90" s="164" t="s">
        <v>75</v>
      </c>
      <c r="E90" s="165" t="s">
        <v>144</v>
      </c>
      <c r="F90" s="165" t="s">
        <v>145</v>
      </c>
      <c r="G90" s="163"/>
      <c r="H90" s="163"/>
      <c r="I90" s="166"/>
      <c r="J90" s="167">
        <f>BK90</f>
        <v>0</v>
      </c>
      <c r="K90" s="163"/>
      <c r="L90" s="168"/>
      <c r="M90" s="169"/>
      <c r="N90" s="170"/>
      <c r="O90" s="170"/>
      <c r="P90" s="171">
        <f>P91+P132+P139</f>
        <v>0</v>
      </c>
      <c r="Q90" s="170"/>
      <c r="R90" s="171">
        <f>R91+R132+R139</f>
        <v>9.9299999999999996E-4</v>
      </c>
      <c r="S90" s="170"/>
      <c r="T90" s="171">
        <f>T91+T132+T139</f>
        <v>0</v>
      </c>
      <c r="U90" s="172"/>
      <c r="AR90" s="173" t="s">
        <v>84</v>
      </c>
      <c r="AT90" s="174" t="s">
        <v>75</v>
      </c>
      <c r="AU90" s="174" t="s">
        <v>76</v>
      </c>
      <c r="AY90" s="173" t="s">
        <v>146</v>
      </c>
      <c r="BK90" s="175">
        <f>BK91+BK132+BK139</f>
        <v>0</v>
      </c>
    </row>
    <row r="91" spans="1:65" s="12" customFormat="1" ht="22.95" customHeight="1">
      <c r="B91" s="162"/>
      <c r="C91" s="163"/>
      <c r="D91" s="164" t="s">
        <v>75</v>
      </c>
      <c r="E91" s="176" t="s">
        <v>84</v>
      </c>
      <c r="F91" s="176" t="s">
        <v>147</v>
      </c>
      <c r="G91" s="163"/>
      <c r="H91" s="163"/>
      <c r="I91" s="166"/>
      <c r="J91" s="177">
        <f>BK91</f>
        <v>0</v>
      </c>
      <c r="K91" s="163"/>
      <c r="L91" s="168"/>
      <c r="M91" s="169"/>
      <c r="N91" s="170"/>
      <c r="O91" s="170"/>
      <c r="P91" s="171">
        <f>SUM(P92:P131)</f>
        <v>0</v>
      </c>
      <c r="Q91" s="170"/>
      <c r="R91" s="171">
        <f>SUM(R92:R131)</f>
        <v>9.9299999999999996E-4</v>
      </c>
      <c r="S91" s="170"/>
      <c r="T91" s="171">
        <f>SUM(T92:T131)</f>
        <v>0</v>
      </c>
      <c r="U91" s="172"/>
      <c r="AR91" s="173" t="s">
        <v>84</v>
      </c>
      <c r="AT91" s="174" t="s">
        <v>75</v>
      </c>
      <c r="AU91" s="174" t="s">
        <v>84</v>
      </c>
      <c r="AY91" s="173" t="s">
        <v>146</v>
      </c>
      <c r="BK91" s="175">
        <f>SUM(BK92:BK131)</f>
        <v>0</v>
      </c>
    </row>
    <row r="92" spans="1:65" s="2" customFormat="1" ht="24.15" customHeight="1">
      <c r="A92" s="35"/>
      <c r="B92" s="36"/>
      <c r="C92" s="178" t="s">
        <v>84</v>
      </c>
      <c r="D92" s="178" t="s">
        <v>148</v>
      </c>
      <c r="E92" s="179" t="s">
        <v>232</v>
      </c>
      <c r="F92" s="180" t="s">
        <v>233</v>
      </c>
      <c r="G92" s="181" t="s">
        <v>179</v>
      </c>
      <c r="H92" s="182">
        <v>13.63</v>
      </c>
      <c r="I92" s="183"/>
      <c r="J92" s="184">
        <f>ROUND(I92*H92,2)</f>
        <v>0</v>
      </c>
      <c r="K92" s="180" t="s">
        <v>165</v>
      </c>
      <c r="L92" s="40"/>
      <c r="M92" s="185" t="s">
        <v>19</v>
      </c>
      <c r="N92" s="186" t="s">
        <v>47</v>
      </c>
      <c r="O92" s="65"/>
      <c r="P92" s="187">
        <f>O92*H92</f>
        <v>0</v>
      </c>
      <c r="Q92" s="187">
        <v>0</v>
      </c>
      <c r="R92" s="187">
        <f>Q92*H92</f>
        <v>0</v>
      </c>
      <c r="S92" s="187">
        <v>0</v>
      </c>
      <c r="T92" s="187">
        <f>S92*H92</f>
        <v>0</v>
      </c>
      <c r="U92" s="188" t="s">
        <v>19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9" t="s">
        <v>152</v>
      </c>
      <c r="AT92" s="189" t="s">
        <v>148</v>
      </c>
      <c r="AU92" s="189" t="s">
        <v>86</v>
      </c>
      <c r="AY92" s="18" t="s">
        <v>146</v>
      </c>
      <c r="BE92" s="190">
        <f>IF(N92="základní",J92,0)</f>
        <v>0</v>
      </c>
      <c r="BF92" s="190">
        <f>IF(N92="snížená",J92,0)</f>
        <v>0</v>
      </c>
      <c r="BG92" s="190">
        <f>IF(N92="zákl. přenesená",J92,0)</f>
        <v>0</v>
      </c>
      <c r="BH92" s="190">
        <f>IF(N92="sníž. přenesená",J92,0)</f>
        <v>0</v>
      </c>
      <c r="BI92" s="190">
        <f>IF(N92="nulová",J92,0)</f>
        <v>0</v>
      </c>
      <c r="BJ92" s="18" t="s">
        <v>84</v>
      </c>
      <c r="BK92" s="190">
        <f>ROUND(I92*H92,2)</f>
        <v>0</v>
      </c>
      <c r="BL92" s="18" t="s">
        <v>152</v>
      </c>
      <c r="BM92" s="189" t="s">
        <v>372</v>
      </c>
    </row>
    <row r="93" spans="1:65" s="2" customFormat="1" ht="19.2">
      <c r="A93" s="35"/>
      <c r="B93" s="36"/>
      <c r="C93" s="37"/>
      <c r="D93" s="191" t="s">
        <v>154</v>
      </c>
      <c r="E93" s="37"/>
      <c r="F93" s="192" t="s">
        <v>235</v>
      </c>
      <c r="G93" s="37"/>
      <c r="H93" s="37"/>
      <c r="I93" s="193"/>
      <c r="J93" s="37"/>
      <c r="K93" s="37"/>
      <c r="L93" s="40"/>
      <c r="M93" s="194"/>
      <c r="N93" s="195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154</v>
      </c>
      <c r="AU93" s="18" t="s">
        <v>86</v>
      </c>
    </row>
    <row r="94" spans="1:65" s="13" customFormat="1" ht="20.399999999999999">
      <c r="B94" s="196"/>
      <c r="C94" s="197"/>
      <c r="D94" s="191" t="s">
        <v>156</v>
      </c>
      <c r="E94" s="198" t="s">
        <v>19</v>
      </c>
      <c r="F94" s="199" t="s">
        <v>275</v>
      </c>
      <c r="G94" s="197"/>
      <c r="H94" s="198" t="s">
        <v>19</v>
      </c>
      <c r="I94" s="200"/>
      <c r="J94" s="197"/>
      <c r="K94" s="197"/>
      <c r="L94" s="201"/>
      <c r="M94" s="202"/>
      <c r="N94" s="203"/>
      <c r="O94" s="203"/>
      <c r="P94" s="203"/>
      <c r="Q94" s="203"/>
      <c r="R94" s="203"/>
      <c r="S94" s="203"/>
      <c r="T94" s="203"/>
      <c r="U94" s="204"/>
      <c r="AT94" s="205" t="s">
        <v>156</v>
      </c>
      <c r="AU94" s="205" t="s">
        <v>86</v>
      </c>
      <c r="AV94" s="13" t="s">
        <v>84</v>
      </c>
      <c r="AW94" s="13" t="s">
        <v>37</v>
      </c>
      <c r="AX94" s="13" t="s">
        <v>76</v>
      </c>
      <c r="AY94" s="205" t="s">
        <v>146</v>
      </c>
    </row>
    <row r="95" spans="1:65" s="14" customFormat="1">
      <c r="B95" s="206"/>
      <c r="C95" s="207"/>
      <c r="D95" s="191" t="s">
        <v>156</v>
      </c>
      <c r="E95" s="208" t="s">
        <v>19</v>
      </c>
      <c r="F95" s="209" t="s">
        <v>373</v>
      </c>
      <c r="G95" s="207"/>
      <c r="H95" s="210">
        <v>13.63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4"/>
      <c r="U95" s="215"/>
      <c r="AT95" s="216" t="s">
        <v>156</v>
      </c>
      <c r="AU95" s="216" t="s">
        <v>86</v>
      </c>
      <c r="AV95" s="14" t="s">
        <v>86</v>
      </c>
      <c r="AW95" s="14" t="s">
        <v>37</v>
      </c>
      <c r="AX95" s="14" t="s">
        <v>84</v>
      </c>
      <c r="AY95" s="216" t="s">
        <v>146</v>
      </c>
    </row>
    <row r="96" spans="1:65" s="2" customFormat="1" ht="24.15" customHeight="1">
      <c r="A96" s="35"/>
      <c r="B96" s="36"/>
      <c r="C96" s="178" t="s">
        <v>86</v>
      </c>
      <c r="D96" s="178" t="s">
        <v>148</v>
      </c>
      <c r="E96" s="179" t="s">
        <v>277</v>
      </c>
      <c r="F96" s="180" t="s">
        <v>278</v>
      </c>
      <c r="G96" s="181" t="s">
        <v>179</v>
      </c>
      <c r="H96" s="182">
        <v>37.25</v>
      </c>
      <c r="I96" s="183"/>
      <c r="J96" s="184">
        <f>ROUND(I96*H96,2)</f>
        <v>0</v>
      </c>
      <c r="K96" s="180" t="s">
        <v>165</v>
      </c>
      <c r="L96" s="40"/>
      <c r="M96" s="185" t="s">
        <v>19</v>
      </c>
      <c r="N96" s="186" t="s">
        <v>47</v>
      </c>
      <c r="O96" s="65"/>
      <c r="P96" s="187">
        <f>O96*H96</f>
        <v>0</v>
      </c>
      <c r="Q96" s="187">
        <v>0</v>
      </c>
      <c r="R96" s="187">
        <f>Q96*H96</f>
        <v>0</v>
      </c>
      <c r="S96" s="187">
        <v>0</v>
      </c>
      <c r="T96" s="187">
        <f>S96*H96</f>
        <v>0</v>
      </c>
      <c r="U96" s="188" t="s">
        <v>19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9" t="s">
        <v>152</v>
      </c>
      <c r="AT96" s="189" t="s">
        <v>148</v>
      </c>
      <c r="AU96" s="189" t="s">
        <v>86</v>
      </c>
      <c r="AY96" s="18" t="s">
        <v>146</v>
      </c>
      <c r="BE96" s="190">
        <f>IF(N96="základní",J96,0)</f>
        <v>0</v>
      </c>
      <c r="BF96" s="190">
        <f>IF(N96="snížená",J96,0)</f>
        <v>0</v>
      </c>
      <c r="BG96" s="190">
        <f>IF(N96="zákl. přenesená",J96,0)</f>
        <v>0</v>
      </c>
      <c r="BH96" s="190">
        <f>IF(N96="sníž. přenesená",J96,0)</f>
        <v>0</v>
      </c>
      <c r="BI96" s="190">
        <f>IF(N96="nulová",J96,0)</f>
        <v>0</v>
      </c>
      <c r="BJ96" s="18" t="s">
        <v>84</v>
      </c>
      <c r="BK96" s="190">
        <f>ROUND(I96*H96,2)</f>
        <v>0</v>
      </c>
      <c r="BL96" s="18" t="s">
        <v>152</v>
      </c>
      <c r="BM96" s="189" t="s">
        <v>374</v>
      </c>
    </row>
    <row r="97" spans="1:65" s="2" customFormat="1" ht="38.4">
      <c r="A97" s="35"/>
      <c r="B97" s="36"/>
      <c r="C97" s="37"/>
      <c r="D97" s="191" t="s">
        <v>154</v>
      </c>
      <c r="E97" s="37"/>
      <c r="F97" s="192" t="s">
        <v>280</v>
      </c>
      <c r="G97" s="37"/>
      <c r="H97" s="37"/>
      <c r="I97" s="193"/>
      <c r="J97" s="37"/>
      <c r="K97" s="37"/>
      <c r="L97" s="40"/>
      <c r="M97" s="194"/>
      <c r="N97" s="195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154</v>
      </c>
      <c r="AU97" s="18" t="s">
        <v>86</v>
      </c>
    </row>
    <row r="98" spans="1:65" s="14" customFormat="1" ht="20.399999999999999">
      <c r="B98" s="206"/>
      <c r="C98" s="207"/>
      <c r="D98" s="191" t="s">
        <v>156</v>
      </c>
      <c r="E98" s="208" t="s">
        <v>19</v>
      </c>
      <c r="F98" s="209" t="s">
        <v>375</v>
      </c>
      <c r="G98" s="207"/>
      <c r="H98" s="210">
        <v>37.25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4"/>
      <c r="U98" s="215"/>
      <c r="AT98" s="216" t="s">
        <v>156</v>
      </c>
      <c r="AU98" s="216" t="s">
        <v>86</v>
      </c>
      <c r="AV98" s="14" t="s">
        <v>86</v>
      </c>
      <c r="AW98" s="14" t="s">
        <v>37</v>
      </c>
      <c r="AX98" s="14" t="s">
        <v>84</v>
      </c>
      <c r="AY98" s="216" t="s">
        <v>146</v>
      </c>
    </row>
    <row r="99" spans="1:65" s="2" customFormat="1" ht="24.15" customHeight="1">
      <c r="A99" s="35"/>
      <c r="B99" s="36"/>
      <c r="C99" s="178" t="s">
        <v>169</v>
      </c>
      <c r="D99" s="178" t="s">
        <v>148</v>
      </c>
      <c r="E99" s="179" t="s">
        <v>282</v>
      </c>
      <c r="F99" s="180" t="s">
        <v>283</v>
      </c>
      <c r="G99" s="181" t="s">
        <v>179</v>
      </c>
      <c r="H99" s="182">
        <v>13.242000000000001</v>
      </c>
      <c r="I99" s="183"/>
      <c r="J99" s="184">
        <f>ROUND(I99*H99,2)</f>
        <v>0</v>
      </c>
      <c r="K99" s="180" t="s">
        <v>165</v>
      </c>
      <c r="L99" s="40"/>
      <c r="M99" s="185" t="s">
        <v>19</v>
      </c>
      <c r="N99" s="186" t="s">
        <v>47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7">
        <f>S99*H99</f>
        <v>0</v>
      </c>
      <c r="U99" s="188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152</v>
      </c>
      <c r="AT99" s="189" t="s">
        <v>148</v>
      </c>
      <c r="AU99" s="189" t="s">
        <v>86</v>
      </c>
      <c r="AY99" s="18" t="s">
        <v>146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84</v>
      </c>
      <c r="BK99" s="190">
        <f>ROUND(I99*H99,2)</f>
        <v>0</v>
      </c>
      <c r="BL99" s="18" t="s">
        <v>152</v>
      </c>
      <c r="BM99" s="189" t="s">
        <v>376</v>
      </c>
    </row>
    <row r="100" spans="1:65" s="2" customFormat="1" ht="28.8">
      <c r="A100" s="35"/>
      <c r="B100" s="36"/>
      <c r="C100" s="37"/>
      <c r="D100" s="191" t="s">
        <v>154</v>
      </c>
      <c r="E100" s="37"/>
      <c r="F100" s="192" t="s">
        <v>285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86</v>
      </c>
    </row>
    <row r="101" spans="1:65" s="14" customFormat="1" ht="20.399999999999999">
      <c r="B101" s="206"/>
      <c r="C101" s="207"/>
      <c r="D101" s="191" t="s">
        <v>156</v>
      </c>
      <c r="E101" s="208" t="s">
        <v>19</v>
      </c>
      <c r="F101" s="209" t="s">
        <v>377</v>
      </c>
      <c r="G101" s="207"/>
      <c r="H101" s="210">
        <v>13.242000000000001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4"/>
      <c r="U101" s="215"/>
      <c r="AT101" s="216" t="s">
        <v>156</v>
      </c>
      <c r="AU101" s="216" t="s">
        <v>86</v>
      </c>
      <c r="AV101" s="14" t="s">
        <v>86</v>
      </c>
      <c r="AW101" s="14" t="s">
        <v>37</v>
      </c>
      <c r="AX101" s="14" t="s">
        <v>84</v>
      </c>
      <c r="AY101" s="216" t="s">
        <v>146</v>
      </c>
    </row>
    <row r="102" spans="1:65" s="2" customFormat="1" ht="14.4" customHeight="1">
      <c r="A102" s="35"/>
      <c r="B102" s="36"/>
      <c r="C102" s="178" t="s">
        <v>152</v>
      </c>
      <c r="D102" s="178" t="s">
        <v>148</v>
      </c>
      <c r="E102" s="179" t="s">
        <v>287</v>
      </c>
      <c r="F102" s="180" t="s">
        <v>288</v>
      </c>
      <c r="G102" s="181" t="s">
        <v>179</v>
      </c>
      <c r="H102" s="182">
        <v>6.6210000000000004</v>
      </c>
      <c r="I102" s="183"/>
      <c r="J102" s="184">
        <f>ROUND(I102*H102,2)</f>
        <v>0</v>
      </c>
      <c r="K102" s="180" t="s">
        <v>165</v>
      </c>
      <c r="L102" s="40"/>
      <c r="M102" s="185" t="s">
        <v>19</v>
      </c>
      <c r="N102" s="186" t="s">
        <v>47</v>
      </c>
      <c r="O102" s="65"/>
      <c r="P102" s="187">
        <f>O102*H102</f>
        <v>0</v>
      </c>
      <c r="Q102" s="187">
        <v>0</v>
      </c>
      <c r="R102" s="187">
        <f>Q102*H102</f>
        <v>0</v>
      </c>
      <c r="S102" s="187">
        <v>0</v>
      </c>
      <c r="T102" s="187">
        <f>S102*H102</f>
        <v>0</v>
      </c>
      <c r="U102" s="188" t="s">
        <v>19</v>
      </c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9" t="s">
        <v>152</v>
      </c>
      <c r="AT102" s="189" t="s">
        <v>148</v>
      </c>
      <c r="AU102" s="189" t="s">
        <v>86</v>
      </c>
      <c r="AY102" s="18" t="s">
        <v>146</v>
      </c>
      <c r="BE102" s="190">
        <f>IF(N102="základní",J102,0)</f>
        <v>0</v>
      </c>
      <c r="BF102" s="190">
        <f>IF(N102="snížená",J102,0)</f>
        <v>0</v>
      </c>
      <c r="BG102" s="190">
        <f>IF(N102="zákl. přenesená",J102,0)</f>
        <v>0</v>
      </c>
      <c r="BH102" s="190">
        <f>IF(N102="sníž. přenesená",J102,0)</f>
        <v>0</v>
      </c>
      <c r="BI102" s="190">
        <f>IF(N102="nulová",J102,0)</f>
        <v>0</v>
      </c>
      <c r="BJ102" s="18" t="s">
        <v>84</v>
      </c>
      <c r="BK102" s="190">
        <f>ROUND(I102*H102,2)</f>
        <v>0</v>
      </c>
      <c r="BL102" s="18" t="s">
        <v>152</v>
      </c>
      <c r="BM102" s="189" t="s">
        <v>378</v>
      </c>
    </row>
    <row r="103" spans="1:65" s="2" customFormat="1" ht="19.2">
      <c r="A103" s="35"/>
      <c r="B103" s="36"/>
      <c r="C103" s="37"/>
      <c r="D103" s="191" t="s">
        <v>154</v>
      </c>
      <c r="E103" s="37"/>
      <c r="F103" s="192" t="s">
        <v>290</v>
      </c>
      <c r="G103" s="37"/>
      <c r="H103" s="37"/>
      <c r="I103" s="193"/>
      <c r="J103" s="37"/>
      <c r="K103" s="37"/>
      <c r="L103" s="40"/>
      <c r="M103" s="194"/>
      <c r="N103" s="195"/>
      <c r="O103" s="65"/>
      <c r="P103" s="65"/>
      <c r="Q103" s="65"/>
      <c r="R103" s="65"/>
      <c r="S103" s="65"/>
      <c r="T103" s="65"/>
      <c r="U103" s="66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154</v>
      </c>
      <c r="AU103" s="18" t="s">
        <v>86</v>
      </c>
    </row>
    <row r="104" spans="1:65" s="14" customFormat="1" ht="20.399999999999999">
      <c r="B104" s="206"/>
      <c r="C104" s="207"/>
      <c r="D104" s="191" t="s">
        <v>156</v>
      </c>
      <c r="E104" s="208" t="s">
        <v>19</v>
      </c>
      <c r="F104" s="209" t="s">
        <v>379</v>
      </c>
      <c r="G104" s="207"/>
      <c r="H104" s="210">
        <v>6.6210000000000004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4"/>
      <c r="U104" s="215"/>
      <c r="AT104" s="216" t="s">
        <v>156</v>
      </c>
      <c r="AU104" s="216" t="s">
        <v>86</v>
      </c>
      <c r="AV104" s="14" t="s">
        <v>86</v>
      </c>
      <c r="AW104" s="14" t="s">
        <v>37</v>
      </c>
      <c r="AX104" s="14" t="s">
        <v>84</v>
      </c>
      <c r="AY104" s="216" t="s">
        <v>146</v>
      </c>
    </row>
    <row r="105" spans="1:65" s="2" customFormat="1" ht="24.15" customHeight="1">
      <c r="A105" s="35"/>
      <c r="B105" s="36"/>
      <c r="C105" s="178" t="s">
        <v>201</v>
      </c>
      <c r="D105" s="178" t="s">
        <v>148</v>
      </c>
      <c r="E105" s="179" t="s">
        <v>292</v>
      </c>
      <c r="F105" s="180" t="s">
        <v>293</v>
      </c>
      <c r="G105" s="181" t="s">
        <v>179</v>
      </c>
      <c r="H105" s="182">
        <v>37.25</v>
      </c>
      <c r="I105" s="183"/>
      <c r="J105" s="184">
        <f>ROUND(I105*H105,2)</f>
        <v>0</v>
      </c>
      <c r="K105" s="180" t="s">
        <v>165</v>
      </c>
      <c r="L105" s="40"/>
      <c r="M105" s="185" t="s">
        <v>19</v>
      </c>
      <c r="N105" s="186" t="s">
        <v>47</v>
      </c>
      <c r="O105" s="65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7">
        <f>S105*H105</f>
        <v>0</v>
      </c>
      <c r="U105" s="188" t="s">
        <v>19</v>
      </c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9" t="s">
        <v>152</v>
      </c>
      <c r="AT105" s="189" t="s">
        <v>148</v>
      </c>
      <c r="AU105" s="189" t="s">
        <v>86</v>
      </c>
      <c r="AY105" s="18" t="s">
        <v>146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8" t="s">
        <v>84</v>
      </c>
      <c r="BK105" s="190">
        <f>ROUND(I105*H105,2)</f>
        <v>0</v>
      </c>
      <c r="BL105" s="18" t="s">
        <v>152</v>
      </c>
      <c r="BM105" s="189" t="s">
        <v>380</v>
      </c>
    </row>
    <row r="106" spans="1:65" s="2" customFormat="1" ht="38.4">
      <c r="A106" s="35"/>
      <c r="B106" s="36"/>
      <c r="C106" s="37"/>
      <c r="D106" s="191" t="s">
        <v>154</v>
      </c>
      <c r="E106" s="37"/>
      <c r="F106" s="192" t="s">
        <v>295</v>
      </c>
      <c r="G106" s="37"/>
      <c r="H106" s="37"/>
      <c r="I106" s="193"/>
      <c r="J106" s="37"/>
      <c r="K106" s="37"/>
      <c r="L106" s="40"/>
      <c r="M106" s="194"/>
      <c r="N106" s="195"/>
      <c r="O106" s="65"/>
      <c r="P106" s="65"/>
      <c r="Q106" s="65"/>
      <c r="R106" s="65"/>
      <c r="S106" s="65"/>
      <c r="T106" s="65"/>
      <c r="U106" s="66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154</v>
      </c>
      <c r="AU106" s="18" t="s">
        <v>86</v>
      </c>
    </row>
    <row r="107" spans="1:65" s="14" customFormat="1">
      <c r="B107" s="206"/>
      <c r="C107" s="207"/>
      <c r="D107" s="191" t="s">
        <v>156</v>
      </c>
      <c r="E107" s="208" t="s">
        <v>19</v>
      </c>
      <c r="F107" s="209" t="s">
        <v>381</v>
      </c>
      <c r="G107" s="207"/>
      <c r="H107" s="210">
        <v>37.25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4"/>
      <c r="U107" s="215"/>
      <c r="AT107" s="216" t="s">
        <v>156</v>
      </c>
      <c r="AU107" s="216" t="s">
        <v>86</v>
      </c>
      <c r="AV107" s="14" t="s">
        <v>86</v>
      </c>
      <c r="AW107" s="14" t="s">
        <v>37</v>
      </c>
      <c r="AX107" s="14" t="s">
        <v>84</v>
      </c>
      <c r="AY107" s="216" t="s">
        <v>146</v>
      </c>
    </row>
    <row r="108" spans="1:65" s="2" customFormat="1" ht="24.15" customHeight="1">
      <c r="A108" s="35"/>
      <c r="B108" s="36"/>
      <c r="C108" s="178" t="s">
        <v>207</v>
      </c>
      <c r="D108" s="178" t="s">
        <v>148</v>
      </c>
      <c r="E108" s="179" t="s">
        <v>297</v>
      </c>
      <c r="F108" s="180" t="s">
        <v>298</v>
      </c>
      <c r="G108" s="181" t="s">
        <v>164</v>
      </c>
      <c r="H108" s="182">
        <v>32.630000000000003</v>
      </c>
      <c r="I108" s="183"/>
      <c r="J108" s="184">
        <f>ROUND(I108*H108,2)</f>
        <v>0</v>
      </c>
      <c r="K108" s="180" t="s">
        <v>165</v>
      </c>
      <c r="L108" s="40"/>
      <c r="M108" s="185" t="s">
        <v>19</v>
      </c>
      <c r="N108" s="186" t="s">
        <v>47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7">
        <f>S108*H108</f>
        <v>0</v>
      </c>
      <c r="U108" s="188" t="s">
        <v>19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152</v>
      </c>
      <c r="AT108" s="189" t="s">
        <v>148</v>
      </c>
      <c r="AU108" s="189" t="s">
        <v>86</v>
      </c>
      <c r="AY108" s="18" t="s">
        <v>146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84</v>
      </c>
      <c r="BK108" s="190">
        <f>ROUND(I108*H108,2)</f>
        <v>0</v>
      </c>
      <c r="BL108" s="18" t="s">
        <v>152</v>
      </c>
      <c r="BM108" s="189" t="s">
        <v>382</v>
      </c>
    </row>
    <row r="109" spans="1:65" s="2" customFormat="1" ht="19.2">
      <c r="A109" s="35"/>
      <c r="B109" s="36"/>
      <c r="C109" s="37"/>
      <c r="D109" s="191" t="s">
        <v>154</v>
      </c>
      <c r="E109" s="37"/>
      <c r="F109" s="192" t="s">
        <v>300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154</v>
      </c>
      <c r="AU109" s="18" t="s">
        <v>86</v>
      </c>
    </row>
    <row r="110" spans="1:65" s="14" customFormat="1">
      <c r="B110" s="206"/>
      <c r="C110" s="207"/>
      <c r="D110" s="191" t="s">
        <v>156</v>
      </c>
      <c r="E110" s="208" t="s">
        <v>19</v>
      </c>
      <c r="F110" s="209" t="s">
        <v>383</v>
      </c>
      <c r="G110" s="207"/>
      <c r="H110" s="210">
        <v>32.630000000000003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4"/>
      <c r="U110" s="215"/>
      <c r="AT110" s="216" t="s">
        <v>156</v>
      </c>
      <c r="AU110" s="216" t="s">
        <v>86</v>
      </c>
      <c r="AV110" s="14" t="s">
        <v>86</v>
      </c>
      <c r="AW110" s="14" t="s">
        <v>37</v>
      </c>
      <c r="AX110" s="14" t="s">
        <v>84</v>
      </c>
      <c r="AY110" s="216" t="s">
        <v>146</v>
      </c>
    </row>
    <row r="111" spans="1:65" s="2" customFormat="1" ht="24.15" customHeight="1">
      <c r="A111" s="35"/>
      <c r="B111" s="36"/>
      <c r="C111" s="178" t="s">
        <v>213</v>
      </c>
      <c r="D111" s="178" t="s">
        <v>148</v>
      </c>
      <c r="E111" s="179" t="s">
        <v>302</v>
      </c>
      <c r="F111" s="180" t="s">
        <v>303</v>
      </c>
      <c r="G111" s="181" t="s">
        <v>164</v>
      </c>
      <c r="H111" s="182">
        <v>33.58</v>
      </c>
      <c r="I111" s="183"/>
      <c r="J111" s="184">
        <f>ROUND(I111*H111,2)</f>
        <v>0</v>
      </c>
      <c r="K111" s="180" t="s">
        <v>165</v>
      </c>
      <c r="L111" s="40"/>
      <c r="M111" s="185" t="s">
        <v>19</v>
      </c>
      <c r="N111" s="186" t="s">
        <v>47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7">
        <f>S111*H111</f>
        <v>0</v>
      </c>
      <c r="U111" s="188" t="s">
        <v>19</v>
      </c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152</v>
      </c>
      <c r="AT111" s="189" t="s">
        <v>148</v>
      </c>
      <c r="AU111" s="189" t="s">
        <v>86</v>
      </c>
      <c r="AY111" s="18" t="s">
        <v>146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84</v>
      </c>
      <c r="BK111" s="190">
        <f>ROUND(I111*H111,2)</f>
        <v>0</v>
      </c>
      <c r="BL111" s="18" t="s">
        <v>152</v>
      </c>
      <c r="BM111" s="189" t="s">
        <v>384</v>
      </c>
    </row>
    <row r="112" spans="1:65" s="2" customFormat="1" ht="19.2">
      <c r="A112" s="35"/>
      <c r="B112" s="36"/>
      <c r="C112" s="37"/>
      <c r="D112" s="191" t="s">
        <v>154</v>
      </c>
      <c r="E112" s="37"/>
      <c r="F112" s="192" t="s">
        <v>305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5"/>
      <c r="U112" s="66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86</v>
      </c>
    </row>
    <row r="113" spans="1:65" s="14" customFormat="1">
      <c r="B113" s="206"/>
      <c r="C113" s="207"/>
      <c r="D113" s="191" t="s">
        <v>156</v>
      </c>
      <c r="E113" s="208" t="s">
        <v>19</v>
      </c>
      <c r="F113" s="209" t="s">
        <v>385</v>
      </c>
      <c r="G113" s="207"/>
      <c r="H113" s="210">
        <v>33.58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4"/>
      <c r="U113" s="215"/>
      <c r="AT113" s="216" t="s">
        <v>156</v>
      </c>
      <c r="AU113" s="216" t="s">
        <v>86</v>
      </c>
      <c r="AV113" s="14" t="s">
        <v>86</v>
      </c>
      <c r="AW113" s="14" t="s">
        <v>37</v>
      </c>
      <c r="AX113" s="14" t="s">
        <v>84</v>
      </c>
      <c r="AY113" s="216" t="s">
        <v>146</v>
      </c>
    </row>
    <row r="114" spans="1:65" s="2" customFormat="1" ht="24.15" customHeight="1">
      <c r="A114" s="35"/>
      <c r="B114" s="36"/>
      <c r="C114" s="178" t="s">
        <v>221</v>
      </c>
      <c r="D114" s="178" t="s">
        <v>148</v>
      </c>
      <c r="E114" s="179" t="s">
        <v>307</v>
      </c>
      <c r="F114" s="180" t="s">
        <v>308</v>
      </c>
      <c r="G114" s="181" t="s">
        <v>164</v>
      </c>
      <c r="H114" s="182">
        <v>32.630000000000003</v>
      </c>
      <c r="I114" s="183"/>
      <c r="J114" s="184">
        <f>ROUND(I114*H114,2)</f>
        <v>0</v>
      </c>
      <c r="K114" s="180" t="s">
        <v>165</v>
      </c>
      <c r="L114" s="40"/>
      <c r="M114" s="185" t="s">
        <v>19</v>
      </c>
      <c r="N114" s="186" t="s">
        <v>47</v>
      </c>
      <c r="O114" s="65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7">
        <f>S114*H114</f>
        <v>0</v>
      </c>
      <c r="U114" s="188" t="s">
        <v>19</v>
      </c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9" t="s">
        <v>152</v>
      </c>
      <c r="AT114" s="189" t="s">
        <v>148</v>
      </c>
      <c r="AU114" s="189" t="s">
        <v>86</v>
      </c>
      <c r="AY114" s="18" t="s">
        <v>146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" t="s">
        <v>84</v>
      </c>
      <c r="BK114" s="190">
        <f>ROUND(I114*H114,2)</f>
        <v>0</v>
      </c>
      <c r="BL114" s="18" t="s">
        <v>152</v>
      </c>
      <c r="BM114" s="189" t="s">
        <v>386</v>
      </c>
    </row>
    <row r="115" spans="1:65" s="2" customFormat="1" ht="28.8">
      <c r="A115" s="35"/>
      <c r="B115" s="36"/>
      <c r="C115" s="37"/>
      <c r="D115" s="191" t="s">
        <v>154</v>
      </c>
      <c r="E115" s="37"/>
      <c r="F115" s="192" t="s">
        <v>310</v>
      </c>
      <c r="G115" s="37"/>
      <c r="H115" s="37"/>
      <c r="I115" s="193"/>
      <c r="J115" s="37"/>
      <c r="K115" s="37"/>
      <c r="L115" s="40"/>
      <c r="M115" s="194"/>
      <c r="N115" s="195"/>
      <c r="O115" s="65"/>
      <c r="P115" s="65"/>
      <c r="Q115" s="65"/>
      <c r="R115" s="65"/>
      <c r="S115" s="65"/>
      <c r="T115" s="65"/>
      <c r="U115" s="66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154</v>
      </c>
      <c r="AU115" s="18" t="s">
        <v>86</v>
      </c>
    </row>
    <row r="116" spans="1:65" s="14" customFormat="1">
      <c r="B116" s="206"/>
      <c r="C116" s="207"/>
      <c r="D116" s="191" t="s">
        <v>156</v>
      </c>
      <c r="E116" s="208" t="s">
        <v>19</v>
      </c>
      <c r="F116" s="209" t="s">
        <v>387</v>
      </c>
      <c r="G116" s="207"/>
      <c r="H116" s="210">
        <v>32.630000000000003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4"/>
      <c r="U116" s="215"/>
      <c r="AT116" s="216" t="s">
        <v>156</v>
      </c>
      <c r="AU116" s="216" t="s">
        <v>86</v>
      </c>
      <c r="AV116" s="14" t="s">
        <v>86</v>
      </c>
      <c r="AW116" s="14" t="s">
        <v>37</v>
      </c>
      <c r="AX116" s="14" t="s">
        <v>84</v>
      </c>
      <c r="AY116" s="216" t="s">
        <v>146</v>
      </c>
    </row>
    <row r="117" spans="1:65" s="2" customFormat="1" ht="14.4" customHeight="1">
      <c r="A117" s="35"/>
      <c r="B117" s="36"/>
      <c r="C117" s="231" t="s">
        <v>219</v>
      </c>
      <c r="D117" s="231" t="s">
        <v>312</v>
      </c>
      <c r="E117" s="232" t="s">
        <v>313</v>
      </c>
      <c r="F117" s="233" t="s">
        <v>314</v>
      </c>
      <c r="G117" s="234" t="s">
        <v>315</v>
      </c>
      <c r="H117" s="235">
        <v>0.48899999999999999</v>
      </c>
      <c r="I117" s="236"/>
      <c r="J117" s="237">
        <f>ROUND(I117*H117,2)</f>
        <v>0</v>
      </c>
      <c r="K117" s="233" t="s">
        <v>165</v>
      </c>
      <c r="L117" s="238"/>
      <c r="M117" s="239" t="s">
        <v>19</v>
      </c>
      <c r="N117" s="240" t="s">
        <v>47</v>
      </c>
      <c r="O117" s="65"/>
      <c r="P117" s="187">
        <f>O117*H117</f>
        <v>0</v>
      </c>
      <c r="Q117" s="187">
        <v>1E-3</v>
      </c>
      <c r="R117" s="187">
        <f>Q117*H117</f>
        <v>4.8899999999999996E-4</v>
      </c>
      <c r="S117" s="187">
        <v>0</v>
      </c>
      <c r="T117" s="187">
        <f>S117*H117</f>
        <v>0</v>
      </c>
      <c r="U117" s="188" t="s">
        <v>19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9" t="s">
        <v>221</v>
      </c>
      <c r="AT117" s="189" t="s">
        <v>312</v>
      </c>
      <c r="AU117" s="189" t="s">
        <v>86</v>
      </c>
      <c r="AY117" s="18" t="s">
        <v>146</v>
      </c>
      <c r="BE117" s="190">
        <f>IF(N117="základní",J117,0)</f>
        <v>0</v>
      </c>
      <c r="BF117" s="190">
        <f>IF(N117="snížená",J117,0)</f>
        <v>0</v>
      </c>
      <c r="BG117" s="190">
        <f>IF(N117="zákl. přenesená",J117,0)</f>
        <v>0</v>
      </c>
      <c r="BH117" s="190">
        <f>IF(N117="sníž. přenesená",J117,0)</f>
        <v>0</v>
      </c>
      <c r="BI117" s="190">
        <f>IF(N117="nulová",J117,0)</f>
        <v>0</v>
      </c>
      <c r="BJ117" s="18" t="s">
        <v>84</v>
      </c>
      <c r="BK117" s="190">
        <f>ROUND(I117*H117,2)</f>
        <v>0</v>
      </c>
      <c r="BL117" s="18" t="s">
        <v>152</v>
      </c>
      <c r="BM117" s="189" t="s">
        <v>388</v>
      </c>
    </row>
    <row r="118" spans="1:65" s="2" customFormat="1">
      <c r="A118" s="35"/>
      <c r="B118" s="36"/>
      <c r="C118" s="37"/>
      <c r="D118" s="191" t="s">
        <v>154</v>
      </c>
      <c r="E118" s="37"/>
      <c r="F118" s="192" t="s">
        <v>314</v>
      </c>
      <c r="G118" s="37"/>
      <c r="H118" s="37"/>
      <c r="I118" s="193"/>
      <c r="J118" s="37"/>
      <c r="K118" s="37"/>
      <c r="L118" s="40"/>
      <c r="M118" s="194"/>
      <c r="N118" s="195"/>
      <c r="O118" s="65"/>
      <c r="P118" s="65"/>
      <c r="Q118" s="65"/>
      <c r="R118" s="65"/>
      <c r="S118" s="65"/>
      <c r="T118" s="65"/>
      <c r="U118" s="66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154</v>
      </c>
      <c r="AU118" s="18" t="s">
        <v>86</v>
      </c>
    </row>
    <row r="119" spans="1:65" s="14" customFormat="1">
      <c r="B119" s="206"/>
      <c r="C119" s="207"/>
      <c r="D119" s="191" t="s">
        <v>156</v>
      </c>
      <c r="E119" s="208" t="s">
        <v>19</v>
      </c>
      <c r="F119" s="209" t="s">
        <v>389</v>
      </c>
      <c r="G119" s="207"/>
      <c r="H119" s="210">
        <v>0.48899999999999999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4"/>
      <c r="U119" s="215"/>
      <c r="AT119" s="216" t="s">
        <v>156</v>
      </c>
      <c r="AU119" s="216" t="s">
        <v>86</v>
      </c>
      <c r="AV119" s="14" t="s">
        <v>86</v>
      </c>
      <c r="AW119" s="14" t="s">
        <v>37</v>
      </c>
      <c r="AX119" s="14" t="s">
        <v>84</v>
      </c>
      <c r="AY119" s="216" t="s">
        <v>146</v>
      </c>
    </row>
    <row r="120" spans="1:65" s="2" customFormat="1" ht="24.15" customHeight="1">
      <c r="A120" s="35"/>
      <c r="B120" s="36"/>
      <c r="C120" s="178" t="s">
        <v>318</v>
      </c>
      <c r="D120" s="178" t="s">
        <v>148</v>
      </c>
      <c r="E120" s="179" t="s">
        <v>319</v>
      </c>
      <c r="F120" s="180" t="s">
        <v>320</v>
      </c>
      <c r="G120" s="181" t="s">
        <v>164</v>
      </c>
      <c r="H120" s="182">
        <v>33.58</v>
      </c>
      <c r="I120" s="183"/>
      <c r="J120" s="184">
        <f>ROUND(I120*H120,2)</f>
        <v>0</v>
      </c>
      <c r="K120" s="180" t="s">
        <v>165</v>
      </c>
      <c r="L120" s="40"/>
      <c r="M120" s="185" t="s">
        <v>19</v>
      </c>
      <c r="N120" s="186" t="s">
        <v>47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7">
        <f>S120*H120</f>
        <v>0</v>
      </c>
      <c r="U120" s="188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152</v>
      </c>
      <c r="AT120" s="189" t="s">
        <v>148</v>
      </c>
      <c r="AU120" s="189" t="s">
        <v>86</v>
      </c>
      <c r="AY120" s="18" t="s">
        <v>146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84</v>
      </c>
      <c r="BK120" s="190">
        <f>ROUND(I120*H120,2)</f>
        <v>0</v>
      </c>
      <c r="BL120" s="18" t="s">
        <v>152</v>
      </c>
      <c r="BM120" s="189" t="s">
        <v>390</v>
      </c>
    </row>
    <row r="121" spans="1:65" s="2" customFormat="1" ht="19.2">
      <c r="A121" s="35"/>
      <c r="B121" s="36"/>
      <c r="C121" s="37"/>
      <c r="D121" s="191" t="s">
        <v>154</v>
      </c>
      <c r="E121" s="37"/>
      <c r="F121" s="192" t="s">
        <v>322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86</v>
      </c>
    </row>
    <row r="122" spans="1:65" s="14" customFormat="1">
      <c r="B122" s="206"/>
      <c r="C122" s="207"/>
      <c r="D122" s="191" t="s">
        <v>156</v>
      </c>
      <c r="E122" s="208" t="s">
        <v>19</v>
      </c>
      <c r="F122" s="209" t="s">
        <v>391</v>
      </c>
      <c r="G122" s="207"/>
      <c r="H122" s="210">
        <v>33.58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4"/>
      <c r="U122" s="215"/>
      <c r="AT122" s="216" t="s">
        <v>156</v>
      </c>
      <c r="AU122" s="216" t="s">
        <v>86</v>
      </c>
      <c r="AV122" s="14" t="s">
        <v>86</v>
      </c>
      <c r="AW122" s="14" t="s">
        <v>37</v>
      </c>
      <c r="AX122" s="14" t="s">
        <v>84</v>
      </c>
      <c r="AY122" s="216" t="s">
        <v>146</v>
      </c>
    </row>
    <row r="123" spans="1:65" s="2" customFormat="1" ht="14.4" customHeight="1">
      <c r="A123" s="35"/>
      <c r="B123" s="36"/>
      <c r="C123" s="231" t="s">
        <v>324</v>
      </c>
      <c r="D123" s="231" t="s">
        <v>312</v>
      </c>
      <c r="E123" s="232" t="s">
        <v>325</v>
      </c>
      <c r="F123" s="233" t="s">
        <v>326</v>
      </c>
      <c r="G123" s="234" t="s">
        <v>315</v>
      </c>
      <c r="H123" s="235">
        <v>0.504</v>
      </c>
      <c r="I123" s="236"/>
      <c r="J123" s="237">
        <f>ROUND(I123*H123,2)</f>
        <v>0</v>
      </c>
      <c r="K123" s="233" t="s">
        <v>165</v>
      </c>
      <c r="L123" s="238"/>
      <c r="M123" s="239" t="s">
        <v>19</v>
      </c>
      <c r="N123" s="240" t="s">
        <v>47</v>
      </c>
      <c r="O123" s="65"/>
      <c r="P123" s="187">
        <f>O123*H123</f>
        <v>0</v>
      </c>
      <c r="Q123" s="187">
        <v>1E-3</v>
      </c>
      <c r="R123" s="187">
        <f>Q123*H123</f>
        <v>5.04E-4</v>
      </c>
      <c r="S123" s="187">
        <v>0</v>
      </c>
      <c r="T123" s="187">
        <f>S123*H123</f>
        <v>0</v>
      </c>
      <c r="U123" s="188" t="s">
        <v>19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9" t="s">
        <v>221</v>
      </c>
      <c r="AT123" s="189" t="s">
        <v>312</v>
      </c>
      <c r="AU123" s="189" t="s">
        <v>86</v>
      </c>
      <c r="AY123" s="18" t="s">
        <v>146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8" t="s">
        <v>84</v>
      </c>
      <c r="BK123" s="190">
        <f>ROUND(I123*H123,2)</f>
        <v>0</v>
      </c>
      <c r="BL123" s="18" t="s">
        <v>152</v>
      </c>
      <c r="BM123" s="189" t="s">
        <v>392</v>
      </c>
    </row>
    <row r="124" spans="1:65" s="2" customFormat="1">
      <c r="A124" s="35"/>
      <c r="B124" s="36"/>
      <c r="C124" s="37"/>
      <c r="D124" s="191" t="s">
        <v>154</v>
      </c>
      <c r="E124" s="37"/>
      <c r="F124" s="192" t="s">
        <v>326</v>
      </c>
      <c r="G124" s="37"/>
      <c r="H124" s="37"/>
      <c r="I124" s="193"/>
      <c r="J124" s="37"/>
      <c r="K124" s="37"/>
      <c r="L124" s="40"/>
      <c r="M124" s="194"/>
      <c r="N124" s="195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154</v>
      </c>
      <c r="AU124" s="18" t="s">
        <v>86</v>
      </c>
    </row>
    <row r="125" spans="1:65" s="14" customFormat="1">
      <c r="B125" s="206"/>
      <c r="C125" s="207"/>
      <c r="D125" s="191" t="s">
        <v>156</v>
      </c>
      <c r="E125" s="208" t="s">
        <v>19</v>
      </c>
      <c r="F125" s="209" t="s">
        <v>393</v>
      </c>
      <c r="G125" s="207"/>
      <c r="H125" s="210">
        <v>0.504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4"/>
      <c r="U125" s="215"/>
      <c r="AT125" s="216" t="s">
        <v>156</v>
      </c>
      <c r="AU125" s="216" t="s">
        <v>86</v>
      </c>
      <c r="AV125" s="14" t="s">
        <v>86</v>
      </c>
      <c r="AW125" s="14" t="s">
        <v>37</v>
      </c>
      <c r="AX125" s="14" t="s">
        <v>84</v>
      </c>
      <c r="AY125" s="216" t="s">
        <v>146</v>
      </c>
    </row>
    <row r="126" spans="1:65" s="2" customFormat="1" ht="14.4" customHeight="1">
      <c r="A126" s="35"/>
      <c r="B126" s="36"/>
      <c r="C126" s="178" t="s">
        <v>329</v>
      </c>
      <c r="D126" s="178" t="s">
        <v>148</v>
      </c>
      <c r="E126" s="179" t="s">
        <v>330</v>
      </c>
      <c r="F126" s="180" t="s">
        <v>331</v>
      </c>
      <c r="G126" s="181" t="s">
        <v>164</v>
      </c>
      <c r="H126" s="182">
        <v>122.06</v>
      </c>
      <c r="I126" s="183"/>
      <c r="J126" s="184">
        <f>ROUND(I126*H126,2)</f>
        <v>0</v>
      </c>
      <c r="K126" s="180" t="s">
        <v>165</v>
      </c>
      <c r="L126" s="40"/>
      <c r="M126" s="185" t="s">
        <v>19</v>
      </c>
      <c r="N126" s="186" t="s">
        <v>47</v>
      </c>
      <c r="O126" s="65"/>
      <c r="P126" s="187">
        <f>O126*H126</f>
        <v>0</v>
      </c>
      <c r="Q126" s="187">
        <v>0</v>
      </c>
      <c r="R126" s="187">
        <f>Q126*H126</f>
        <v>0</v>
      </c>
      <c r="S126" s="187">
        <v>0</v>
      </c>
      <c r="T126" s="187">
        <f>S126*H126</f>
        <v>0</v>
      </c>
      <c r="U126" s="188" t="s">
        <v>19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9" t="s">
        <v>152</v>
      </c>
      <c r="AT126" s="189" t="s">
        <v>148</v>
      </c>
      <c r="AU126" s="189" t="s">
        <v>86</v>
      </c>
      <c r="AY126" s="18" t="s">
        <v>146</v>
      </c>
      <c r="BE126" s="190">
        <f>IF(N126="základní",J126,0)</f>
        <v>0</v>
      </c>
      <c r="BF126" s="190">
        <f>IF(N126="snížená",J126,0)</f>
        <v>0</v>
      </c>
      <c r="BG126" s="190">
        <f>IF(N126="zákl. přenesená",J126,0)</f>
        <v>0</v>
      </c>
      <c r="BH126" s="190">
        <f>IF(N126="sníž. přenesená",J126,0)</f>
        <v>0</v>
      </c>
      <c r="BI126" s="190">
        <f>IF(N126="nulová",J126,0)</f>
        <v>0</v>
      </c>
      <c r="BJ126" s="18" t="s">
        <v>84</v>
      </c>
      <c r="BK126" s="190">
        <f>ROUND(I126*H126,2)</f>
        <v>0</v>
      </c>
      <c r="BL126" s="18" t="s">
        <v>152</v>
      </c>
      <c r="BM126" s="189" t="s">
        <v>394</v>
      </c>
    </row>
    <row r="127" spans="1:65" s="2" customFormat="1" ht="19.2">
      <c r="A127" s="35"/>
      <c r="B127" s="36"/>
      <c r="C127" s="37"/>
      <c r="D127" s="191" t="s">
        <v>154</v>
      </c>
      <c r="E127" s="37"/>
      <c r="F127" s="192" t="s">
        <v>333</v>
      </c>
      <c r="G127" s="37"/>
      <c r="H127" s="37"/>
      <c r="I127" s="193"/>
      <c r="J127" s="37"/>
      <c r="K127" s="37"/>
      <c r="L127" s="40"/>
      <c r="M127" s="194"/>
      <c r="N127" s="195"/>
      <c r="O127" s="65"/>
      <c r="P127" s="65"/>
      <c r="Q127" s="65"/>
      <c r="R127" s="65"/>
      <c r="S127" s="65"/>
      <c r="T127" s="65"/>
      <c r="U127" s="66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154</v>
      </c>
      <c r="AU127" s="18" t="s">
        <v>86</v>
      </c>
    </row>
    <row r="128" spans="1:65" s="14" customFormat="1">
      <c r="B128" s="206"/>
      <c r="C128" s="207"/>
      <c r="D128" s="191" t="s">
        <v>156</v>
      </c>
      <c r="E128" s="208" t="s">
        <v>19</v>
      </c>
      <c r="F128" s="209" t="s">
        <v>395</v>
      </c>
      <c r="G128" s="207"/>
      <c r="H128" s="210">
        <v>122.06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4"/>
      <c r="U128" s="215"/>
      <c r="AT128" s="216" t="s">
        <v>156</v>
      </c>
      <c r="AU128" s="216" t="s">
        <v>86</v>
      </c>
      <c r="AV128" s="14" t="s">
        <v>86</v>
      </c>
      <c r="AW128" s="14" t="s">
        <v>37</v>
      </c>
      <c r="AX128" s="14" t="s">
        <v>84</v>
      </c>
      <c r="AY128" s="216" t="s">
        <v>146</v>
      </c>
    </row>
    <row r="129" spans="1:65" s="2" customFormat="1" ht="14.4" customHeight="1">
      <c r="A129" s="35"/>
      <c r="B129" s="36"/>
      <c r="C129" s="178" t="s">
        <v>335</v>
      </c>
      <c r="D129" s="178" t="s">
        <v>148</v>
      </c>
      <c r="E129" s="179" t="s">
        <v>336</v>
      </c>
      <c r="F129" s="180" t="s">
        <v>337</v>
      </c>
      <c r="G129" s="181" t="s">
        <v>164</v>
      </c>
      <c r="H129" s="182">
        <v>71.33</v>
      </c>
      <c r="I129" s="183"/>
      <c r="J129" s="184">
        <f>ROUND(I129*H129,2)</f>
        <v>0</v>
      </c>
      <c r="K129" s="180" t="s">
        <v>165</v>
      </c>
      <c r="L129" s="40"/>
      <c r="M129" s="185" t="s">
        <v>19</v>
      </c>
      <c r="N129" s="186" t="s">
        <v>47</v>
      </c>
      <c r="O129" s="6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7">
        <f>S129*H129</f>
        <v>0</v>
      </c>
      <c r="U129" s="188" t="s">
        <v>19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152</v>
      </c>
      <c r="AT129" s="189" t="s">
        <v>148</v>
      </c>
      <c r="AU129" s="189" t="s">
        <v>86</v>
      </c>
      <c r="AY129" s="18" t="s">
        <v>146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84</v>
      </c>
      <c r="BK129" s="190">
        <f>ROUND(I129*H129,2)</f>
        <v>0</v>
      </c>
      <c r="BL129" s="18" t="s">
        <v>152</v>
      </c>
      <c r="BM129" s="189" t="s">
        <v>396</v>
      </c>
    </row>
    <row r="130" spans="1:65" s="2" customFormat="1" ht="28.8">
      <c r="A130" s="35"/>
      <c r="B130" s="36"/>
      <c r="C130" s="37"/>
      <c r="D130" s="191" t="s">
        <v>154</v>
      </c>
      <c r="E130" s="37"/>
      <c r="F130" s="192" t="s">
        <v>339</v>
      </c>
      <c r="G130" s="37"/>
      <c r="H130" s="37"/>
      <c r="I130" s="193"/>
      <c r="J130" s="37"/>
      <c r="K130" s="37"/>
      <c r="L130" s="40"/>
      <c r="M130" s="194"/>
      <c r="N130" s="195"/>
      <c r="O130" s="65"/>
      <c r="P130" s="65"/>
      <c r="Q130" s="65"/>
      <c r="R130" s="65"/>
      <c r="S130" s="65"/>
      <c r="T130" s="65"/>
      <c r="U130" s="66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154</v>
      </c>
      <c r="AU130" s="18" t="s">
        <v>86</v>
      </c>
    </row>
    <row r="131" spans="1:65" s="14" customFormat="1">
      <c r="B131" s="206"/>
      <c r="C131" s="207"/>
      <c r="D131" s="191" t="s">
        <v>156</v>
      </c>
      <c r="E131" s="208" t="s">
        <v>19</v>
      </c>
      <c r="F131" s="209" t="s">
        <v>397</v>
      </c>
      <c r="G131" s="207"/>
      <c r="H131" s="210">
        <v>71.33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4"/>
      <c r="U131" s="215"/>
      <c r="AT131" s="216" t="s">
        <v>156</v>
      </c>
      <c r="AU131" s="216" t="s">
        <v>86</v>
      </c>
      <c r="AV131" s="14" t="s">
        <v>86</v>
      </c>
      <c r="AW131" s="14" t="s">
        <v>37</v>
      </c>
      <c r="AX131" s="14" t="s">
        <v>84</v>
      </c>
      <c r="AY131" s="216" t="s">
        <v>146</v>
      </c>
    </row>
    <row r="132" spans="1:65" s="12" customFormat="1" ht="22.95" customHeight="1">
      <c r="B132" s="162"/>
      <c r="C132" s="163"/>
      <c r="D132" s="164" t="s">
        <v>75</v>
      </c>
      <c r="E132" s="176" t="s">
        <v>219</v>
      </c>
      <c r="F132" s="176" t="s">
        <v>220</v>
      </c>
      <c r="G132" s="163"/>
      <c r="H132" s="163"/>
      <c r="I132" s="166"/>
      <c r="J132" s="177">
        <f>BK132</f>
        <v>0</v>
      </c>
      <c r="K132" s="163"/>
      <c r="L132" s="168"/>
      <c r="M132" s="169"/>
      <c r="N132" s="170"/>
      <c r="O132" s="170"/>
      <c r="P132" s="171">
        <f>SUM(P133:P138)</f>
        <v>0</v>
      </c>
      <c r="Q132" s="170"/>
      <c r="R132" s="171">
        <f>SUM(R133:R138)</f>
        <v>0</v>
      </c>
      <c r="S132" s="170"/>
      <c r="T132" s="171">
        <f>SUM(T133:T138)</f>
        <v>0</v>
      </c>
      <c r="U132" s="172"/>
      <c r="AR132" s="173" t="s">
        <v>84</v>
      </c>
      <c r="AT132" s="174" t="s">
        <v>75</v>
      </c>
      <c r="AU132" s="174" t="s">
        <v>84</v>
      </c>
      <c r="AY132" s="173" t="s">
        <v>146</v>
      </c>
      <c r="BK132" s="175">
        <f>SUM(BK133:BK138)</f>
        <v>0</v>
      </c>
    </row>
    <row r="133" spans="1:65" s="2" customFormat="1" ht="37.950000000000003" customHeight="1">
      <c r="A133" s="35"/>
      <c r="B133" s="36"/>
      <c r="C133" s="178" t="s">
        <v>341</v>
      </c>
      <c r="D133" s="178" t="s">
        <v>148</v>
      </c>
      <c r="E133" s="179" t="s">
        <v>222</v>
      </c>
      <c r="F133" s="180" t="s">
        <v>223</v>
      </c>
      <c r="G133" s="181" t="s">
        <v>179</v>
      </c>
      <c r="H133" s="182">
        <v>7.0090000000000003</v>
      </c>
      <c r="I133" s="183"/>
      <c r="J133" s="184">
        <f>ROUND(I133*H133,2)</f>
        <v>0</v>
      </c>
      <c r="K133" s="180" t="s">
        <v>19</v>
      </c>
      <c r="L133" s="40"/>
      <c r="M133" s="185" t="s">
        <v>19</v>
      </c>
      <c r="N133" s="186" t="s">
        <v>47</v>
      </c>
      <c r="O133" s="6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7">
        <f>S133*H133</f>
        <v>0</v>
      </c>
      <c r="U133" s="188" t="s">
        <v>19</v>
      </c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9" t="s">
        <v>152</v>
      </c>
      <c r="AT133" s="189" t="s">
        <v>148</v>
      </c>
      <c r="AU133" s="189" t="s">
        <v>86</v>
      </c>
      <c r="AY133" s="18" t="s">
        <v>146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8" t="s">
        <v>84</v>
      </c>
      <c r="BK133" s="190">
        <f>ROUND(I133*H133,2)</f>
        <v>0</v>
      </c>
      <c r="BL133" s="18" t="s">
        <v>152</v>
      </c>
      <c r="BM133" s="189" t="s">
        <v>398</v>
      </c>
    </row>
    <row r="134" spans="1:65" s="2" customFormat="1" ht="28.8">
      <c r="A134" s="35"/>
      <c r="B134" s="36"/>
      <c r="C134" s="37"/>
      <c r="D134" s="191" t="s">
        <v>154</v>
      </c>
      <c r="E134" s="37"/>
      <c r="F134" s="192" t="s">
        <v>225</v>
      </c>
      <c r="G134" s="37"/>
      <c r="H134" s="37"/>
      <c r="I134" s="193"/>
      <c r="J134" s="37"/>
      <c r="K134" s="37"/>
      <c r="L134" s="40"/>
      <c r="M134" s="194"/>
      <c r="N134" s="195"/>
      <c r="O134" s="65"/>
      <c r="P134" s="65"/>
      <c r="Q134" s="65"/>
      <c r="R134" s="65"/>
      <c r="S134" s="65"/>
      <c r="T134" s="65"/>
      <c r="U134" s="66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154</v>
      </c>
      <c r="AU134" s="18" t="s">
        <v>86</v>
      </c>
    </row>
    <row r="135" spans="1:65" s="13" customFormat="1" ht="20.399999999999999">
      <c r="B135" s="196"/>
      <c r="C135" s="197"/>
      <c r="D135" s="191" t="s">
        <v>156</v>
      </c>
      <c r="E135" s="198" t="s">
        <v>19</v>
      </c>
      <c r="F135" s="199" t="s">
        <v>226</v>
      </c>
      <c r="G135" s="197"/>
      <c r="H135" s="198" t="s">
        <v>19</v>
      </c>
      <c r="I135" s="200"/>
      <c r="J135" s="197"/>
      <c r="K135" s="197"/>
      <c r="L135" s="201"/>
      <c r="M135" s="202"/>
      <c r="N135" s="203"/>
      <c r="O135" s="203"/>
      <c r="P135" s="203"/>
      <c r="Q135" s="203"/>
      <c r="R135" s="203"/>
      <c r="S135" s="203"/>
      <c r="T135" s="203"/>
      <c r="U135" s="204"/>
      <c r="AT135" s="205" t="s">
        <v>156</v>
      </c>
      <c r="AU135" s="205" t="s">
        <v>86</v>
      </c>
      <c r="AV135" s="13" t="s">
        <v>84</v>
      </c>
      <c r="AW135" s="13" t="s">
        <v>37</v>
      </c>
      <c r="AX135" s="13" t="s">
        <v>76</v>
      </c>
      <c r="AY135" s="205" t="s">
        <v>146</v>
      </c>
    </row>
    <row r="136" spans="1:65" s="13" customFormat="1" ht="30.6">
      <c r="B136" s="196"/>
      <c r="C136" s="197"/>
      <c r="D136" s="191" t="s">
        <v>156</v>
      </c>
      <c r="E136" s="198" t="s">
        <v>19</v>
      </c>
      <c r="F136" s="199" t="s">
        <v>227</v>
      </c>
      <c r="G136" s="197"/>
      <c r="H136" s="198" t="s">
        <v>19</v>
      </c>
      <c r="I136" s="200"/>
      <c r="J136" s="197"/>
      <c r="K136" s="197"/>
      <c r="L136" s="201"/>
      <c r="M136" s="202"/>
      <c r="N136" s="203"/>
      <c r="O136" s="203"/>
      <c r="P136" s="203"/>
      <c r="Q136" s="203"/>
      <c r="R136" s="203"/>
      <c r="S136" s="203"/>
      <c r="T136" s="203"/>
      <c r="U136" s="204"/>
      <c r="AT136" s="205" t="s">
        <v>156</v>
      </c>
      <c r="AU136" s="205" t="s">
        <v>86</v>
      </c>
      <c r="AV136" s="13" t="s">
        <v>84</v>
      </c>
      <c r="AW136" s="13" t="s">
        <v>37</v>
      </c>
      <c r="AX136" s="13" t="s">
        <v>76</v>
      </c>
      <c r="AY136" s="205" t="s">
        <v>146</v>
      </c>
    </row>
    <row r="137" spans="1:65" s="14" customFormat="1">
      <c r="B137" s="206"/>
      <c r="C137" s="207"/>
      <c r="D137" s="191" t="s">
        <v>156</v>
      </c>
      <c r="E137" s="208" t="s">
        <v>19</v>
      </c>
      <c r="F137" s="209" t="s">
        <v>399</v>
      </c>
      <c r="G137" s="207"/>
      <c r="H137" s="210">
        <v>7.0090000000000003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4"/>
      <c r="U137" s="215"/>
      <c r="AT137" s="216" t="s">
        <v>156</v>
      </c>
      <c r="AU137" s="216" t="s">
        <v>86</v>
      </c>
      <c r="AV137" s="14" t="s">
        <v>86</v>
      </c>
      <c r="AW137" s="14" t="s">
        <v>37</v>
      </c>
      <c r="AX137" s="14" t="s">
        <v>76</v>
      </c>
      <c r="AY137" s="216" t="s">
        <v>146</v>
      </c>
    </row>
    <row r="138" spans="1:65" s="15" customFormat="1">
      <c r="B138" s="217"/>
      <c r="C138" s="218"/>
      <c r="D138" s="191" t="s">
        <v>156</v>
      </c>
      <c r="E138" s="219" t="s">
        <v>19</v>
      </c>
      <c r="F138" s="220" t="s">
        <v>161</v>
      </c>
      <c r="G138" s="218"/>
      <c r="H138" s="221">
        <v>7.0090000000000003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5"/>
      <c r="U138" s="226"/>
      <c r="AT138" s="227" t="s">
        <v>156</v>
      </c>
      <c r="AU138" s="227" t="s">
        <v>86</v>
      </c>
      <c r="AV138" s="15" t="s">
        <v>152</v>
      </c>
      <c r="AW138" s="15" t="s">
        <v>4</v>
      </c>
      <c r="AX138" s="15" t="s">
        <v>84</v>
      </c>
      <c r="AY138" s="227" t="s">
        <v>146</v>
      </c>
    </row>
    <row r="139" spans="1:65" s="12" customFormat="1" ht="22.95" customHeight="1">
      <c r="B139" s="162"/>
      <c r="C139" s="163"/>
      <c r="D139" s="164" t="s">
        <v>75</v>
      </c>
      <c r="E139" s="176" t="s">
        <v>344</v>
      </c>
      <c r="F139" s="176" t="s">
        <v>345</v>
      </c>
      <c r="G139" s="163"/>
      <c r="H139" s="163"/>
      <c r="I139" s="166"/>
      <c r="J139" s="177">
        <f>BK139</f>
        <v>0</v>
      </c>
      <c r="K139" s="163"/>
      <c r="L139" s="168"/>
      <c r="M139" s="169"/>
      <c r="N139" s="170"/>
      <c r="O139" s="170"/>
      <c r="P139" s="171">
        <f>SUM(P140:P141)</f>
        <v>0</v>
      </c>
      <c r="Q139" s="170"/>
      <c r="R139" s="171">
        <f>SUM(R140:R141)</f>
        <v>0</v>
      </c>
      <c r="S139" s="170"/>
      <c r="T139" s="171">
        <f>SUM(T140:T141)</f>
        <v>0</v>
      </c>
      <c r="U139" s="172"/>
      <c r="AR139" s="173" t="s">
        <v>84</v>
      </c>
      <c r="AT139" s="174" t="s">
        <v>75</v>
      </c>
      <c r="AU139" s="174" t="s">
        <v>84</v>
      </c>
      <c r="AY139" s="173" t="s">
        <v>146</v>
      </c>
      <c r="BK139" s="175">
        <f>SUM(BK140:BK141)</f>
        <v>0</v>
      </c>
    </row>
    <row r="140" spans="1:65" s="2" customFormat="1" ht="14.4" customHeight="1">
      <c r="A140" s="35"/>
      <c r="B140" s="36"/>
      <c r="C140" s="178" t="s">
        <v>8</v>
      </c>
      <c r="D140" s="178" t="s">
        <v>148</v>
      </c>
      <c r="E140" s="179" t="s">
        <v>346</v>
      </c>
      <c r="F140" s="180" t="s">
        <v>347</v>
      </c>
      <c r="G140" s="181" t="s">
        <v>348</v>
      </c>
      <c r="H140" s="182">
        <v>1E-3</v>
      </c>
      <c r="I140" s="183"/>
      <c r="J140" s="184">
        <f>ROUND(I140*H140,2)</f>
        <v>0</v>
      </c>
      <c r="K140" s="180" t="s">
        <v>165</v>
      </c>
      <c r="L140" s="40"/>
      <c r="M140" s="185" t="s">
        <v>19</v>
      </c>
      <c r="N140" s="186" t="s">
        <v>47</v>
      </c>
      <c r="O140" s="6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7">
        <f>S140*H140</f>
        <v>0</v>
      </c>
      <c r="U140" s="188" t="s">
        <v>19</v>
      </c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9" t="s">
        <v>152</v>
      </c>
      <c r="AT140" s="189" t="s">
        <v>148</v>
      </c>
      <c r="AU140" s="189" t="s">
        <v>86</v>
      </c>
      <c r="AY140" s="18" t="s">
        <v>146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8" t="s">
        <v>84</v>
      </c>
      <c r="BK140" s="190">
        <f>ROUND(I140*H140,2)</f>
        <v>0</v>
      </c>
      <c r="BL140" s="18" t="s">
        <v>152</v>
      </c>
      <c r="BM140" s="189" t="s">
        <v>400</v>
      </c>
    </row>
    <row r="141" spans="1:65" s="2" customFormat="1" ht="19.2">
      <c r="A141" s="35"/>
      <c r="B141" s="36"/>
      <c r="C141" s="37"/>
      <c r="D141" s="191" t="s">
        <v>154</v>
      </c>
      <c r="E141" s="37"/>
      <c r="F141" s="192" t="s">
        <v>350</v>
      </c>
      <c r="G141" s="37"/>
      <c r="H141" s="37"/>
      <c r="I141" s="193"/>
      <c r="J141" s="37"/>
      <c r="K141" s="37"/>
      <c r="L141" s="40"/>
      <c r="M141" s="241"/>
      <c r="N141" s="242"/>
      <c r="O141" s="243"/>
      <c r="P141" s="243"/>
      <c r="Q141" s="243"/>
      <c r="R141" s="243"/>
      <c r="S141" s="243"/>
      <c r="T141" s="243"/>
      <c r="U141" s="244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154</v>
      </c>
      <c r="AU141" s="18" t="s">
        <v>86</v>
      </c>
    </row>
    <row r="142" spans="1:65" s="2" customFormat="1" ht="6.9" customHeight="1">
      <c r="A142" s="35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Kuklt9MtReku9BwpsTpw126AE9TJmbGoTTs8Cu5T5RoCG2FPeIX0bVFi/2mwYibbzcN4zX3e7OwYoefnSMk4Ng==" saltValue="7h9NVsFfgPvJ6ggcLTEvZjI8u1ivzTAqB7mb7N9kTxUdA1lOZgiM0UKBK2DiW66i4YxZJNQvbNx8GVoWmTb8Aw==" spinCount="100000" sheet="1" objects="1" scenarios="1" formatColumns="0" formatRows="0" autoFilter="0"/>
  <autoFilter ref="C88:K141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112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1" customFormat="1" ht="12" customHeight="1">
      <c r="B8" s="21"/>
      <c r="D8" s="113" t="s">
        <v>122</v>
      </c>
      <c r="L8" s="21"/>
    </row>
    <row r="9" spans="1:46" s="2" customFormat="1" ht="16.5" customHeight="1">
      <c r="A9" s="35"/>
      <c r="B9" s="40"/>
      <c r="C9" s="35"/>
      <c r="D9" s="35"/>
      <c r="E9" s="373" t="s">
        <v>401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230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402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31. 1. 2019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39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40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ROUND(J88,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ROUND((SUM(BE88:BE125)),  2)</f>
        <v>0</v>
      </c>
      <c r="G35" s="35"/>
      <c r="H35" s="35"/>
      <c r="I35" s="125">
        <v>0.21</v>
      </c>
      <c r="J35" s="124">
        <f>ROUND(((SUM(BE88:BE125))*I35),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ROUND((SUM(BF88:BF125)),  2)</f>
        <v>0</v>
      </c>
      <c r="G36" s="35"/>
      <c r="H36" s="35"/>
      <c r="I36" s="125">
        <v>0.15</v>
      </c>
      <c r="J36" s="124">
        <f>ROUND(((SUM(BF88:BF125))*I36),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ROUND((SUM(BG88:BG125)),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ROUND((SUM(BH88:BH125)),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ROUND((SUM(BI88:BI125)),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124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1" t="str">
        <f>E7</f>
        <v>Revitalizace nivy – tůně pod Čarovným lesem</v>
      </c>
      <c r="F50" s="372"/>
      <c r="G50" s="372"/>
      <c r="H50" s="37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1" t="s">
        <v>401</v>
      </c>
      <c r="F52" s="370"/>
      <c r="G52" s="370"/>
      <c r="H52" s="370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230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7" t="str">
        <f>E11</f>
        <v>SO 04.1 - Zátopa</v>
      </c>
      <c r="F54" s="370"/>
      <c r="G54" s="370"/>
      <c r="H54" s="370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Bezejmenný VT, ř. km 1,05</v>
      </c>
      <c r="G56" s="37"/>
      <c r="H56" s="37"/>
      <c r="I56" s="30" t="s">
        <v>23</v>
      </c>
      <c r="J56" s="60" t="str">
        <f>IF(J14="","",J14)</f>
        <v>31. 1. 2019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65" customHeight="1">
      <c r="A58" s="35"/>
      <c r="B58" s="36"/>
      <c r="C58" s="30" t="s">
        <v>25</v>
      </c>
      <c r="D58" s="37"/>
      <c r="E58" s="37"/>
      <c r="F58" s="28" t="str">
        <f>E17</f>
        <v>Město Šumperk</v>
      </c>
      <c r="G58" s="37"/>
      <c r="H58" s="37"/>
      <c r="I58" s="30" t="s">
        <v>33</v>
      </c>
      <c r="J58" s="33" t="str">
        <f>E23</f>
        <v>Terra-pozemkové úpravy,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6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Ing.et Ing. Filip Brtna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125</v>
      </c>
      <c r="D61" s="138"/>
      <c r="E61" s="138"/>
      <c r="F61" s="138"/>
      <c r="G61" s="138"/>
      <c r="H61" s="138"/>
      <c r="I61" s="138"/>
      <c r="J61" s="139" t="s">
        <v>126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J88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127</v>
      </c>
    </row>
    <row r="64" spans="1:47" s="9" customFormat="1" ht="24.9" customHeight="1">
      <c r="B64" s="141"/>
      <c r="C64" s="142"/>
      <c r="D64" s="143" t="s">
        <v>128</v>
      </c>
      <c r="E64" s="144"/>
      <c r="F64" s="144"/>
      <c r="G64" s="144"/>
      <c r="H64" s="144"/>
      <c r="I64" s="144"/>
      <c r="J64" s="145">
        <f>J89</f>
        <v>0</v>
      </c>
      <c r="K64" s="142"/>
      <c r="L64" s="146"/>
    </row>
    <row r="65" spans="1:31" s="10" customFormat="1" ht="19.95" customHeight="1">
      <c r="B65" s="147"/>
      <c r="C65" s="98"/>
      <c r="D65" s="148" t="s">
        <v>129</v>
      </c>
      <c r="E65" s="149"/>
      <c r="F65" s="149"/>
      <c r="G65" s="149"/>
      <c r="H65" s="149"/>
      <c r="I65" s="149"/>
      <c r="J65" s="150">
        <f>J90</f>
        <v>0</v>
      </c>
      <c r="K65" s="98"/>
      <c r="L65" s="151"/>
    </row>
    <row r="66" spans="1:31" s="10" customFormat="1" ht="19.95" customHeight="1">
      <c r="B66" s="147"/>
      <c r="C66" s="98"/>
      <c r="D66" s="148" t="s">
        <v>176</v>
      </c>
      <c r="E66" s="149"/>
      <c r="F66" s="149"/>
      <c r="G66" s="149"/>
      <c r="H66" s="149"/>
      <c r="I66" s="149"/>
      <c r="J66" s="150">
        <f>J119</f>
        <v>0</v>
      </c>
      <c r="K66" s="98"/>
      <c r="L66" s="151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" customHeight="1">
      <c r="A73" s="35"/>
      <c r="B73" s="36"/>
      <c r="C73" s="24" t="s">
        <v>130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1" t="str">
        <f>E7</f>
        <v>Revitalizace nivy – tůně pod Čarovným lesem</v>
      </c>
      <c r="F76" s="372"/>
      <c r="G76" s="372"/>
      <c r="H76" s="372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1" customFormat="1" ht="12" customHeight="1">
      <c r="B77" s="22"/>
      <c r="C77" s="30" t="s">
        <v>122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>
      <c r="A78" s="35"/>
      <c r="B78" s="36"/>
      <c r="C78" s="37"/>
      <c r="D78" s="37"/>
      <c r="E78" s="371" t="s">
        <v>401</v>
      </c>
      <c r="F78" s="370"/>
      <c r="G78" s="370"/>
      <c r="H78" s="370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230</v>
      </c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7" t="str">
        <f>E11</f>
        <v>SO 04.1 - Zátopa</v>
      </c>
      <c r="F80" s="370"/>
      <c r="G80" s="370"/>
      <c r="H80" s="370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F14</f>
        <v>Bezejmenný VT, ř. km 1,05</v>
      </c>
      <c r="G82" s="37"/>
      <c r="H82" s="37"/>
      <c r="I82" s="30" t="s">
        <v>23</v>
      </c>
      <c r="J82" s="60" t="str">
        <f>IF(J14="","",J14)</f>
        <v>31. 1. 2019</v>
      </c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25.65" customHeight="1">
      <c r="A84" s="35"/>
      <c r="B84" s="36"/>
      <c r="C84" s="30" t="s">
        <v>25</v>
      </c>
      <c r="D84" s="37"/>
      <c r="E84" s="37"/>
      <c r="F84" s="28" t="str">
        <f>E17</f>
        <v>Město Šumperk</v>
      </c>
      <c r="G84" s="37"/>
      <c r="H84" s="37"/>
      <c r="I84" s="30" t="s">
        <v>33</v>
      </c>
      <c r="J84" s="33" t="str">
        <f>E23</f>
        <v>Terra-pozemkové úpravy, s.r.o.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25.65" customHeight="1">
      <c r="A85" s="35"/>
      <c r="B85" s="36"/>
      <c r="C85" s="30" t="s">
        <v>31</v>
      </c>
      <c r="D85" s="37"/>
      <c r="E85" s="37"/>
      <c r="F85" s="28" t="str">
        <f>IF(E20="","",E20)</f>
        <v>Vyplň údaj</v>
      </c>
      <c r="G85" s="37"/>
      <c r="H85" s="37"/>
      <c r="I85" s="30" t="s">
        <v>38</v>
      </c>
      <c r="J85" s="33" t="str">
        <f>E26</f>
        <v>Ing.et Ing. Filip Brtna</v>
      </c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2"/>
      <c r="B87" s="153"/>
      <c r="C87" s="154" t="s">
        <v>131</v>
      </c>
      <c r="D87" s="155" t="s">
        <v>61</v>
      </c>
      <c r="E87" s="155" t="s">
        <v>57</v>
      </c>
      <c r="F87" s="155" t="s">
        <v>58</v>
      </c>
      <c r="G87" s="155" t="s">
        <v>132</v>
      </c>
      <c r="H87" s="155" t="s">
        <v>133</v>
      </c>
      <c r="I87" s="155" t="s">
        <v>134</v>
      </c>
      <c r="J87" s="155" t="s">
        <v>126</v>
      </c>
      <c r="K87" s="156" t="s">
        <v>135</v>
      </c>
      <c r="L87" s="157"/>
      <c r="M87" s="69" t="s">
        <v>19</v>
      </c>
      <c r="N87" s="70" t="s">
        <v>46</v>
      </c>
      <c r="O87" s="70" t="s">
        <v>136</v>
      </c>
      <c r="P87" s="70" t="s">
        <v>137</v>
      </c>
      <c r="Q87" s="70" t="s">
        <v>138</v>
      </c>
      <c r="R87" s="70" t="s">
        <v>139</v>
      </c>
      <c r="S87" s="70" t="s">
        <v>140</v>
      </c>
      <c r="T87" s="70" t="s">
        <v>141</v>
      </c>
      <c r="U87" s="71" t="s">
        <v>142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</row>
    <row r="88" spans="1:65" s="2" customFormat="1" ht="22.95" customHeight="1">
      <c r="A88" s="35"/>
      <c r="B88" s="36"/>
      <c r="C88" s="76" t="s">
        <v>143</v>
      </c>
      <c r="D88" s="37"/>
      <c r="E88" s="37"/>
      <c r="F88" s="37"/>
      <c r="G88" s="37"/>
      <c r="H88" s="37"/>
      <c r="I88" s="37"/>
      <c r="J88" s="158">
        <f>BK88</f>
        <v>0</v>
      </c>
      <c r="K88" s="37"/>
      <c r="L88" s="40"/>
      <c r="M88" s="72"/>
      <c r="N88" s="159"/>
      <c r="O88" s="73"/>
      <c r="P88" s="160">
        <f>P89</f>
        <v>0</v>
      </c>
      <c r="Q88" s="73"/>
      <c r="R88" s="160">
        <f>R89</f>
        <v>0</v>
      </c>
      <c r="S88" s="73"/>
      <c r="T88" s="160">
        <f>T89</f>
        <v>0</v>
      </c>
      <c r="U88" s="74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75</v>
      </c>
      <c r="AU88" s="18" t="s">
        <v>127</v>
      </c>
      <c r="BK88" s="161">
        <f>BK89</f>
        <v>0</v>
      </c>
    </row>
    <row r="89" spans="1:65" s="12" customFormat="1" ht="25.95" customHeight="1">
      <c r="B89" s="162"/>
      <c r="C89" s="163"/>
      <c r="D89" s="164" t="s">
        <v>75</v>
      </c>
      <c r="E89" s="165" t="s">
        <v>144</v>
      </c>
      <c r="F89" s="165" t="s">
        <v>145</v>
      </c>
      <c r="G89" s="163"/>
      <c r="H89" s="163"/>
      <c r="I89" s="166"/>
      <c r="J89" s="167">
        <f>BK89</f>
        <v>0</v>
      </c>
      <c r="K89" s="163"/>
      <c r="L89" s="168"/>
      <c r="M89" s="169"/>
      <c r="N89" s="170"/>
      <c r="O89" s="170"/>
      <c r="P89" s="171">
        <f>P90+P119</f>
        <v>0</v>
      </c>
      <c r="Q89" s="170"/>
      <c r="R89" s="171">
        <f>R90+R119</f>
        <v>0</v>
      </c>
      <c r="S89" s="170"/>
      <c r="T89" s="171">
        <f>T90+T119</f>
        <v>0</v>
      </c>
      <c r="U89" s="172"/>
      <c r="AR89" s="173" t="s">
        <v>84</v>
      </c>
      <c r="AT89" s="174" t="s">
        <v>75</v>
      </c>
      <c r="AU89" s="174" t="s">
        <v>76</v>
      </c>
      <c r="AY89" s="173" t="s">
        <v>146</v>
      </c>
      <c r="BK89" s="175">
        <f>BK90+BK119</f>
        <v>0</v>
      </c>
    </row>
    <row r="90" spans="1:65" s="12" customFormat="1" ht="22.95" customHeight="1">
      <c r="B90" s="162"/>
      <c r="C90" s="163"/>
      <c r="D90" s="164" t="s">
        <v>75</v>
      </c>
      <c r="E90" s="176" t="s">
        <v>84</v>
      </c>
      <c r="F90" s="176" t="s">
        <v>147</v>
      </c>
      <c r="G90" s="163"/>
      <c r="H90" s="163"/>
      <c r="I90" s="166"/>
      <c r="J90" s="177">
        <f>BK90</f>
        <v>0</v>
      </c>
      <c r="K90" s="163"/>
      <c r="L90" s="168"/>
      <c r="M90" s="169"/>
      <c r="N90" s="170"/>
      <c r="O90" s="170"/>
      <c r="P90" s="171">
        <f>SUM(P91:P118)</f>
        <v>0</v>
      </c>
      <c r="Q90" s="170"/>
      <c r="R90" s="171">
        <f>SUM(R91:R118)</f>
        <v>0</v>
      </c>
      <c r="S90" s="170"/>
      <c r="T90" s="171">
        <f>SUM(T91:T118)</f>
        <v>0</v>
      </c>
      <c r="U90" s="172"/>
      <c r="AR90" s="173" t="s">
        <v>84</v>
      </c>
      <c r="AT90" s="174" t="s">
        <v>75</v>
      </c>
      <c r="AU90" s="174" t="s">
        <v>84</v>
      </c>
      <c r="AY90" s="173" t="s">
        <v>146</v>
      </c>
      <c r="BK90" s="175">
        <f>SUM(BK91:BK118)</f>
        <v>0</v>
      </c>
    </row>
    <row r="91" spans="1:65" s="2" customFormat="1" ht="24.15" customHeight="1">
      <c r="A91" s="35"/>
      <c r="B91" s="36"/>
      <c r="C91" s="178" t="s">
        <v>84</v>
      </c>
      <c r="D91" s="178" t="s">
        <v>148</v>
      </c>
      <c r="E91" s="179" t="s">
        <v>232</v>
      </c>
      <c r="F91" s="180" t="s">
        <v>233</v>
      </c>
      <c r="G91" s="181" t="s">
        <v>179</v>
      </c>
      <c r="H91" s="182">
        <v>90.58</v>
      </c>
      <c r="I91" s="183"/>
      <c r="J91" s="184">
        <f>ROUND(I91*H91,2)</f>
        <v>0</v>
      </c>
      <c r="K91" s="180" t="s">
        <v>165</v>
      </c>
      <c r="L91" s="40"/>
      <c r="M91" s="185" t="s">
        <v>19</v>
      </c>
      <c r="N91" s="186" t="s">
        <v>47</v>
      </c>
      <c r="O91" s="65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7">
        <f>S91*H91</f>
        <v>0</v>
      </c>
      <c r="U91" s="188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152</v>
      </c>
      <c r="AT91" s="189" t="s">
        <v>148</v>
      </c>
      <c r="AU91" s="189" t="s">
        <v>86</v>
      </c>
      <c r="AY91" s="18" t="s">
        <v>146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8" t="s">
        <v>84</v>
      </c>
      <c r="BK91" s="190">
        <f>ROUND(I91*H91,2)</f>
        <v>0</v>
      </c>
      <c r="BL91" s="18" t="s">
        <v>152</v>
      </c>
      <c r="BM91" s="189" t="s">
        <v>403</v>
      </c>
    </row>
    <row r="92" spans="1:65" s="2" customFormat="1" ht="19.2">
      <c r="A92" s="35"/>
      <c r="B92" s="36"/>
      <c r="C92" s="37"/>
      <c r="D92" s="191" t="s">
        <v>154</v>
      </c>
      <c r="E92" s="37"/>
      <c r="F92" s="192" t="s">
        <v>235</v>
      </c>
      <c r="G92" s="37"/>
      <c r="H92" s="37"/>
      <c r="I92" s="193"/>
      <c r="J92" s="37"/>
      <c r="K92" s="37"/>
      <c r="L92" s="40"/>
      <c r="M92" s="194"/>
      <c r="N92" s="195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86</v>
      </c>
    </row>
    <row r="93" spans="1:65" s="13" customFormat="1" ht="20.399999999999999">
      <c r="B93" s="196"/>
      <c r="C93" s="197"/>
      <c r="D93" s="191" t="s">
        <v>156</v>
      </c>
      <c r="E93" s="198" t="s">
        <v>19</v>
      </c>
      <c r="F93" s="199" t="s">
        <v>236</v>
      </c>
      <c r="G93" s="197"/>
      <c r="H93" s="198" t="s">
        <v>19</v>
      </c>
      <c r="I93" s="200"/>
      <c r="J93" s="197"/>
      <c r="K93" s="197"/>
      <c r="L93" s="201"/>
      <c r="M93" s="202"/>
      <c r="N93" s="203"/>
      <c r="O93" s="203"/>
      <c r="P93" s="203"/>
      <c r="Q93" s="203"/>
      <c r="R93" s="203"/>
      <c r="S93" s="203"/>
      <c r="T93" s="203"/>
      <c r="U93" s="204"/>
      <c r="AT93" s="205" t="s">
        <v>156</v>
      </c>
      <c r="AU93" s="205" t="s">
        <v>86</v>
      </c>
      <c r="AV93" s="13" t="s">
        <v>84</v>
      </c>
      <c r="AW93" s="13" t="s">
        <v>37</v>
      </c>
      <c r="AX93" s="13" t="s">
        <v>76</v>
      </c>
      <c r="AY93" s="205" t="s">
        <v>146</v>
      </c>
    </row>
    <row r="94" spans="1:65" s="14" customFormat="1">
      <c r="B94" s="206"/>
      <c r="C94" s="207"/>
      <c r="D94" s="191" t="s">
        <v>156</v>
      </c>
      <c r="E94" s="208" t="s">
        <v>19</v>
      </c>
      <c r="F94" s="209" t="s">
        <v>404</v>
      </c>
      <c r="G94" s="207"/>
      <c r="H94" s="210">
        <v>90.58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4"/>
      <c r="U94" s="215"/>
      <c r="AT94" s="216" t="s">
        <v>156</v>
      </c>
      <c r="AU94" s="216" t="s">
        <v>86</v>
      </c>
      <c r="AV94" s="14" t="s">
        <v>86</v>
      </c>
      <c r="AW94" s="14" t="s">
        <v>37</v>
      </c>
      <c r="AX94" s="14" t="s">
        <v>84</v>
      </c>
      <c r="AY94" s="216" t="s">
        <v>146</v>
      </c>
    </row>
    <row r="95" spans="1:65" s="2" customFormat="1" ht="24.15" customHeight="1">
      <c r="A95" s="35"/>
      <c r="B95" s="36"/>
      <c r="C95" s="178" t="s">
        <v>86</v>
      </c>
      <c r="D95" s="178" t="s">
        <v>148</v>
      </c>
      <c r="E95" s="179" t="s">
        <v>405</v>
      </c>
      <c r="F95" s="180" t="s">
        <v>406</v>
      </c>
      <c r="G95" s="181" t="s">
        <v>179</v>
      </c>
      <c r="H95" s="182">
        <v>121.27800000000001</v>
      </c>
      <c r="I95" s="183"/>
      <c r="J95" s="184">
        <f>ROUND(I95*H95,2)</f>
        <v>0</v>
      </c>
      <c r="K95" s="180" t="s">
        <v>165</v>
      </c>
      <c r="L95" s="40"/>
      <c r="M95" s="185" t="s">
        <v>19</v>
      </c>
      <c r="N95" s="186" t="s">
        <v>47</v>
      </c>
      <c r="O95" s="65"/>
      <c r="P95" s="187">
        <f>O95*H95</f>
        <v>0</v>
      </c>
      <c r="Q95" s="187">
        <v>0</v>
      </c>
      <c r="R95" s="187">
        <f>Q95*H95</f>
        <v>0</v>
      </c>
      <c r="S95" s="187">
        <v>0</v>
      </c>
      <c r="T95" s="187">
        <f>S95*H95</f>
        <v>0</v>
      </c>
      <c r="U95" s="188" t="s">
        <v>19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9" t="s">
        <v>152</v>
      </c>
      <c r="AT95" s="189" t="s">
        <v>148</v>
      </c>
      <c r="AU95" s="189" t="s">
        <v>86</v>
      </c>
      <c r="AY95" s="18" t="s">
        <v>146</v>
      </c>
      <c r="BE95" s="190">
        <f>IF(N95="základní",J95,0)</f>
        <v>0</v>
      </c>
      <c r="BF95" s="190">
        <f>IF(N95="snížená",J95,0)</f>
        <v>0</v>
      </c>
      <c r="BG95" s="190">
        <f>IF(N95="zákl. přenesená",J95,0)</f>
        <v>0</v>
      </c>
      <c r="BH95" s="190">
        <f>IF(N95="sníž. přenesená",J95,0)</f>
        <v>0</v>
      </c>
      <c r="BI95" s="190">
        <f>IF(N95="nulová",J95,0)</f>
        <v>0</v>
      </c>
      <c r="BJ95" s="18" t="s">
        <v>84</v>
      </c>
      <c r="BK95" s="190">
        <f>ROUND(I95*H95,2)</f>
        <v>0</v>
      </c>
      <c r="BL95" s="18" t="s">
        <v>152</v>
      </c>
      <c r="BM95" s="189" t="s">
        <v>407</v>
      </c>
    </row>
    <row r="96" spans="1:65" s="2" customFormat="1" ht="28.8">
      <c r="A96" s="35"/>
      <c r="B96" s="36"/>
      <c r="C96" s="37"/>
      <c r="D96" s="191" t="s">
        <v>154</v>
      </c>
      <c r="E96" s="37"/>
      <c r="F96" s="192" t="s">
        <v>408</v>
      </c>
      <c r="G96" s="37"/>
      <c r="H96" s="37"/>
      <c r="I96" s="193"/>
      <c r="J96" s="37"/>
      <c r="K96" s="37"/>
      <c r="L96" s="40"/>
      <c r="M96" s="194"/>
      <c r="N96" s="195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154</v>
      </c>
      <c r="AU96" s="18" t="s">
        <v>86</v>
      </c>
    </row>
    <row r="97" spans="1:65" s="13" customFormat="1">
      <c r="B97" s="196"/>
      <c r="C97" s="197"/>
      <c r="D97" s="191" t="s">
        <v>156</v>
      </c>
      <c r="E97" s="198" t="s">
        <v>19</v>
      </c>
      <c r="F97" s="199" t="s">
        <v>242</v>
      </c>
      <c r="G97" s="197"/>
      <c r="H97" s="198" t="s">
        <v>19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3"/>
      <c r="U97" s="204"/>
      <c r="AT97" s="205" t="s">
        <v>156</v>
      </c>
      <c r="AU97" s="205" t="s">
        <v>86</v>
      </c>
      <c r="AV97" s="13" t="s">
        <v>84</v>
      </c>
      <c r="AW97" s="13" t="s">
        <v>37</v>
      </c>
      <c r="AX97" s="13" t="s">
        <v>76</v>
      </c>
      <c r="AY97" s="205" t="s">
        <v>146</v>
      </c>
    </row>
    <row r="98" spans="1:65" s="14" customFormat="1">
      <c r="B98" s="206"/>
      <c r="C98" s="207"/>
      <c r="D98" s="191" t="s">
        <v>156</v>
      </c>
      <c r="E98" s="208" t="s">
        <v>19</v>
      </c>
      <c r="F98" s="209" t="s">
        <v>409</v>
      </c>
      <c r="G98" s="207"/>
      <c r="H98" s="210">
        <v>121.27800000000001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4"/>
      <c r="U98" s="215"/>
      <c r="AT98" s="216" t="s">
        <v>156</v>
      </c>
      <c r="AU98" s="216" t="s">
        <v>86</v>
      </c>
      <c r="AV98" s="14" t="s">
        <v>86</v>
      </c>
      <c r="AW98" s="14" t="s">
        <v>37</v>
      </c>
      <c r="AX98" s="14" t="s">
        <v>84</v>
      </c>
      <c r="AY98" s="216" t="s">
        <v>146</v>
      </c>
    </row>
    <row r="99" spans="1:65" s="2" customFormat="1" ht="24.15" customHeight="1">
      <c r="A99" s="35"/>
      <c r="B99" s="36"/>
      <c r="C99" s="178" t="s">
        <v>169</v>
      </c>
      <c r="D99" s="178" t="s">
        <v>148</v>
      </c>
      <c r="E99" s="179" t="s">
        <v>410</v>
      </c>
      <c r="F99" s="180" t="s">
        <v>411</v>
      </c>
      <c r="G99" s="181" t="s">
        <v>179</v>
      </c>
      <c r="H99" s="182">
        <v>242.55600000000001</v>
      </c>
      <c r="I99" s="183"/>
      <c r="J99" s="184">
        <f>ROUND(I99*H99,2)</f>
        <v>0</v>
      </c>
      <c r="K99" s="180" t="s">
        <v>165</v>
      </c>
      <c r="L99" s="40"/>
      <c r="M99" s="185" t="s">
        <v>19</v>
      </c>
      <c r="N99" s="186" t="s">
        <v>47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7">
        <f>S99*H99</f>
        <v>0</v>
      </c>
      <c r="U99" s="188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152</v>
      </c>
      <c r="AT99" s="189" t="s">
        <v>148</v>
      </c>
      <c r="AU99" s="189" t="s">
        <v>86</v>
      </c>
      <c r="AY99" s="18" t="s">
        <v>146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84</v>
      </c>
      <c r="BK99" s="190">
        <f>ROUND(I99*H99,2)</f>
        <v>0</v>
      </c>
      <c r="BL99" s="18" t="s">
        <v>152</v>
      </c>
      <c r="BM99" s="189" t="s">
        <v>412</v>
      </c>
    </row>
    <row r="100" spans="1:65" s="2" customFormat="1" ht="28.8">
      <c r="A100" s="35"/>
      <c r="B100" s="36"/>
      <c r="C100" s="37"/>
      <c r="D100" s="191" t="s">
        <v>154</v>
      </c>
      <c r="E100" s="37"/>
      <c r="F100" s="192" t="s">
        <v>413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86</v>
      </c>
    </row>
    <row r="101" spans="1:65" s="13" customFormat="1">
      <c r="B101" s="196"/>
      <c r="C101" s="197"/>
      <c r="D101" s="191" t="s">
        <v>156</v>
      </c>
      <c r="E101" s="198" t="s">
        <v>19</v>
      </c>
      <c r="F101" s="199" t="s">
        <v>248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3"/>
      <c r="U101" s="204"/>
      <c r="AT101" s="205" t="s">
        <v>156</v>
      </c>
      <c r="AU101" s="205" t="s">
        <v>86</v>
      </c>
      <c r="AV101" s="13" t="s">
        <v>84</v>
      </c>
      <c r="AW101" s="13" t="s">
        <v>37</v>
      </c>
      <c r="AX101" s="13" t="s">
        <v>76</v>
      </c>
      <c r="AY101" s="205" t="s">
        <v>146</v>
      </c>
    </row>
    <row r="102" spans="1:65" s="14" customFormat="1">
      <c r="B102" s="206"/>
      <c r="C102" s="207"/>
      <c r="D102" s="191" t="s">
        <v>156</v>
      </c>
      <c r="E102" s="208" t="s">
        <v>19</v>
      </c>
      <c r="F102" s="209" t="s">
        <v>414</v>
      </c>
      <c r="G102" s="207"/>
      <c r="H102" s="210">
        <v>242.55600000000001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4"/>
      <c r="U102" s="215"/>
      <c r="AT102" s="216" t="s">
        <v>156</v>
      </c>
      <c r="AU102" s="216" t="s">
        <v>86</v>
      </c>
      <c r="AV102" s="14" t="s">
        <v>86</v>
      </c>
      <c r="AW102" s="14" t="s">
        <v>37</v>
      </c>
      <c r="AX102" s="14" t="s">
        <v>84</v>
      </c>
      <c r="AY102" s="216" t="s">
        <v>146</v>
      </c>
    </row>
    <row r="103" spans="1:65" s="2" customFormat="1" ht="14.4" customHeight="1">
      <c r="A103" s="35"/>
      <c r="B103" s="36"/>
      <c r="C103" s="178" t="s">
        <v>152</v>
      </c>
      <c r="D103" s="178" t="s">
        <v>148</v>
      </c>
      <c r="E103" s="179" t="s">
        <v>250</v>
      </c>
      <c r="F103" s="180" t="s">
        <v>251</v>
      </c>
      <c r="G103" s="181" t="s">
        <v>179</v>
      </c>
      <c r="H103" s="182">
        <v>121.27800000000001</v>
      </c>
      <c r="I103" s="183"/>
      <c r="J103" s="184">
        <f>ROUND(I103*H103,2)</f>
        <v>0</v>
      </c>
      <c r="K103" s="180" t="s">
        <v>165</v>
      </c>
      <c r="L103" s="40"/>
      <c r="M103" s="185" t="s">
        <v>19</v>
      </c>
      <c r="N103" s="186" t="s">
        <v>47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7">
        <f>S103*H103</f>
        <v>0</v>
      </c>
      <c r="U103" s="188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152</v>
      </c>
      <c r="AT103" s="189" t="s">
        <v>148</v>
      </c>
      <c r="AU103" s="189" t="s">
        <v>86</v>
      </c>
      <c r="AY103" s="18" t="s">
        <v>146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84</v>
      </c>
      <c r="BK103" s="190">
        <f>ROUND(I103*H103,2)</f>
        <v>0</v>
      </c>
      <c r="BL103" s="18" t="s">
        <v>152</v>
      </c>
      <c r="BM103" s="189" t="s">
        <v>415</v>
      </c>
    </row>
    <row r="104" spans="1:65" s="2" customFormat="1" ht="38.4">
      <c r="A104" s="35"/>
      <c r="B104" s="36"/>
      <c r="C104" s="37"/>
      <c r="D104" s="191" t="s">
        <v>154</v>
      </c>
      <c r="E104" s="37"/>
      <c r="F104" s="192" t="s">
        <v>253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86</v>
      </c>
    </row>
    <row r="105" spans="1:65" s="14" customFormat="1">
      <c r="B105" s="206"/>
      <c r="C105" s="207"/>
      <c r="D105" s="191" t="s">
        <v>156</v>
      </c>
      <c r="E105" s="208" t="s">
        <v>19</v>
      </c>
      <c r="F105" s="209" t="s">
        <v>416</v>
      </c>
      <c r="G105" s="207"/>
      <c r="H105" s="210">
        <v>121.27800000000001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4"/>
      <c r="U105" s="215"/>
      <c r="AT105" s="216" t="s">
        <v>156</v>
      </c>
      <c r="AU105" s="216" t="s">
        <v>86</v>
      </c>
      <c r="AV105" s="14" t="s">
        <v>86</v>
      </c>
      <c r="AW105" s="14" t="s">
        <v>37</v>
      </c>
      <c r="AX105" s="14" t="s">
        <v>84</v>
      </c>
      <c r="AY105" s="216" t="s">
        <v>146</v>
      </c>
    </row>
    <row r="106" spans="1:65" s="2" customFormat="1" ht="24.15" customHeight="1">
      <c r="A106" s="35"/>
      <c r="B106" s="36"/>
      <c r="C106" s="178" t="s">
        <v>201</v>
      </c>
      <c r="D106" s="178" t="s">
        <v>148</v>
      </c>
      <c r="E106" s="179" t="s">
        <v>255</v>
      </c>
      <c r="F106" s="180" t="s">
        <v>256</v>
      </c>
      <c r="G106" s="181" t="s">
        <v>179</v>
      </c>
      <c r="H106" s="182">
        <v>40.426000000000002</v>
      </c>
      <c r="I106" s="183"/>
      <c r="J106" s="184">
        <f>ROUND(I106*H106,2)</f>
        <v>0</v>
      </c>
      <c r="K106" s="180" t="s">
        <v>165</v>
      </c>
      <c r="L106" s="40"/>
      <c r="M106" s="185" t="s">
        <v>19</v>
      </c>
      <c r="N106" s="186" t="s">
        <v>47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7">
        <f>S106*H106</f>
        <v>0</v>
      </c>
      <c r="U106" s="188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152</v>
      </c>
      <c r="AT106" s="189" t="s">
        <v>148</v>
      </c>
      <c r="AU106" s="189" t="s">
        <v>86</v>
      </c>
      <c r="AY106" s="18" t="s">
        <v>146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84</v>
      </c>
      <c r="BK106" s="190">
        <f>ROUND(I106*H106,2)</f>
        <v>0</v>
      </c>
      <c r="BL106" s="18" t="s">
        <v>152</v>
      </c>
      <c r="BM106" s="189" t="s">
        <v>417</v>
      </c>
    </row>
    <row r="107" spans="1:65" s="2" customFormat="1" ht="28.8">
      <c r="A107" s="35"/>
      <c r="B107" s="36"/>
      <c r="C107" s="37"/>
      <c r="D107" s="191" t="s">
        <v>154</v>
      </c>
      <c r="E107" s="37"/>
      <c r="F107" s="192" t="s">
        <v>258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86</v>
      </c>
    </row>
    <row r="108" spans="1:65" s="13" customFormat="1">
      <c r="B108" s="196"/>
      <c r="C108" s="197"/>
      <c r="D108" s="191" t="s">
        <v>156</v>
      </c>
      <c r="E108" s="198" t="s">
        <v>19</v>
      </c>
      <c r="F108" s="199" t="s">
        <v>259</v>
      </c>
      <c r="G108" s="197"/>
      <c r="H108" s="198" t="s">
        <v>19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3"/>
      <c r="U108" s="204"/>
      <c r="AT108" s="205" t="s">
        <v>156</v>
      </c>
      <c r="AU108" s="205" t="s">
        <v>86</v>
      </c>
      <c r="AV108" s="13" t="s">
        <v>84</v>
      </c>
      <c r="AW108" s="13" t="s">
        <v>37</v>
      </c>
      <c r="AX108" s="13" t="s">
        <v>76</v>
      </c>
      <c r="AY108" s="205" t="s">
        <v>146</v>
      </c>
    </row>
    <row r="109" spans="1:65" s="14" customFormat="1">
      <c r="B109" s="206"/>
      <c r="C109" s="207"/>
      <c r="D109" s="191" t="s">
        <v>156</v>
      </c>
      <c r="E109" s="208" t="s">
        <v>19</v>
      </c>
      <c r="F109" s="209" t="s">
        <v>418</v>
      </c>
      <c r="G109" s="207"/>
      <c r="H109" s="210">
        <v>40.426000000000002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4"/>
      <c r="U109" s="215"/>
      <c r="AT109" s="216" t="s">
        <v>156</v>
      </c>
      <c r="AU109" s="216" t="s">
        <v>86</v>
      </c>
      <c r="AV109" s="14" t="s">
        <v>86</v>
      </c>
      <c r="AW109" s="14" t="s">
        <v>37</v>
      </c>
      <c r="AX109" s="14" t="s">
        <v>84</v>
      </c>
      <c r="AY109" s="216" t="s">
        <v>146</v>
      </c>
    </row>
    <row r="110" spans="1:65" s="2" customFormat="1" ht="24.15" customHeight="1">
      <c r="A110" s="35"/>
      <c r="B110" s="36"/>
      <c r="C110" s="178" t="s">
        <v>207</v>
      </c>
      <c r="D110" s="178" t="s">
        <v>148</v>
      </c>
      <c r="E110" s="179" t="s">
        <v>261</v>
      </c>
      <c r="F110" s="180" t="s">
        <v>262</v>
      </c>
      <c r="G110" s="181" t="s">
        <v>179</v>
      </c>
      <c r="H110" s="182">
        <v>20.213000000000001</v>
      </c>
      <c r="I110" s="183"/>
      <c r="J110" s="184">
        <f>ROUND(I110*H110,2)</f>
        <v>0</v>
      </c>
      <c r="K110" s="180" t="s">
        <v>165</v>
      </c>
      <c r="L110" s="40"/>
      <c r="M110" s="185" t="s">
        <v>19</v>
      </c>
      <c r="N110" s="186" t="s">
        <v>47</v>
      </c>
      <c r="O110" s="65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7">
        <f>S110*H110</f>
        <v>0</v>
      </c>
      <c r="U110" s="188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9" t="s">
        <v>152</v>
      </c>
      <c r="AT110" s="189" t="s">
        <v>148</v>
      </c>
      <c r="AU110" s="189" t="s">
        <v>86</v>
      </c>
      <c r="AY110" s="18" t="s">
        <v>146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8" t="s">
        <v>84</v>
      </c>
      <c r="BK110" s="190">
        <f>ROUND(I110*H110,2)</f>
        <v>0</v>
      </c>
      <c r="BL110" s="18" t="s">
        <v>152</v>
      </c>
      <c r="BM110" s="189" t="s">
        <v>419</v>
      </c>
    </row>
    <row r="111" spans="1:65" s="2" customFormat="1" ht="38.4">
      <c r="A111" s="35"/>
      <c r="B111" s="36"/>
      <c r="C111" s="37"/>
      <c r="D111" s="191" t="s">
        <v>154</v>
      </c>
      <c r="E111" s="37"/>
      <c r="F111" s="192" t="s">
        <v>264</v>
      </c>
      <c r="G111" s="37"/>
      <c r="H111" s="37"/>
      <c r="I111" s="193"/>
      <c r="J111" s="37"/>
      <c r="K111" s="37"/>
      <c r="L111" s="40"/>
      <c r="M111" s="194"/>
      <c r="N111" s="19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154</v>
      </c>
      <c r="AU111" s="18" t="s">
        <v>86</v>
      </c>
    </row>
    <row r="112" spans="1:65" s="14" customFormat="1">
      <c r="B112" s="206"/>
      <c r="C112" s="207"/>
      <c r="D112" s="191" t="s">
        <v>156</v>
      </c>
      <c r="E112" s="208" t="s">
        <v>19</v>
      </c>
      <c r="F112" s="209" t="s">
        <v>420</v>
      </c>
      <c r="G112" s="207"/>
      <c r="H112" s="210">
        <v>20.213000000000001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4"/>
      <c r="U112" s="215"/>
      <c r="AT112" s="216" t="s">
        <v>156</v>
      </c>
      <c r="AU112" s="216" t="s">
        <v>86</v>
      </c>
      <c r="AV112" s="14" t="s">
        <v>86</v>
      </c>
      <c r="AW112" s="14" t="s">
        <v>37</v>
      </c>
      <c r="AX112" s="14" t="s">
        <v>84</v>
      </c>
      <c r="AY112" s="216" t="s">
        <v>146</v>
      </c>
    </row>
    <row r="113" spans="1:65" s="2" customFormat="1" ht="14.4" customHeight="1">
      <c r="A113" s="35"/>
      <c r="B113" s="36"/>
      <c r="C113" s="178" t="s">
        <v>213</v>
      </c>
      <c r="D113" s="178" t="s">
        <v>148</v>
      </c>
      <c r="E113" s="179" t="s">
        <v>208</v>
      </c>
      <c r="F113" s="180" t="s">
        <v>209</v>
      </c>
      <c r="G113" s="181" t="s">
        <v>164</v>
      </c>
      <c r="H113" s="182">
        <v>408.3</v>
      </c>
      <c r="I113" s="183"/>
      <c r="J113" s="184">
        <f>ROUND(I113*H113,2)</f>
        <v>0</v>
      </c>
      <c r="K113" s="180" t="s">
        <v>165</v>
      </c>
      <c r="L113" s="40"/>
      <c r="M113" s="185" t="s">
        <v>19</v>
      </c>
      <c r="N113" s="186" t="s">
        <v>47</v>
      </c>
      <c r="O113" s="65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7">
        <f>S113*H113</f>
        <v>0</v>
      </c>
      <c r="U113" s="188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9" t="s">
        <v>152</v>
      </c>
      <c r="AT113" s="189" t="s">
        <v>148</v>
      </c>
      <c r="AU113" s="189" t="s">
        <v>86</v>
      </c>
      <c r="AY113" s="18" t="s">
        <v>146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" t="s">
        <v>84</v>
      </c>
      <c r="BK113" s="190">
        <f>ROUND(I113*H113,2)</f>
        <v>0</v>
      </c>
      <c r="BL113" s="18" t="s">
        <v>152</v>
      </c>
      <c r="BM113" s="189" t="s">
        <v>421</v>
      </c>
    </row>
    <row r="114" spans="1:65" s="2" customFormat="1" ht="19.2">
      <c r="A114" s="35"/>
      <c r="B114" s="36"/>
      <c r="C114" s="37"/>
      <c r="D114" s="191" t="s">
        <v>154</v>
      </c>
      <c r="E114" s="37"/>
      <c r="F114" s="192" t="s">
        <v>211</v>
      </c>
      <c r="G114" s="37"/>
      <c r="H114" s="37"/>
      <c r="I114" s="193"/>
      <c r="J114" s="37"/>
      <c r="K114" s="37"/>
      <c r="L114" s="40"/>
      <c r="M114" s="194"/>
      <c r="N114" s="195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154</v>
      </c>
      <c r="AU114" s="18" t="s">
        <v>86</v>
      </c>
    </row>
    <row r="115" spans="1:65" s="14" customFormat="1">
      <c r="B115" s="206"/>
      <c r="C115" s="207"/>
      <c r="D115" s="191" t="s">
        <v>156</v>
      </c>
      <c r="E115" s="208" t="s">
        <v>19</v>
      </c>
      <c r="F115" s="209" t="s">
        <v>422</v>
      </c>
      <c r="G115" s="207"/>
      <c r="H115" s="210">
        <v>408.3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4"/>
      <c r="U115" s="215"/>
      <c r="AT115" s="216" t="s">
        <v>156</v>
      </c>
      <c r="AU115" s="216" t="s">
        <v>86</v>
      </c>
      <c r="AV115" s="14" t="s">
        <v>86</v>
      </c>
      <c r="AW115" s="14" t="s">
        <v>37</v>
      </c>
      <c r="AX115" s="14" t="s">
        <v>84</v>
      </c>
      <c r="AY115" s="216" t="s">
        <v>146</v>
      </c>
    </row>
    <row r="116" spans="1:65" s="2" customFormat="1" ht="14.4" customHeight="1">
      <c r="A116" s="35"/>
      <c r="B116" s="36"/>
      <c r="C116" s="178" t="s">
        <v>221</v>
      </c>
      <c r="D116" s="178" t="s">
        <v>148</v>
      </c>
      <c r="E116" s="179" t="s">
        <v>214</v>
      </c>
      <c r="F116" s="180" t="s">
        <v>215</v>
      </c>
      <c r="G116" s="181" t="s">
        <v>164</v>
      </c>
      <c r="H116" s="182">
        <v>237.72</v>
      </c>
      <c r="I116" s="183"/>
      <c r="J116" s="184">
        <f>ROUND(I116*H116,2)</f>
        <v>0</v>
      </c>
      <c r="K116" s="180" t="s">
        <v>165</v>
      </c>
      <c r="L116" s="40"/>
      <c r="M116" s="185" t="s">
        <v>19</v>
      </c>
      <c r="N116" s="186" t="s">
        <v>47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7">
        <f>S116*H116</f>
        <v>0</v>
      </c>
      <c r="U116" s="188" t="s">
        <v>19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152</v>
      </c>
      <c r="AT116" s="189" t="s">
        <v>148</v>
      </c>
      <c r="AU116" s="189" t="s">
        <v>86</v>
      </c>
      <c r="AY116" s="18" t="s">
        <v>146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84</v>
      </c>
      <c r="BK116" s="190">
        <f>ROUND(I116*H116,2)</f>
        <v>0</v>
      </c>
      <c r="BL116" s="18" t="s">
        <v>152</v>
      </c>
      <c r="BM116" s="189" t="s">
        <v>423</v>
      </c>
    </row>
    <row r="117" spans="1:65" s="2" customFormat="1" ht="28.8">
      <c r="A117" s="35"/>
      <c r="B117" s="36"/>
      <c r="C117" s="37"/>
      <c r="D117" s="191" t="s">
        <v>154</v>
      </c>
      <c r="E117" s="37"/>
      <c r="F117" s="192" t="s">
        <v>217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5"/>
      <c r="U117" s="66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86</v>
      </c>
    </row>
    <row r="118" spans="1:65" s="14" customFormat="1">
      <c r="B118" s="206"/>
      <c r="C118" s="207"/>
      <c r="D118" s="191" t="s">
        <v>156</v>
      </c>
      <c r="E118" s="208" t="s">
        <v>19</v>
      </c>
      <c r="F118" s="209" t="s">
        <v>424</v>
      </c>
      <c r="G118" s="207"/>
      <c r="H118" s="210">
        <v>237.72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4"/>
      <c r="U118" s="215"/>
      <c r="AT118" s="216" t="s">
        <v>156</v>
      </c>
      <c r="AU118" s="216" t="s">
        <v>86</v>
      </c>
      <c r="AV118" s="14" t="s">
        <v>86</v>
      </c>
      <c r="AW118" s="14" t="s">
        <v>37</v>
      </c>
      <c r="AX118" s="14" t="s">
        <v>84</v>
      </c>
      <c r="AY118" s="216" t="s">
        <v>146</v>
      </c>
    </row>
    <row r="119" spans="1:65" s="12" customFormat="1" ht="22.95" customHeight="1">
      <c r="B119" s="162"/>
      <c r="C119" s="163"/>
      <c r="D119" s="164" t="s">
        <v>75</v>
      </c>
      <c r="E119" s="176" t="s">
        <v>219</v>
      </c>
      <c r="F119" s="176" t="s">
        <v>220</v>
      </c>
      <c r="G119" s="163"/>
      <c r="H119" s="163"/>
      <c r="I119" s="166"/>
      <c r="J119" s="177">
        <f>BK119</f>
        <v>0</v>
      </c>
      <c r="K119" s="163"/>
      <c r="L119" s="168"/>
      <c r="M119" s="169"/>
      <c r="N119" s="170"/>
      <c r="O119" s="170"/>
      <c r="P119" s="171">
        <f>SUM(P120:P125)</f>
        <v>0</v>
      </c>
      <c r="Q119" s="170"/>
      <c r="R119" s="171">
        <f>SUM(R120:R125)</f>
        <v>0</v>
      </c>
      <c r="S119" s="170"/>
      <c r="T119" s="171">
        <f>SUM(T120:T125)</f>
        <v>0</v>
      </c>
      <c r="U119" s="172"/>
      <c r="AR119" s="173" t="s">
        <v>84</v>
      </c>
      <c r="AT119" s="174" t="s">
        <v>75</v>
      </c>
      <c r="AU119" s="174" t="s">
        <v>84</v>
      </c>
      <c r="AY119" s="173" t="s">
        <v>146</v>
      </c>
      <c r="BK119" s="175">
        <f>SUM(BK120:BK125)</f>
        <v>0</v>
      </c>
    </row>
    <row r="120" spans="1:65" s="2" customFormat="1" ht="37.950000000000003" customHeight="1">
      <c r="A120" s="35"/>
      <c r="B120" s="36"/>
      <c r="C120" s="178" t="s">
        <v>219</v>
      </c>
      <c r="D120" s="178" t="s">
        <v>148</v>
      </c>
      <c r="E120" s="179" t="s">
        <v>222</v>
      </c>
      <c r="F120" s="180" t="s">
        <v>223</v>
      </c>
      <c r="G120" s="181" t="s">
        <v>179</v>
      </c>
      <c r="H120" s="182">
        <v>469.05</v>
      </c>
      <c r="I120" s="183"/>
      <c r="J120" s="184">
        <f>ROUND(I120*H120,2)</f>
        <v>0</v>
      </c>
      <c r="K120" s="180" t="s">
        <v>19</v>
      </c>
      <c r="L120" s="40"/>
      <c r="M120" s="185" t="s">
        <v>19</v>
      </c>
      <c r="N120" s="186" t="s">
        <v>47</v>
      </c>
      <c r="O120" s="65"/>
      <c r="P120" s="187">
        <f>O120*H120</f>
        <v>0</v>
      </c>
      <c r="Q120" s="187">
        <v>0</v>
      </c>
      <c r="R120" s="187">
        <f>Q120*H120</f>
        <v>0</v>
      </c>
      <c r="S120" s="187">
        <v>0</v>
      </c>
      <c r="T120" s="187">
        <f>S120*H120</f>
        <v>0</v>
      </c>
      <c r="U120" s="188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152</v>
      </c>
      <c r="AT120" s="189" t="s">
        <v>148</v>
      </c>
      <c r="AU120" s="189" t="s">
        <v>86</v>
      </c>
      <c r="AY120" s="18" t="s">
        <v>146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84</v>
      </c>
      <c r="BK120" s="190">
        <f>ROUND(I120*H120,2)</f>
        <v>0</v>
      </c>
      <c r="BL120" s="18" t="s">
        <v>152</v>
      </c>
      <c r="BM120" s="189" t="s">
        <v>425</v>
      </c>
    </row>
    <row r="121" spans="1:65" s="2" customFormat="1" ht="28.8">
      <c r="A121" s="35"/>
      <c r="B121" s="36"/>
      <c r="C121" s="37"/>
      <c r="D121" s="191" t="s">
        <v>154</v>
      </c>
      <c r="E121" s="37"/>
      <c r="F121" s="192" t="s">
        <v>225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86</v>
      </c>
    </row>
    <row r="122" spans="1:65" s="13" customFormat="1" ht="20.399999999999999">
      <c r="B122" s="196"/>
      <c r="C122" s="197"/>
      <c r="D122" s="191" t="s">
        <v>156</v>
      </c>
      <c r="E122" s="198" t="s">
        <v>19</v>
      </c>
      <c r="F122" s="199" t="s">
        <v>226</v>
      </c>
      <c r="G122" s="197"/>
      <c r="H122" s="198" t="s">
        <v>19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3"/>
      <c r="U122" s="204"/>
      <c r="AT122" s="205" t="s">
        <v>156</v>
      </c>
      <c r="AU122" s="205" t="s">
        <v>86</v>
      </c>
      <c r="AV122" s="13" t="s">
        <v>84</v>
      </c>
      <c r="AW122" s="13" t="s">
        <v>37</v>
      </c>
      <c r="AX122" s="13" t="s">
        <v>76</v>
      </c>
      <c r="AY122" s="205" t="s">
        <v>146</v>
      </c>
    </row>
    <row r="123" spans="1:65" s="13" customFormat="1" ht="30.6">
      <c r="B123" s="196"/>
      <c r="C123" s="197"/>
      <c r="D123" s="191" t="s">
        <v>156</v>
      </c>
      <c r="E123" s="198" t="s">
        <v>19</v>
      </c>
      <c r="F123" s="199" t="s">
        <v>227</v>
      </c>
      <c r="G123" s="197"/>
      <c r="H123" s="198" t="s">
        <v>19</v>
      </c>
      <c r="I123" s="200"/>
      <c r="J123" s="197"/>
      <c r="K123" s="197"/>
      <c r="L123" s="201"/>
      <c r="M123" s="202"/>
      <c r="N123" s="203"/>
      <c r="O123" s="203"/>
      <c r="P123" s="203"/>
      <c r="Q123" s="203"/>
      <c r="R123" s="203"/>
      <c r="S123" s="203"/>
      <c r="T123" s="203"/>
      <c r="U123" s="204"/>
      <c r="AT123" s="205" t="s">
        <v>156</v>
      </c>
      <c r="AU123" s="205" t="s">
        <v>86</v>
      </c>
      <c r="AV123" s="13" t="s">
        <v>84</v>
      </c>
      <c r="AW123" s="13" t="s">
        <v>37</v>
      </c>
      <c r="AX123" s="13" t="s">
        <v>76</v>
      </c>
      <c r="AY123" s="205" t="s">
        <v>146</v>
      </c>
    </row>
    <row r="124" spans="1:65" s="14" customFormat="1" ht="30.6">
      <c r="B124" s="206"/>
      <c r="C124" s="207"/>
      <c r="D124" s="191" t="s">
        <v>156</v>
      </c>
      <c r="E124" s="208" t="s">
        <v>19</v>
      </c>
      <c r="F124" s="209" t="s">
        <v>426</v>
      </c>
      <c r="G124" s="207"/>
      <c r="H124" s="210">
        <v>469.05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4"/>
      <c r="U124" s="215"/>
      <c r="AT124" s="216" t="s">
        <v>156</v>
      </c>
      <c r="AU124" s="216" t="s">
        <v>86</v>
      </c>
      <c r="AV124" s="14" t="s">
        <v>86</v>
      </c>
      <c r="AW124" s="14" t="s">
        <v>37</v>
      </c>
      <c r="AX124" s="14" t="s">
        <v>76</v>
      </c>
      <c r="AY124" s="216" t="s">
        <v>146</v>
      </c>
    </row>
    <row r="125" spans="1:65" s="15" customFormat="1">
      <c r="B125" s="217"/>
      <c r="C125" s="218"/>
      <c r="D125" s="191" t="s">
        <v>156</v>
      </c>
      <c r="E125" s="219" t="s">
        <v>19</v>
      </c>
      <c r="F125" s="220" t="s">
        <v>161</v>
      </c>
      <c r="G125" s="218"/>
      <c r="H125" s="221">
        <v>469.05</v>
      </c>
      <c r="I125" s="222"/>
      <c r="J125" s="218"/>
      <c r="K125" s="218"/>
      <c r="L125" s="223"/>
      <c r="M125" s="228"/>
      <c r="N125" s="229"/>
      <c r="O125" s="229"/>
      <c r="P125" s="229"/>
      <c r="Q125" s="229"/>
      <c r="R125" s="229"/>
      <c r="S125" s="229"/>
      <c r="T125" s="229"/>
      <c r="U125" s="230"/>
      <c r="AT125" s="227" t="s">
        <v>156</v>
      </c>
      <c r="AU125" s="227" t="s">
        <v>86</v>
      </c>
      <c r="AV125" s="15" t="s">
        <v>152</v>
      </c>
      <c r="AW125" s="15" t="s">
        <v>4</v>
      </c>
      <c r="AX125" s="15" t="s">
        <v>84</v>
      </c>
      <c r="AY125" s="227" t="s">
        <v>146</v>
      </c>
    </row>
    <row r="126" spans="1:65" s="2" customFormat="1" ht="6.9" customHeight="1">
      <c r="A126" s="35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NETsa7xs54xyVOJa5D8yiKrvGUWdql6+iuu5DEXTcmlI2qUrIWtSUtiMjvTrXKteQrFKA5LRaNByAF1fM/TZjA==" saltValue="QBi/61DXoZDqoxfAUwW89o4aPsXTbElKwBVgv37QlFBh/8edKsQ+1uIIXtRUZ5wlxXQHVclWdi3kffNftGSzuw==" spinCount="100000" sheet="1" objects="1" scenarios="1" formatColumns="0" formatRows="0" autoFilter="0"/>
  <autoFilter ref="C87:K125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114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1" customFormat="1" ht="12" customHeight="1">
      <c r="B8" s="21"/>
      <c r="D8" s="113" t="s">
        <v>122</v>
      </c>
      <c r="L8" s="21"/>
    </row>
    <row r="9" spans="1:46" s="2" customFormat="1" ht="16.5" customHeight="1">
      <c r="A9" s="35"/>
      <c r="B9" s="40"/>
      <c r="C9" s="35"/>
      <c r="D9" s="35"/>
      <c r="E9" s="373" t="s">
        <v>401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3" t="s">
        <v>230</v>
      </c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75" t="s">
        <v>427</v>
      </c>
      <c r="F11" s="376"/>
      <c r="G11" s="376"/>
      <c r="H11" s="376"/>
      <c r="I11" s="35"/>
      <c r="J11" s="35"/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3" t="s">
        <v>18</v>
      </c>
      <c r="E13" s="35"/>
      <c r="F13" s="104" t="s">
        <v>19</v>
      </c>
      <c r="G13" s="35"/>
      <c r="H13" s="35"/>
      <c r="I13" s="113" t="s">
        <v>20</v>
      </c>
      <c r="J13" s="104" t="s">
        <v>19</v>
      </c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21</v>
      </c>
      <c r="E14" s="35"/>
      <c r="F14" s="104" t="s">
        <v>22</v>
      </c>
      <c r="G14" s="35"/>
      <c r="H14" s="35"/>
      <c r="I14" s="113" t="s">
        <v>23</v>
      </c>
      <c r="J14" s="115" t="str">
        <f>'Rekapitulace stavby'!AN8</f>
        <v>31. 1. 2019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5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3" t="s">
        <v>25</v>
      </c>
      <c r="E16" s="35"/>
      <c r="F16" s="35"/>
      <c r="G16" s="35"/>
      <c r="H16" s="35"/>
      <c r="I16" s="113" t="s">
        <v>26</v>
      </c>
      <c r="J16" s="104" t="s">
        <v>27</v>
      </c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">
        <v>28</v>
      </c>
      <c r="F17" s="35"/>
      <c r="G17" s="35"/>
      <c r="H17" s="35"/>
      <c r="I17" s="113" t="s">
        <v>29</v>
      </c>
      <c r="J17" s="104" t="s">
        <v>30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3" t="s">
        <v>31</v>
      </c>
      <c r="E19" s="35"/>
      <c r="F19" s="35"/>
      <c r="G19" s="35"/>
      <c r="H19" s="35"/>
      <c r="I19" s="113" t="s">
        <v>26</v>
      </c>
      <c r="J19" s="31" t="str">
        <f>'Rekapitulace stavby'!AN13</f>
        <v>Vyplň údaj</v>
      </c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77" t="str">
        <f>'Rekapitulace stavby'!E14</f>
        <v>Vyplň údaj</v>
      </c>
      <c r="F20" s="378"/>
      <c r="G20" s="378"/>
      <c r="H20" s="378"/>
      <c r="I20" s="113" t="s">
        <v>29</v>
      </c>
      <c r="J20" s="31" t="str">
        <f>'Rekapitulace stavby'!AN14</f>
        <v>Vyplň údaj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3" t="s">
        <v>33</v>
      </c>
      <c r="E22" s="35"/>
      <c r="F22" s="35"/>
      <c r="G22" s="35"/>
      <c r="H22" s="35"/>
      <c r="I22" s="113" t="s">
        <v>26</v>
      </c>
      <c r="J22" s="104" t="s">
        <v>34</v>
      </c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">
        <v>35</v>
      </c>
      <c r="F23" s="35"/>
      <c r="G23" s="35"/>
      <c r="H23" s="35"/>
      <c r="I23" s="113" t="s">
        <v>29</v>
      </c>
      <c r="J23" s="104" t="s">
        <v>36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3" t="s">
        <v>38</v>
      </c>
      <c r="E25" s="35"/>
      <c r="F25" s="35"/>
      <c r="G25" s="35"/>
      <c r="H25" s="35"/>
      <c r="I25" s="113" t="s">
        <v>26</v>
      </c>
      <c r="J25" s="104" t="s">
        <v>19</v>
      </c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">
        <v>39</v>
      </c>
      <c r="F26" s="35"/>
      <c r="G26" s="35"/>
      <c r="H26" s="35"/>
      <c r="I26" s="113" t="s">
        <v>29</v>
      </c>
      <c r="J26" s="104" t="s">
        <v>19</v>
      </c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114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3" t="s">
        <v>40</v>
      </c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6"/>
      <c r="B29" s="117"/>
      <c r="C29" s="116"/>
      <c r="D29" s="116"/>
      <c r="E29" s="379" t="s">
        <v>19</v>
      </c>
      <c r="F29" s="379"/>
      <c r="G29" s="379"/>
      <c r="H29" s="379"/>
      <c r="I29" s="116"/>
      <c r="J29" s="116"/>
      <c r="K29" s="116"/>
      <c r="L29" s="118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0" t="s">
        <v>42</v>
      </c>
      <c r="E32" s="35"/>
      <c r="F32" s="35"/>
      <c r="G32" s="35"/>
      <c r="H32" s="35"/>
      <c r="I32" s="35"/>
      <c r="J32" s="121">
        <f>ROUND(J90, 2)</f>
        <v>0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19"/>
      <c r="E33" s="119"/>
      <c r="F33" s="119"/>
      <c r="G33" s="119"/>
      <c r="H33" s="119"/>
      <c r="I33" s="119"/>
      <c r="J33" s="119"/>
      <c r="K33" s="119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2" t="s">
        <v>44</v>
      </c>
      <c r="G34" s="35"/>
      <c r="H34" s="35"/>
      <c r="I34" s="122" t="s">
        <v>43</v>
      </c>
      <c r="J34" s="122" t="s">
        <v>45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3" t="s">
        <v>46</v>
      </c>
      <c r="E35" s="113" t="s">
        <v>47</v>
      </c>
      <c r="F35" s="124">
        <f>ROUND((SUM(BE90:BE146)),  2)</f>
        <v>0</v>
      </c>
      <c r="G35" s="35"/>
      <c r="H35" s="35"/>
      <c r="I35" s="125">
        <v>0.21</v>
      </c>
      <c r="J35" s="124">
        <f>ROUND(((SUM(BE90:BE146))*I35),  2)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13" t="s">
        <v>48</v>
      </c>
      <c r="F36" s="124">
        <f>ROUND((SUM(BF90:BF146)),  2)</f>
        <v>0</v>
      </c>
      <c r="G36" s="35"/>
      <c r="H36" s="35"/>
      <c r="I36" s="125">
        <v>0.15</v>
      </c>
      <c r="J36" s="124">
        <f>ROUND(((SUM(BF90:BF146))*I36),  2)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49</v>
      </c>
      <c r="F37" s="124">
        <f>ROUND((SUM(BG90:BG146)),  2)</f>
        <v>0</v>
      </c>
      <c r="G37" s="35"/>
      <c r="H37" s="35"/>
      <c r="I37" s="125">
        <v>0.21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3" t="s">
        <v>50</v>
      </c>
      <c r="F38" s="124">
        <f>ROUND((SUM(BH90:BH146)),  2)</f>
        <v>0</v>
      </c>
      <c r="G38" s="35"/>
      <c r="H38" s="35"/>
      <c r="I38" s="125">
        <v>0.15</v>
      </c>
      <c r="J38" s="124">
        <f>0</f>
        <v>0</v>
      </c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3" t="s">
        <v>51</v>
      </c>
      <c r="F39" s="124">
        <f>ROUND((SUM(BI90:BI146)),  2)</f>
        <v>0</v>
      </c>
      <c r="G39" s="35"/>
      <c r="H39" s="35"/>
      <c r="I39" s="125">
        <v>0</v>
      </c>
      <c r="J39" s="124">
        <f>0</f>
        <v>0</v>
      </c>
      <c r="K39" s="35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6"/>
      <c r="D41" s="127" t="s">
        <v>52</v>
      </c>
      <c r="E41" s="128"/>
      <c r="F41" s="128"/>
      <c r="G41" s="129" t="s">
        <v>53</v>
      </c>
      <c r="H41" s="130" t="s">
        <v>54</v>
      </c>
      <c r="I41" s="128"/>
      <c r="J41" s="131">
        <f>SUM(J32:J39)</f>
        <v>0</v>
      </c>
      <c r="K41" s="132"/>
      <c r="L41" s="114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133"/>
      <c r="C42" s="134"/>
      <c r="D42" s="134"/>
      <c r="E42" s="134"/>
      <c r="F42" s="134"/>
      <c r="G42" s="134"/>
      <c r="H42" s="134"/>
      <c r="I42" s="134"/>
      <c r="J42" s="134"/>
      <c r="K42" s="134"/>
      <c r="L42" s="114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" customHeight="1">
      <c r="A46" s="35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customHeight="1">
      <c r="A47" s="35"/>
      <c r="B47" s="36"/>
      <c r="C47" s="24" t="s">
        <v>124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1" t="str">
        <f>E7</f>
        <v>Revitalizace nivy – tůně pod Čarovným lesem</v>
      </c>
      <c r="F50" s="372"/>
      <c r="G50" s="372"/>
      <c r="H50" s="372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122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71" t="s">
        <v>401</v>
      </c>
      <c r="F52" s="370"/>
      <c r="G52" s="370"/>
      <c r="H52" s="370"/>
      <c r="I52" s="37"/>
      <c r="J52" s="37"/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230</v>
      </c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7" t="str">
        <f>E11</f>
        <v>SO 04.2 - Hráz</v>
      </c>
      <c r="F54" s="370"/>
      <c r="G54" s="370"/>
      <c r="H54" s="370"/>
      <c r="I54" s="37"/>
      <c r="J54" s="37"/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>Bezejmenný VT, ř. km 1,05</v>
      </c>
      <c r="G56" s="37"/>
      <c r="H56" s="37"/>
      <c r="I56" s="30" t="s">
        <v>23</v>
      </c>
      <c r="J56" s="60" t="str">
        <f>IF(J14="","",J14)</f>
        <v>31. 1. 2019</v>
      </c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65" customHeight="1">
      <c r="A58" s="35"/>
      <c r="B58" s="36"/>
      <c r="C58" s="30" t="s">
        <v>25</v>
      </c>
      <c r="D58" s="37"/>
      <c r="E58" s="37"/>
      <c r="F58" s="28" t="str">
        <f>E17</f>
        <v>Město Šumperk</v>
      </c>
      <c r="G58" s="37"/>
      <c r="H58" s="37"/>
      <c r="I58" s="30" t="s">
        <v>33</v>
      </c>
      <c r="J58" s="33" t="str">
        <f>E23</f>
        <v>Terra-pozemkové úpravy, s.r.o.</v>
      </c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5.65" customHeight="1">
      <c r="A59" s="35"/>
      <c r="B59" s="36"/>
      <c r="C59" s="30" t="s">
        <v>31</v>
      </c>
      <c r="D59" s="37"/>
      <c r="E59" s="37"/>
      <c r="F59" s="28" t="str">
        <f>IF(E20="","",E20)</f>
        <v>Vyplň údaj</v>
      </c>
      <c r="G59" s="37"/>
      <c r="H59" s="37"/>
      <c r="I59" s="30" t="s">
        <v>38</v>
      </c>
      <c r="J59" s="33" t="str">
        <f>E26</f>
        <v>Ing.et Ing. Filip Brtna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14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37" t="s">
        <v>125</v>
      </c>
      <c r="D61" s="138"/>
      <c r="E61" s="138"/>
      <c r="F61" s="138"/>
      <c r="G61" s="138"/>
      <c r="H61" s="138"/>
      <c r="I61" s="138"/>
      <c r="J61" s="139" t="s">
        <v>126</v>
      </c>
      <c r="K61" s="138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5" customHeight="1">
      <c r="A63" s="35"/>
      <c r="B63" s="36"/>
      <c r="C63" s="140" t="s">
        <v>74</v>
      </c>
      <c r="D63" s="37"/>
      <c r="E63" s="37"/>
      <c r="F63" s="37"/>
      <c r="G63" s="37"/>
      <c r="H63" s="37"/>
      <c r="I63" s="37"/>
      <c r="J63" s="78">
        <f>J90</f>
        <v>0</v>
      </c>
      <c r="K63" s="37"/>
      <c r="L63" s="114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127</v>
      </c>
    </row>
    <row r="64" spans="1:47" s="9" customFormat="1" ht="24.9" customHeight="1">
      <c r="B64" s="141"/>
      <c r="C64" s="142"/>
      <c r="D64" s="143" t="s">
        <v>128</v>
      </c>
      <c r="E64" s="144"/>
      <c r="F64" s="144"/>
      <c r="G64" s="144"/>
      <c r="H64" s="144"/>
      <c r="I64" s="144"/>
      <c r="J64" s="145">
        <f>J91</f>
        <v>0</v>
      </c>
      <c r="K64" s="142"/>
      <c r="L64" s="146"/>
    </row>
    <row r="65" spans="1:31" s="10" customFormat="1" ht="19.95" customHeight="1">
      <c r="B65" s="147"/>
      <c r="C65" s="98"/>
      <c r="D65" s="148" t="s">
        <v>129</v>
      </c>
      <c r="E65" s="149"/>
      <c r="F65" s="149"/>
      <c r="G65" s="149"/>
      <c r="H65" s="149"/>
      <c r="I65" s="149"/>
      <c r="J65" s="150">
        <f>J92</f>
        <v>0</v>
      </c>
      <c r="K65" s="98"/>
      <c r="L65" s="151"/>
    </row>
    <row r="66" spans="1:31" s="10" customFormat="1" ht="19.95" customHeight="1">
      <c r="B66" s="147"/>
      <c r="C66" s="98"/>
      <c r="D66" s="148" t="s">
        <v>428</v>
      </c>
      <c r="E66" s="149"/>
      <c r="F66" s="149"/>
      <c r="G66" s="149"/>
      <c r="H66" s="149"/>
      <c r="I66" s="149"/>
      <c r="J66" s="150">
        <f>J133</f>
        <v>0</v>
      </c>
      <c r="K66" s="98"/>
      <c r="L66" s="151"/>
    </row>
    <row r="67" spans="1:31" s="10" customFormat="1" ht="19.95" customHeight="1">
      <c r="B67" s="147"/>
      <c r="C67" s="98"/>
      <c r="D67" s="148" t="s">
        <v>176</v>
      </c>
      <c r="E67" s="149"/>
      <c r="F67" s="149"/>
      <c r="G67" s="149"/>
      <c r="H67" s="149"/>
      <c r="I67" s="149"/>
      <c r="J67" s="150">
        <f>J137</f>
        <v>0</v>
      </c>
      <c r="K67" s="98"/>
      <c r="L67" s="151"/>
    </row>
    <row r="68" spans="1:31" s="10" customFormat="1" ht="19.95" customHeight="1">
      <c r="B68" s="147"/>
      <c r="C68" s="98"/>
      <c r="D68" s="148" t="s">
        <v>273</v>
      </c>
      <c r="E68" s="149"/>
      <c r="F68" s="149"/>
      <c r="G68" s="149"/>
      <c r="H68" s="149"/>
      <c r="I68" s="149"/>
      <c r="J68" s="150">
        <f>J144</f>
        <v>0</v>
      </c>
      <c r="K68" s="98"/>
      <c r="L68" s="151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" customHeight="1">
      <c r="A70" s="35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" customHeight="1">
      <c r="A74" s="35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" customHeight="1">
      <c r="A75" s="35"/>
      <c r="B75" s="36"/>
      <c r="C75" s="24" t="s">
        <v>130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71" t="str">
        <f>E7</f>
        <v>Revitalizace nivy – tůně pod Čarovným lesem</v>
      </c>
      <c r="F78" s="372"/>
      <c r="G78" s="372"/>
      <c r="H78" s="372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122</v>
      </c>
      <c r="D79" s="23"/>
      <c r="E79" s="23"/>
      <c r="F79" s="23"/>
      <c r="G79" s="23"/>
      <c r="H79" s="23"/>
      <c r="I79" s="23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71" t="s">
        <v>401</v>
      </c>
      <c r="F80" s="370"/>
      <c r="G80" s="370"/>
      <c r="H80" s="370"/>
      <c r="I80" s="37"/>
      <c r="J80" s="37"/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230</v>
      </c>
      <c r="D81" s="37"/>
      <c r="E81" s="37"/>
      <c r="F81" s="37"/>
      <c r="G81" s="37"/>
      <c r="H81" s="37"/>
      <c r="I81" s="37"/>
      <c r="J81" s="37"/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67" t="str">
        <f>E11</f>
        <v>SO 04.2 - Hráz</v>
      </c>
      <c r="F82" s="370"/>
      <c r="G82" s="370"/>
      <c r="H82" s="370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14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>Bezejmenný VT, ř. km 1,05</v>
      </c>
      <c r="G84" s="37"/>
      <c r="H84" s="37"/>
      <c r="I84" s="30" t="s">
        <v>23</v>
      </c>
      <c r="J84" s="60" t="str">
        <f>IF(J14="","",J14)</f>
        <v>31. 1. 2019</v>
      </c>
      <c r="K84" s="37"/>
      <c r="L84" s="114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14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65" customHeight="1">
      <c r="A86" s="35"/>
      <c r="B86" s="36"/>
      <c r="C86" s="30" t="s">
        <v>25</v>
      </c>
      <c r="D86" s="37"/>
      <c r="E86" s="37"/>
      <c r="F86" s="28" t="str">
        <f>E17</f>
        <v>Město Šumperk</v>
      </c>
      <c r="G86" s="37"/>
      <c r="H86" s="37"/>
      <c r="I86" s="30" t="s">
        <v>33</v>
      </c>
      <c r="J86" s="33" t="str">
        <f>E23</f>
        <v>Terra-pozemkové úpravy, s.r.o.</v>
      </c>
      <c r="K86" s="37"/>
      <c r="L86" s="114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65" customHeight="1">
      <c r="A87" s="35"/>
      <c r="B87" s="36"/>
      <c r="C87" s="30" t="s">
        <v>31</v>
      </c>
      <c r="D87" s="37"/>
      <c r="E87" s="37"/>
      <c r="F87" s="28" t="str">
        <f>IF(E20="","",E20)</f>
        <v>Vyplň údaj</v>
      </c>
      <c r="G87" s="37"/>
      <c r="H87" s="37"/>
      <c r="I87" s="30" t="s">
        <v>38</v>
      </c>
      <c r="J87" s="33" t="str">
        <f>E26</f>
        <v>Ing.et Ing. Filip Brtna</v>
      </c>
      <c r="K87" s="37"/>
      <c r="L87" s="114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14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52"/>
      <c r="B89" s="153"/>
      <c r="C89" s="154" t="s">
        <v>131</v>
      </c>
      <c r="D89" s="155" t="s">
        <v>61</v>
      </c>
      <c r="E89" s="155" t="s">
        <v>57</v>
      </c>
      <c r="F89" s="155" t="s">
        <v>58</v>
      </c>
      <c r="G89" s="155" t="s">
        <v>132</v>
      </c>
      <c r="H89" s="155" t="s">
        <v>133</v>
      </c>
      <c r="I89" s="155" t="s">
        <v>134</v>
      </c>
      <c r="J89" s="155" t="s">
        <v>126</v>
      </c>
      <c r="K89" s="156" t="s">
        <v>135</v>
      </c>
      <c r="L89" s="157"/>
      <c r="M89" s="69" t="s">
        <v>19</v>
      </c>
      <c r="N89" s="70" t="s">
        <v>46</v>
      </c>
      <c r="O89" s="70" t="s">
        <v>136</v>
      </c>
      <c r="P89" s="70" t="s">
        <v>137</v>
      </c>
      <c r="Q89" s="70" t="s">
        <v>138</v>
      </c>
      <c r="R89" s="70" t="s">
        <v>139</v>
      </c>
      <c r="S89" s="70" t="s">
        <v>140</v>
      </c>
      <c r="T89" s="70" t="s">
        <v>141</v>
      </c>
      <c r="U89" s="71" t="s">
        <v>142</v>
      </c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</row>
    <row r="90" spans="1:65" s="2" customFormat="1" ht="22.95" customHeight="1">
      <c r="A90" s="35"/>
      <c r="B90" s="36"/>
      <c r="C90" s="76" t="s">
        <v>143</v>
      </c>
      <c r="D90" s="37"/>
      <c r="E90" s="37"/>
      <c r="F90" s="37"/>
      <c r="G90" s="37"/>
      <c r="H90" s="37"/>
      <c r="I90" s="37"/>
      <c r="J90" s="158">
        <f>BK90</f>
        <v>0</v>
      </c>
      <c r="K90" s="37"/>
      <c r="L90" s="40"/>
      <c r="M90" s="72"/>
      <c r="N90" s="159"/>
      <c r="O90" s="73"/>
      <c r="P90" s="160">
        <f>P91</f>
        <v>0</v>
      </c>
      <c r="Q90" s="73"/>
      <c r="R90" s="160">
        <f>R91</f>
        <v>9.7207930000000005</v>
      </c>
      <c r="S90" s="73"/>
      <c r="T90" s="160">
        <f>T91</f>
        <v>0</v>
      </c>
      <c r="U90" s="74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75</v>
      </c>
      <c r="AU90" s="18" t="s">
        <v>127</v>
      </c>
      <c r="BK90" s="161">
        <f>BK91</f>
        <v>0</v>
      </c>
    </row>
    <row r="91" spans="1:65" s="12" customFormat="1" ht="25.95" customHeight="1">
      <c r="B91" s="162"/>
      <c r="C91" s="163"/>
      <c r="D91" s="164" t="s">
        <v>75</v>
      </c>
      <c r="E91" s="165" t="s">
        <v>144</v>
      </c>
      <c r="F91" s="165" t="s">
        <v>145</v>
      </c>
      <c r="G91" s="163"/>
      <c r="H91" s="163"/>
      <c r="I91" s="166"/>
      <c r="J91" s="167">
        <f>BK91</f>
        <v>0</v>
      </c>
      <c r="K91" s="163"/>
      <c r="L91" s="168"/>
      <c r="M91" s="169"/>
      <c r="N91" s="170"/>
      <c r="O91" s="170"/>
      <c r="P91" s="171">
        <f>P92+P133+P137+P144</f>
        <v>0</v>
      </c>
      <c r="Q91" s="170"/>
      <c r="R91" s="171">
        <f>R92+R133+R137+R144</f>
        <v>9.7207930000000005</v>
      </c>
      <c r="S91" s="170"/>
      <c r="T91" s="171">
        <f>T92+T133+T137+T144</f>
        <v>0</v>
      </c>
      <c r="U91" s="172"/>
      <c r="AR91" s="173" t="s">
        <v>84</v>
      </c>
      <c r="AT91" s="174" t="s">
        <v>75</v>
      </c>
      <c r="AU91" s="174" t="s">
        <v>76</v>
      </c>
      <c r="AY91" s="173" t="s">
        <v>146</v>
      </c>
      <c r="BK91" s="175">
        <f>BK92+BK133+BK137+BK144</f>
        <v>0</v>
      </c>
    </row>
    <row r="92" spans="1:65" s="12" customFormat="1" ht="22.95" customHeight="1">
      <c r="B92" s="162"/>
      <c r="C92" s="163"/>
      <c r="D92" s="164" t="s">
        <v>75</v>
      </c>
      <c r="E92" s="176" t="s">
        <v>84</v>
      </c>
      <c r="F92" s="176" t="s">
        <v>147</v>
      </c>
      <c r="G92" s="163"/>
      <c r="H92" s="163"/>
      <c r="I92" s="166"/>
      <c r="J92" s="177">
        <f>BK92</f>
        <v>0</v>
      </c>
      <c r="K92" s="163"/>
      <c r="L92" s="168"/>
      <c r="M92" s="169"/>
      <c r="N92" s="170"/>
      <c r="O92" s="170"/>
      <c r="P92" s="171">
        <f>SUM(P93:P132)</f>
        <v>0</v>
      </c>
      <c r="Q92" s="170"/>
      <c r="R92" s="171">
        <f>SUM(R93:R132)</f>
        <v>7.9299999999999998E-4</v>
      </c>
      <c r="S92" s="170"/>
      <c r="T92" s="171">
        <f>SUM(T93:T132)</f>
        <v>0</v>
      </c>
      <c r="U92" s="172"/>
      <c r="AR92" s="173" t="s">
        <v>84</v>
      </c>
      <c r="AT92" s="174" t="s">
        <v>75</v>
      </c>
      <c r="AU92" s="174" t="s">
        <v>84</v>
      </c>
      <c r="AY92" s="173" t="s">
        <v>146</v>
      </c>
      <c r="BK92" s="175">
        <f>SUM(BK93:BK132)</f>
        <v>0</v>
      </c>
    </row>
    <row r="93" spans="1:65" s="2" customFormat="1" ht="24.15" customHeight="1">
      <c r="A93" s="35"/>
      <c r="B93" s="36"/>
      <c r="C93" s="178" t="s">
        <v>84</v>
      </c>
      <c r="D93" s="178" t="s">
        <v>148</v>
      </c>
      <c r="E93" s="179" t="s">
        <v>232</v>
      </c>
      <c r="F93" s="180" t="s">
        <v>233</v>
      </c>
      <c r="G93" s="181" t="s">
        <v>179</v>
      </c>
      <c r="H93" s="182">
        <v>10.65</v>
      </c>
      <c r="I93" s="183"/>
      <c r="J93" s="184">
        <f>ROUND(I93*H93,2)</f>
        <v>0</v>
      </c>
      <c r="K93" s="180" t="s">
        <v>165</v>
      </c>
      <c r="L93" s="40"/>
      <c r="M93" s="185" t="s">
        <v>19</v>
      </c>
      <c r="N93" s="186" t="s">
        <v>47</v>
      </c>
      <c r="O93" s="65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7">
        <f>S93*H93</f>
        <v>0</v>
      </c>
      <c r="U93" s="188" t="s">
        <v>19</v>
      </c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9" t="s">
        <v>152</v>
      </c>
      <c r="AT93" s="189" t="s">
        <v>148</v>
      </c>
      <c r="AU93" s="189" t="s">
        <v>86</v>
      </c>
      <c r="AY93" s="18" t="s">
        <v>146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8" t="s">
        <v>84</v>
      </c>
      <c r="BK93" s="190">
        <f>ROUND(I93*H93,2)</f>
        <v>0</v>
      </c>
      <c r="BL93" s="18" t="s">
        <v>152</v>
      </c>
      <c r="BM93" s="189" t="s">
        <v>429</v>
      </c>
    </row>
    <row r="94" spans="1:65" s="2" customFormat="1" ht="19.2">
      <c r="A94" s="35"/>
      <c r="B94" s="36"/>
      <c r="C94" s="37"/>
      <c r="D94" s="191" t="s">
        <v>154</v>
      </c>
      <c r="E94" s="37"/>
      <c r="F94" s="192" t="s">
        <v>235</v>
      </c>
      <c r="G94" s="37"/>
      <c r="H94" s="37"/>
      <c r="I94" s="193"/>
      <c r="J94" s="37"/>
      <c r="K94" s="37"/>
      <c r="L94" s="40"/>
      <c r="M94" s="194"/>
      <c r="N94" s="195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154</v>
      </c>
      <c r="AU94" s="18" t="s">
        <v>86</v>
      </c>
    </row>
    <row r="95" spans="1:65" s="13" customFormat="1" ht="20.399999999999999">
      <c r="B95" s="196"/>
      <c r="C95" s="197"/>
      <c r="D95" s="191" t="s">
        <v>156</v>
      </c>
      <c r="E95" s="198" t="s">
        <v>19</v>
      </c>
      <c r="F95" s="199" t="s">
        <v>275</v>
      </c>
      <c r="G95" s="197"/>
      <c r="H95" s="198" t="s">
        <v>19</v>
      </c>
      <c r="I95" s="200"/>
      <c r="J95" s="197"/>
      <c r="K95" s="197"/>
      <c r="L95" s="201"/>
      <c r="M95" s="202"/>
      <c r="N95" s="203"/>
      <c r="O95" s="203"/>
      <c r="P95" s="203"/>
      <c r="Q95" s="203"/>
      <c r="R95" s="203"/>
      <c r="S95" s="203"/>
      <c r="T95" s="203"/>
      <c r="U95" s="204"/>
      <c r="AT95" s="205" t="s">
        <v>156</v>
      </c>
      <c r="AU95" s="205" t="s">
        <v>86</v>
      </c>
      <c r="AV95" s="13" t="s">
        <v>84</v>
      </c>
      <c r="AW95" s="13" t="s">
        <v>37</v>
      </c>
      <c r="AX95" s="13" t="s">
        <v>76</v>
      </c>
      <c r="AY95" s="205" t="s">
        <v>146</v>
      </c>
    </row>
    <row r="96" spans="1:65" s="14" customFormat="1">
      <c r="B96" s="206"/>
      <c r="C96" s="207"/>
      <c r="D96" s="191" t="s">
        <v>156</v>
      </c>
      <c r="E96" s="208" t="s">
        <v>19</v>
      </c>
      <c r="F96" s="209" t="s">
        <v>430</v>
      </c>
      <c r="G96" s="207"/>
      <c r="H96" s="210">
        <v>10.65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4"/>
      <c r="U96" s="215"/>
      <c r="AT96" s="216" t="s">
        <v>156</v>
      </c>
      <c r="AU96" s="216" t="s">
        <v>86</v>
      </c>
      <c r="AV96" s="14" t="s">
        <v>86</v>
      </c>
      <c r="AW96" s="14" t="s">
        <v>37</v>
      </c>
      <c r="AX96" s="14" t="s">
        <v>84</v>
      </c>
      <c r="AY96" s="216" t="s">
        <v>146</v>
      </c>
    </row>
    <row r="97" spans="1:65" s="2" customFormat="1" ht="24.15" customHeight="1">
      <c r="A97" s="35"/>
      <c r="B97" s="36"/>
      <c r="C97" s="178" t="s">
        <v>86</v>
      </c>
      <c r="D97" s="178" t="s">
        <v>148</v>
      </c>
      <c r="E97" s="179" t="s">
        <v>277</v>
      </c>
      <c r="F97" s="180" t="s">
        <v>278</v>
      </c>
      <c r="G97" s="181" t="s">
        <v>179</v>
      </c>
      <c r="H97" s="182">
        <v>25.79</v>
      </c>
      <c r="I97" s="183"/>
      <c r="J97" s="184">
        <f>ROUND(I97*H97,2)</f>
        <v>0</v>
      </c>
      <c r="K97" s="180" t="s">
        <v>165</v>
      </c>
      <c r="L97" s="40"/>
      <c r="M97" s="185" t="s">
        <v>19</v>
      </c>
      <c r="N97" s="186" t="s">
        <v>47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7">
        <f>S97*H97</f>
        <v>0</v>
      </c>
      <c r="U97" s="188" t="s">
        <v>19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152</v>
      </c>
      <c r="AT97" s="189" t="s">
        <v>148</v>
      </c>
      <c r="AU97" s="189" t="s">
        <v>86</v>
      </c>
      <c r="AY97" s="18" t="s">
        <v>146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84</v>
      </c>
      <c r="BK97" s="190">
        <f>ROUND(I97*H97,2)</f>
        <v>0</v>
      </c>
      <c r="BL97" s="18" t="s">
        <v>152</v>
      </c>
      <c r="BM97" s="189" t="s">
        <v>431</v>
      </c>
    </row>
    <row r="98" spans="1:65" s="2" customFormat="1" ht="38.4">
      <c r="A98" s="35"/>
      <c r="B98" s="36"/>
      <c r="C98" s="37"/>
      <c r="D98" s="191" t="s">
        <v>154</v>
      </c>
      <c r="E98" s="37"/>
      <c r="F98" s="192" t="s">
        <v>280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5"/>
      <c r="U98" s="66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154</v>
      </c>
      <c r="AU98" s="18" t="s">
        <v>86</v>
      </c>
    </row>
    <row r="99" spans="1:65" s="14" customFormat="1" ht="20.399999999999999">
      <c r="B99" s="206"/>
      <c r="C99" s="207"/>
      <c r="D99" s="191" t="s">
        <v>156</v>
      </c>
      <c r="E99" s="208" t="s">
        <v>19</v>
      </c>
      <c r="F99" s="209" t="s">
        <v>432</v>
      </c>
      <c r="G99" s="207"/>
      <c r="H99" s="210">
        <v>25.79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4"/>
      <c r="U99" s="215"/>
      <c r="AT99" s="216" t="s">
        <v>156</v>
      </c>
      <c r="AU99" s="216" t="s">
        <v>86</v>
      </c>
      <c r="AV99" s="14" t="s">
        <v>86</v>
      </c>
      <c r="AW99" s="14" t="s">
        <v>37</v>
      </c>
      <c r="AX99" s="14" t="s">
        <v>84</v>
      </c>
      <c r="AY99" s="216" t="s">
        <v>146</v>
      </c>
    </row>
    <row r="100" spans="1:65" s="2" customFormat="1" ht="24.15" customHeight="1">
      <c r="A100" s="35"/>
      <c r="B100" s="36"/>
      <c r="C100" s="178" t="s">
        <v>169</v>
      </c>
      <c r="D100" s="178" t="s">
        <v>148</v>
      </c>
      <c r="E100" s="179" t="s">
        <v>282</v>
      </c>
      <c r="F100" s="180" t="s">
        <v>283</v>
      </c>
      <c r="G100" s="181" t="s">
        <v>179</v>
      </c>
      <c r="H100" s="182">
        <v>10.57</v>
      </c>
      <c r="I100" s="183"/>
      <c r="J100" s="184">
        <f>ROUND(I100*H100,2)</f>
        <v>0</v>
      </c>
      <c r="K100" s="180" t="s">
        <v>165</v>
      </c>
      <c r="L100" s="40"/>
      <c r="M100" s="185" t="s">
        <v>19</v>
      </c>
      <c r="N100" s="186" t="s">
        <v>47</v>
      </c>
      <c r="O100" s="65"/>
      <c r="P100" s="187">
        <f>O100*H100</f>
        <v>0</v>
      </c>
      <c r="Q100" s="187">
        <v>0</v>
      </c>
      <c r="R100" s="187">
        <f>Q100*H100</f>
        <v>0</v>
      </c>
      <c r="S100" s="187">
        <v>0</v>
      </c>
      <c r="T100" s="187">
        <f>S100*H100</f>
        <v>0</v>
      </c>
      <c r="U100" s="188" t="s">
        <v>19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9" t="s">
        <v>152</v>
      </c>
      <c r="AT100" s="189" t="s">
        <v>148</v>
      </c>
      <c r="AU100" s="189" t="s">
        <v>86</v>
      </c>
      <c r="AY100" s="18" t="s">
        <v>146</v>
      </c>
      <c r="BE100" s="190">
        <f>IF(N100="základní",J100,0)</f>
        <v>0</v>
      </c>
      <c r="BF100" s="190">
        <f>IF(N100="snížená",J100,0)</f>
        <v>0</v>
      </c>
      <c r="BG100" s="190">
        <f>IF(N100="zákl. přenesená",J100,0)</f>
        <v>0</v>
      </c>
      <c r="BH100" s="190">
        <f>IF(N100="sníž. přenesená",J100,0)</f>
        <v>0</v>
      </c>
      <c r="BI100" s="190">
        <f>IF(N100="nulová",J100,0)</f>
        <v>0</v>
      </c>
      <c r="BJ100" s="18" t="s">
        <v>84</v>
      </c>
      <c r="BK100" s="190">
        <f>ROUND(I100*H100,2)</f>
        <v>0</v>
      </c>
      <c r="BL100" s="18" t="s">
        <v>152</v>
      </c>
      <c r="BM100" s="189" t="s">
        <v>433</v>
      </c>
    </row>
    <row r="101" spans="1:65" s="2" customFormat="1" ht="28.8">
      <c r="A101" s="35"/>
      <c r="B101" s="36"/>
      <c r="C101" s="37"/>
      <c r="D101" s="191" t="s">
        <v>154</v>
      </c>
      <c r="E101" s="37"/>
      <c r="F101" s="192" t="s">
        <v>285</v>
      </c>
      <c r="G101" s="37"/>
      <c r="H101" s="37"/>
      <c r="I101" s="193"/>
      <c r="J101" s="37"/>
      <c r="K101" s="37"/>
      <c r="L101" s="40"/>
      <c r="M101" s="194"/>
      <c r="N101" s="195"/>
      <c r="O101" s="65"/>
      <c r="P101" s="65"/>
      <c r="Q101" s="65"/>
      <c r="R101" s="65"/>
      <c r="S101" s="65"/>
      <c r="T101" s="65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154</v>
      </c>
      <c r="AU101" s="18" t="s">
        <v>86</v>
      </c>
    </row>
    <row r="102" spans="1:65" s="14" customFormat="1" ht="20.399999999999999">
      <c r="B102" s="206"/>
      <c r="C102" s="207"/>
      <c r="D102" s="191" t="s">
        <v>156</v>
      </c>
      <c r="E102" s="208" t="s">
        <v>19</v>
      </c>
      <c r="F102" s="209" t="s">
        <v>434</v>
      </c>
      <c r="G102" s="207"/>
      <c r="H102" s="210">
        <v>10.57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4"/>
      <c r="U102" s="215"/>
      <c r="AT102" s="216" t="s">
        <v>156</v>
      </c>
      <c r="AU102" s="216" t="s">
        <v>86</v>
      </c>
      <c r="AV102" s="14" t="s">
        <v>86</v>
      </c>
      <c r="AW102" s="14" t="s">
        <v>37</v>
      </c>
      <c r="AX102" s="14" t="s">
        <v>84</v>
      </c>
      <c r="AY102" s="216" t="s">
        <v>146</v>
      </c>
    </row>
    <row r="103" spans="1:65" s="2" customFormat="1" ht="14.4" customHeight="1">
      <c r="A103" s="35"/>
      <c r="B103" s="36"/>
      <c r="C103" s="178" t="s">
        <v>152</v>
      </c>
      <c r="D103" s="178" t="s">
        <v>148</v>
      </c>
      <c r="E103" s="179" t="s">
        <v>287</v>
      </c>
      <c r="F103" s="180" t="s">
        <v>288</v>
      </c>
      <c r="G103" s="181" t="s">
        <v>179</v>
      </c>
      <c r="H103" s="182">
        <v>5.2850000000000001</v>
      </c>
      <c r="I103" s="183"/>
      <c r="J103" s="184">
        <f>ROUND(I103*H103,2)</f>
        <v>0</v>
      </c>
      <c r="K103" s="180" t="s">
        <v>165</v>
      </c>
      <c r="L103" s="40"/>
      <c r="M103" s="185" t="s">
        <v>19</v>
      </c>
      <c r="N103" s="186" t="s">
        <v>47</v>
      </c>
      <c r="O103" s="65"/>
      <c r="P103" s="187">
        <f>O103*H103</f>
        <v>0</v>
      </c>
      <c r="Q103" s="187">
        <v>0</v>
      </c>
      <c r="R103" s="187">
        <f>Q103*H103</f>
        <v>0</v>
      </c>
      <c r="S103" s="187">
        <v>0</v>
      </c>
      <c r="T103" s="187">
        <f>S103*H103</f>
        <v>0</v>
      </c>
      <c r="U103" s="188" t="s">
        <v>19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9" t="s">
        <v>152</v>
      </c>
      <c r="AT103" s="189" t="s">
        <v>148</v>
      </c>
      <c r="AU103" s="189" t="s">
        <v>86</v>
      </c>
      <c r="AY103" s="18" t="s">
        <v>146</v>
      </c>
      <c r="BE103" s="190">
        <f>IF(N103="základní",J103,0)</f>
        <v>0</v>
      </c>
      <c r="BF103" s="190">
        <f>IF(N103="snížená",J103,0)</f>
        <v>0</v>
      </c>
      <c r="BG103" s="190">
        <f>IF(N103="zákl. přenesená",J103,0)</f>
        <v>0</v>
      </c>
      <c r="BH103" s="190">
        <f>IF(N103="sníž. přenesená",J103,0)</f>
        <v>0</v>
      </c>
      <c r="BI103" s="190">
        <f>IF(N103="nulová",J103,0)</f>
        <v>0</v>
      </c>
      <c r="BJ103" s="18" t="s">
        <v>84</v>
      </c>
      <c r="BK103" s="190">
        <f>ROUND(I103*H103,2)</f>
        <v>0</v>
      </c>
      <c r="BL103" s="18" t="s">
        <v>152</v>
      </c>
      <c r="BM103" s="189" t="s">
        <v>435</v>
      </c>
    </row>
    <row r="104" spans="1:65" s="2" customFormat="1" ht="19.2">
      <c r="A104" s="35"/>
      <c r="B104" s="36"/>
      <c r="C104" s="37"/>
      <c r="D104" s="191" t="s">
        <v>154</v>
      </c>
      <c r="E104" s="37"/>
      <c r="F104" s="192" t="s">
        <v>290</v>
      </c>
      <c r="G104" s="37"/>
      <c r="H104" s="37"/>
      <c r="I104" s="193"/>
      <c r="J104" s="37"/>
      <c r="K104" s="37"/>
      <c r="L104" s="40"/>
      <c r="M104" s="194"/>
      <c r="N104" s="19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154</v>
      </c>
      <c r="AU104" s="18" t="s">
        <v>86</v>
      </c>
    </row>
    <row r="105" spans="1:65" s="14" customFormat="1" ht="20.399999999999999">
      <c r="B105" s="206"/>
      <c r="C105" s="207"/>
      <c r="D105" s="191" t="s">
        <v>156</v>
      </c>
      <c r="E105" s="208" t="s">
        <v>19</v>
      </c>
      <c r="F105" s="209" t="s">
        <v>436</v>
      </c>
      <c r="G105" s="207"/>
      <c r="H105" s="210">
        <v>5.2850000000000001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4"/>
      <c r="U105" s="215"/>
      <c r="AT105" s="216" t="s">
        <v>156</v>
      </c>
      <c r="AU105" s="216" t="s">
        <v>86</v>
      </c>
      <c r="AV105" s="14" t="s">
        <v>86</v>
      </c>
      <c r="AW105" s="14" t="s">
        <v>37</v>
      </c>
      <c r="AX105" s="14" t="s">
        <v>84</v>
      </c>
      <c r="AY105" s="216" t="s">
        <v>146</v>
      </c>
    </row>
    <row r="106" spans="1:65" s="2" customFormat="1" ht="24.15" customHeight="1">
      <c r="A106" s="35"/>
      <c r="B106" s="36"/>
      <c r="C106" s="178" t="s">
        <v>201</v>
      </c>
      <c r="D106" s="178" t="s">
        <v>148</v>
      </c>
      <c r="E106" s="179" t="s">
        <v>292</v>
      </c>
      <c r="F106" s="180" t="s">
        <v>293</v>
      </c>
      <c r="G106" s="181" t="s">
        <v>179</v>
      </c>
      <c r="H106" s="182">
        <v>25.79</v>
      </c>
      <c r="I106" s="183"/>
      <c r="J106" s="184">
        <f>ROUND(I106*H106,2)</f>
        <v>0</v>
      </c>
      <c r="K106" s="180" t="s">
        <v>165</v>
      </c>
      <c r="L106" s="40"/>
      <c r="M106" s="185" t="s">
        <v>19</v>
      </c>
      <c r="N106" s="186" t="s">
        <v>47</v>
      </c>
      <c r="O106" s="65"/>
      <c r="P106" s="187">
        <f>O106*H106</f>
        <v>0</v>
      </c>
      <c r="Q106" s="187">
        <v>0</v>
      </c>
      <c r="R106" s="187">
        <f>Q106*H106</f>
        <v>0</v>
      </c>
      <c r="S106" s="187">
        <v>0</v>
      </c>
      <c r="T106" s="187">
        <f>S106*H106</f>
        <v>0</v>
      </c>
      <c r="U106" s="188" t="s">
        <v>19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9" t="s">
        <v>152</v>
      </c>
      <c r="AT106" s="189" t="s">
        <v>148</v>
      </c>
      <c r="AU106" s="189" t="s">
        <v>86</v>
      </c>
      <c r="AY106" s="18" t="s">
        <v>146</v>
      </c>
      <c r="BE106" s="190">
        <f>IF(N106="základní",J106,0)</f>
        <v>0</v>
      </c>
      <c r="BF106" s="190">
        <f>IF(N106="snížená",J106,0)</f>
        <v>0</v>
      </c>
      <c r="BG106" s="190">
        <f>IF(N106="zákl. přenesená",J106,0)</f>
        <v>0</v>
      </c>
      <c r="BH106" s="190">
        <f>IF(N106="sníž. přenesená",J106,0)</f>
        <v>0</v>
      </c>
      <c r="BI106" s="190">
        <f>IF(N106="nulová",J106,0)</f>
        <v>0</v>
      </c>
      <c r="BJ106" s="18" t="s">
        <v>84</v>
      </c>
      <c r="BK106" s="190">
        <f>ROUND(I106*H106,2)</f>
        <v>0</v>
      </c>
      <c r="BL106" s="18" t="s">
        <v>152</v>
      </c>
      <c r="BM106" s="189" t="s">
        <v>437</v>
      </c>
    </row>
    <row r="107" spans="1:65" s="2" customFormat="1" ht="38.4">
      <c r="A107" s="35"/>
      <c r="B107" s="36"/>
      <c r="C107" s="37"/>
      <c r="D107" s="191" t="s">
        <v>154</v>
      </c>
      <c r="E107" s="37"/>
      <c r="F107" s="192" t="s">
        <v>295</v>
      </c>
      <c r="G107" s="37"/>
      <c r="H107" s="37"/>
      <c r="I107" s="193"/>
      <c r="J107" s="37"/>
      <c r="K107" s="37"/>
      <c r="L107" s="40"/>
      <c r="M107" s="194"/>
      <c r="N107" s="19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154</v>
      </c>
      <c r="AU107" s="18" t="s">
        <v>86</v>
      </c>
    </row>
    <row r="108" spans="1:65" s="14" customFormat="1">
      <c r="B108" s="206"/>
      <c r="C108" s="207"/>
      <c r="D108" s="191" t="s">
        <v>156</v>
      </c>
      <c r="E108" s="208" t="s">
        <v>19</v>
      </c>
      <c r="F108" s="209" t="s">
        <v>438</v>
      </c>
      <c r="G108" s="207"/>
      <c r="H108" s="210">
        <v>25.79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4"/>
      <c r="U108" s="215"/>
      <c r="AT108" s="216" t="s">
        <v>156</v>
      </c>
      <c r="AU108" s="216" t="s">
        <v>86</v>
      </c>
      <c r="AV108" s="14" t="s">
        <v>86</v>
      </c>
      <c r="AW108" s="14" t="s">
        <v>37</v>
      </c>
      <c r="AX108" s="14" t="s">
        <v>84</v>
      </c>
      <c r="AY108" s="216" t="s">
        <v>146</v>
      </c>
    </row>
    <row r="109" spans="1:65" s="2" customFormat="1" ht="24.15" customHeight="1">
      <c r="A109" s="35"/>
      <c r="B109" s="36"/>
      <c r="C109" s="178" t="s">
        <v>207</v>
      </c>
      <c r="D109" s="178" t="s">
        <v>148</v>
      </c>
      <c r="E109" s="179" t="s">
        <v>297</v>
      </c>
      <c r="F109" s="180" t="s">
        <v>298</v>
      </c>
      <c r="G109" s="181" t="s">
        <v>164</v>
      </c>
      <c r="H109" s="182">
        <v>29.84</v>
      </c>
      <c r="I109" s="183"/>
      <c r="J109" s="184">
        <f>ROUND(I109*H109,2)</f>
        <v>0</v>
      </c>
      <c r="K109" s="180" t="s">
        <v>165</v>
      </c>
      <c r="L109" s="40"/>
      <c r="M109" s="185" t="s">
        <v>19</v>
      </c>
      <c r="N109" s="186" t="s">
        <v>47</v>
      </c>
      <c r="O109" s="65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7">
        <f>S109*H109</f>
        <v>0</v>
      </c>
      <c r="U109" s="188" t="s">
        <v>19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152</v>
      </c>
      <c r="AT109" s="189" t="s">
        <v>148</v>
      </c>
      <c r="AU109" s="189" t="s">
        <v>86</v>
      </c>
      <c r="AY109" s="18" t="s">
        <v>146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84</v>
      </c>
      <c r="BK109" s="190">
        <f>ROUND(I109*H109,2)</f>
        <v>0</v>
      </c>
      <c r="BL109" s="18" t="s">
        <v>152</v>
      </c>
      <c r="BM109" s="189" t="s">
        <v>439</v>
      </c>
    </row>
    <row r="110" spans="1:65" s="2" customFormat="1" ht="19.2">
      <c r="A110" s="35"/>
      <c r="B110" s="36"/>
      <c r="C110" s="37"/>
      <c r="D110" s="191" t="s">
        <v>154</v>
      </c>
      <c r="E110" s="37"/>
      <c r="F110" s="192" t="s">
        <v>300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154</v>
      </c>
      <c r="AU110" s="18" t="s">
        <v>86</v>
      </c>
    </row>
    <row r="111" spans="1:65" s="14" customFormat="1">
      <c r="B111" s="206"/>
      <c r="C111" s="207"/>
      <c r="D111" s="191" t="s">
        <v>156</v>
      </c>
      <c r="E111" s="208" t="s">
        <v>19</v>
      </c>
      <c r="F111" s="209" t="s">
        <v>440</v>
      </c>
      <c r="G111" s="207"/>
      <c r="H111" s="210">
        <v>29.84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4"/>
      <c r="U111" s="215"/>
      <c r="AT111" s="216" t="s">
        <v>156</v>
      </c>
      <c r="AU111" s="216" t="s">
        <v>86</v>
      </c>
      <c r="AV111" s="14" t="s">
        <v>86</v>
      </c>
      <c r="AW111" s="14" t="s">
        <v>37</v>
      </c>
      <c r="AX111" s="14" t="s">
        <v>84</v>
      </c>
      <c r="AY111" s="216" t="s">
        <v>146</v>
      </c>
    </row>
    <row r="112" spans="1:65" s="2" customFormat="1" ht="24.15" customHeight="1">
      <c r="A112" s="35"/>
      <c r="B112" s="36"/>
      <c r="C112" s="178" t="s">
        <v>213</v>
      </c>
      <c r="D112" s="178" t="s">
        <v>148</v>
      </c>
      <c r="E112" s="179" t="s">
        <v>302</v>
      </c>
      <c r="F112" s="180" t="s">
        <v>303</v>
      </c>
      <c r="G112" s="181" t="s">
        <v>164</v>
      </c>
      <c r="H112" s="182">
        <v>23.01</v>
      </c>
      <c r="I112" s="183"/>
      <c r="J112" s="184">
        <f>ROUND(I112*H112,2)</f>
        <v>0</v>
      </c>
      <c r="K112" s="180" t="s">
        <v>165</v>
      </c>
      <c r="L112" s="40"/>
      <c r="M112" s="185" t="s">
        <v>19</v>
      </c>
      <c r="N112" s="186" t="s">
        <v>47</v>
      </c>
      <c r="O112" s="65"/>
      <c r="P112" s="187">
        <f>O112*H112</f>
        <v>0</v>
      </c>
      <c r="Q112" s="187">
        <v>0</v>
      </c>
      <c r="R112" s="187">
        <f>Q112*H112</f>
        <v>0</v>
      </c>
      <c r="S112" s="187">
        <v>0</v>
      </c>
      <c r="T112" s="187">
        <f>S112*H112</f>
        <v>0</v>
      </c>
      <c r="U112" s="188" t="s">
        <v>19</v>
      </c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9" t="s">
        <v>152</v>
      </c>
      <c r="AT112" s="189" t="s">
        <v>148</v>
      </c>
      <c r="AU112" s="189" t="s">
        <v>86</v>
      </c>
      <c r="AY112" s="18" t="s">
        <v>146</v>
      </c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" t="s">
        <v>84</v>
      </c>
      <c r="BK112" s="190">
        <f>ROUND(I112*H112,2)</f>
        <v>0</v>
      </c>
      <c r="BL112" s="18" t="s">
        <v>152</v>
      </c>
      <c r="BM112" s="189" t="s">
        <v>441</v>
      </c>
    </row>
    <row r="113" spans="1:65" s="2" customFormat="1" ht="19.2">
      <c r="A113" s="35"/>
      <c r="B113" s="36"/>
      <c r="C113" s="37"/>
      <c r="D113" s="191" t="s">
        <v>154</v>
      </c>
      <c r="E113" s="37"/>
      <c r="F113" s="192" t="s">
        <v>305</v>
      </c>
      <c r="G113" s="37"/>
      <c r="H113" s="37"/>
      <c r="I113" s="193"/>
      <c r="J113" s="37"/>
      <c r="K113" s="37"/>
      <c r="L113" s="40"/>
      <c r="M113" s="194"/>
      <c r="N113" s="195"/>
      <c r="O113" s="65"/>
      <c r="P113" s="65"/>
      <c r="Q113" s="65"/>
      <c r="R113" s="65"/>
      <c r="S113" s="65"/>
      <c r="T113" s="65"/>
      <c r="U113" s="66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154</v>
      </c>
      <c r="AU113" s="18" t="s">
        <v>86</v>
      </c>
    </row>
    <row r="114" spans="1:65" s="14" customFormat="1">
      <c r="B114" s="206"/>
      <c r="C114" s="207"/>
      <c r="D114" s="191" t="s">
        <v>156</v>
      </c>
      <c r="E114" s="208" t="s">
        <v>19</v>
      </c>
      <c r="F114" s="209" t="s">
        <v>442</v>
      </c>
      <c r="G114" s="207"/>
      <c r="H114" s="210">
        <v>23.01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4"/>
      <c r="U114" s="215"/>
      <c r="AT114" s="216" t="s">
        <v>156</v>
      </c>
      <c r="AU114" s="216" t="s">
        <v>86</v>
      </c>
      <c r="AV114" s="14" t="s">
        <v>86</v>
      </c>
      <c r="AW114" s="14" t="s">
        <v>37</v>
      </c>
      <c r="AX114" s="14" t="s">
        <v>84</v>
      </c>
      <c r="AY114" s="216" t="s">
        <v>146</v>
      </c>
    </row>
    <row r="115" spans="1:65" s="2" customFormat="1" ht="24.15" customHeight="1">
      <c r="A115" s="35"/>
      <c r="B115" s="36"/>
      <c r="C115" s="178" t="s">
        <v>221</v>
      </c>
      <c r="D115" s="178" t="s">
        <v>148</v>
      </c>
      <c r="E115" s="179" t="s">
        <v>307</v>
      </c>
      <c r="F115" s="180" t="s">
        <v>308</v>
      </c>
      <c r="G115" s="181" t="s">
        <v>164</v>
      </c>
      <c r="H115" s="182">
        <v>29.84</v>
      </c>
      <c r="I115" s="183"/>
      <c r="J115" s="184">
        <f>ROUND(I115*H115,2)</f>
        <v>0</v>
      </c>
      <c r="K115" s="180" t="s">
        <v>165</v>
      </c>
      <c r="L115" s="40"/>
      <c r="M115" s="185" t="s">
        <v>19</v>
      </c>
      <c r="N115" s="186" t="s">
        <v>47</v>
      </c>
      <c r="O115" s="65"/>
      <c r="P115" s="187">
        <f>O115*H115</f>
        <v>0</v>
      </c>
      <c r="Q115" s="187">
        <v>0</v>
      </c>
      <c r="R115" s="187">
        <f>Q115*H115</f>
        <v>0</v>
      </c>
      <c r="S115" s="187">
        <v>0</v>
      </c>
      <c r="T115" s="187">
        <f>S115*H115</f>
        <v>0</v>
      </c>
      <c r="U115" s="188" t="s">
        <v>19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152</v>
      </c>
      <c r="AT115" s="189" t="s">
        <v>148</v>
      </c>
      <c r="AU115" s="189" t="s">
        <v>86</v>
      </c>
      <c r="AY115" s="18" t="s">
        <v>146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84</v>
      </c>
      <c r="BK115" s="190">
        <f>ROUND(I115*H115,2)</f>
        <v>0</v>
      </c>
      <c r="BL115" s="18" t="s">
        <v>152</v>
      </c>
      <c r="BM115" s="189" t="s">
        <v>443</v>
      </c>
    </row>
    <row r="116" spans="1:65" s="2" customFormat="1" ht="28.8">
      <c r="A116" s="35"/>
      <c r="B116" s="36"/>
      <c r="C116" s="37"/>
      <c r="D116" s="191" t="s">
        <v>154</v>
      </c>
      <c r="E116" s="37"/>
      <c r="F116" s="192" t="s">
        <v>310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5"/>
      <c r="U116" s="66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154</v>
      </c>
      <c r="AU116" s="18" t="s">
        <v>86</v>
      </c>
    </row>
    <row r="117" spans="1:65" s="14" customFormat="1">
      <c r="B117" s="206"/>
      <c r="C117" s="207"/>
      <c r="D117" s="191" t="s">
        <v>156</v>
      </c>
      <c r="E117" s="208" t="s">
        <v>19</v>
      </c>
      <c r="F117" s="209" t="s">
        <v>444</v>
      </c>
      <c r="G117" s="207"/>
      <c r="H117" s="210">
        <v>29.84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4"/>
      <c r="U117" s="215"/>
      <c r="AT117" s="216" t="s">
        <v>156</v>
      </c>
      <c r="AU117" s="216" t="s">
        <v>86</v>
      </c>
      <c r="AV117" s="14" t="s">
        <v>86</v>
      </c>
      <c r="AW117" s="14" t="s">
        <v>37</v>
      </c>
      <c r="AX117" s="14" t="s">
        <v>84</v>
      </c>
      <c r="AY117" s="216" t="s">
        <v>146</v>
      </c>
    </row>
    <row r="118" spans="1:65" s="2" customFormat="1" ht="14.4" customHeight="1">
      <c r="A118" s="35"/>
      <c r="B118" s="36"/>
      <c r="C118" s="231" t="s">
        <v>219</v>
      </c>
      <c r="D118" s="231" t="s">
        <v>312</v>
      </c>
      <c r="E118" s="232" t="s">
        <v>313</v>
      </c>
      <c r="F118" s="233" t="s">
        <v>314</v>
      </c>
      <c r="G118" s="234" t="s">
        <v>315</v>
      </c>
      <c r="H118" s="235">
        <v>0.44800000000000001</v>
      </c>
      <c r="I118" s="236"/>
      <c r="J118" s="237">
        <f>ROUND(I118*H118,2)</f>
        <v>0</v>
      </c>
      <c r="K118" s="233" t="s">
        <v>165</v>
      </c>
      <c r="L118" s="238"/>
      <c r="M118" s="239" t="s">
        <v>19</v>
      </c>
      <c r="N118" s="240" t="s">
        <v>47</v>
      </c>
      <c r="O118" s="65"/>
      <c r="P118" s="187">
        <f>O118*H118</f>
        <v>0</v>
      </c>
      <c r="Q118" s="187">
        <v>1E-3</v>
      </c>
      <c r="R118" s="187">
        <f>Q118*H118</f>
        <v>4.4799999999999999E-4</v>
      </c>
      <c r="S118" s="187">
        <v>0</v>
      </c>
      <c r="T118" s="187">
        <f>S118*H118</f>
        <v>0</v>
      </c>
      <c r="U118" s="188" t="s">
        <v>19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9" t="s">
        <v>221</v>
      </c>
      <c r="AT118" s="189" t="s">
        <v>312</v>
      </c>
      <c r="AU118" s="189" t="s">
        <v>86</v>
      </c>
      <c r="AY118" s="18" t="s">
        <v>146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8" t="s">
        <v>84</v>
      </c>
      <c r="BK118" s="190">
        <f>ROUND(I118*H118,2)</f>
        <v>0</v>
      </c>
      <c r="BL118" s="18" t="s">
        <v>152</v>
      </c>
      <c r="BM118" s="189" t="s">
        <v>445</v>
      </c>
    </row>
    <row r="119" spans="1:65" s="2" customFormat="1">
      <c r="A119" s="35"/>
      <c r="B119" s="36"/>
      <c r="C119" s="37"/>
      <c r="D119" s="191" t="s">
        <v>154</v>
      </c>
      <c r="E119" s="37"/>
      <c r="F119" s="192" t="s">
        <v>314</v>
      </c>
      <c r="G119" s="37"/>
      <c r="H119" s="37"/>
      <c r="I119" s="193"/>
      <c r="J119" s="37"/>
      <c r="K119" s="37"/>
      <c r="L119" s="40"/>
      <c r="M119" s="194"/>
      <c r="N119" s="195"/>
      <c r="O119" s="65"/>
      <c r="P119" s="65"/>
      <c r="Q119" s="65"/>
      <c r="R119" s="65"/>
      <c r="S119" s="65"/>
      <c r="T119" s="65"/>
      <c r="U119" s="66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154</v>
      </c>
      <c r="AU119" s="18" t="s">
        <v>86</v>
      </c>
    </row>
    <row r="120" spans="1:65" s="14" customFormat="1">
      <c r="B120" s="206"/>
      <c r="C120" s="207"/>
      <c r="D120" s="191" t="s">
        <v>156</v>
      </c>
      <c r="E120" s="208" t="s">
        <v>19</v>
      </c>
      <c r="F120" s="209" t="s">
        <v>446</v>
      </c>
      <c r="G120" s="207"/>
      <c r="H120" s="210">
        <v>0.44800000000000001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4"/>
      <c r="U120" s="215"/>
      <c r="AT120" s="216" t="s">
        <v>156</v>
      </c>
      <c r="AU120" s="216" t="s">
        <v>86</v>
      </c>
      <c r="AV120" s="14" t="s">
        <v>86</v>
      </c>
      <c r="AW120" s="14" t="s">
        <v>37</v>
      </c>
      <c r="AX120" s="14" t="s">
        <v>84</v>
      </c>
      <c r="AY120" s="216" t="s">
        <v>146</v>
      </c>
    </row>
    <row r="121" spans="1:65" s="2" customFormat="1" ht="24.15" customHeight="1">
      <c r="A121" s="35"/>
      <c r="B121" s="36"/>
      <c r="C121" s="178" t="s">
        <v>318</v>
      </c>
      <c r="D121" s="178" t="s">
        <v>148</v>
      </c>
      <c r="E121" s="179" t="s">
        <v>319</v>
      </c>
      <c r="F121" s="180" t="s">
        <v>320</v>
      </c>
      <c r="G121" s="181" t="s">
        <v>164</v>
      </c>
      <c r="H121" s="182">
        <v>23.01</v>
      </c>
      <c r="I121" s="183"/>
      <c r="J121" s="184">
        <f>ROUND(I121*H121,2)</f>
        <v>0</v>
      </c>
      <c r="K121" s="180" t="s">
        <v>165</v>
      </c>
      <c r="L121" s="40"/>
      <c r="M121" s="185" t="s">
        <v>19</v>
      </c>
      <c r="N121" s="186" t="s">
        <v>47</v>
      </c>
      <c r="O121" s="65"/>
      <c r="P121" s="187">
        <f>O121*H121</f>
        <v>0</v>
      </c>
      <c r="Q121" s="187">
        <v>0</v>
      </c>
      <c r="R121" s="187">
        <f>Q121*H121</f>
        <v>0</v>
      </c>
      <c r="S121" s="187">
        <v>0</v>
      </c>
      <c r="T121" s="187">
        <f>S121*H121</f>
        <v>0</v>
      </c>
      <c r="U121" s="188" t="s">
        <v>19</v>
      </c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9" t="s">
        <v>152</v>
      </c>
      <c r="AT121" s="189" t="s">
        <v>148</v>
      </c>
      <c r="AU121" s="189" t="s">
        <v>86</v>
      </c>
      <c r="AY121" s="18" t="s">
        <v>146</v>
      </c>
      <c r="BE121" s="190">
        <f>IF(N121="základní",J121,0)</f>
        <v>0</v>
      </c>
      <c r="BF121" s="190">
        <f>IF(N121="snížená",J121,0)</f>
        <v>0</v>
      </c>
      <c r="BG121" s="190">
        <f>IF(N121="zákl. přenesená",J121,0)</f>
        <v>0</v>
      </c>
      <c r="BH121" s="190">
        <f>IF(N121="sníž. přenesená",J121,0)</f>
        <v>0</v>
      </c>
      <c r="BI121" s="190">
        <f>IF(N121="nulová",J121,0)</f>
        <v>0</v>
      </c>
      <c r="BJ121" s="18" t="s">
        <v>84</v>
      </c>
      <c r="BK121" s="190">
        <f>ROUND(I121*H121,2)</f>
        <v>0</v>
      </c>
      <c r="BL121" s="18" t="s">
        <v>152</v>
      </c>
      <c r="BM121" s="189" t="s">
        <v>447</v>
      </c>
    </row>
    <row r="122" spans="1:65" s="2" customFormat="1" ht="19.2">
      <c r="A122" s="35"/>
      <c r="B122" s="36"/>
      <c r="C122" s="37"/>
      <c r="D122" s="191" t="s">
        <v>154</v>
      </c>
      <c r="E122" s="37"/>
      <c r="F122" s="192" t="s">
        <v>322</v>
      </c>
      <c r="G122" s="37"/>
      <c r="H122" s="37"/>
      <c r="I122" s="193"/>
      <c r="J122" s="37"/>
      <c r="K122" s="37"/>
      <c r="L122" s="40"/>
      <c r="M122" s="194"/>
      <c r="N122" s="195"/>
      <c r="O122" s="65"/>
      <c r="P122" s="65"/>
      <c r="Q122" s="65"/>
      <c r="R122" s="65"/>
      <c r="S122" s="65"/>
      <c r="T122" s="65"/>
      <c r="U122" s="66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154</v>
      </c>
      <c r="AU122" s="18" t="s">
        <v>86</v>
      </c>
    </row>
    <row r="123" spans="1:65" s="14" customFormat="1">
      <c r="B123" s="206"/>
      <c r="C123" s="207"/>
      <c r="D123" s="191" t="s">
        <v>156</v>
      </c>
      <c r="E123" s="208" t="s">
        <v>19</v>
      </c>
      <c r="F123" s="209" t="s">
        <v>448</v>
      </c>
      <c r="G123" s="207"/>
      <c r="H123" s="210">
        <v>23.01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4"/>
      <c r="U123" s="215"/>
      <c r="AT123" s="216" t="s">
        <v>156</v>
      </c>
      <c r="AU123" s="216" t="s">
        <v>86</v>
      </c>
      <c r="AV123" s="14" t="s">
        <v>86</v>
      </c>
      <c r="AW123" s="14" t="s">
        <v>37</v>
      </c>
      <c r="AX123" s="14" t="s">
        <v>84</v>
      </c>
      <c r="AY123" s="216" t="s">
        <v>146</v>
      </c>
    </row>
    <row r="124" spans="1:65" s="2" customFormat="1" ht="14.4" customHeight="1">
      <c r="A124" s="35"/>
      <c r="B124" s="36"/>
      <c r="C124" s="231" t="s">
        <v>324</v>
      </c>
      <c r="D124" s="231" t="s">
        <v>312</v>
      </c>
      <c r="E124" s="232" t="s">
        <v>325</v>
      </c>
      <c r="F124" s="233" t="s">
        <v>326</v>
      </c>
      <c r="G124" s="234" t="s">
        <v>315</v>
      </c>
      <c r="H124" s="235">
        <v>0.34499999999999997</v>
      </c>
      <c r="I124" s="236"/>
      <c r="J124" s="237">
        <f>ROUND(I124*H124,2)</f>
        <v>0</v>
      </c>
      <c r="K124" s="233" t="s">
        <v>165</v>
      </c>
      <c r="L124" s="238"/>
      <c r="M124" s="239" t="s">
        <v>19</v>
      </c>
      <c r="N124" s="240" t="s">
        <v>47</v>
      </c>
      <c r="O124" s="65"/>
      <c r="P124" s="187">
        <f>O124*H124</f>
        <v>0</v>
      </c>
      <c r="Q124" s="187">
        <v>1E-3</v>
      </c>
      <c r="R124" s="187">
        <f>Q124*H124</f>
        <v>3.4499999999999998E-4</v>
      </c>
      <c r="S124" s="187">
        <v>0</v>
      </c>
      <c r="T124" s="187">
        <f>S124*H124</f>
        <v>0</v>
      </c>
      <c r="U124" s="188" t="s">
        <v>19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221</v>
      </c>
      <c r="AT124" s="189" t="s">
        <v>312</v>
      </c>
      <c r="AU124" s="189" t="s">
        <v>86</v>
      </c>
      <c r="AY124" s="18" t="s">
        <v>146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84</v>
      </c>
      <c r="BK124" s="190">
        <f>ROUND(I124*H124,2)</f>
        <v>0</v>
      </c>
      <c r="BL124" s="18" t="s">
        <v>152</v>
      </c>
      <c r="BM124" s="189" t="s">
        <v>449</v>
      </c>
    </row>
    <row r="125" spans="1:65" s="2" customFormat="1">
      <c r="A125" s="35"/>
      <c r="B125" s="36"/>
      <c r="C125" s="37"/>
      <c r="D125" s="191" t="s">
        <v>154</v>
      </c>
      <c r="E125" s="37"/>
      <c r="F125" s="192" t="s">
        <v>326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5"/>
      <c r="U125" s="66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154</v>
      </c>
      <c r="AU125" s="18" t="s">
        <v>86</v>
      </c>
    </row>
    <row r="126" spans="1:65" s="14" customFormat="1">
      <c r="B126" s="206"/>
      <c r="C126" s="207"/>
      <c r="D126" s="191" t="s">
        <v>156</v>
      </c>
      <c r="E126" s="208" t="s">
        <v>19</v>
      </c>
      <c r="F126" s="209" t="s">
        <v>450</v>
      </c>
      <c r="G126" s="207"/>
      <c r="H126" s="210">
        <v>0.34499999999999997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4"/>
      <c r="U126" s="215"/>
      <c r="AT126" s="216" t="s">
        <v>156</v>
      </c>
      <c r="AU126" s="216" t="s">
        <v>86</v>
      </c>
      <c r="AV126" s="14" t="s">
        <v>86</v>
      </c>
      <c r="AW126" s="14" t="s">
        <v>37</v>
      </c>
      <c r="AX126" s="14" t="s">
        <v>84</v>
      </c>
      <c r="AY126" s="216" t="s">
        <v>146</v>
      </c>
    </row>
    <row r="127" spans="1:65" s="2" customFormat="1" ht="14.4" customHeight="1">
      <c r="A127" s="35"/>
      <c r="B127" s="36"/>
      <c r="C127" s="178" t="s">
        <v>329</v>
      </c>
      <c r="D127" s="178" t="s">
        <v>148</v>
      </c>
      <c r="E127" s="179" t="s">
        <v>330</v>
      </c>
      <c r="F127" s="180" t="s">
        <v>331</v>
      </c>
      <c r="G127" s="181" t="s">
        <v>164</v>
      </c>
      <c r="H127" s="182">
        <v>100.84</v>
      </c>
      <c r="I127" s="183"/>
      <c r="J127" s="184">
        <f>ROUND(I127*H127,2)</f>
        <v>0</v>
      </c>
      <c r="K127" s="180" t="s">
        <v>165</v>
      </c>
      <c r="L127" s="40"/>
      <c r="M127" s="185" t="s">
        <v>19</v>
      </c>
      <c r="N127" s="186" t="s">
        <v>47</v>
      </c>
      <c r="O127" s="65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7">
        <f>S127*H127</f>
        <v>0</v>
      </c>
      <c r="U127" s="188" t="s">
        <v>19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9" t="s">
        <v>152</v>
      </c>
      <c r="AT127" s="189" t="s">
        <v>148</v>
      </c>
      <c r="AU127" s="189" t="s">
        <v>86</v>
      </c>
      <c r="AY127" s="18" t="s">
        <v>146</v>
      </c>
      <c r="BE127" s="190">
        <f>IF(N127="základní",J127,0)</f>
        <v>0</v>
      </c>
      <c r="BF127" s="190">
        <f>IF(N127="snížená",J127,0)</f>
        <v>0</v>
      </c>
      <c r="BG127" s="190">
        <f>IF(N127="zákl. přenesená",J127,0)</f>
        <v>0</v>
      </c>
      <c r="BH127" s="190">
        <f>IF(N127="sníž. přenesená",J127,0)</f>
        <v>0</v>
      </c>
      <c r="BI127" s="190">
        <f>IF(N127="nulová",J127,0)</f>
        <v>0</v>
      </c>
      <c r="BJ127" s="18" t="s">
        <v>84</v>
      </c>
      <c r="BK127" s="190">
        <f>ROUND(I127*H127,2)</f>
        <v>0</v>
      </c>
      <c r="BL127" s="18" t="s">
        <v>152</v>
      </c>
      <c r="BM127" s="189" t="s">
        <v>451</v>
      </c>
    </row>
    <row r="128" spans="1:65" s="2" customFormat="1" ht="19.2">
      <c r="A128" s="35"/>
      <c r="B128" s="36"/>
      <c r="C128" s="37"/>
      <c r="D128" s="191" t="s">
        <v>154</v>
      </c>
      <c r="E128" s="37"/>
      <c r="F128" s="192" t="s">
        <v>333</v>
      </c>
      <c r="G128" s="37"/>
      <c r="H128" s="37"/>
      <c r="I128" s="193"/>
      <c r="J128" s="37"/>
      <c r="K128" s="37"/>
      <c r="L128" s="40"/>
      <c r="M128" s="194"/>
      <c r="N128" s="195"/>
      <c r="O128" s="65"/>
      <c r="P128" s="65"/>
      <c r="Q128" s="65"/>
      <c r="R128" s="65"/>
      <c r="S128" s="65"/>
      <c r="T128" s="65"/>
      <c r="U128" s="66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154</v>
      </c>
      <c r="AU128" s="18" t="s">
        <v>86</v>
      </c>
    </row>
    <row r="129" spans="1:65" s="14" customFormat="1">
      <c r="B129" s="206"/>
      <c r="C129" s="207"/>
      <c r="D129" s="191" t="s">
        <v>156</v>
      </c>
      <c r="E129" s="208" t="s">
        <v>19</v>
      </c>
      <c r="F129" s="209" t="s">
        <v>452</v>
      </c>
      <c r="G129" s="207"/>
      <c r="H129" s="210">
        <v>100.84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4"/>
      <c r="U129" s="215"/>
      <c r="AT129" s="216" t="s">
        <v>156</v>
      </c>
      <c r="AU129" s="216" t="s">
        <v>86</v>
      </c>
      <c r="AV129" s="14" t="s">
        <v>86</v>
      </c>
      <c r="AW129" s="14" t="s">
        <v>37</v>
      </c>
      <c r="AX129" s="14" t="s">
        <v>84</v>
      </c>
      <c r="AY129" s="216" t="s">
        <v>146</v>
      </c>
    </row>
    <row r="130" spans="1:65" s="2" customFormat="1" ht="14.4" customHeight="1">
      <c r="A130" s="35"/>
      <c r="B130" s="36"/>
      <c r="C130" s="178" t="s">
        <v>335</v>
      </c>
      <c r="D130" s="178" t="s">
        <v>148</v>
      </c>
      <c r="E130" s="179" t="s">
        <v>336</v>
      </c>
      <c r="F130" s="180" t="s">
        <v>337</v>
      </c>
      <c r="G130" s="181" t="s">
        <v>164</v>
      </c>
      <c r="H130" s="182">
        <v>55.63</v>
      </c>
      <c r="I130" s="183"/>
      <c r="J130" s="184">
        <f>ROUND(I130*H130,2)</f>
        <v>0</v>
      </c>
      <c r="K130" s="180" t="s">
        <v>165</v>
      </c>
      <c r="L130" s="40"/>
      <c r="M130" s="185" t="s">
        <v>19</v>
      </c>
      <c r="N130" s="186" t="s">
        <v>47</v>
      </c>
      <c r="O130" s="6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7">
        <f>S130*H130</f>
        <v>0</v>
      </c>
      <c r="U130" s="188" t="s">
        <v>19</v>
      </c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9" t="s">
        <v>152</v>
      </c>
      <c r="AT130" s="189" t="s">
        <v>148</v>
      </c>
      <c r="AU130" s="189" t="s">
        <v>86</v>
      </c>
      <c r="AY130" s="18" t="s">
        <v>146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8" t="s">
        <v>84</v>
      </c>
      <c r="BK130" s="190">
        <f>ROUND(I130*H130,2)</f>
        <v>0</v>
      </c>
      <c r="BL130" s="18" t="s">
        <v>152</v>
      </c>
      <c r="BM130" s="189" t="s">
        <v>453</v>
      </c>
    </row>
    <row r="131" spans="1:65" s="2" customFormat="1" ht="28.8">
      <c r="A131" s="35"/>
      <c r="B131" s="36"/>
      <c r="C131" s="37"/>
      <c r="D131" s="191" t="s">
        <v>154</v>
      </c>
      <c r="E131" s="37"/>
      <c r="F131" s="192" t="s">
        <v>339</v>
      </c>
      <c r="G131" s="37"/>
      <c r="H131" s="37"/>
      <c r="I131" s="193"/>
      <c r="J131" s="37"/>
      <c r="K131" s="37"/>
      <c r="L131" s="40"/>
      <c r="M131" s="194"/>
      <c r="N131" s="195"/>
      <c r="O131" s="65"/>
      <c r="P131" s="65"/>
      <c r="Q131" s="65"/>
      <c r="R131" s="65"/>
      <c r="S131" s="65"/>
      <c r="T131" s="65"/>
      <c r="U131" s="66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154</v>
      </c>
      <c r="AU131" s="18" t="s">
        <v>86</v>
      </c>
    </row>
    <row r="132" spans="1:65" s="14" customFormat="1">
      <c r="B132" s="206"/>
      <c r="C132" s="207"/>
      <c r="D132" s="191" t="s">
        <v>156</v>
      </c>
      <c r="E132" s="208" t="s">
        <v>19</v>
      </c>
      <c r="F132" s="209" t="s">
        <v>454</v>
      </c>
      <c r="G132" s="207"/>
      <c r="H132" s="210">
        <v>55.63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4"/>
      <c r="U132" s="215"/>
      <c r="AT132" s="216" t="s">
        <v>156</v>
      </c>
      <c r="AU132" s="216" t="s">
        <v>86</v>
      </c>
      <c r="AV132" s="14" t="s">
        <v>86</v>
      </c>
      <c r="AW132" s="14" t="s">
        <v>37</v>
      </c>
      <c r="AX132" s="14" t="s">
        <v>84</v>
      </c>
      <c r="AY132" s="216" t="s">
        <v>146</v>
      </c>
    </row>
    <row r="133" spans="1:65" s="12" customFormat="1" ht="22.95" customHeight="1">
      <c r="B133" s="162"/>
      <c r="C133" s="163"/>
      <c r="D133" s="164" t="s">
        <v>75</v>
      </c>
      <c r="E133" s="176" t="s">
        <v>152</v>
      </c>
      <c r="F133" s="176" t="s">
        <v>455</v>
      </c>
      <c r="G133" s="163"/>
      <c r="H133" s="163"/>
      <c r="I133" s="166"/>
      <c r="J133" s="177">
        <f>BK133</f>
        <v>0</v>
      </c>
      <c r="K133" s="163"/>
      <c r="L133" s="168"/>
      <c r="M133" s="169"/>
      <c r="N133" s="170"/>
      <c r="O133" s="170"/>
      <c r="P133" s="171">
        <f>SUM(P134:P136)</f>
        <v>0</v>
      </c>
      <c r="Q133" s="170"/>
      <c r="R133" s="171">
        <f>SUM(R134:R136)</f>
        <v>9.7200000000000006</v>
      </c>
      <c r="S133" s="170"/>
      <c r="T133" s="171">
        <f>SUM(T134:T136)</f>
        <v>0</v>
      </c>
      <c r="U133" s="172"/>
      <c r="AR133" s="173" t="s">
        <v>84</v>
      </c>
      <c r="AT133" s="174" t="s">
        <v>75</v>
      </c>
      <c r="AU133" s="174" t="s">
        <v>84</v>
      </c>
      <c r="AY133" s="173" t="s">
        <v>146</v>
      </c>
      <c r="BK133" s="175">
        <f>SUM(BK134:BK136)</f>
        <v>0</v>
      </c>
    </row>
    <row r="134" spans="1:65" s="2" customFormat="1" ht="24.15" customHeight="1">
      <c r="A134" s="35"/>
      <c r="B134" s="36"/>
      <c r="C134" s="178" t="s">
        <v>341</v>
      </c>
      <c r="D134" s="178" t="s">
        <v>148</v>
      </c>
      <c r="E134" s="179" t="s">
        <v>456</v>
      </c>
      <c r="F134" s="180" t="s">
        <v>457</v>
      </c>
      <c r="G134" s="181" t="s">
        <v>179</v>
      </c>
      <c r="H134" s="182">
        <v>4.5</v>
      </c>
      <c r="I134" s="183"/>
      <c r="J134" s="184">
        <f>ROUND(I134*H134,2)</f>
        <v>0</v>
      </c>
      <c r="K134" s="180" t="s">
        <v>165</v>
      </c>
      <c r="L134" s="40"/>
      <c r="M134" s="185" t="s">
        <v>19</v>
      </c>
      <c r="N134" s="186" t="s">
        <v>47</v>
      </c>
      <c r="O134" s="65"/>
      <c r="P134" s="187">
        <f>O134*H134</f>
        <v>0</v>
      </c>
      <c r="Q134" s="187">
        <v>2.16</v>
      </c>
      <c r="R134" s="187">
        <f>Q134*H134</f>
        <v>9.7200000000000006</v>
      </c>
      <c r="S134" s="187">
        <v>0</v>
      </c>
      <c r="T134" s="187">
        <f>S134*H134</f>
        <v>0</v>
      </c>
      <c r="U134" s="188" t="s">
        <v>19</v>
      </c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9" t="s">
        <v>152</v>
      </c>
      <c r="AT134" s="189" t="s">
        <v>148</v>
      </c>
      <c r="AU134" s="189" t="s">
        <v>86</v>
      </c>
      <c r="AY134" s="18" t="s">
        <v>146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8" t="s">
        <v>84</v>
      </c>
      <c r="BK134" s="190">
        <f>ROUND(I134*H134,2)</f>
        <v>0</v>
      </c>
      <c r="BL134" s="18" t="s">
        <v>152</v>
      </c>
      <c r="BM134" s="189" t="s">
        <v>458</v>
      </c>
    </row>
    <row r="135" spans="1:65" s="2" customFormat="1" ht="19.2">
      <c r="A135" s="35"/>
      <c r="B135" s="36"/>
      <c r="C135" s="37"/>
      <c r="D135" s="191" t="s">
        <v>154</v>
      </c>
      <c r="E135" s="37"/>
      <c r="F135" s="192" t="s">
        <v>459</v>
      </c>
      <c r="G135" s="37"/>
      <c r="H135" s="37"/>
      <c r="I135" s="193"/>
      <c r="J135" s="37"/>
      <c r="K135" s="37"/>
      <c r="L135" s="40"/>
      <c r="M135" s="194"/>
      <c r="N135" s="195"/>
      <c r="O135" s="65"/>
      <c r="P135" s="65"/>
      <c r="Q135" s="65"/>
      <c r="R135" s="65"/>
      <c r="S135" s="65"/>
      <c r="T135" s="65"/>
      <c r="U135" s="66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154</v>
      </c>
      <c r="AU135" s="18" t="s">
        <v>86</v>
      </c>
    </row>
    <row r="136" spans="1:65" s="14" customFormat="1" ht="20.399999999999999">
      <c r="B136" s="206"/>
      <c r="C136" s="207"/>
      <c r="D136" s="191" t="s">
        <v>156</v>
      </c>
      <c r="E136" s="208" t="s">
        <v>19</v>
      </c>
      <c r="F136" s="209" t="s">
        <v>460</v>
      </c>
      <c r="G136" s="207"/>
      <c r="H136" s="210">
        <v>4.5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4"/>
      <c r="U136" s="215"/>
      <c r="AT136" s="216" t="s">
        <v>156</v>
      </c>
      <c r="AU136" s="216" t="s">
        <v>86</v>
      </c>
      <c r="AV136" s="14" t="s">
        <v>86</v>
      </c>
      <c r="AW136" s="14" t="s">
        <v>37</v>
      </c>
      <c r="AX136" s="14" t="s">
        <v>84</v>
      </c>
      <c r="AY136" s="216" t="s">
        <v>146</v>
      </c>
    </row>
    <row r="137" spans="1:65" s="12" customFormat="1" ht="22.95" customHeight="1">
      <c r="B137" s="162"/>
      <c r="C137" s="163"/>
      <c r="D137" s="164" t="s">
        <v>75</v>
      </c>
      <c r="E137" s="176" t="s">
        <v>219</v>
      </c>
      <c r="F137" s="176" t="s">
        <v>220</v>
      </c>
      <c r="G137" s="163"/>
      <c r="H137" s="163"/>
      <c r="I137" s="166"/>
      <c r="J137" s="177">
        <f>BK137</f>
        <v>0</v>
      </c>
      <c r="K137" s="163"/>
      <c r="L137" s="168"/>
      <c r="M137" s="169"/>
      <c r="N137" s="170"/>
      <c r="O137" s="170"/>
      <c r="P137" s="171">
        <f>SUM(P138:P143)</f>
        <v>0</v>
      </c>
      <c r="Q137" s="170"/>
      <c r="R137" s="171">
        <f>SUM(R138:R143)</f>
        <v>0</v>
      </c>
      <c r="S137" s="170"/>
      <c r="T137" s="171">
        <f>SUM(T138:T143)</f>
        <v>0</v>
      </c>
      <c r="U137" s="172"/>
      <c r="AR137" s="173" t="s">
        <v>84</v>
      </c>
      <c r="AT137" s="174" t="s">
        <v>75</v>
      </c>
      <c r="AU137" s="174" t="s">
        <v>84</v>
      </c>
      <c r="AY137" s="173" t="s">
        <v>146</v>
      </c>
      <c r="BK137" s="175">
        <f>SUM(BK138:BK143)</f>
        <v>0</v>
      </c>
    </row>
    <row r="138" spans="1:65" s="2" customFormat="1" ht="37.950000000000003" customHeight="1">
      <c r="A138" s="35"/>
      <c r="B138" s="36"/>
      <c r="C138" s="178" t="s">
        <v>8</v>
      </c>
      <c r="D138" s="178" t="s">
        <v>148</v>
      </c>
      <c r="E138" s="179" t="s">
        <v>222</v>
      </c>
      <c r="F138" s="180" t="s">
        <v>223</v>
      </c>
      <c r="G138" s="181" t="s">
        <v>179</v>
      </c>
      <c r="H138" s="182">
        <v>5.3650000000000002</v>
      </c>
      <c r="I138" s="183"/>
      <c r="J138" s="184">
        <f>ROUND(I138*H138,2)</f>
        <v>0</v>
      </c>
      <c r="K138" s="180" t="s">
        <v>19</v>
      </c>
      <c r="L138" s="40"/>
      <c r="M138" s="185" t="s">
        <v>19</v>
      </c>
      <c r="N138" s="186" t="s">
        <v>47</v>
      </c>
      <c r="O138" s="6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7">
        <f>S138*H138</f>
        <v>0</v>
      </c>
      <c r="U138" s="188" t="s">
        <v>19</v>
      </c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9" t="s">
        <v>152</v>
      </c>
      <c r="AT138" s="189" t="s">
        <v>148</v>
      </c>
      <c r="AU138" s="189" t="s">
        <v>86</v>
      </c>
      <c r="AY138" s="18" t="s">
        <v>146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8" t="s">
        <v>84</v>
      </c>
      <c r="BK138" s="190">
        <f>ROUND(I138*H138,2)</f>
        <v>0</v>
      </c>
      <c r="BL138" s="18" t="s">
        <v>152</v>
      </c>
      <c r="BM138" s="189" t="s">
        <v>461</v>
      </c>
    </row>
    <row r="139" spans="1:65" s="2" customFormat="1" ht="28.8">
      <c r="A139" s="35"/>
      <c r="B139" s="36"/>
      <c r="C139" s="37"/>
      <c r="D139" s="191" t="s">
        <v>154</v>
      </c>
      <c r="E139" s="37"/>
      <c r="F139" s="192" t="s">
        <v>225</v>
      </c>
      <c r="G139" s="37"/>
      <c r="H139" s="37"/>
      <c r="I139" s="193"/>
      <c r="J139" s="37"/>
      <c r="K139" s="37"/>
      <c r="L139" s="40"/>
      <c r="M139" s="194"/>
      <c r="N139" s="195"/>
      <c r="O139" s="65"/>
      <c r="P139" s="65"/>
      <c r="Q139" s="65"/>
      <c r="R139" s="65"/>
      <c r="S139" s="65"/>
      <c r="T139" s="65"/>
      <c r="U139" s="66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154</v>
      </c>
      <c r="AU139" s="18" t="s">
        <v>86</v>
      </c>
    </row>
    <row r="140" spans="1:65" s="13" customFormat="1" ht="20.399999999999999">
      <c r="B140" s="196"/>
      <c r="C140" s="197"/>
      <c r="D140" s="191" t="s">
        <v>156</v>
      </c>
      <c r="E140" s="198" t="s">
        <v>19</v>
      </c>
      <c r="F140" s="199" t="s">
        <v>226</v>
      </c>
      <c r="G140" s="197"/>
      <c r="H140" s="198" t="s">
        <v>19</v>
      </c>
      <c r="I140" s="200"/>
      <c r="J140" s="197"/>
      <c r="K140" s="197"/>
      <c r="L140" s="201"/>
      <c r="M140" s="202"/>
      <c r="N140" s="203"/>
      <c r="O140" s="203"/>
      <c r="P140" s="203"/>
      <c r="Q140" s="203"/>
      <c r="R140" s="203"/>
      <c r="S140" s="203"/>
      <c r="T140" s="203"/>
      <c r="U140" s="204"/>
      <c r="AT140" s="205" t="s">
        <v>156</v>
      </c>
      <c r="AU140" s="205" t="s">
        <v>86</v>
      </c>
      <c r="AV140" s="13" t="s">
        <v>84</v>
      </c>
      <c r="AW140" s="13" t="s">
        <v>37</v>
      </c>
      <c r="AX140" s="13" t="s">
        <v>76</v>
      </c>
      <c r="AY140" s="205" t="s">
        <v>146</v>
      </c>
    </row>
    <row r="141" spans="1:65" s="13" customFormat="1" ht="30.6">
      <c r="B141" s="196"/>
      <c r="C141" s="197"/>
      <c r="D141" s="191" t="s">
        <v>156</v>
      </c>
      <c r="E141" s="198" t="s">
        <v>19</v>
      </c>
      <c r="F141" s="199" t="s">
        <v>227</v>
      </c>
      <c r="G141" s="197"/>
      <c r="H141" s="198" t="s">
        <v>19</v>
      </c>
      <c r="I141" s="200"/>
      <c r="J141" s="197"/>
      <c r="K141" s="197"/>
      <c r="L141" s="201"/>
      <c r="M141" s="202"/>
      <c r="N141" s="203"/>
      <c r="O141" s="203"/>
      <c r="P141" s="203"/>
      <c r="Q141" s="203"/>
      <c r="R141" s="203"/>
      <c r="S141" s="203"/>
      <c r="T141" s="203"/>
      <c r="U141" s="204"/>
      <c r="AT141" s="205" t="s">
        <v>156</v>
      </c>
      <c r="AU141" s="205" t="s">
        <v>86</v>
      </c>
      <c r="AV141" s="13" t="s">
        <v>84</v>
      </c>
      <c r="AW141" s="13" t="s">
        <v>37</v>
      </c>
      <c r="AX141" s="13" t="s">
        <v>76</v>
      </c>
      <c r="AY141" s="205" t="s">
        <v>146</v>
      </c>
    </row>
    <row r="142" spans="1:65" s="14" customFormat="1">
      <c r="B142" s="206"/>
      <c r="C142" s="207"/>
      <c r="D142" s="191" t="s">
        <v>156</v>
      </c>
      <c r="E142" s="208" t="s">
        <v>19</v>
      </c>
      <c r="F142" s="209" t="s">
        <v>462</v>
      </c>
      <c r="G142" s="207"/>
      <c r="H142" s="210">
        <v>5.3650000000000002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4"/>
      <c r="U142" s="215"/>
      <c r="AT142" s="216" t="s">
        <v>156</v>
      </c>
      <c r="AU142" s="216" t="s">
        <v>86</v>
      </c>
      <c r="AV142" s="14" t="s">
        <v>86</v>
      </c>
      <c r="AW142" s="14" t="s">
        <v>37</v>
      </c>
      <c r="AX142" s="14" t="s">
        <v>76</v>
      </c>
      <c r="AY142" s="216" t="s">
        <v>146</v>
      </c>
    </row>
    <row r="143" spans="1:65" s="15" customFormat="1">
      <c r="B143" s="217"/>
      <c r="C143" s="218"/>
      <c r="D143" s="191" t="s">
        <v>156</v>
      </c>
      <c r="E143" s="219" t="s">
        <v>19</v>
      </c>
      <c r="F143" s="220" t="s">
        <v>161</v>
      </c>
      <c r="G143" s="218"/>
      <c r="H143" s="221">
        <v>5.3650000000000002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5"/>
      <c r="U143" s="226"/>
      <c r="AT143" s="227" t="s">
        <v>156</v>
      </c>
      <c r="AU143" s="227" t="s">
        <v>86</v>
      </c>
      <c r="AV143" s="15" t="s">
        <v>152</v>
      </c>
      <c r="AW143" s="15" t="s">
        <v>4</v>
      </c>
      <c r="AX143" s="15" t="s">
        <v>84</v>
      </c>
      <c r="AY143" s="227" t="s">
        <v>146</v>
      </c>
    </row>
    <row r="144" spans="1:65" s="12" customFormat="1" ht="22.95" customHeight="1">
      <c r="B144" s="162"/>
      <c r="C144" s="163"/>
      <c r="D144" s="164" t="s">
        <v>75</v>
      </c>
      <c r="E144" s="176" t="s">
        <v>344</v>
      </c>
      <c r="F144" s="176" t="s">
        <v>345</v>
      </c>
      <c r="G144" s="163"/>
      <c r="H144" s="163"/>
      <c r="I144" s="166"/>
      <c r="J144" s="177">
        <f>BK144</f>
        <v>0</v>
      </c>
      <c r="K144" s="163"/>
      <c r="L144" s="168"/>
      <c r="M144" s="169"/>
      <c r="N144" s="170"/>
      <c r="O144" s="170"/>
      <c r="P144" s="171">
        <f>SUM(P145:P146)</f>
        <v>0</v>
      </c>
      <c r="Q144" s="170"/>
      <c r="R144" s="171">
        <f>SUM(R145:R146)</f>
        <v>0</v>
      </c>
      <c r="S144" s="170"/>
      <c r="T144" s="171">
        <f>SUM(T145:T146)</f>
        <v>0</v>
      </c>
      <c r="U144" s="172"/>
      <c r="AR144" s="173" t="s">
        <v>84</v>
      </c>
      <c r="AT144" s="174" t="s">
        <v>75</v>
      </c>
      <c r="AU144" s="174" t="s">
        <v>84</v>
      </c>
      <c r="AY144" s="173" t="s">
        <v>146</v>
      </c>
      <c r="BK144" s="175">
        <f>SUM(BK145:BK146)</f>
        <v>0</v>
      </c>
    </row>
    <row r="145" spans="1:65" s="2" customFormat="1" ht="14.4" customHeight="1">
      <c r="A145" s="35"/>
      <c r="B145" s="36"/>
      <c r="C145" s="178" t="s">
        <v>463</v>
      </c>
      <c r="D145" s="178" t="s">
        <v>148</v>
      </c>
      <c r="E145" s="179" t="s">
        <v>346</v>
      </c>
      <c r="F145" s="180" t="s">
        <v>347</v>
      </c>
      <c r="G145" s="181" t="s">
        <v>348</v>
      </c>
      <c r="H145" s="182">
        <v>9.7210000000000001</v>
      </c>
      <c r="I145" s="183"/>
      <c r="J145" s="184">
        <f>ROUND(I145*H145,2)</f>
        <v>0</v>
      </c>
      <c r="K145" s="180" t="s">
        <v>165</v>
      </c>
      <c r="L145" s="40"/>
      <c r="M145" s="185" t="s">
        <v>19</v>
      </c>
      <c r="N145" s="186" t="s">
        <v>47</v>
      </c>
      <c r="O145" s="6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7">
        <f>S145*H145</f>
        <v>0</v>
      </c>
      <c r="U145" s="188" t="s">
        <v>19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9" t="s">
        <v>152</v>
      </c>
      <c r="AT145" s="189" t="s">
        <v>148</v>
      </c>
      <c r="AU145" s="189" t="s">
        <v>86</v>
      </c>
      <c r="AY145" s="18" t="s">
        <v>146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8" t="s">
        <v>84</v>
      </c>
      <c r="BK145" s="190">
        <f>ROUND(I145*H145,2)</f>
        <v>0</v>
      </c>
      <c r="BL145" s="18" t="s">
        <v>152</v>
      </c>
      <c r="BM145" s="189" t="s">
        <v>464</v>
      </c>
    </row>
    <row r="146" spans="1:65" s="2" customFormat="1" ht="19.2">
      <c r="A146" s="35"/>
      <c r="B146" s="36"/>
      <c r="C146" s="37"/>
      <c r="D146" s="191" t="s">
        <v>154</v>
      </c>
      <c r="E146" s="37"/>
      <c r="F146" s="192" t="s">
        <v>350</v>
      </c>
      <c r="G146" s="37"/>
      <c r="H146" s="37"/>
      <c r="I146" s="193"/>
      <c r="J146" s="37"/>
      <c r="K146" s="37"/>
      <c r="L146" s="40"/>
      <c r="M146" s="241"/>
      <c r="N146" s="242"/>
      <c r="O146" s="243"/>
      <c r="P146" s="243"/>
      <c r="Q146" s="243"/>
      <c r="R146" s="243"/>
      <c r="S146" s="243"/>
      <c r="T146" s="243"/>
      <c r="U146" s="244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154</v>
      </c>
      <c r="AU146" s="18" t="s">
        <v>86</v>
      </c>
    </row>
    <row r="147" spans="1:65" s="2" customFormat="1" ht="6.9" customHeight="1">
      <c r="A147" s="35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zXZd9LrRKBeva2GCSG9cf0p3DAjVCWxuYthVX+sbn0B0IyxNpj/Yh9Fxxni8m9HK0CXoG5TqjEXlnMbA+LOr4A==" saltValue="+xsLZnPwGODsvUTWKtv2NnzTdq/9bquT2RTaEKgtY7aXsS1Rm1EssDXJW4bx0RJ4hc+SLi6unmadvX9BRnVm+w==" spinCount="100000" sheet="1" objects="1" scenarios="1" formatColumns="0" formatRows="0" autoFilter="0"/>
  <autoFilter ref="C89:K146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117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122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465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31. 1. 2019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39</v>
      </c>
      <c r="F24" s="35"/>
      <c r="G24" s="35"/>
      <c r="H24" s="35"/>
      <c r="I24" s="113" t="s">
        <v>29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9" t="s">
        <v>19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ROUND(J84,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ROUND((SUM(BE84:BE130)),  2)</f>
        <v>0</v>
      </c>
      <c r="G33" s="35"/>
      <c r="H33" s="35"/>
      <c r="I33" s="125">
        <v>0.21</v>
      </c>
      <c r="J33" s="124">
        <f>ROUND(((SUM(BE84:BE130))*I33),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ROUND((SUM(BF84:BF130)),  2)</f>
        <v>0</v>
      </c>
      <c r="G34" s="35"/>
      <c r="H34" s="35"/>
      <c r="I34" s="125">
        <v>0.15</v>
      </c>
      <c r="J34" s="124">
        <f>ROUND(((SUM(BF84:BF130))*I34),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ROUND((SUM(BG84:BG130)),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ROUND((SUM(BH84:BH130)),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ROUND((SUM(BI84:BI130)),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124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Revitalizace nivy – tůně pod Čarovným lesem</v>
      </c>
      <c r="F48" s="372"/>
      <c r="G48" s="372"/>
      <c r="H48" s="372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7" t="str">
        <f>E9</f>
        <v xml:space="preserve">SO 05 - Mobiliář </v>
      </c>
      <c r="F50" s="370"/>
      <c r="G50" s="370"/>
      <c r="H50" s="370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Bezejmenný VT, ř. km 1,05</v>
      </c>
      <c r="G52" s="37"/>
      <c r="H52" s="37"/>
      <c r="I52" s="30" t="s">
        <v>23</v>
      </c>
      <c r="J52" s="60" t="str">
        <f>IF(J12="","",J12)</f>
        <v>31. 1. 2019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25</v>
      </c>
      <c r="D54" s="37"/>
      <c r="E54" s="37"/>
      <c r="F54" s="28" t="str">
        <f>E15</f>
        <v>Město Šumperk</v>
      </c>
      <c r="G54" s="37"/>
      <c r="H54" s="37"/>
      <c r="I54" s="30" t="s">
        <v>33</v>
      </c>
      <c r="J54" s="33" t="str">
        <f>E21</f>
        <v>Terra-pozemkové úpravy, s.r.o.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6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Ing.et Ing. Filip Brtna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125</v>
      </c>
      <c r="D57" s="138"/>
      <c r="E57" s="138"/>
      <c r="F57" s="138"/>
      <c r="G57" s="138"/>
      <c r="H57" s="138"/>
      <c r="I57" s="138"/>
      <c r="J57" s="139" t="s">
        <v>126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127</v>
      </c>
    </row>
    <row r="60" spans="1:47" s="9" customFormat="1" ht="24.9" customHeight="1">
      <c r="B60" s="141"/>
      <c r="C60" s="142"/>
      <c r="D60" s="143" t="s">
        <v>128</v>
      </c>
      <c r="E60" s="144"/>
      <c r="F60" s="144"/>
      <c r="G60" s="144"/>
      <c r="H60" s="144"/>
      <c r="I60" s="144"/>
      <c r="J60" s="145">
        <f>J85</f>
        <v>0</v>
      </c>
      <c r="K60" s="142"/>
      <c r="L60" s="146"/>
    </row>
    <row r="61" spans="1:47" s="10" customFormat="1" ht="19.95" customHeight="1">
      <c r="B61" s="147"/>
      <c r="C61" s="98"/>
      <c r="D61" s="148" t="s">
        <v>428</v>
      </c>
      <c r="E61" s="149"/>
      <c r="F61" s="149"/>
      <c r="G61" s="149"/>
      <c r="H61" s="149"/>
      <c r="I61" s="149"/>
      <c r="J61" s="150">
        <f>J86</f>
        <v>0</v>
      </c>
      <c r="K61" s="98"/>
      <c r="L61" s="151"/>
    </row>
    <row r="62" spans="1:47" s="10" customFormat="1" ht="19.95" customHeight="1">
      <c r="B62" s="147"/>
      <c r="C62" s="98"/>
      <c r="D62" s="148" t="s">
        <v>466</v>
      </c>
      <c r="E62" s="149"/>
      <c r="F62" s="149"/>
      <c r="G62" s="149"/>
      <c r="H62" s="149"/>
      <c r="I62" s="149"/>
      <c r="J62" s="150">
        <f>J96</f>
        <v>0</v>
      </c>
      <c r="K62" s="98"/>
      <c r="L62" s="151"/>
    </row>
    <row r="63" spans="1:47" s="10" customFormat="1" ht="19.95" customHeight="1">
      <c r="B63" s="147"/>
      <c r="C63" s="98"/>
      <c r="D63" s="148" t="s">
        <v>176</v>
      </c>
      <c r="E63" s="149"/>
      <c r="F63" s="149"/>
      <c r="G63" s="149"/>
      <c r="H63" s="149"/>
      <c r="I63" s="149"/>
      <c r="J63" s="150">
        <f>J100</f>
        <v>0</v>
      </c>
      <c r="K63" s="98"/>
      <c r="L63" s="151"/>
    </row>
    <row r="64" spans="1:47" s="10" customFormat="1" ht="19.95" customHeight="1">
      <c r="B64" s="147"/>
      <c r="C64" s="98"/>
      <c r="D64" s="148" t="s">
        <v>273</v>
      </c>
      <c r="E64" s="149"/>
      <c r="F64" s="149"/>
      <c r="G64" s="149"/>
      <c r="H64" s="149"/>
      <c r="I64" s="149"/>
      <c r="J64" s="150">
        <f>J128</f>
        <v>0</v>
      </c>
      <c r="K64" s="98"/>
      <c r="L64" s="151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14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130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71" t="str">
        <f>E7</f>
        <v>Revitalizace nivy – tůně pod Čarovným lesem</v>
      </c>
      <c r="F74" s="372"/>
      <c r="G74" s="372"/>
      <c r="H74" s="372"/>
      <c r="I74" s="37"/>
      <c r="J74" s="37"/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122</v>
      </c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7" t="str">
        <f>E9</f>
        <v xml:space="preserve">SO 05 - Mobiliář </v>
      </c>
      <c r="F76" s="370"/>
      <c r="G76" s="370"/>
      <c r="H76" s="370"/>
      <c r="I76" s="37"/>
      <c r="J76" s="37"/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Bezejmenný VT, ř. km 1,05</v>
      </c>
      <c r="G78" s="37"/>
      <c r="H78" s="37"/>
      <c r="I78" s="30" t="s">
        <v>23</v>
      </c>
      <c r="J78" s="60" t="str">
        <f>IF(J12="","",J12)</f>
        <v>31. 1. 2019</v>
      </c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1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5.65" customHeight="1">
      <c r="A80" s="35"/>
      <c r="B80" s="36"/>
      <c r="C80" s="30" t="s">
        <v>25</v>
      </c>
      <c r="D80" s="37"/>
      <c r="E80" s="37"/>
      <c r="F80" s="28" t="str">
        <f>E15</f>
        <v>Město Šumperk</v>
      </c>
      <c r="G80" s="37"/>
      <c r="H80" s="37"/>
      <c r="I80" s="30" t="s">
        <v>33</v>
      </c>
      <c r="J80" s="33" t="str">
        <f>E21</f>
        <v>Terra-pozemkové úpravy, s.r.o.</v>
      </c>
      <c r="K80" s="37"/>
      <c r="L80" s="114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25.65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38</v>
      </c>
      <c r="J81" s="33" t="str">
        <f>E24</f>
        <v>Ing.et Ing. Filip Brtna</v>
      </c>
      <c r="K81" s="37"/>
      <c r="L81" s="114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14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52"/>
      <c r="B83" s="153"/>
      <c r="C83" s="154" t="s">
        <v>131</v>
      </c>
      <c r="D83" s="155" t="s">
        <v>61</v>
      </c>
      <c r="E83" s="155" t="s">
        <v>57</v>
      </c>
      <c r="F83" s="155" t="s">
        <v>58</v>
      </c>
      <c r="G83" s="155" t="s">
        <v>132</v>
      </c>
      <c r="H83" s="155" t="s">
        <v>133</v>
      </c>
      <c r="I83" s="155" t="s">
        <v>134</v>
      </c>
      <c r="J83" s="155" t="s">
        <v>126</v>
      </c>
      <c r="K83" s="156" t="s">
        <v>135</v>
      </c>
      <c r="L83" s="157"/>
      <c r="M83" s="69" t="s">
        <v>19</v>
      </c>
      <c r="N83" s="70" t="s">
        <v>46</v>
      </c>
      <c r="O83" s="70" t="s">
        <v>136</v>
      </c>
      <c r="P83" s="70" t="s">
        <v>137</v>
      </c>
      <c r="Q83" s="70" t="s">
        <v>138</v>
      </c>
      <c r="R83" s="70" t="s">
        <v>139</v>
      </c>
      <c r="S83" s="70" t="s">
        <v>140</v>
      </c>
      <c r="T83" s="70" t="s">
        <v>141</v>
      </c>
      <c r="U83" s="71" t="s">
        <v>142</v>
      </c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</row>
    <row r="84" spans="1:65" s="2" customFormat="1" ht="22.95" customHeight="1">
      <c r="A84" s="35"/>
      <c r="B84" s="36"/>
      <c r="C84" s="76" t="s">
        <v>143</v>
      </c>
      <c r="D84" s="37"/>
      <c r="E84" s="37"/>
      <c r="F84" s="37"/>
      <c r="G84" s="37"/>
      <c r="H84" s="37"/>
      <c r="I84" s="37"/>
      <c r="J84" s="158">
        <f>BK84</f>
        <v>0</v>
      </c>
      <c r="K84" s="37"/>
      <c r="L84" s="40"/>
      <c r="M84" s="72"/>
      <c r="N84" s="159"/>
      <c r="O84" s="73"/>
      <c r="P84" s="160">
        <f>P85</f>
        <v>0</v>
      </c>
      <c r="Q84" s="73"/>
      <c r="R84" s="160">
        <f>R85</f>
        <v>0.73055000000000003</v>
      </c>
      <c r="S84" s="73"/>
      <c r="T84" s="160">
        <f>T85</f>
        <v>0</v>
      </c>
      <c r="U84" s="74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75</v>
      </c>
      <c r="AU84" s="18" t="s">
        <v>127</v>
      </c>
      <c r="BK84" s="161">
        <f>BK85</f>
        <v>0</v>
      </c>
    </row>
    <row r="85" spans="1:65" s="12" customFormat="1" ht="25.95" customHeight="1">
      <c r="B85" s="162"/>
      <c r="C85" s="163"/>
      <c r="D85" s="164" t="s">
        <v>75</v>
      </c>
      <c r="E85" s="165" t="s">
        <v>144</v>
      </c>
      <c r="F85" s="165" t="s">
        <v>145</v>
      </c>
      <c r="G85" s="163"/>
      <c r="H85" s="163"/>
      <c r="I85" s="166"/>
      <c r="J85" s="167">
        <f>BK85</f>
        <v>0</v>
      </c>
      <c r="K85" s="163"/>
      <c r="L85" s="168"/>
      <c r="M85" s="169"/>
      <c r="N85" s="170"/>
      <c r="O85" s="170"/>
      <c r="P85" s="171">
        <f>P86+P96+P100+P128</f>
        <v>0</v>
      </c>
      <c r="Q85" s="170"/>
      <c r="R85" s="171">
        <f>R86+R96+R100+R128</f>
        <v>0.73055000000000003</v>
      </c>
      <c r="S85" s="170"/>
      <c r="T85" s="171">
        <f>T86+T96+T100+T128</f>
        <v>0</v>
      </c>
      <c r="U85" s="172"/>
      <c r="AR85" s="173" t="s">
        <v>84</v>
      </c>
      <c r="AT85" s="174" t="s">
        <v>75</v>
      </c>
      <c r="AU85" s="174" t="s">
        <v>76</v>
      </c>
      <c r="AY85" s="173" t="s">
        <v>146</v>
      </c>
      <c r="BK85" s="175">
        <f>BK86+BK96+BK100+BK128</f>
        <v>0</v>
      </c>
    </row>
    <row r="86" spans="1:65" s="12" customFormat="1" ht="22.95" customHeight="1">
      <c r="B86" s="162"/>
      <c r="C86" s="163"/>
      <c r="D86" s="164" t="s">
        <v>75</v>
      </c>
      <c r="E86" s="176" t="s">
        <v>152</v>
      </c>
      <c r="F86" s="176" t="s">
        <v>455</v>
      </c>
      <c r="G86" s="163"/>
      <c r="H86" s="163"/>
      <c r="I86" s="166"/>
      <c r="J86" s="177">
        <f>BK86</f>
        <v>0</v>
      </c>
      <c r="K86" s="163"/>
      <c r="L86" s="168"/>
      <c r="M86" s="169"/>
      <c r="N86" s="170"/>
      <c r="O86" s="170"/>
      <c r="P86" s="171">
        <f>SUM(P87:P95)</f>
        <v>0</v>
      </c>
      <c r="Q86" s="170"/>
      <c r="R86" s="171">
        <f>SUM(R87:R95)</f>
        <v>0</v>
      </c>
      <c r="S86" s="170"/>
      <c r="T86" s="171">
        <f>SUM(T87:T95)</f>
        <v>0</v>
      </c>
      <c r="U86" s="172"/>
      <c r="AR86" s="173" t="s">
        <v>84</v>
      </c>
      <c r="AT86" s="174" t="s">
        <v>75</v>
      </c>
      <c r="AU86" s="174" t="s">
        <v>84</v>
      </c>
      <c r="AY86" s="173" t="s">
        <v>146</v>
      </c>
      <c r="BK86" s="175">
        <f>SUM(BK87:BK95)</f>
        <v>0</v>
      </c>
    </row>
    <row r="87" spans="1:65" s="2" customFormat="1" ht="24.15" customHeight="1">
      <c r="A87" s="35"/>
      <c r="B87" s="36"/>
      <c r="C87" s="178" t="s">
        <v>84</v>
      </c>
      <c r="D87" s="178" t="s">
        <v>148</v>
      </c>
      <c r="E87" s="179" t="s">
        <v>467</v>
      </c>
      <c r="F87" s="180" t="s">
        <v>468</v>
      </c>
      <c r="G87" s="181" t="s">
        <v>469</v>
      </c>
      <c r="H87" s="182">
        <v>1</v>
      </c>
      <c r="I87" s="183"/>
      <c r="J87" s="184">
        <f>ROUND(I87*H87,2)</f>
        <v>0</v>
      </c>
      <c r="K87" s="180" t="s">
        <v>19</v>
      </c>
      <c r="L87" s="40"/>
      <c r="M87" s="185" t="s">
        <v>19</v>
      </c>
      <c r="N87" s="186" t="s">
        <v>47</v>
      </c>
      <c r="O87" s="65"/>
      <c r="P87" s="187">
        <f>O87*H87</f>
        <v>0</v>
      </c>
      <c r="Q87" s="187">
        <v>0</v>
      </c>
      <c r="R87" s="187">
        <f>Q87*H87</f>
        <v>0</v>
      </c>
      <c r="S87" s="187">
        <v>0</v>
      </c>
      <c r="T87" s="187">
        <f>S87*H87</f>
        <v>0</v>
      </c>
      <c r="U87" s="188" t="s">
        <v>19</v>
      </c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9" t="s">
        <v>152</v>
      </c>
      <c r="AT87" s="189" t="s">
        <v>148</v>
      </c>
      <c r="AU87" s="189" t="s">
        <v>86</v>
      </c>
      <c r="AY87" s="18" t="s">
        <v>146</v>
      </c>
      <c r="BE87" s="190">
        <f>IF(N87="základní",J87,0)</f>
        <v>0</v>
      </c>
      <c r="BF87" s="190">
        <f>IF(N87="snížená",J87,0)</f>
        <v>0</v>
      </c>
      <c r="BG87" s="190">
        <f>IF(N87="zákl. přenesená",J87,0)</f>
        <v>0</v>
      </c>
      <c r="BH87" s="190">
        <f>IF(N87="sníž. přenesená",J87,0)</f>
        <v>0</v>
      </c>
      <c r="BI87" s="190">
        <f>IF(N87="nulová",J87,0)</f>
        <v>0</v>
      </c>
      <c r="BJ87" s="18" t="s">
        <v>84</v>
      </c>
      <c r="BK87" s="190">
        <f>ROUND(I87*H87,2)</f>
        <v>0</v>
      </c>
      <c r="BL87" s="18" t="s">
        <v>152</v>
      </c>
      <c r="BM87" s="189" t="s">
        <v>470</v>
      </c>
    </row>
    <row r="88" spans="1:65" s="2" customFormat="1" ht="19.2">
      <c r="A88" s="35"/>
      <c r="B88" s="36"/>
      <c r="C88" s="37"/>
      <c r="D88" s="191" t="s">
        <v>154</v>
      </c>
      <c r="E88" s="37"/>
      <c r="F88" s="192" t="s">
        <v>471</v>
      </c>
      <c r="G88" s="37"/>
      <c r="H88" s="37"/>
      <c r="I88" s="193"/>
      <c r="J88" s="37"/>
      <c r="K88" s="37"/>
      <c r="L88" s="40"/>
      <c r="M88" s="194"/>
      <c r="N88" s="195"/>
      <c r="O88" s="65"/>
      <c r="P88" s="65"/>
      <c r="Q88" s="65"/>
      <c r="R88" s="65"/>
      <c r="S88" s="65"/>
      <c r="T88" s="65"/>
      <c r="U88" s="66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154</v>
      </c>
      <c r="AU88" s="18" t="s">
        <v>86</v>
      </c>
    </row>
    <row r="89" spans="1:65" s="13" customFormat="1" ht="30.6">
      <c r="B89" s="196"/>
      <c r="C89" s="197"/>
      <c r="D89" s="191" t="s">
        <v>156</v>
      </c>
      <c r="E89" s="198" t="s">
        <v>19</v>
      </c>
      <c r="F89" s="199" t="s">
        <v>472</v>
      </c>
      <c r="G89" s="197"/>
      <c r="H89" s="198" t="s">
        <v>19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3"/>
      <c r="U89" s="204"/>
      <c r="AT89" s="205" t="s">
        <v>156</v>
      </c>
      <c r="AU89" s="205" t="s">
        <v>86</v>
      </c>
      <c r="AV89" s="13" t="s">
        <v>84</v>
      </c>
      <c r="AW89" s="13" t="s">
        <v>37</v>
      </c>
      <c r="AX89" s="13" t="s">
        <v>76</v>
      </c>
      <c r="AY89" s="205" t="s">
        <v>146</v>
      </c>
    </row>
    <row r="90" spans="1:65" s="13" customFormat="1">
      <c r="B90" s="196"/>
      <c r="C90" s="197"/>
      <c r="D90" s="191" t="s">
        <v>156</v>
      </c>
      <c r="E90" s="198" t="s">
        <v>19</v>
      </c>
      <c r="F90" s="199" t="s">
        <v>473</v>
      </c>
      <c r="G90" s="197"/>
      <c r="H90" s="198" t="s">
        <v>19</v>
      </c>
      <c r="I90" s="200"/>
      <c r="J90" s="197"/>
      <c r="K90" s="197"/>
      <c r="L90" s="201"/>
      <c r="M90" s="202"/>
      <c r="N90" s="203"/>
      <c r="O90" s="203"/>
      <c r="P90" s="203"/>
      <c r="Q90" s="203"/>
      <c r="R90" s="203"/>
      <c r="S90" s="203"/>
      <c r="T90" s="203"/>
      <c r="U90" s="204"/>
      <c r="AT90" s="205" t="s">
        <v>156</v>
      </c>
      <c r="AU90" s="205" t="s">
        <v>86</v>
      </c>
      <c r="AV90" s="13" t="s">
        <v>84</v>
      </c>
      <c r="AW90" s="13" t="s">
        <v>37</v>
      </c>
      <c r="AX90" s="13" t="s">
        <v>76</v>
      </c>
      <c r="AY90" s="205" t="s">
        <v>146</v>
      </c>
    </row>
    <row r="91" spans="1:65" s="13" customFormat="1" ht="30.6">
      <c r="B91" s="196"/>
      <c r="C91" s="197"/>
      <c r="D91" s="191" t="s">
        <v>156</v>
      </c>
      <c r="E91" s="198" t="s">
        <v>19</v>
      </c>
      <c r="F91" s="199" t="s">
        <v>474</v>
      </c>
      <c r="G91" s="197"/>
      <c r="H91" s="198" t="s">
        <v>19</v>
      </c>
      <c r="I91" s="200"/>
      <c r="J91" s="197"/>
      <c r="K91" s="197"/>
      <c r="L91" s="201"/>
      <c r="M91" s="202"/>
      <c r="N91" s="203"/>
      <c r="O91" s="203"/>
      <c r="P91" s="203"/>
      <c r="Q91" s="203"/>
      <c r="R91" s="203"/>
      <c r="S91" s="203"/>
      <c r="T91" s="203"/>
      <c r="U91" s="204"/>
      <c r="AT91" s="205" t="s">
        <v>156</v>
      </c>
      <c r="AU91" s="205" t="s">
        <v>86</v>
      </c>
      <c r="AV91" s="13" t="s">
        <v>84</v>
      </c>
      <c r="AW91" s="13" t="s">
        <v>37</v>
      </c>
      <c r="AX91" s="13" t="s">
        <v>76</v>
      </c>
      <c r="AY91" s="205" t="s">
        <v>146</v>
      </c>
    </row>
    <row r="92" spans="1:65" s="14" customFormat="1">
      <c r="B92" s="206"/>
      <c r="C92" s="207"/>
      <c r="D92" s="191" t="s">
        <v>156</v>
      </c>
      <c r="E92" s="208" t="s">
        <v>19</v>
      </c>
      <c r="F92" s="209" t="s">
        <v>84</v>
      </c>
      <c r="G92" s="207"/>
      <c r="H92" s="210">
        <v>1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4"/>
      <c r="U92" s="215"/>
      <c r="AT92" s="216" t="s">
        <v>156</v>
      </c>
      <c r="AU92" s="216" t="s">
        <v>86</v>
      </c>
      <c r="AV92" s="14" t="s">
        <v>86</v>
      </c>
      <c r="AW92" s="14" t="s">
        <v>37</v>
      </c>
      <c r="AX92" s="14" t="s">
        <v>84</v>
      </c>
      <c r="AY92" s="216" t="s">
        <v>146</v>
      </c>
    </row>
    <row r="93" spans="1:65" s="2" customFormat="1" ht="24.15" customHeight="1">
      <c r="A93" s="35"/>
      <c r="B93" s="36"/>
      <c r="C93" s="231" t="s">
        <v>86</v>
      </c>
      <c r="D93" s="231" t="s">
        <v>312</v>
      </c>
      <c r="E93" s="232" t="s">
        <v>475</v>
      </c>
      <c r="F93" s="233" t="s">
        <v>476</v>
      </c>
      <c r="G93" s="234" t="s">
        <v>477</v>
      </c>
      <c r="H93" s="235">
        <v>1</v>
      </c>
      <c r="I93" s="236"/>
      <c r="J93" s="237">
        <f>ROUND(I93*H93,2)</f>
        <v>0</v>
      </c>
      <c r="K93" s="233" t="s">
        <v>19</v>
      </c>
      <c r="L93" s="238"/>
      <c r="M93" s="239" t="s">
        <v>19</v>
      </c>
      <c r="N93" s="240" t="s">
        <v>47</v>
      </c>
      <c r="O93" s="65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7">
        <f>S93*H93</f>
        <v>0</v>
      </c>
      <c r="U93" s="188" t="s">
        <v>19</v>
      </c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9" t="s">
        <v>221</v>
      </c>
      <c r="AT93" s="189" t="s">
        <v>312</v>
      </c>
      <c r="AU93" s="189" t="s">
        <v>86</v>
      </c>
      <c r="AY93" s="18" t="s">
        <v>146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8" t="s">
        <v>84</v>
      </c>
      <c r="BK93" s="190">
        <f>ROUND(I93*H93,2)</f>
        <v>0</v>
      </c>
      <c r="BL93" s="18" t="s">
        <v>152</v>
      </c>
      <c r="BM93" s="189" t="s">
        <v>478</v>
      </c>
    </row>
    <row r="94" spans="1:65" s="2" customFormat="1" ht="19.2">
      <c r="A94" s="35"/>
      <c r="B94" s="36"/>
      <c r="C94" s="37"/>
      <c r="D94" s="191" t="s">
        <v>154</v>
      </c>
      <c r="E94" s="37"/>
      <c r="F94" s="192" t="s">
        <v>479</v>
      </c>
      <c r="G94" s="37"/>
      <c r="H94" s="37"/>
      <c r="I94" s="193"/>
      <c r="J94" s="37"/>
      <c r="K94" s="37"/>
      <c r="L94" s="40"/>
      <c r="M94" s="194"/>
      <c r="N94" s="195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154</v>
      </c>
      <c r="AU94" s="18" t="s">
        <v>86</v>
      </c>
    </row>
    <row r="95" spans="1:65" s="14" customFormat="1">
      <c r="B95" s="206"/>
      <c r="C95" s="207"/>
      <c r="D95" s="191" t="s">
        <v>156</v>
      </c>
      <c r="E95" s="208" t="s">
        <v>19</v>
      </c>
      <c r="F95" s="209" t="s">
        <v>480</v>
      </c>
      <c r="G95" s="207"/>
      <c r="H95" s="210">
        <v>1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4"/>
      <c r="U95" s="215"/>
      <c r="AT95" s="216" t="s">
        <v>156</v>
      </c>
      <c r="AU95" s="216" t="s">
        <v>86</v>
      </c>
      <c r="AV95" s="14" t="s">
        <v>86</v>
      </c>
      <c r="AW95" s="14" t="s">
        <v>37</v>
      </c>
      <c r="AX95" s="14" t="s">
        <v>84</v>
      </c>
      <c r="AY95" s="216" t="s">
        <v>146</v>
      </c>
    </row>
    <row r="96" spans="1:65" s="12" customFormat="1" ht="22.95" customHeight="1">
      <c r="B96" s="162"/>
      <c r="C96" s="163"/>
      <c r="D96" s="164" t="s">
        <v>75</v>
      </c>
      <c r="E96" s="176" t="s">
        <v>207</v>
      </c>
      <c r="F96" s="176" t="s">
        <v>481</v>
      </c>
      <c r="G96" s="163"/>
      <c r="H96" s="163"/>
      <c r="I96" s="166"/>
      <c r="J96" s="177">
        <f>BK96</f>
        <v>0</v>
      </c>
      <c r="K96" s="163"/>
      <c r="L96" s="168"/>
      <c r="M96" s="169"/>
      <c r="N96" s="170"/>
      <c r="O96" s="170"/>
      <c r="P96" s="171">
        <f>SUM(P97:P99)</f>
        <v>0</v>
      </c>
      <c r="Q96" s="170"/>
      <c r="R96" s="171">
        <f>SUM(R97:R99)</f>
        <v>0</v>
      </c>
      <c r="S96" s="170"/>
      <c r="T96" s="171">
        <f>SUM(T97:T99)</f>
        <v>0</v>
      </c>
      <c r="U96" s="172"/>
      <c r="AR96" s="173" t="s">
        <v>84</v>
      </c>
      <c r="AT96" s="174" t="s">
        <v>75</v>
      </c>
      <c r="AU96" s="174" t="s">
        <v>84</v>
      </c>
      <c r="AY96" s="173" t="s">
        <v>146</v>
      </c>
      <c r="BK96" s="175">
        <f>SUM(BK97:BK99)</f>
        <v>0</v>
      </c>
    </row>
    <row r="97" spans="1:65" s="2" customFormat="1" ht="24.15" customHeight="1">
      <c r="A97" s="35"/>
      <c r="B97" s="36"/>
      <c r="C97" s="178" t="s">
        <v>169</v>
      </c>
      <c r="D97" s="178" t="s">
        <v>148</v>
      </c>
      <c r="E97" s="179" t="s">
        <v>482</v>
      </c>
      <c r="F97" s="180" t="s">
        <v>483</v>
      </c>
      <c r="G97" s="181" t="s">
        <v>477</v>
      </c>
      <c r="H97" s="182">
        <v>1</v>
      </c>
      <c r="I97" s="183"/>
      <c r="J97" s="184">
        <f>ROUND(I97*H97,2)</f>
        <v>0</v>
      </c>
      <c r="K97" s="180" t="s">
        <v>19</v>
      </c>
      <c r="L97" s="40"/>
      <c r="M97" s="185" t="s">
        <v>19</v>
      </c>
      <c r="N97" s="186" t="s">
        <v>47</v>
      </c>
      <c r="O97" s="65"/>
      <c r="P97" s="187">
        <f>O97*H97</f>
        <v>0</v>
      </c>
      <c r="Q97" s="187">
        <v>0</v>
      </c>
      <c r="R97" s="187">
        <f>Q97*H97</f>
        <v>0</v>
      </c>
      <c r="S97" s="187">
        <v>0</v>
      </c>
      <c r="T97" s="187">
        <f>S97*H97</f>
        <v>0</v>
      </c>
      <c r="U97" s="188" t="s">
        <v>19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9" t="s">
        <v>152</v>
      </c>
      <c r="AT97" s="189" t="s">
        <v>148</v>
      </c>
      <c r="AU97" s="189" t="s">
        <v>86</v>
      </c>
      <c r="AY97" s="18" t="s">
        <v>146</v>
      </c>
      <c r="BE97" s="190">
        <f>IF(N97="základní",J97,0)</f>
        <v>0</v>
      </c>
      <c r="BF97" s="190">
        <f>IF(N97="snížená",J97,0)</f>
        <v>0</v>
      </c>
      <c r="BG97" s="190">
        <f>IF(N97="zákl. přenesená",J97,0)</f>
        <v>0</v>
      </c>
      <c r="BH97" s="190">
        <f>IF(N97="sníž. přenesená",J97,0)</f>
        <v>0</v>
      </c>
      <c r="BI97" s="190">
        <f>IF(N97="nulová",J97,0)</f>
        <v>0</v>
      </c>
      <c r="BJ97" s="18" t="s">
        <v>84</v>
      </c>
      <c r="BK97" s="190">
        <f>ROUND(I97*H97,2)</f>
        <v>0</v>
      </c>
      <c r="BL97" s="18" t="s">
        <v>152</v>
      </c>
      <c r="BM97" s="189" t="s">
        <v>484</v>
      </c>
    </row>
    <row r="98" spans="1:65" s="2" customFormat="1" ht="19.2">
      <c r="A98" s="35"/>
      <c r="B98" s="36"/>
      <c r="C98" s="37"/>
      <c r="D98" s="191" t="s">
        <v>154</v>
      </c>
      <c r="E98" s="37"/>
      <c r="F98" s="192" t="s">
        <v>483</v>
      </c>
      <c r="G98" s="37"/>
      <c r="H98" s="37"/>
      <c r="I98" s="193"/>
      <c r="J98" s="37"/>
      <c r="K98" s="37"/>
      <c r="L98" s="40"/>
      <c r="M98" s="194"/>
      <c r="N98" s="195"/>
      <c r="O98" s="65"/>
      <c r="P98" s="65"/>
      <c r="Q98" s="65"/>
      <c r="R98" s="65"/>
      <c r="S98" s="65"/>
      <c r="T98" s="65"/>
      <c r="U98" s="66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154</v>
      </c>
      <c r="AU98" s="18" t="s">
        <v>86</v>
      </c>
    </row>
    <row r="99" spans="1:65" s="14" customFormat="1" ht="30.6">
      <c r="B99" s="206"/>
      <c r="C99" s="207"/>
      <c r="D99" s="191" t="s">
        <v>156</v>
      </c>
      <c r="E99" s="208" t="s">
        <v>19</v>
      </c>
      <c r="F99" s="209" t="s">
        <v>485</v>
      </c>
      <c r="G99" s="207"/>
      <c r="H99" s="210">
        <v>1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4"/>
      <c r="U99" s="215"/>
      <c r="AT99" s="216" t="s">
        <v>156</v>
      </c>
      <c r="AU99" s="216" t="s">
        <v>86</v>
      </c>
      <c r="AV99" s="14" t="s">
        <v>86</v>
      </c>
      <c r="AW99" s="14" t="s">
        <v>37</v>
      </c>
      <c r="AX99" s="14" t="s">
        <v>84</v>
      </c>
      <c r="AY99" s="216" t="s">
        <v>146</v>
      </c>
    </row>
    <row r="100" spans="1:65" s="12" customFormat="1" ht="22.95" customHeight="1">
      <c r="B100" s="162"/>
      <c r="C100" s="163"/>
      <c r="D100" s="164" t="s">
        <v>75</v>
      </c>
      <c r="E100" s="176" t="s">
        <v>219</v>
      </c>
      <c r="F100" s="176" t="s">
        <v>220</v>
      </c>
      <c r="G100" s="163"/>
      <c r="H100" s="163"/>
      <c r="I100" s="166"/>
      <c r="J100" s="177">
        <f>BK100</f>
        <v>0</v>
      </c>
      <c r="K100" s="163"/>
      <c r="L100" s="168"/>
      <c r="M100" s="169"/>
      <c r="N100" s="170"/>
      <c r="O100" s="170"/>
      <c r="P100" s="171">
        <f>SUM(P101:P127)</f>
        <v>0</v>
      </c>
      <c r="Q100" s="170"/>
      <c r="R100" s="171">
        <f>SUM(R101:R127)</f>
        <v>0.73055000000000003</v>
      </c>
      <c r="S100" s="170"/>
      <c r="T100" s="171">
        <f>SUM(T101:T127)</f>
        <v>0</v>
      </c>
      <c r="U100" s="172"/>
      <c r="AR100" s="173" t="s">
        <v>84</v>
      </c>
      <c r="AT100" s="174" t="s">
        <v>75</v>
      </c>
      <c r="AU100" s="174" t="s">
        <v>84</v>
      </c>
      <c r="AY100" s="173" t="s">
        <v>146</v>
      </c>
      <c r="BK100" s="175">
        <f>SUM(BK101:BK127)</f>
        <v>0</v>
      </c>
    </row>
    <row r="101" spans="1:65" s="2" customFormat="1" ht="24.15" customHeight="1">
      <c r="A101" s="35"/>
      <c r="B101" s="36"/>
      <c r="C101" s="178" t="s">
        <v>152</v>
      </c>
      <c r="D101" s="178" t="s">
        <v>148</v>
      </c>
      <c r="E101" s="179" t="s">
        <v>486</v>
      </c>
      <c r="F101" s="180" t="s">
        <v>487</v>
      </c>
      <c r="G101" s="181" t="s">
        <v>488</v>
      </c>
      <c r="H101" s="182">
        <v>3</v>
      </c>
      <c r="I101" s="183"/>
      <c r="J101" s="184">
        <f>ROUND(I101*H101,2)</f>
        <v>0</v>
      </c>
      <c r="K101" s="180" t="s">
        <v>165</v>
      </c>
      <c r="L101" s="40"/>
      <c r="M101" s="185" t="s">
        <v>19</v>
      </c>
      <c r="N101" s="186" t="s">
        <v>47</v>
      </c>
      <c r="O101" s="65"/>
      <c r="P101" s="187">
        <f>O101*H101</f>
        <v>0</v>
      </c>
      <c r="Q101" s="187">
        <v>0</v>
      </c>
      <c r="R101" s="187">
        <f>Q101*H101</f>
        <v>0</v>
      </c>
      <c r="S101" s="187">
        <v>0</v>
      </c>
      <c r="T101" s="187">
        <f>S101*H101</f>
        <v>0</v>
      </c>
      <c r="U101" s="188" t="s">
        <v>19</v>
      </c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9" t="s">
        <v>152</v>
      </c>
      <c r="AT101" s="189" t="s">
        <v>148</v>
      </c>
      <c r="AU101" s="189" t="s">
        <v>86</v>
      </c>
      <c r="AY101" s="18" t="s">
        <v>146</v>
      </c>
      <c r="BE101" s="190">
        <f>IF(N101="základní",J101,0)</f>
        <v>0</v>
      </c>
      <c r="BF101" s="190">
        <f>IF(N101="snížená",J101,0)</f>
        <v>0</v>
      </c>
      <c r="BG101" s="190">
        <f>IF(N101="zákl. přenesená",J101,0)</f>
        <v>0</v>
      </c>
      <c r="BH101" s="190">
        <f>IF(N101="sníž. přenesená",J101,0)</f>
        <v>0</v>
      </c>
      <c r="BI101" s="190">
        <f>IF(N101="nulová",J101,0)</f>
        <v>0</v>
      </c>
      <c r="BJ101" s="18" t="s">
        <v>84</v>
      </c>
      <c r="BK101" s="190">
        <f>ROUND(I101*H101,2)</f>
        <v>0</v>
      </c>
      <c r="BL101" s="18" t="s">
        <v>152</v>
      </c>
      <c r="BM101" s="189" t="s">
        <v>489</v>
      </c>
    </row>
    <row r="102" spans="1:65" s="2" customFormat="1" ht="19.2">
      <c r="A102" s="35"/>
      <c r="B102" s="36"/>
      <c r="C102" s="37"/>
      <c r="D102" s="191" t="s">
        <v>154</v>
      </c>
      <c r="E102" s="37"/>
      <c r="F102" s="192" t="s">
        <v>490</v>
      </c>
      <c r="G102" s="37"/>
      <c r="H102" s="37"/>
      <c r="I102" s="193"/>
      <c r="J102" s="37"/>
      <c r="K102" s="37"/>
      <c r="L102" s="40"/>
      <c r="M102" s="194"/>
      <c r="N102" s="195"/>
      <c r="O102" s="65"/>
      <c r="P102" s="65"/>
      <c r="Q102" s="65"/>
      <c r="R102" s="65"/>
      <c r="S102" s="65"/>
      <c r="T102" s="65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154</v>
      </c>
      <c r="AU102" s="18" t="s">
        <v>86</v>
      </c>
    </row>
    <row r="103" spans="1:65" s="14" customFormat="1" ht="20.399999999999999">
      <c r="B103" s="206"/>
      <c r="C103" s="207"/>
      <c r="D103" s="191" t="s">
        <v>156</v>
      </c>
      <c r="E103" s="208" t="s">
        <v>19</v>
      </c>
      <c r="F103" s="209" t="s">
        <v>491</v>
      </c>
      <c r="G103" s="207"/>
      <c r="H103" s="210">
        <v>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4"/>
      <c r="U103" s="215"/>
      <c r="AT103" s="216" t="s">
        <v>156</v>
      </c>
      <c r="AU103" s="216" t="s">
        <v>86</v>
      </c>
      <c r="AV103" s="14" t="s">
        <v>86</v>
      </c>
      <c r="AW103" s="14" t="s">
        <v>37</v>
      </c>
      <c r="AX103" s="14" t="s">
        <v>84</v>
      </c>
      <c r="AY103" s="216" t="s">
        <v>146</v>
      </c>
    </row>
    <row r="104" spans="1:65" s="2" customFormat="1" ht="37.950000000000003" customHeight="1">
      <c r="A104" s="35"/>
      <c r="B104" s="36"/>
      <c r="C104" s="231" t="s">
        <v>201</v>
      </c>
      <c r="D104" s="231" t="s">
        <v>312</v>
      </c>
      <c r="E104" s="232" t="s">
        <v>492</v>
      </c>
      <c r="F104" s="233" t="s">
        <v>493</v>
      </c>
      <c r="G104" s="234" t="s">
        <v>488</v>
      </c>
      <c r="H104" s="235">
        <v>3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47</v>
      </c>
      <c r="O104" s="65"/>
      <c r="P104" s="187">
        <f>O104*H104</f>
        <v>0</v>
      </c>
      <c r="Q104" s="187">
        <v>3.73E-2</v>
      </c>
      <c r="R104" s="187">
        <f>Q104*H104</f>
        <v>0.1119</v>
      </c>
      <c r="S104" s="187">
        <v>0</v>
      </c>
      <c r="T104" s="187">
        <f>S104*H104</f>
        <v>0</v>
      </c>
      <c r="U104" s="188" t="s">
        <v>19</v>
      </c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221</v>
      </c>
      <c r="AT104" s="189" t="s">
        <v>312</v>
      </c>
      <c r="AU104" s="189" t="s">
        <v>86</v>
      </c>
      <c r="AY104" s="18" t="s">
        <v>146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84</v>
      </c>
      <c r="BK104" s="190">
        <f>ROUND(I104*H104,2)</f>
        <v>0</v>
      </c>
      <c r="BL104" s="18" t="s">
        <v>152</v>
      </c>
      <c r="BM104" s="189" t="s">
        <v>494</v>
      </c>
    </row>
    <row r="105" spans="1:65" s="2" customFormat="1" ht="19.2">
      <c r="A105" s="35"/>
      <c r="B105" s="36"/>
      <c r="C105" s="37"/>
      <c r="D105" s="191" t="s">
        <v>154</v>
      </c>
      <c r="E105" s="37"/>
      <c r="F105" s="192" t="s">
        <v>495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86</v>
      </c>
    </row>
    <row r="106" spans="1:65" s="14" customFormat="1" ht="20.399999999999999">
      <c r="B106" s="206"/>
      <c r="C106" s="207"/>
      <c r="D106" s="191" t="s">
        <v>156</v>
      </c>
      <c r="E106" s="208" t="s">
        <v>19</v>
      </c>
      <c r="F106" s="209" t="s">
        <v>496</v>
      </c>
      <c r="G106" s="207"/>
      <c r="H106" s="210">
        <v>3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4"/>
      <c r="U106" s="215"/>
      <c r="AT106" s="216" t="s">
        <v>156</v>
      </c>
      <c r="AU106" s="216" t="s">
        <v>86</v>
      </c>
      <c r="AV106" s="14" t="s">
        <v>86</v>
      </c>
      <c r="AW106" s="14" t="s">
        <v>37</v>
      </c>
      <c r="AX106" s="14" t="s">
        <v>84</v>
      </c>
      <c r="AY106" s="216" t="s">
        <v>146</v>
      </c>
    </row>
    <row r="107" spans="1:65" s="13" customFormat="1" ht="30.6">
      <c r="B107" s="196"/>
      <c r="C107" s="197"/>
      <c r="D107" s="191" t="s">
        <v>156</v>
      </c>
      <c r="E107" s="198" t="s">
        <v>19</v>
      </c>
      <c r="F107" s="199" t="s">
        <v>497</v>
      </c>
      <c r="G107" s="197"/>
      <c r="H107" s="198" t="s">
        <v>19</v>
      </c>
      <c r="I107" s="200"/>
      <c r="J107" s="197"/>
      <c r="K107" s="197"/>
      <c r="L107" s="201"/>
      <c r="M107" s="202"/>
      <c r="N107" s="203"/>
      <c r="O107" s="203"/>
      <c r="P107" s="203"/>
      <c r="Q107" s="203"/>
      <c r="R107" s="203"/>
      <c r="S107" s="203"/>
      <c r="T107" s="203"/>
      <c r="U107" s="204"/>
      <c r="AT107" s="205" t="s">
        <v>156</v>
      </c>
      <c r="AU107" s="205" t="s">
        <v>86</v>
      </c>
      <c r="AV107" s="13" t="s">
        <v>84</v>
      </c>
      <c r="AW107" s="13" t="s">
        <v>37</v>
      </c>
      <c r="AX107" s="13" t="s">
        <v>76</v>
      </c>
      <c r="AY107" s="205" t="s">
        <v>146</v>
      </c>
    </row>
    <row r="108" spans="1:65" s="13" customFormat="1" ht="20.399999999999999">
      <c r="B108" s="196"/>
      <c r="C108" s="197"/>
      <c r="D108" s="191" t="s">
        <v>156</v>
      </c>
      <c r="E108" s="198" t="s">
        <v>19</v>
      </c>
      <c r="F108" s="199" t="s">
        <v>498</v>
      </c>
      <c r="G108" s="197"/>
      <c r="H108" s="198" t="s">
        <v>19</v>
      </c>
      <c r="I108" s="200"/>
      <c r="J108" s="197"/>
      <c r="K108" s="197"/>
      <c r="L108" s="201"/>
      <c r="M108" s="202"/>
      <c r="N108" s="203"/>
      <c r="O108" s="203"/>
      <c r="P108" s="203"/>
      <c r="Q108" s="203"/>
      <c r="R108" s="203"/>
      <c r="S108" s="203"/>
      <c r="T108" s="203"/>
      <c r="U108" s="204"/>
      <c r="AT108" s="205" t="s">
        <v>156</v>
      </c>
      <c r="AU108" s="205" t="s">
        <v>86</v>
      </c>
      <c r="AV108" s="13" t="s">
        <v>84</v>
      </c>
      <c r="AW108" s="13" t="s">
        <v>37</v>
      </c>
      <c r="AX108" s="13" t="s">
        <v>76</v>
      </c>
      <c r="AY108" s="205" t="s">
        <v>146</v>
      </c>
    </row>
    <row r="109" spans="1:65" s="2" customFormat="1" ht="14.4" customHeight="1">
      <c r="A109" s="35"/>
      <c r="B109" s="36"/>
      <c r="C109" s="231" t="s">
        <v>207</v>
      </c>
      <c r="D109" s="231" t="s">
        <v>312</v>
      </c>
      <c r="E109" s="232" t="s">
        <v>499</v>
      </c>
      <c r="F109" s="233" t="s">
        <v>500</v>
      </c>
      <c r="G109" s="234" t="s">
        <v>179</v>
      </c>
      <c r="H109" s="235">
        <v>0.61899999999999999</v>
      </c>
      <c r="I109" s="236"/>
      <c r="J109" s="237">
        <f>ROUND(I109*H109,2)</f>
        <v>0</v>
      </c>
      <c r="K109" s="233" t="s">
        <v>165</v>
      </c>
      <c r="L109" s="238"/>
      <c r="M109" s="239" t="s">
        <v>19</v>
      </c>
      <c r="N109" s="240" t="s">
        <v>47</v>
      </c>
      <c r="O109" s="65"/>
      <c r="P109" s="187">
        <f>O109*H109</f>
        <v>0</v>
      </c>
      <c r="Q109" s="187">
        <v>0.55000000000000004</v>
      </c>
      <c r="R109" s="187">
        <f>Q109*H109</f>
        <v>0.34045000000000003</v>
      </c>
      <c r="S109" s="187">
        <v>0</v>
      </c>
      <c r="T109" s="187">
        <f>S109*H109</f>
        <v>0</v>
      </c>
      <c r="U109" s="188" t="s">
        <v>19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9" t="s">
        <v>221</v>
      </c>
      <c r="AT109" s="189" t="s">
        <v>312</v>
      </c>
      <c r="AU109" s="189" t="s">
        <v>86</v>
      </c>
      <c r="AY109" s="18" t="s">
        <v>146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8" t="s">
        <v>84</v>
      </c>
      <c r="BK109" s="190">
        <f>ROUND(I109*H109,2)</f>
        <v>0</v>
      </c>
      <c r="BL109" s="18" t="s">
        <v>152</v>
      </c>
      <c r="BM109" s="189" t="s">
        <v>501</v>
      </c>
    </row>
    <row r="110" spans="1:65" s="2" customFormat="1">
      <c r="A110" s="35"/>
      <c r="B110" s="36"/>
      <c r="C110" s="37"/>
      <c r="D110" s="191" t="s">
        <v>154</v>
      </c>
      <c r="E110" s="37"/>
      <c r="F110" s="192" t="s">
        <v>502</v>
      </c>
      <c r="G110" s="37"/>
      <c r="H110" s="37"/>
      <c r="I110" s="193"/>
      <c r="J110" s="37"/>
      <c r="K110" s="37"/>
      <c r="L110" s="40"/>
      <c r="M110" s="194"/>
      <c r="N110" s="195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154</v>
      </c>
      <c r="AU110" s="18" t="s">
        <v>86</v>
      </c>
    </row>
    <row r="111" spans="1:65" s="13" customFormat="1">
      <c r="B111" s="196"/>
      <c r="C111" s="197"/>
      <c r="D111" s="191" t="s">
        <v>156</v>
      </c>
      <c r="E111" s="198" t="s">
        <v>19</v>
      </c>
      <c r="F111" s="199" t="s">
        <v>503</v>
      </c>
      <c r="G111" s="197"/>
      <c r="H111" s="198" t="s">
        <v>19</v>
      </c>
      <c r="I111" s="200"/>
      <c r="J111" s="197"/>
      <c r="K111" s="197"/>
      <c r="L111" s="201"/>
      <c r="M111" s="202"/>
      <c r="N111" s="203"/>
      <c r="O111" s="203"/>
      <c r="P111" s="203"/>
      <c r="Q111" s="203"/>
      <c r="R111" s="203"/>
      <c r="S111" s="203"/>
      <c r="T111" s="203"/>
      <c r="U111" s="204"/>
      <c r="AT111" s="205" t="s">
        <v>156</v>
      </c>
      <c r="AU111" s="205" t="s">
        <v>86</v>
      </c>
      <c r="AV111" s="13" t="s">
        <v>84</v>
      </c>
      <c r="AW111" s="13" t="s">
        <v>37</v>
      </c>
      <c r="AX111" s="13" t="s">
        <v>76</v>
      </c>
      <c r="AY111" s="205" t="s">
        <v>146</v>
      </c>
    </row>
    <row r="112" spans="1:65" s="13" customFormat="1">
      <c r="B112" s="196"/>
      <c r="C112" s="197"/>
      <c r="D112" s="191" t="s">
        <v>156</v>
      </c>
      <c r="E112" s="198" t="s">
        <v>19</v>
      </c>
      <c r="F112" s="199" t="s">
        <v>504</v>
      </c>
      <c r="G112" s="197"/>
      <c r="H112" s="198" t="s">
        <v>19</v>
      </c>
      <c r="I112" s="200"/>
      <c r="J112" s="197"/>
      <c r="K112" s="197"/>
      <c r="L112" s="201"/>
      <c r="M112" s="202"/>
      <c r="N112" s="203"/>
      <c r="O112" s="203"/>
      <c r="P112" s="203"/>
      <c r="Q112" s="203"/>
      <c r="R112" s="203"/>
      <c r="S112" s="203"/>
      <c r="T112" s="203"/>
      <c r="U112" s="204"/>
      <c r="AT112" s="205" t="s">
        <v>156</v>
      </c>
      <c r="AU112" s="205" t="s">
        <v>86</v>
      </c>
      <c r="AV112" s="13" t="s">
        <v>84</v>
      </c>
      <c r="AW112" s="13" t="s">
        <v>37</v>
      </c>
      <c r="AX112" s="13" t="s">
        <v>76</v>
      </c>
      <c r="AY112" s="205" t="s">
        <v>146</v>
      </c>
    </row>
    <row r="113" spans="1:65" s="13" customFormat="1" ht="20.399999999999999">
      <c r="B113" s="196"/>
      <c r="C113" s="197"/>
      <c r="D113" s="191" t="s">
        <v>156</v>
      </c>
      <c r="E113" s="198" t="s">
        <v>19</v>
      </c>
      <c r="F113" s="199" t="s">
        <v>505</v>
      </c>
      <c r="G113" s="197"/>
      <c r="H113" s="198" t="s">
        <v>19</v>
      </c>
      <c r="I113" s="200"/>
      <c r="J113" s="197"/>
      <c r="K113" s="197"/>
      <c r="L113" s="201"/>
      <c r="M113" s="202"/>
      <c r="N113" s="203"/>
      <c r="O113" s="203"/>
      <c r="P113" s="203"/>
      <c r="Q113" s="203"/>
      <c r="R113" s="203"/>
      <c r="S113" s="203"/>
      <c r="T113" s="203"/>
      <c r="U113" s="204"/>
      <c r="AT113" s="205" t="s">
        <v>156</v>
      </c>
      <c r="AU113" s="205" t="s">
        <v>86</v>
      </c>
      <c r="AV113" s="13" t="s">
        <v>84</v>
      </c>
      <c r="AW113" s="13" t="s">
        <v>37</v>
      </c>
      <c r="AX113" s="13" t="s">
        <v>76</v>
      </c>
      <c r="AY113" s="205" t="s">
        <v>146</v>
      </c>
    </row>
    <row r="114" spans="1:65" s="14" customFormat="1" ht="20.399999999999999">
      <c r="B114" s="206"/>
      <c r="C114" s="207"/>
      <c r="D114" s="191" t="s">
        <v>156</v>
      </c>
      <c r="E114" s="208" t="s">
        <v>19</v>
      </c>
      <c r="F114" s="209" t="s">
        <v>506</v>
      </c>
      <c r="G114" s="207"/>
      <c r="H114" s="210">
        <v>0.61899999999999999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4"/>
      <c r="U114" s="215"/>
      <c r="AT114" s="216" t="s">
        <v>156</v>
      </c>
      <c r="AU114" s="216" t="s">
        <v>86</v>
      </c>
      <c r="AV114" s="14" t="s">
        <v>86</v>
      </c>
      <c r="AW114" s="14" t="s">
        <v>37</v>
      </c>
      <c r="AX114" s="14" t="s">
        <v>84</v>
      </c>
      <c r="AY114" s="216" t="s">
        <v>146</v>
      </c>
    </row>
    <row r="115" spans="1:65" s="2" customFormat="1" ht="14.4" customHeight="1">
      <c r="A115" s="35"/>
      <c r="B115" s="36"/>
      <c r="C115" s="231" t="s">
        <v>213</v>
      </c>
      <c r="D115" s="231" t="s">
        <v>312</v>
      </c>
      <c r="E115" s="232" t="s">
        <v>507</v>
      </c>
      <c r="F115" s="233" t="s">
        <v>508</v>
      </c>
      <c r="G115" s="234" t="s">
        <v>509</v>
      </c>
      <c r="H115" s="235">
        <v>54</v>
      </c>
      <c r="I115" s="236"/>
      <c r="J115" s="237">
        <f>ROUND(I115*H115,2)</f>
        <v>0</v>
      </c>
      <c r="K115" s="233" t="s">
        <v>165</v>
      </c>
      <c r="L115" s="238"/>
      <c r="M115" s="239" t="s">
        <v>19</v>
      </c>
      <c r="N115" s="240" t="s">
        <v>47</v>
      </c>
      <c r="O115" s="65"/>
      <c r="P115" s="187">
        <f>O115*H115</f>
        <v>0</v>
      </c>
      <c r="Q115" s="187">
        <v>3.8E-3</v>
      </c>
      <c r="R115" s="187">
        <f>Q115*H115</f>
        <v>0.20519999999999999</v>
      </c>
      <c r="S115" s="187">
        <v>0</v>
      </c>
      <c r="T115" s="187">
        <f>S115*H115</f>
        <v>0</v>
      </c>
      <c r="U115" s="188" t="s">
        <v>19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9" t="s">
        <v>221</v>
      </c>
      <c r="AT115" s="189" t="s">
        <v>312</v>
      </c>
      <c r="AU115" s="189" t="s">
        <v>86</v>
      </c>
      <c r="AY115" s="18" t="s">
        <v>146</v>
      </c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" t="s">
        <v>84</v>
      </c>
      <c r="BK115" s="190">
        <f>ROUND(I115*H115,2)</f>
        <v>0</v>
      </c>
      <c r="BL115" s="18" t="s">
        <v>152</v>
      </c>
      <c r="BM115" s="189" t="s">
        <v>510</v>
      </c>
    </row>
    <row r="116" spans="1:65" s="2" customFormat="1">
      <c r="A116" s="35"/>
      <c r="B116" s="36"/>
      <c r="C116" s="37"/>
      <c r="D116" s="191" t="s">
        <v>154</v>
      </c>
      <c r="E116" s="37"/>
      <c r="F116" s="192" t="s">
        <v>511</v>
      </c>
      <c r="G116" s="37"/>
      <c r="H116" s="37"/>
      <c r="I116" s="193"/>
      <c r="J116" s="37"/>
      <c r="K116" s="37"/>
      <c r="L116" s="40"/>
      <c r="M116" s="194"/>
      <c r="N116" s="195"/>
      <c r="O116" s="65"/>
      <c r="P116" s="65"/>
      <c r="Q116" s="65"/>
      <c r="R116" s="65"/>
      <c r="S116" s="65"/>
      <c r="T116" s="65"/>
      <c r="U116" s="66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154</v>
      </c>
      <c r="AU116" s="18" t="s">
        <v>86</v>
      </c>
    </row>
    <row r="117" spans="1:65" s="13" customFormat="1">
      <c r="B117" s="196"/>
      <c r="C117" s="197"/>
      <c r="D117" s="191" t="s">
        <v>156</v>
      </c>
      <c r="E117" s="198" t="s">
        <v>19</v>
      </c>
      <c r="F117" s="199" t="s">
        <v>512</v>
      </c>
      <c r="G117" s="197"/>
      <c r="H117" s="198" t="s">
        <v>19</v>
      </c>
      <c r="I117" s="200"/>
      <c r="J117" s="197"/>
      <c r="K117" s="197"/>
      <c r="L117" s="201"/>
      <c r="M117" s="202"/>
      <c r="N117" s="203"/>
      <c r="O117" s="203"/>
      <c r="P117" s="203"/>
      <c r="Q117" s="203"/>
      <c r="R117" s="203"/>
      <c r="S117" s="203"/>
      <c r="T117" s="203"/>
      <c r="U117" s="204"/>
      <c r="AT117" s="205" t="s">
        <v>156</v>
      </c>
      <c r="AU117" s="205" t="s">
        <v>86</v>
      </c>
      <c r="AV117" s="13" t="s">
        <v>84</v>
      </c>
      <c r="AW117" s="13" t="s">
        <v>37</v>
      </c>
      <c r="AX117" s="13" t="s">
        <v>76</v>
      </c>
      <c r="AY117" s="205" t="s">
        <v>146</v>
      </c>
    </row>
    <row r="118" spans="1:65" s="13" customFormat="1">
      <c r="B118" s="196"/>
      <c r="C118" s="197"/>
      <c r="D118" s="191" t="s">
        <v>156</v>
      </c>
      <c r="E118" s="198" t="s">
        <v>19</v>
      </c>
      <c r="F118" s="199" t="s">
        <v>513</v>
      </c>
      <c r="G118" s="197"/>
      <c r="H118" s="198" t="s">
        <v>19</v>
      </c>
      <c r="I118" s="200"/>
      <c r="J118" s="197"/>
      <c r="K118" s="197"/>
      <c r="L118" s="201"/>
      <c r="M118" s="202"/>
      <c r="N118" s="203"/>
      <c r="O118" s="203"/>
      <c r="P118" s="203"/>
      <c r="Q118" s="203"/>
      <c r="R118" s="203"/>
      <c r="S118" s="203"/>
      <c r="T118" s="203"/>
      <c r="U118" s="204"/>
      <c r="AT118" s="205" t="s">
        <v>156</v>
      </c>
      <c r="AU118" s="205" t="s">
        <v>86</v>
      </c>
      <c r="AV118" s="13" t="s">
        <v>84</v>
      </c>
      <c r="AW118" s="13" t="s">
        <v>37</v>
      </c>
      <c r="AX118" s="13" t="s">
        <v>76</v>
      </c>
      <c r="AY118" s="205" t="s">
        <v>146</v>
      </c>
    </row>
    <row r="119" spans="1:65" s="14" customFormat="1" ht="20.399999999999999">
      <c r="B119" s="206"/>
      <c r="C119" s="207"/>
      <c r="D119" s="191" t="s">
        <v>156</v>
      </c>
      <c r="E119" s="208" t="s">
        <v>19</v>
      </c>
      <c r="F119" s="209" t="s">
        <v>514</v>
      </c>
      <c r="G119" s="207"/>
      <c r="H119" s="210">
        <v>54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4"/>
      <c r="U119" s="215"/>
      <c r="AT119" s="216" t="s">
        <v>156</v>
      </c>
      <c r="AU119" s="216" t="s">
        <v>86</v>
      </c>
      <c r="AV119" s="14" t="s">
        <v>86</v>
      </c>
      <c r="AW119" s="14" t="s">
        <v>37</v>
      </c>
      <c r="AX119" s="14" t="s">
        <v>84</v>
      </c>
      <c r="AY119" s="216" t="s">
        <v>146</v>
      </c>
    </row>
    <row r="120" spans="1:65" s="2" customFormat="1" ht="14.4" customHeight="1">
      <c r="A120" s="35"/>
      <c r="B120" s="36"/>
      <c r="C120" s="231" t="s">
        <v>221</v>
      </c>
      <c r="D120" s="231" t="s">
        <v>312</v>
      </c>
      <c r="E120" s="232" t="s">
        <v>515</v>
      </c>
      <c r="F120" s="233" t="s">
        <v>516</v>
      </c>
      <c r="G120" s="234" t="s">
        <v>348</v>
      </c>
      <c r="H120" s="235">
        <v>7.2999999999999995E-2</v>
      </c>
      <c r="I120" s="236"/>
      <c r="J120" s="237">
        <f>ROUND(I120*H120,2)</f>
        <v>0</v>
      </c>
      <c r="K120" s="233" t="s">
        <v>165</v>
      </c>
      <c r="L120" s="238"/>
      <c r="M120" s="239" t="s">
        <v>19</v>
      </c>
      <c r="N120" s="240" t="s">
        <v>47</v>
      </c>
      <c r="O120" s="65"/>
      <c r="P120" s="187">
        <f>O120*H120</f>
        <v>0</v>
      </c>
      <c r="Q120" s="187">
        <v>1</v>
      </c>
      <c r="R120" s="187">
        <f>Q120*H120</f>
        <v>7.2999999999999995E-2</v>
      </c>
      <c r="S120" s="187">
        <v>0</v>
      </c>
      <c r="T120" s="187">
        <f>S120*H120</f>
        <v>0</v>
      </c>
      <c r="U120" s="188" t="s">
        <v>19</v>
      </c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9" t="s">
        <v>221</v>
      </c>
      <c r="AT120" s="189" t="s">
        <v>312</v>
      </c>
      <c r="AU120" s="189" t="s">
        <v>86</v>
      </c>
      <c r="AY120" s="18" t="s">
        <v>146</v>
      </c>
      <c r="BE120" s="190">
        <f>IF(N120="základní",J120,0)</f>
        <v>0</v>
      </c>
      <c r="BF120" s="190">
        <f>IF(N120="snížená",J120,0)</f>
        <v>0</v>
      </c>
      <c r="BG120" s="190">
        <f>IF(N120="zákl. přenesená",J120,0)</f>
        <v>0</v>
      </c>
      <c r="BH120" s="190">
        <f>IF(N120="sníž. přenesená",J120,0)</f>
        <v>0</v>
      </c>
      <c r="BI120" s="190">
        <f>IF(N120="nulová",J120,0)</f>
        <v>0</v>
      </c>
      <c r="BJ120" s="18" t="s">
        <v>84</v>
      </c>
      <c r="BK120" s="190">
        <f>ROUND(I120*H120,2)</f>
        <v>0</v>
      </c>
      <c r="BL120" s="18" t="s">
        <v>152</v>
      </c>
      <c r="BM120" s="189" t="s">
        <v>517</v>
      </c>
    </row>
    <row r="121" spans="1:65" s="2" customFormat="1">
      <c r="A121" s="35"/>
      <c r="B121" s="36"/>
      <c r="C121" s="37"/>
      <c r="D121" s="191" t="s">
        <v>154</v>
      </c>
      <c r="E121" s="37"/>
      <c r="F121" s="192" t="s">
        <v>516</v>
      </c>
      <c r="G121" s="37"/>
      <c r="H121" s="37"/>
      <c r="I121" s="193"/>
      <c r="J121" s="37"/>
      <c r="K121" s="37"/>
      <c r="L121" s="40"/>
      <c r="M121" s="194"/>
      <c r="N121" s="195"/>
      <c r="O121" s="65"/>
      <c r="P121" s="65"/>
      <c r="Q121" s="65"/>
      <c r="R121" s="65"/>
      <c r="S121" s="65"/>
      <c r="T121" s="65"/>
      <c r="U121" s="66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154</v>
      </c>
      <c r="AU121" s="18" t="s">
        <v>86</v>
      </c>
    </row>
    <row r="122" spans="1:65" s="13" customFormat="1">
      <c r="B122" s="196"/>
      <c r="C122" s="197"/>
      <c r="D122" s="191" t="s">
        <v>156</v>
      </c>
      <c r="E122" s="198" t="s">
        <v>19</v>
      </c>
      <c r="F122" s="199" t="s">
        <v>518</v>
      </c>
      <c r="G122" s="197"/>
      <c r="H122" s="198" t="s">
        <v>19</v>
      </c>
      <c r="I122" s="200"/>
      <c r="J122" s="197"/>
      <c r="K122" s="197"/>
      <c r="L122" s="201"/>
      <c r="M122" s="202"/>
      <c r="N122" s="203"/>
      <c r="O122" s="203"/>
      <c r="P122" s="203"/>
      <c r="Q122" s="203"/>
      <c r="R122" s="203"/>
      <c r="S122" s="203"/>
      <c r="T122" s="203"/>
      <c r="U122" s="204"/>
      <c r="AT122" s="205" t="s">
        <v>156</v>
      </c>
      <c r="AU122" s="205" t="s">
        <v>86</v>
      </c>
      <c r="AV122" s="13" t="s">
        <v>84</v>
      </c>
      <c r="AW122" s="13" t="s">
        <v>37</v>
      </c>
      <c r="AX122" s="13" t="s">
        <v>76</v>
      </c>
      <c r="AY122" s="205" t="s">
        <v>146</v>
      </c>
    </row>
    <row r="123" spans="1:65" s="14" customFormat="1">
      <c r="B123" s="206"/>
      <c r="C123" s="207"/>
      <c r="D123" s="191" t="s">
        <v>156</v>
      </c>
      <c r="E123" s="208" t="s">
        <v>19</v>
      </c>
      <c r="F123" s="209" t="s">
        <v>519</v>
      </c>
      <c r="G123" s="207"/>
      <c r="H123" s="210">
        <v>7.2999999999999995E-2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4"/>
      <c r="U123" s="215"/>
      <c r="AT123" s="216" t="s">
        <v>156</v>
      </c>
      <c r="AU123" s="216" t="s">
        <v>86</v>
      </c>
      <c r="AV123" s="14" t="s">
        <v>86</v>
      </c>
      <c r="AW123" s="14" t="s">
        <v>37</v>
      </c>
      <c r="AX123" s="14" t="s">
        <v>84</v>
      </c>
      <c r="AY123" s="216" t="s">
        <v>146</v>
      </c>
    </row>
    <row r="124" spans="1:65" s="2" customFormat="1" ht="24.15" customHeight="1">
      <c r="A124" s="35"/>
      <c r="B124" s="36"/>
      <c r="C124" s="178" t="s">
        <v>219</v>
      </c>
      <c r="D124" s="178" t="s">
        <v>148</v>
      </c>
      <c r="E124" s="179" t="s">
        <v>520</v>
      </c>
      <c r="F124" s="180" t="s">
        <v>521</v>
      </c>
      <c r="G124" s="181" t="s">
        <v>477</v>
      </c>
      <c r="H124" s="182">
        <v>1</v>
      </c>
      <c r="I124" s="183"/>
      <c r="J124" s="184">
        <f>ROUND(I124*H124,2)</f>
        <v>0</v>
      </c>
      <c r="K124" s="180" t="s">
        <v>19</v>
      </c>
      <c r="L124" s="40"/>
      <c r="M124" s="185" t="s">
        <v>19</v>
      </c>
      <c r="N124" s="186" t="s">
        <v>47</v>
      </c>
      <c r="O124" s="65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7">
        <f>S124*H124</f>
        <v>0</v>
      </c>
      <c r="U124" s="188" t="s">
        <v>19</v>
      </c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9" t="s">
        <v>152</v>
      </c>
      <c r="AT124" s="189" t="s">
        <v>148</v>
      </c>
      <c r="AU124" s="189" t="s">
        <v>86</v>
      </c>
      <c r="AY124" s="18" t="s">
        <v>146</v>
      </c>
      <c r="BE124" s="190">
        <f>IF(N124="základní",J124,0)</f>
        <v>0</v>
      </c>
      <c r="BF124" s="190">
        <f>IF(N124="snížená",J124,0)</f>
        <v>0</v>
      </c>
      <c r="BG124" s="190">
        <f>IF(N124="zákl. přenesená",J124,0)</f>
        <v>0</v>
      </c>
      <c r="BH124" s="190">
        <f>IF(N124="sníž. přenesená",J124,0)</f>
        <v>0</v>
      </c>
      <c r="BI124" s="190">
        <f>IF(N124="nulová",J124,0)</f>
        <v>0</v>
      </c>
      <c r="BJ124" s="18" t="s">
        <v>84</v>
      </c>
      <c r="BK124" s="190">
        <f>ROUND(I124*H124,2)</f>
        <v>0</v>
      </c>
      <c r="BL124" s="18" t="s">
        <v>152</v>
      </c>
      <c r="BM124" s="189" t="s">
        <v>522</v>
      </c>
    </row>
    <row r="125" spans="1:65" s="2" customFormat="1">
      <c r="A125" s="35"/>
      <c r="B125" s="36"/>
      <c r="C125" s="37"/>
      <c r="D125" s="191" t="s">
        <v>154</v>
      </c>
      <c r="E125" s="37"/>
      <c r="F125" s="192" t="s">
        <v>523</v>
      </c>
      <c r="G125" s="37"/>
      <c r="H125" s="37"/>
      <c r="I125" s="193"/>
      <c r="J125" s="37"/>
      <c r="K125" s="37"/>
      <c r="L125" s="40"/>
      <c r="M125" s="194"/>
      <c r="N125" s="195"/>
      <c r="O125" s="65"/>
      <c r="P125" s="65"/>
      <c r="Q125" s="65"/>
      <c r="R125" s="65"/>
      <c r="S125" s="65"/>
      <c r="T125" s="65"/>
      <c r="U125" s="66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154</v>
      </c>
      <c r="AU125" s="18" t="s">
        <v>86</v>
      </c>
    </row>
    <row r="126" spans="1:65" s="13" customFormat="1" ht="30.6">
      <c r="B126" s="196"/>
      <c r="C126" s="197"/>
      <c r="D126" s="191" t="s">
        <v>156</v>
      </c>
      <c r="E126" s="198" t="s">
        <v>19</v>
      </c>
      <c r="F126" s="199" t="s">
        <v>524</v>
      </c>
      <c r="G126" s="197"/>
      <c r="H126" s="198" t="s">
        <v>19</v>
      </c>
      <c r="I126" s="200"/>
      <c r="J126" s="197"/>
      <c r="K126" s="197"/>
      <c r="L126" s="201"/>
      <c r="M126" s="202"/>
      <c r="N126" s="203"/>
      <c r="O126" s="203"/>
      <c r="P126" s="203"/>
      <c r="Q126" s="203"/>
      <c r="R126" s="203"/>
      <c r="S126" s="203"/>
      <c r="T126" s="203"/>
      <c r="U126" s="204"/>
      <c r="AT126" s="205" t="s">
        <v>156</v>
      </c>
      <c r="AU126" s="205" t="s">
        <v>86</v>
      </c>
      <c r="AV126" s="13" t="s">
        <v>84</v>
      </c>
      <c r="AW126" s="13" t="s">
        <v>37</v>
      </c>
      <c r="AX126" s="13" t="s">
        <v>76</v>
      </c>
      <c r="AY126" s="205" t="s">
        <v>146</v>
      </c>
    </row>
    <row r="127" spans="1:65" s="14" customFormat="1">
      <c r="B127" s="206"/>
      <c r="C127" s="207"/>
      <c r="D127" s="191" t="s">
        <v>156</v>
      </c>
      <c r="E127" s="208" t="s">
        <v>19</v>
      </c>
      <c r="F127" s="209" t="s">
        <v>525</v>
      </c>
      <c r="G127" s="207"/>
      <c r="H127" s="210">
        <v>1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4"/>
      <c r="U127" s="215"/>
      <c r="AT127" s="216" t="s">
        <v>156</v>
      </c>
      <c r="AU127" s="216" t="s">
        <v>86</v>
      </c>
      <c r="AV127" s="14" t="s">
        <v>86</v>
      </c>
      <c r="AW127" s="14" t="s">
        <v>37</v>
      </c>
      <c r="AX127" s="14" t="s">
        <v>84</v>
      </c>
      <c r="AY127" s="216" t="s">
        <v>146</v>
      </c>
    </row>
    <row r="128" spans="1:65" s="12" customFormat="1" ht="22.95" customHeight="1">
      <c r="B128" s="162"/>
      <c r="C128" s="163"/>
      <c r="D128" s="164" t="s">
        <v>75</v>
      </c>
      <c r="E128" s="176" t="s">
        <v>344</v>
      </c>
      <c r="F128" s="176" t="s">
        <v>345</v>
      </c>
      <c r="G128" s="163"/>
      <c r="H128" s="163"/>
      <c r="I128" s="166"/>
      <c r="J128" s="177">
        <f>BK128</f>
        <v>0</v>
      </c>
      <c r="K128" s="163"/>
      <c r="L128" s="168"/>
      <c r="M128" s="169"/>
      <c r="N128" s="170"/>
      <c r="O128" s="170"/>
      <c r="P128" s="171">
        <f>SUM(P129:P130)</f>
        <v>0</v>
      </c>
      <c r="Q128" s="170"/>
      <c r="R128" s="171">
        <f>SUM(R129:R130)</f>
        <v>0</v>
      </c>
      <c r="S128" s="170"/>
      <c r="T128" s="171">
        <f>SUM(T129:T130)</f>
        <v>0</v>
      </c>
      <c r="U128" s="172"/>
      <c r="AR128" s="173" t="s">
        <v>84</v>
      </c>
      <c r="AT128" s="174" t="s">
        <v>75</v>
      </c>
      <c r="AU128" s="174" t="s">
        <v>84</v>
      </c>
      <c r="AY128" s="173" t="s">
        <v>146</v>
      </c>
      <c r="BK128" s="175">
        <f>SUM(BK129:BK130)</f>
        <v>0</v>
      </c>
    </row>
    <row r="129" spans="1:65" s="2" customFormat="1" ht="14.4" customHeight="1">
      <c r="A129" s="35"/>
      <c r="B129" s="36"/>
      <c r="C129" s="178" t="s">
        <v>318</v>
      </c>
      <c r="D129" s="178" t="s">
        <v>148</v>
      </c>
      <c r="E129" s="179" t="s">
        <v>346</v>
      </c>
      <c r="F129" s="180" t="s">
        <v>347</v>
      </c>
      <c r="G129" s="181" t="s">
        <v>348</v>
      </c>
      <c r="H129" s="182">
        <v>0.73099999999999998</v>
      </c>
      <c r="I129" s="183"/>
      <c r="J129" s="184">
        <f>ROUND(I129*H129,2)</f>
        <v>0</v>
      </c>
      <c r="K129" s="180" t="s">
        <v>165</v>
      </c>
      <c r="L129" s="40"/>
      <c r="M129" s="185" t="s">
        <v>19</v>
      </c>
      <c r="N129" s="186" t="s">
        <v>47</v>
      </c>
      <c r="O129" s="65"/>
      <c r="P129" s="187">
        <f>O129*H129</f>
        <v>0</v>
      </c>
      <c r="Q129" s="187">
        <v>0</v>
      </c>
      <c r="R129" s="187">
        <f>Q129*H129</f>
        <v>0</v>
      </c>
      <c r="S129" s="187">
        <v>0</v>
      </c>
      <c r="T129" s="187">
        <f>S129*H129</f>
        <v>0</v>
      </c>
      <c r="U129" s="188" t="s">
        <v>19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9" t="s">
        <v>152</v>
      </c>
      <c r="AT129" s="189" t="s">
        <v>148</v>
      </c>
      <c r="AU129" s="189" t="s">
        <v>86</v>
      </c>
      <c r="AY129" s="18" t="s">
        <v>146</v>
      </c>
      <c r="BE129" s="190">
        <f>IF(N129="základní",J129,0)</f>
        <v>0</v>
      </c>
      <c r="BF129" s="190">
        <f>IF(N129="snížená",J129,0)</f>
        <v>0</v>
      </c>
      <c r="BG129" s="190">
        <f>IF(N129="zákl. přenesená",J129,0)</f>
        <v>0</v>
      </c>
      <c r="BH129" s="190">
        <f>IF(N129="sníž. přenesená",J129,0)</f>
        <v>0</v>
      </c>
      <c r="BI129" s="190">
        <f>IF(N129="nulová",J129,0)</f>
        <v>0</v>
      </c>
      <c r="BJ129" s="18" t="s">
        <v>84</v>
      </c>
      <c r="BK129" s="190">
        <f>ROUND(I129*H129,2)</f>
        <v>0</v>
      </c>
      <c r="BL129" s="18" t="s">
        <v>152</v>
      </c>
      <c r="BM129" s="189" t="s">
        <v>526</v>
      </c>
    </row>
    <row r="130" spans="1:65" s="2" customFormat="1" ht="19.2">
      <c r="A130" s="35"/>
      <c r="B130" s="36"/>
      <c r="C130" s="37"/>
      <c r="D130" s="191" t="s">
        <v>154</v>
      </c>
      <c r="E130" s="37"/>
      <c r="F130" s="192" t="s">
        <v>350</v>
      </c>
      <c r="G130" s="37"/>
      <c r="H130" s="37"/>
      <c r="I130" s="193"/>
      <c r="J130" s="37"/>
      <c r="K130" s="37"/>
      <c r="L130" s="40"/>
      <c r="M130" s="241"/>
      <c r="N130" s="242"/>
      <c r="O130" s="243"/>
      <c r="P130" s="243"/>
      <c r="Q130" s="243"/>
      <c r="R130" s="243"/>
      <c r="S130" s="243"/>
      <c r="T130" s="243"/>
      <c r="U130" s="244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154</v>
      </c>
      <c r="AU130" s="18" t="s">
        <v>86</v>
      </c>
    </row>
    <row r="131" spans="1:65" s="2" customFormat="1" ht="6.9" customHeight="1">
      <c r="A131" s="35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6eRIwN09YpHS+vJtuEq6YhIv52JNRGRLQPFUshDpmlzNL+/x/yXJHPas2EvmQBayjM6gqhrBclQrqH69TFyqXA==" saltValue="PG074elGw7U/+G2LMaHU/+7YG2vV8UXqCSpZQwpba0l+TUiTsi6Nf+Q/niBBQrEh27NB4KlFYFfiFUEOInzmWg==" spinCount="100000" sheet="1" objects="1" scenarios="1" formatColumns="0" formatRows="0" autoFilter="0"/>
  <autoFilter ref="C83:K13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120</v>
      </c>
    </row>
    <row r="3" spans="1:46" s="1" customFormat="1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86</v>
      </c>
    </row>
    <row r="4" spans="1:46" s="1" customFormat="1" ht="24.9" customHeight="1">
      <c r="B4" s="21"/>
      <c r="D4" s="111" t="s">
        <v>121</v>
      </c>
      <c r="L4" s="21"/>
      <c r="M4" s="112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73" t="str">
        <f>'Rekapitulace stavby'!K6</f>
        <v>Revitalizace nivy – tůně pod Čarovným lesem</v>
      </c>
      <c r="F7" s="374"/>
      <c r="G7" s="374"/>
      <c r="H7" s="374"/>
      <c r="L7" s="21"/>
    </row>
    <row r="8" spans="1:46" s="2" customFormat="1" ht="12" customHeight="1">
      <c r="A8" s="35"/>
      <c r="B8" s="40"/>
      <c r="C8" s="35"/>
      <c r="D8" s="113" t="s">
        <v>122</v>
      </c>
      <c r="E8" s="35"/>
      <c r="F8" s="35"/>
      <c r="G8" s="35"/>
      <c r="H8" s="35"/>
      <c r="I8" s="35"/>
      <c r="J8" s="35"/>
      <c r="K8" s="35"/>
      <c r="L8" s="114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527</v>
      </c>
      <c r="F9" s="376"/>
      <c r="G9" s="376"/>
      <c r="H9" s="376"/>
      <c r="I9" s="35"/>
      <c r="J9" s="35"/>
      <c r="K9" s="35"/>
      <c r="L9" s="11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1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04" t="s">
        <v>19</v>
      </c>
      <c r="G11" s="35"/>
      <c r="H11" s="35"/>
      <c r="I11" s="113" t="s">
        <v>20</v>
      </c>
      <c r="J11" s="104" t="s">
        <v>19</v>
      </c>
      <c r="K11" s="35"/>
      <c r="L11" s="11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21</v>
      </c>
      <c r="E12" s="35"/>
      <c r="F12" s="104" t="s">
        <v>22</v>
      </c>
      <c r="G12" s="35"/>
      <c r="H12" s="35"/>
      <c r="I12" s="113" t="s">
        <v>23</v>
      </c>
      <c r="J12" s="115" t="str">
        <f>'Rekapitulace stavby'!AN8</f>
        <v>31. 1. 2019</v>
      </c>
      <c r="K12" s="35"/>
      <c r="L12" s="11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14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25</v>
      </c>
      <c r="E14" s="35"/>
      <c r="F14" s="35"/>
      <c r="G14" s="35"/>
      <c r="H14" s="35"/>
      <c r="I14" s="113" t="s">
        <v>26</v>
      </c>
      <c r="J14" s="104" t="s">
        <v>27</v>
      </c>
      <c r="K14" s="35"/>
      <c r="L14" s="114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">
        <v>28</v>
      </c>
      <c r="F15" s="35"/>
      <c r="G15" s="35"/>
      <c r="H15" s="35"/>
      <c r="I15" s="113" t="s">
        <v>29</v>
      </c>
      <c r="J15" s="104" t="s">
        <v>30</v>
      </c>
      <c r="K15" s="35"/>
      <c r="L15" s="11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14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31</v>
      </c>
      <c r="E17" s="35"/>
      <c r="F17" s="35"/>
      <c r="G17" s="35"/>
      <c r="H17" s="35"/>
      <c r="I17" s="113" t="s">
        <v>26</v>
      </c>
      <c r="J17" s="31" t="str">
        <f>'Rekapitulace stavby'!AN13</f>
        <v>Vyplň údaj</v>
      </c>
      <c r="K17" s="35"/>
      <c r="L17" s="114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29</v>
      </c>
      <c r="J18" s="31" t="str">
        <f>'Rekapitulace stavby'!AN14</f>
        <v>Vyplň údaj</v>
      </c>
      <c r="K18" s="35"/>
      <c r="L18" s="114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14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33</v>
      </c>
      <c r="E20" s="35"/>
      <c r="F20" s="35"/>
      <c r="G20" s="35"/>
      <c r="H20" s="35"/>
      <c r="I20" s="113" t="s">
        <v>26</v>
      </c>
      <c r="J20" s="104" t="s">
        <v>34</v>
      </c>
      <c r="K20" s="35"/>
      <c r="L20" s="11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">
        <v>35</v>
      </c>
      <c r="F21" s="35"/>
      <c r="G21" s="35"/>
      <c r="H21" s="35"/>
      <c r="I21" s="113" t="s">
        <v>29</v>
      </c>
      <c r="J21" s="104" t="s">
        <v>36</v>
      </c>
      <c r="K21" s="35"/>
      <c r="L21" s="11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14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26</v>
      </c>
      <c r="J23" s="104" t="s">
        <v>19</v>
      </c>
      <c r="K23" s="35"/>
      <c r="L23" s="114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39</v>
      </c>
      <c r="F24" s="35"/>
      <c r="G24" s="35"/>
      <c r="H24" s="35"/>
      <c r="I24" s="113" t="s">
        <v>29</v>
      </c>
      <c r="J24" s="104" t="s">
        <v>19</v>
      </c>
      <c r="K24" s="35"/>
      <c r="L24" s="114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14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114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79" t="s">
        <v>19</v>
      </c>
      <c r="F27" s="379"/>
      <c r="G27" s="379"/>
      <c r="H27" s="379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14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114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42</v>
      </c>
      <c r="E30" s="35"/>
      <c r="F30" s="35"/>
      <c r="G30" s="35"/>
      <c r="H30" s="35"/>
      <c r="I30" s="35"/>
      <c r="J30" s="121">
        <f>ROUND(J80, 2)</f>
        <v>0</v>
      </c>
      <c r="K30" s="35"/>
      <c r="L30" s="114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114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2" t="s">
        <v>44</v>
      </c>
      <c r="G32" s="35"/>
      <c r="H32" s="35"/>
      <c r="I32" s="122" t="s">
        <v>43</v>
      </c>
      <c r="J32" s="122" t="s">
        <v>45</v>
      </c>
      <c r="K32" s="35"/>
      <c r="L32" s="114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3" t="s">
        <v>46</v>
      </c>
      <c r="E33" s="113" t="s">
        <v>47</v>
      </c>
      <c r="F33" s="124">
        <f>ROUND((SUM(BE80:BE119)),  2)</f>
        <v>0</v>
      </c>
      <c r="G33" s="35"/>
      <c r="H33" s="35"/>
      <c r="I33" s="125">
        <v>0.21</v>
      </c>
      <c r="J33" s="124">
        <f>ROUND(((SUM(BE80:BE119))*I33),  2)</f>
        <v>0</v>
      </c>
      <c r="K33" s="35"/>
      <c r="L33" s="114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3" t="s">
        <v>48</v>
      </c>
      <c r="F34" s="124">
        <f>ROUND((SUM(BF80:BF119)),  2)</f>
        <v>0</v>
      </c>
      <c r="G34" s="35"/>
      <c r="H34" s="35"/>
      <c r="I34" s="125">
        <v>0.15</v>
      </c>
      <c r="J34" s="124">
        <f>ROUND(((SUM(BF80:BF119))*I34),  2)</f>
        <v>0</v>
      </c>
      <c r="K34" s="35"/>
      <c r="L34" s="114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3" t="s">
        <v>49</v>
      </c>
      <c r="F35" s="124">
        <f>ROUND((SUM(BG80:BG119)),  2)</f>
        <v>0</v>
      </c>
      <c r="G35" s="35"/>
      <c r="H35" s="35"/>
      <c r="I35" s="125">
        <v>0.21</v>
      </c>
      <c r="J35" s="124">
        <f>0</f>
        <v>0</v>
      </c>
      <c r="K35" s="35"/>
      <c r="L35" s="114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3" t="s">
        <v>50</v>
      </c>
      <c r="F36" s="124">
        <f>ROUND((SUM(BH80:BH119)),  2)</f>
        <v>0</v>
      </c>
      <c r="G36" s="35"/>
      <c r="H36" s="35"/>
      <c r="I36" s="125">
        <v>0.15</v>
      </c>
      <c r="J36" s="124">
        <f>0</f>
        <v>0</v>
      </c>
      <c r="K36" s="35"/>
      <c r="L36" s="11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3" t="s">
        <v>51</v>
      </c>
      <c r="F37" s="124">
        <f>ROUND((SUM(BI80:BI119)),  2)</f>
        <v>0</v>
      </c>
      <c r="G37" s="35"/>
      <c r="H37" s="35"/>
      <c r="I37" s="125">
        <v>0</v>
      </c>
      <c r="J37" s="124">
        <f>0</f>
        <v>0</v>
      </c>
      <c r="K37" s="35"/>
      <c r="L37" s="114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14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52</v>
      </c>
      <c r="E39" s="128"/>
      <c r="F39" s="128"/>
      <c r="G39" s="129" t="s">
        <v>53</v>
      </c>
      <c r="H39" s="130" t="s">
        <v>54</v>
      </c>
      <c r="I39" s="128"/>
      <c r="J39" s="131">
        <f>SUM(J30:J37)</f>
        <v>0</v>
      </c>
      <c r="K39" s="132"/>
      <c r="L39" s="11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33"/>
      <c r="C40" s="134"/>
      <c r="D40" s="134"/>
      <c r="E40" s="134"/>
      <c r="F40" s="134"/>
      <c r="G40" s="134"/>
      <c r="H40" s="134"/>
      <c r="I40" s="134"/>
      <c r="J40" s="134"/>
      <c r="K40" s="134"/>
      <c r="L40" s="114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4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124</v>
      </c>
      <c r="D45" s="37"/>
      <c r="E45" s="37"/>
      <c r="F45" s="37"/>
      <c r="G45" s="37"/>
      <c r="H45" s="37"/>
      <c r="I45" s="37"/>
      <c r="J45" s="37"/>
      <c r="K45" s="37"/>
      <c r="L45" s="11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14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14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Revitalizace nivy – tůně pod Čarovným lesem</v>
      </c>
      <c r="F48" s="372"/>
      <c r="G48" s="372"/>
      <c r="H48" s="372"/>
      <c r="I48" s="37"/>
      <c r="J48" s="37"/>
      <c r="K48" s="37"/>
      <c r="L48" s="11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122</v>
      </c>
      <c r="D49" s="37"/>
      <c r="E49" s="37"/>
      <c r="F49" s="37"/>
      <c r="G49" s="37"/>
      <c r="H49" s="37"/>
      <c r="I49" s="37"/>
      <c r="J49" s="37"/>
      <c r="K49" s="37"/>
      <c r="L49" s="11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7" t="str">
        <f>E9</f>
        <v>VON - Vedlejší a ostatní náklady</v>
      </c>
      <c r="F50" s="370"/>
      <c r="G50" s="370"/>
      <c r="H50" s="370"/>
      <c r="I50" s="37"/>
      <c r="J50" s="37"/>
      <c r="K50" s="37"/>
      <c r="L50" s="114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14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Bezejmenný VT, ř. km 1,05</v>
      </c>
      <c r="G52" s="37"/>
      <c r="H52" s="37"/>
      <c r="I52" s="30" t="s">
        <v>23</v>
      </c>
      <c r="J52" s="60" t="str">
        <f>IF(J12="","",J12)</f>
        <v>31. 1. 2019</v>
      </c>
      <c r="K52" s="37"/>
      <c r="L52" s="11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1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65" customHeight="1">
      <c r="A54" s="35"/>
      <c r="B54" s="36"/>
      <c r="C54" s="30" t="s">
        <v>25</v>
      </c>
      <c r="D54" s="37"/>
      <c r="E54" s="37"/>
      <c r="F54" s="28" t="str">
        <f>E15</f>
        <v>Město Šumperk</v>
      </c>
      <c r="G54" s="37"/>
      <c r="H54" s="37"/>
      <c r="I54" s="30" t="s">
        <v>33</v>
      </c>
      <c r="J54" s="33" t="str">
        <f>E21</f>
        <v>Terra-pozemkové úpravy, s.r.o.</v>
      </c>
      <c r="K54" s="37"/>
      <c r="L54" s="11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5.6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38</v>
      </c>
      <c r="J55" s="33" t="str">
        <f>E24</f>
        <v>Ing.et Ing. Filip Brtna</v>
      </c>
      <c r="K55" s="37"/>
      <c r="L55" s="114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14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7" t="s">
        <v>125</v>
      </c>
      <c r="D57" s="138"/>
      <c r="E57" s="138"/>
      <c r="F57" s="138"/>
      <c r="G57" s="138"/>
      <c r="H57" s="138"/>
      <c r="I57" s="138"/>
      <c r="J57" s="139" t="s">
        <v>126</v>
      </c>
      <c r="K57" s="138"/>
      <c r="L57" s="114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14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5" customHeight="1">
      <c r="A59" s="35"/>
      <c r="B59" s="36"/>
      <c r="C59" s="140" t="s">
        <v>74</v>
      </c>
      <c r="D59" s="37"/>
      <c r="E59" s="37"/>
      <c r="F59" s="37"/>
      <c r="G59" s="37"/>
      <c r="H59" s="37"/>
      <c r="I59" s="37"/>
      <c r="J59" s="78">
        <f>J80</f>
        <v>0</v>
      </c>
      <c r="K59" s="37"/>
      <c r="L59" s="11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127</v>
      </c>
    </row>
    <row r="60" spans="1:47" s="9" customFormat="1" ht="24.9" customHeight="1">
      <c r="B60" s="141"/>
      <c r="C60" s="142"/>
      <c r="D60" s="143" t="s">
        <v>528</v>
      </c>
      <c r="E60" s="144"/>
      <c r="F60" s="144"/>
      <c r="G60" s="144"/>
      <c r="H60" s="144"/>
      <c r="I60" s="144"/>
      <c r="J60" s="145">
        <f>J81</f>
        <v>0</v>
      </c>
      <c r="K60" s="142"/>
      <c r="L60" s="146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1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14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4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" customHeight="1">
      <c r="A67" s="35"/>
      <c r="B67" s="36"/>
      <c r="C67" s="24" t="s">
        <v>130</v>
      </c>
      <c r="D67" s="37"/>
      <c r="E67" s="37"/>
      <c r="F67" s="37"/>
      <c r="G67" s="37"/>
      <c r="H67" s="37"/>
      <c r="I67" s="37"/>
      <c r="J67" s="37"/>
      <c r="K67" s="37"/>
      <c r="L67" s="114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14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14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71" t="str">
        <f>E7</f>
        <v>Revitalizace nivy – tůně pod Čarovným lesem</v>
      </c>
      <c r="F70" s="372"/>
      <c r="G70" s="372"/>
      <c r="H70" s="372"/>
      <c r="I70" s="37"/>
      <c r="J70" s="37"/>
      <c r="K70" s="37"/>
      <c r="L70" s="114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122</v>
      </c>
      <c r="D71" s="37"/>
      <c r="E71" s="37"/>
      <c r="F71" s="37"/>
      <c r="G71" s="37"/>
      <c r="H71" s="37"/>
      <c r="I71" s="37"/>
      <c r="J71" s="37"/>
      <c r="K71" s="37"/>
      <c r="L71" s="114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7"/>
      <c r="D72" s="37"/>
      <c r="E72" s="367" t="str">
        <f>E9</f>
        <v>VON - Vedlejší a ostatní náklady</v>
      </c>
      <c r="F72" s="370"/>
      <c r="G72" s="370"/>
      <c r="H72" s="370"/>
      <c r="I72" s="37"/>
      <c r="J72" s="37"/>
      <c r="K72" s="37"/>
      <c r="L72" s="114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14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F12</f>
        <v>Bezejmenný VT, ř. km 1,05</v>
      </c>
      <c r="G74" s="37"/>
      <c r="H74" s="37"/>
      <c r="I74" s="30" t="s">
        <v>23</v>
      </c>
      <c r="J74" s="60" t="str">
        <f>IF(J12="","",J12)</f>
        <v>31. 1. 2019</v>
      </c>
      <c r="K74" s="37"/>
      <c r="L74" s="114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14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25.65" customHeight="1">
      <c r="A76" s="35"/>
      <c r="B76" s="36"/>
      <c r="C76" s="30" t="s">
        <v>25</v>
      </c>
      <c r="D76" s="37"/>
      <c r="E76" s="37"/>
      <c r="F76" s="28" t="str">
        <f>E15</f>
        <v>Město Šumperk</v>
      </c>
      <c r="G76" s="37"/>
      <c r="H76" s="37"/>
      <c r="I76" s="30" t="s">
        <v>33</v>
      </c>
      <c r="J76" s="33" t="str">
        <f>E21</f>
        <v>Terra-pozemkové úpravy, s.r.o.</v>
      </c>
      <c r="K76" s="37"/>
      <c r="L76" s="114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25.65" customHeight="1">
      <c r="A77" s="35"/>
      <c r="B77" s="36"/>
      <c r="C77" s="30" t="s">
        <v>31</v>
      </c>
      <c r="D77" s="37"/>
      <c r="E77" s="37"/>
      <c r="F77" s="28" t="str">
        <f>IF(E18="","",E18)</f>
        <v>Vyplň údaj</v>
      </c>
      <c r="G77" s="37"/>
      <c r="H77" s="37"/>
      <c r="I77" s="30" t="s">
        <v>38</v>
      </c>
      <c r="J77" s="33" t="str">
        <f>E24</f>
        <v>Ing.et Ing. Filip Brtna</v>
      </c>
      <c r="K77" s="37"/>
      <c r="L77" s="114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14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52"/>
      <c r="B79" s="153"/>
      <c r="C79" s="154" t="s">
        <v>131</v>
      </c>
      <c r="D79" s="155" t="s">
        <v>61</v>
      </c>
      <c r="E79" s="155" t="s">
        <v>57</v>
      </c>
      <c r="F79" s="155" t="s">
        <v>58</v>
      </c>
      <c r="G79" s="155" t="s">
        <v>132</v>
      </c>
      <c r="H79" s="155" t="s">
        <v>133</v>
      </c>
      <c r="I79" s="155" t="s">
        <v>134</v>
      </c>
      <c r="J79" s="155" t="s">
        <v>126</v>
      </c>
      <c r="K79" s="156" t="s">
        <v>135</v>
      </c>
      <c r="L79" s="157"/>
      <c r="M79" s="69" t="s">
        <v>19</v>
      </c>
      <c r="N79" s="70" t="s">
        <v>46</v>
      </c>
      <c r="O79" s="70" t="s">
        <v>136</v>
      </c>
      <c r="P79" s="70" t="s">
        <v>137</v>
      </c>
      <c r="Q79" s="70" t="s">
        <v>138</v>
      </c>
      <c r="R79" s="70" t="s">
        <v>139</v>
      </c>
      <c r="S79" s="70" t="s">
        <v>140</v>
      </c>
      <c r="T79" s="70" t="s">
        <v>141</v>
      </c>
      <c r="U79" s="71" t="s">
        <v>142</v>
      </c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</row>
    <row r="80" spans="1:63" s="2" customFormat="1" ht="22.95" customHeight="1">
      <c r="A80" s="35"/>
      <c r="B80" s="36"/>
      <c r="C80" s="76" t="s">
        <v>143</v>
      </c>
      <c r="D80" s="37"/>
      <c r="E80" s="37"/>
      <c r="F80" s="37"/>
      <c r="G80" s="37"/>
      <c r="H80" s="37"/>
      <c r="I80" s="37"/>
      <c r="J80" s="158">
        <f>BK80</f>
        <v>0</v>
      </c>
      <c r="K80" s="37"/>
      <c r="L80" s="40"/>
      <c r="M80" s="72"/>
      <c r="N80" s="159"/>
      <c r="O80" s="73"/>
      <c r="P80" s="160">
        <f>P81</f>
        <v>0</v>
      </c>
      <c r="Q80" s="73"/>
      <c r="R80" s="160">
        <f>R81</f>
        <v>0</v>
      </c>
      <c r="S80" s="73"/>
      <c r="T80" s="160">
        <f>T81</f>
        <v>0</v>
      </c>
      <c r="U80" s="74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75</v>
      </c>
      <c r="AU80" s="18" t="s">
        <v>127</v>
      </c>
      <c r="BK80" s="161">
        <f>BK81</f>
        <v>0</v>
      </c>
    </row>
    <row r="81" spans="1:65" s="12" customFormat="1" ht="25.95" customHeight="1">
      <c r="B81" s="162"/>
      <c r="C81" s="163"/>
      <c r="D81" s="164" t="s">
        <v>75</v>
      </c>
      <c r="E81" s="165" t="s">
        <v>529</v>
      </c>
      <c r="F81" s="165" t="s">
        <v>119</v>
      </c>
      <c r="G81" s="163"/>
      <c r="H81" s="163"/>
      <c r="I81" s="166"/>
      <c r="J81" s="167">
        <f>BK81</f>
        <v>0</v>
      </c>
      <c r="K81" s="163"/>
      <c r="L81" s="168"/>
      <c r="M81" s="169"/>
      <c r="N81" s="170"/>
      <c r="O81" s="170"/>
      <c r="P81" s="171">
        <f>SUM(P82:P119)</f>
        <v>0</v>
      </c>
      <c r="Q81" s="170"/>
      <c r="R81" s="171">
        <f>SUM(R82:R119)</f>
        <v>0</v>
      </c>
      <c r="S81" s="170"/>
      <c r="T81" s="171">
        <f>SUM(T82:T119)</f>
        <v>0</v>
      </c>
      <c r="U81" s="172"/>
      <c r="AR81" s="173" t="s">
        <v>152</v>
      </c>
      <c r="AT81" s="174" t="s">
        <v>75</v>
      </c>
      <c r="AU81" s="174" t="s">
        <v>76</v>
      </c>
      <c r="AY81" s="173" t="s">
        <v>146</v>
      </c>
      <c r="BK81" s="175">
        <f>SUM(BK82:BK119)</f>
        <v>0</v>
      </c>
    </row>
    <row r="82" spans="1:65" s="2" customFormat="1" ht="37.950000000000003" customHeight="1">
      <c r="A82" s="35"/>
      <c r="B82" s="36"/>
      <c r="C82" s="178" t="s">
        <v>84</v>
      </c>
      <c r="D82" s="178" t="s">
        <v>148</v>
      </c>
      <c r="E82" s="179" t="s">
        <v>530</v>
      </c>
      <c r="F82" s="180" t="s">
        <v>531</v>
      </c>
      <c r="G82" s="181" t="s">
        <v>477</v>
      </c>
      <c r="H82" s="182">
        <v>1</v>
      </c>
      <c r="I82" s="183"/>
      <c r="J82" s="184">
        <f>ROUND(I82*H82,2)</f>
        <v>0</v>
      </c>
      <c r="K82" s="180" t="s">
        <v>19</v>
      </c>
      <c r="L82" s="40"/>
      <c r="M82" s="185" t="s">
        <v>19</v>
      </c>
      <c r="N82" s="186" t="s">
        <v>47</v>
      </c>
      <c r="O82" s="65"/>
      <c r="P82" s="187">
        <f>O82*H82</f>
        <v>0</v>
      </c>
      <c r="Q82" s="187">
        <v>0</v>
      </c>
      <c r="R82" s="187">
        <f>Q82*H82</f>
        <v>0</v>
      </c>
      <c r="S82" s="187">
        <v>0</v>
      </c>
      <c r="T82" s="187">
        <f>S82*H82</f>
        <v>0</v>
      </c>
      <c r="U82" s="188" t="s">
        <v>19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9" t="s">
        <v>532</v>
      </c>
      <c r="AT82" s="189" t="s">
        <v>148</v>
      </c>
      <c r="AU82" s="189" t="s">
        <v>84</v>
      </c>
      <c r="AY82" s="18" t="s">
        <v>146</v>
      </c>
      <c r="BE82" s="190">
        <f>IF(N82="základní",J82,0)</f>
        <v>0</v>
      </c>
      <c r="BF82" s="190">
        <f>IF(N82="snížená",J82,0)</f>
        <v>0</v>
      </c>
      <c r="BG82" s="190">
        <f>IF(N82="zákl. přenesená",J82,0)</f>
        <v>0</v>
      </c>
      <c r="BH82" s="190">
        <f>IF(N82="sníž. přenesená",J82,0)</f>
        <v>0</v>
      </c>
      <c r="BI82" s="190">
        <f>IF(N82="nulová",J82,0)</f>
        <v>0</v>
      </c>
      <c r="BJ82" s="18" t="s">
        <v>84</v>
      </c>
      <c r="BK82" s="190">
        <f>ROUND(I82*H82,2)</f>
        <v>0</v>
      </c>
      <c r="BL82" s="18" t="s">
        <v>532</v>
      </c>
      <c r="BM82" s="189" t="s">
        <v>533</v>
      </c>
    </row>
    <row r="83" spans="1:65" s="2" customFormat="1" ht="19.2">
      <c r="A83" s="35"/>
      <c r="B83" s="36"/>
      <c r="C83" s="37"/>
      <c r="D83" s="191" t="s">
        <v>154</v>
      </c>
      <c r="E83" s="37"/>
      <c r="F83" s="192" t="s">
        <v>531</v>
      </c>
      <c r="G83" s="37"/>
      <c r="H83" s="37"/>
      <c r="I83" s="193"/>
      <c r="J83" s="37"/>
      <c r="K83" s="37"/>
      <c r="L83" s="40"/>
      <c r="M83" s="194"/>
      <c r="N83" s="195"/>
      <c r="O83" s="65"/>
      <c r="P83" s="65"/>
      <c r="Q83" s="65"/>
      <c r="R83" s="65"/>
      <c r="S83" s="65"/>
      <c r="T83" s="65"/>
      <c r="U83" s="66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154</v>
      </c>
      <c r="AU83" s="18" t="s">
        <v>84</v>
      </c>
    </row>
    <row r="84" spans="1:65" s="13" customFormat="1">
      <c r="B84" s="196"/>
      <c r="C84" s="197"/>
      <c r="D84" s="191" t="s">
        <v>156</v>
      </c>
      <c r="E84" s="198" t="s">
        <v>19</v>
      </c>
      <c r="F84" s="199" t="s">
        <v>534</v>
      </c>
      <c r="G84" s="197"/>
      <c r="H84" s="198" t="s">
        <v>19</v>
      </c>
      <c r="I84" s="200"/>
      <c r="J84" s="197"/>
      <c r="K84" s="197"/>
      <c r="L84" s="201"/>
      <c r="M84" s="202"/>
      <c r="N84" s="203"/>
      <c r="O84" s="203"/>
      <c r="P84" s="203"/>
      <c r="Q84" s="203"/>
      <c r="R84" s="203"/>
      <c r="S84" s="203"/>
      <c r="T84" s="203"/>
      <c r="U84" s="204"/>
      <c r="AT84" s="205" t="s">
        <v>156</v>
      </c>
      <c r="AU84" s="205" t="s">
        <v>84</v>
      </c>
      <c r="AV84" s="13" t="s">
        <v>84</v>
      </c>
      <c r="AW84" s="13" t="s">
        <v>37</v>
      </c>
      <c r="AX84" s="13" t="s">
        <v>76</v>
      </c>
      <c r="AY84" s="205" t="s">
        <v>146</v>
      </c>
    </row>
    <row r="85" spans="1:65" s="13" customFormat="1" ht="20.399999999999999">
      <c r="B85" s="196"/>
      <c r="C85" s="197"/>
      <c r="D85" s="191" t="s">
        <v>156</v>
      </c>
      <c r="E85" s="198" t="s">
        <v>19</v>
      </c>
      <c r="F85" s="199" t="s">
        <v>535</v>
      </c>
      <c r="G85" s="197"/>
      <c r="H85" s="198" t="s">
        <v>19</v>
      </c>
      <c r="I85" s="200"/>
      <c r="J85" s="197"/>
      <c r="K85" s="197"/>
      <c r="L85" s="201"/>
      <c r="M85" s="202"/>
      <c r="N85" s="203"/>
      <c r="O85" s="203"/>
      <c r="P85" s="203"/>
      <c r="Q85" s="203"/>
      <c r="R85" s="203"/>
      <c r="S85" s="203"/>
      <c r="T85" s="203"/>
      <c r="U85" s="204"/>
      <c r="AT85" s="205" t="s">
        <v>156</v>
      </c>
      <c r="AU85" s="205" t="s">
        <v>84</v>
      </c>
      <c r="AV85" s="13" t="s">
        <v>84</v>
      </c>
      <c r="AW85" s="13" t="s">
        <v>37</v>
      </c>
      <c r="AX85" s="13" t="s">
        <v>76</v>
      </c>
      <c r="AY85" s="205" t="s">
        <v>146</v>
      </c>
    </row>
    <row r="86" spans="1:65" s="13" customFormat="1" ht="20.399999999999999">
      <c r="B86" s="196"/>
      <c r="C86" s="197"/>
      <c r="D86" s="191" t="s">
        <v>156</v>
      </c>
      <c r="E86" s="198" t="s">
        <v>19</v>
      </c>
      <c r="F86" s="199" t="s">
        <v>536</v>
      </c>
      <c r="G86" s="197"/>
      <c r="H86" s="198" t="s">
        <v>19</v>
      </c>
      <c r="I86" s="200"/>
      <c r="J86" s="197"/>
      <c r="K86" s="197"/>
      <c r="L86" s="201"/>
      <c r="M86" s="202"/>
      <c r="N86" s="203"/>
      <c r="O86" s="203"/>
      <c r="P86" s="203"/>
      <c r="Q86" s="203"/>
      <c r="R86" s="203"/>
      <c r="S86" s="203"/>
      <c r="T86" s="203"/>
      <c r="U86" s="204"/>
      <c r="AT86" s="205" t="s">
        <v>156</v>
      </c>
      <c r="AU86" s="205" t="s">
        <v>84</v>
      </c>
      <c r="AV86" s="13" t="s">
        <v>84</v>
      </c>
      <c r="AW86" s="13" t="s">
        <v>37</v>
      </c>
      <c r="AX86" s="13" t="s">
        <v>76</v>
      </c>
      <c r="AY86" s="205" t="s">
        <v>146</v>
      </c>
    </row>
    <row r="87" spans="1:65" s="13" customFormat="1" ht="30.6">
      <c r="B87" s="196"/>
      <c r="C87" s="197"/>
      <c r="D87" s="191" t="s">
        <v>156</v>
      </c>
      <c r="E87" s="198" t="s">
        <v>19</v>
      </c>
      <c r="F87" s="199" t="s">
        <v>537</v>
      </c>
      <c r="G87" s="197"/>
      <c r="H87" s="198" t="s">
        <v>19</v>
      </c>
      <c r="I87" s="200"/>
      <c r="J87" s="197"/>
      <c r="K87" s="197"/>
      <c r="L87" s="201"/>
      <c r="M87" s="202"/>
      <c r="N87" s="203"/>
      <c r="O87" s="203"/>
      <c r="P87" s="203"/>
      <c r="Q87" s="203"/>
      <c r="R87" s="203"/>
      <c r="S87" s="203"/>
      <c r="T87" s="203"/>
      <c r="U87" s="204"/>
      <c r="AT87" s="205" t="s">
        <v>156</v>
      </c>
      <c r="AU87" s="205" t="s">
        <v>84</v>
      </c>
      <c r="AV87" s="13" t="s">
        <v>84</v>
      </c>
      <c r="AW87" s="13" t="s">
        <v>37</v>
      </c>
      <c r="AX87" s="13" t="s">
        <v>76</v>
      </c>
      <c r="AY87" s="205" t="s">
        <v>146</v>
      </c>
    </row>
    <row r="88" spans="1:65" s="13" customFormat="1" ht="20.399999999999999">
      <c r="B88" s="196"/>
      <c r="C88" s="197"/>
      <c r="D88" s="191" t="s">
        <v>156</v>
      </c>
      <c r="E88" s="198" t="s">
        <v>19</v>
      </c>
      <c r="F88" s="199" t="s">
        <v>538</v>
      </c>
      <c r="G88" s="197"/>
      <c r="H88" s="198" t="s">
        <v>19</v>
      </c>
      <c r="I88" s="200"/>
      <c r="J88" s="197"/>
      <c r="K88" s="197"/>
      <c r="L88" s="201"/>
      <c r="M88" s="202"/>
      <c r="N88" s="203"/>
      <c r="O88" s="203"/>
      <c r="P88" s="203"/>
      <c r="Q88" s="203"/>
      <c r="R88" s="203"/>
      <c r="S88" s="203"/>
      <c r="T88" s="203"/>
      <c r="U88" s="204"/>
      <c r="AT88" s="205" t="s">
        <v>156</v>
      </c>
      <c r="AU88" s="205" t="s">
        <v>84</v>
      </c>
      <c r="AV88" s="13" t="s">
        <v>84</v>
      </c>
      <c r="AW88" s="13" t="s">
        <v>37</v>
      </c>
      <c r="AX88" s="13" t="s">
        <v>76</v>
      </c>
      <c r="AY88" s="205" t="s">
        <v>146</v>
      </c>
    </row>
    <row r="89" spans="1:65" s="13" customFormat="1">
      <c r="B89" s="196"/>
      <c r="C89" s="197"/>
      <c r="D89" s="191" t="s">
        <v>156</v>
      </c>
      <c r="E89" s="198" t="s">
        <v>19</v>
      </c>
      <c r="F89" s="199" t="s">
        <v>539</v>
      </c>
      <c r="G89" s="197"/>
      <c r="H89" s="198" t="s">
        <v>19</v>
      </c>
      <c r="I89" s="200"/>
      <c r="J89" s="197"/>
      <c r="K89" s="197"/>
      <c r="L89" s="201"/>
      <c r="M89" s="202"/>
      <c r="N89" s="203"/>
      <c r="O89" s="203"/>
      <c r="P89" s="203"/>
      <c r="Q89" s="203"/>
      <c r="R89" s="203"/>
      <c r="S89" s="203"/>
      <c r="T89" s="203"/>
      <c r="U89" s="204"/>
      <c r="AT89" s="205" t="s">
        <v>156</v>
      </c>
      <c r="AU89" s="205" t="s">
        <v>84</v>
      </c>
      <c r="AV89" s="13" t="s">
        <v>84</v>
      </c>
      <c r="AW89" s="13" t="s">
        <v>37</v>
      </c>
      <c r="AX89" s="13" t="s">
        <v>76</v>
      </c>
      <c r="AY89" s="205" t="s">
        <v>146</v>
      </c>
    </row>
    <row r="90" spans="1:65" s="14" customFormat="1">
      <c r="B90" s="206"/>
      <c r="C90" s="207"/>
      <c r="D90" s="191" t="s">
        <v>156</v>
      </c>
      <c r="E90" s="208" t="s">
        <v>19</v>
      </c>
      <c r="F90" s="209" t="s">
        <v>540</v>
      </c>
      <c r="G90" s="207"/>
      <c r="H90" s="210">
        <v>1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4"/>
      <c r="U90" s="215"/>
      <c r="AT90" s="216" t="s">
        <v>156</v>
      </c>
      <c r="AU90" s="216" t="s">
        <v>84</v>
      </c>
      <c r="AV90" s="14" t="s">
        <v>86</v>
      </c>
      <c r="AW90" s="14" t="s">
        <v>37</v>
      </c>
      <c r="AX90" s="14" t="s">
        <v>84</v>
      </c>
      <c r="AY90" s="216" t="s">
        <v>146</v>
      </c>
    </row>
    <row r="91" spans="1:65" s="2" customFormat="1" ht="37.950000000000003" customHeight="1">
      <c r="A91" s="35"/>
      <c r="B91" s="36"/>
      <c r="C91" s="178" t="s">
        <v>86</v>
      </c>
      <c r="D91" s="178" t="s">
        <v>148</v>
      </c>
      <c r="E91" s="179" t="s">
        <v>541</v>
      </c>
      <c r="F91" s="180" t="s">
        <v>542</v>
      </c>
      <c r="G91" s="181" t="s">
        <v>477</v>
      </c>
      <c r="H91" s="182">
        <v>1</v>
      </c>
      <c r="I91" s="183"/>
      <c r="J91" s="184">
        <f>ROUND(I91*H91,2)</f>
        <v>0</v>
      </c>
      <c r="K91" s="180" t="s">
        <v>19</v>
      </c>
      <c r="L91" s="40"/>
      <c r="M91" s="185" t="s">
        <v>19</v>
      </c>
      <c r="N91" s="186" t="s">
        <v>47</v>
      </c>
      <c r="O91" s="65"/>
      <c r="P91" s="187">
        <f>O91*H91</f>
        <v>0</v>
      </c>
      <c r="Q91" s="187">
        <v>0</v>
      </c>
      <c r="R91" s="187">
        <f>Q91*H91</f>
        <v>0</v>
      </c>
      <c r="S91" s="187">
        <v>0</v>
      </c>
      <c r="T91" s="187">
        <f>S91*H91</f>
        <v>0</v>
      </c>
      <c r="U91" s="188" t="s">
        <v>19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9" t="s">
        <v>152</v>
      </c>
      <c r="AT91" s="189" t="s">
        <v>148</v>
      </c>
      <c r="AU91" s="189" t="s">
        <v>84</v>
      </c>
      <c r="AY91" s="18" t="s">
        <v>146</v>
      </c>
      <c r="BE91" s="190">
        <f>IF(N91="základní",J91,0)</f>
        <v>0</v>
      </c>
      <c r="BF91" s="190">
        <f>IF(N91="snížená",J91,0)</f>
        <v>0</v>
      </c>
      <c r="BG91" s="190">
        <f>IF(N91="zákl. přenesená",J91,0)</f>
        <v>0</v>
      </c>
      <c r="BH91" s="190">
        <f>IF(N91="sníž. přenesená",J91,0)</f>
        <v>0</v>
      </c>
      <c r="BI91" s="190">
        <f>IF(N91="nulová",J91,0)</f>
        <v>0</v>
      </c>
      <c r="BJ91" s="18" t="s">
        <v>84</v>
      </c>
      <c r="BK91" s="190">
        <f>ROUND(I91*H91,2)</f>
        <v>0</v>
      </c>
      <c r="BL91" s="18" t="s">
        <v>152</v>
      </c>
      <c r="BM91" s="189" t="s">
        <v>543</v>
      </c>
    </row>
    <row r="92" spans="1:65" s="2" customFormat="1" ht="28.8">
      <c r="A92" s="35"/>
      <c r="B92" s="36"/>
      <c r="C92" s="37"/>
      <c r="D92" s="191" t="s">
        <v>154</v>
      </c>
      <c r="E92" s="37"/>
      <c r="F92" s="192" t="s">
        <v>544</v>
      </c>
      <c r="G92" s="37"/>
      <c r="H92" s="37"/>
      <c r="I92" s="193"/>
      <c r="J92" s="37"/>
      <c r="K92" s="37"/>
      <c r="L92" s="40"/>
      <c r="M92" s="194"/>
      <c r="N92" s="195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154</v>
      </c>
      <c r="AU92" s="18" t="s">
        <v>84</v>
      </c>
    </row>
    <row r="93" spans="1:65" s="14" customFormat="1">
      <c r="B93" s="206"/>
      <c r="C93" s="207"/>
      <c r="D93" s="191" t="s">
        <v>156</v>
      </c>
      <c r="E93" s="208" t="s">
        <v>19</v>
      </c>
      <c r="F93" s="209" t="s">
        <v>84</v>
      </c>
      <c r="G93" s="207"/>
      <c r="H93" s="210">
        <v>1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4"/>
      <c r="U93" s="215"/>
      <c r="AT93" s="216" t="s">
        <v>156</v>
      </c>
      <c r="AU93" s="216" t="s">
        <v>84</v>
      </c>
      <c r="AV93" s="14" t="s">
        <v>86</v>
      </c>
      <c r="AW93" s="14" t="s">
        <v>37</v>
      </c>
      <c r="AX93" s="14" t="s">
        <v>84</v>
      </c>
      <c r="AY93" s="216" t="s">
        <v>146</v>
      </c>
    </row>
    <row r="94" spans="1:65" s="2" customFormat="1" ht="49.2" customHeight="1">
      <c r="A94" s="35"/>
      <c r="B94" s="36"/>
      <c r="C94" s="178" t="s">
        <v>169</v>
      </c>
      <c r="D94" s="178" t="s">
        <v>148</v>
      </c>
      <c r="E94" s="179" t="s">
        <v>545</v>
      </c>
      <c r="F94" s="180" t="s">
        <v>546</v>
      </c>
      <c r="G94" s="181" t="s">
        <v>477</v>
      </c>
      <c r="H94" s="182">
        <v>1</v>
      </c>
      <c r="I94" s="183"/>
      <c r="J94" s="184">
        <f>ROUND(I94*H94,2)</f>
        <v>0</v>
      </c>
      <c r="K94" s="180" t="s">
        <v>19</v>
      </c>
      <c r="L94" s="40"/>
      <c r="M94" s="185" t="s">
        <v>19</v>
      </c>
      <c r="N94" s="186" t="s">
        <v>47</v>
      </c>
      <c r="O94" s="65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7">
        <f>S94*H94</f>
        <v>0</v>
      </c>
      <c r="U94" s="188" t="s">
        <v>19</v>
      </c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9" t="s">
        <v>152</v>
      </c>
      <c r="AT94" s="189" t="s">
        <v>148</v>
      </c>
      <c r="AU94" s="189" t="s">
        <v>84</v>
      </c>
      <c r="AY94" s="18" t="s">
        <v>146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8" t="s">
        <v>84</v>
      </c>
      <c r="BK94" s="190">
        <f>ROUND(I94*H94,2)</f>
        <v>0</v>
      </c>
      <c r="BL94" s="18" t="s">
        <v>152</v>
      </c>
      <c r="BM94" s="189" t="s">
        <v>547</v>
      </c>
    </row>
    <row r="95" spans="1:65" s="2" customFormat="1" ht="28.8">
      <c r="A95" s="35"/>
      <c r="B95" s="36"/>
      <c r="C95" s="37"/>
      <c r="D95" s="191" t="s">
        <v>154</v>
      </c>
      <c r="E95" s="37"/>
      <c r="F95" s="192" t="s">
        <v>548</v>
      </c>
      <c r="G95" s="37"/>
      <c r="H95" s="37"/>
      <c r="I95" s="193"/>
      <c r="J95" s="37"/>
      <c r="K95" s="37"/>
      <c r="L95" s="40"/>
      <c r="M95" s="194"/>
      <c r="N95" s="195"/>
      <c r="O95" s="65"/>
      <c r="P95" s="65"/>
      <c r="Q95" s="65"/>
      <c r="R95" s="65"/>
      <c r="S95" s="65"/>
      <c r="T95" s="65"/>
      <c r="U95" s="66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154</v>
      </c>
      <c r="AU95" s="18" t="s">
        <v>84</v>
      </c>
    </row>
    <row r="96" spans="1:65" s="13" customFormat="1">
      <c r="B96" s="196"/>
      <c r="C96" s="197"/>
      <c r="D96" s="191" t="s">
        <v>156</v>
      </c>
      <c r="E96" s="198" t="s">
        <v>19</v>
      </c>
      <c r="F96" s="199" t="s">
        <v>549</v>
      </c>
      <c r="G96" s="197"/>
      <c r="H96" s="198" t="s">
        <v>19</v>
      </c>
      <c r="I96" s="200"/>
      <c r="J96" s="197"/>
      <c r="K96" s="197"/>
      <c r="L96" s="201"/>
      <c r="M96" s="202"/>
      <c r="N96" s="203"/>
      <c r="O96" s="203"/>
      <c r="P96" s="203"/>
      <c r="Q96" s="203"/>
      <c r="R96" s="203"/>
      <c r="S96" s="203"/>
      <c r="T96" s="203"/>
      <c r="U96" s="204"/>
      <c r="AT96" s="205" t="s">
        <v>156</v>
      </c>
      <c r="AU96" s="205" t="s">
        <v>84</v>
      </c>
      <c r="AV96" s="13" t="s">
        <v>84</v>
      </c>
      <c r="AW96" s="13" t="s">
        <v>37</v>
      </c>
      <c r="AX96" s="13" t="s">
        <v>76</v>
      </c>
      <c r="AY96" s="205" t="s">
        <v>146</v>
      </c>
    </row>
    <row r="97" spans="1:65" s="13" customFormat="1" ht="20.399999999999999">
      <c r="B97" s="196"/>
      <c r="C97" s="197"/>
      <c r="D97" s="191" t="s">
        <v>156</v>
      </c>
      <c r="E97" s="198" t="s">
        <v>19</v>
      </c>
      <c r="F97" s="199" t="s">
        <v>550</v>
      </c>
      <c r="G97" s="197"/>
      <c r="H97" s="198" t="s">
        <v>19</v>
      </c>
      <c r="I97" s="200"/>
      <c r="J97" s="197"/>
      <c r="K97" s="197"/>
      <c r="L97" s="201"/>
      <c r="M97" s="202"/>
      <c r="N97" s="203"/>
      <c r="O97" s="203"/>
      <c r="P97" s="203"/>
      <c r="Q97" s="203"/>
      <c r="R97" s="203"/>
      <c r="S97" s="203"/>
      <c r="T97" s="203"/>
      <c r="U97" s="204"/>
      <c r="AT97" s="205" t="s">
        <v>156</v>
      </c>
      <c r="AU97" s="205" t="s">
        <v>84</v>
      </c>
      <c r="AV97" s="13" t="s">
        <v>84</v>
      </c>
      <c r="AW97" s="13" t="s">
        <v>37</v>
      </c>
      <c r="AX97" s="13" t="s">
        <v>76</v>
      </c>
      <c r="AY97" s="205" t="s">
        <v>146</v>
      </c>
    </row>
    <row r="98" spans="1:65" s="14" customFormat="1">
      <c r="B98" s="206"/>
      <c r="C98" s="207"/>
      <c r="D98" s="191" t="s">
        <v>156</v>
      </c>
      <c r="E98" s="208" t="s">
        <v>19</v>
      </c>
      <c r="F98" s="209" t="s">
        <v>84</v>
      </c>
      <c r="G98" s="207"/>
      <c r="H98" s="210">
        <v>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4"/>
      <c r="U98" s="215"/>
      <c r="AT98" s="216" t="s">
        <v>156</v>
      </c>
      <c r="AU98" s="216" t="s">
        <v>84</v>
      </c>
      <c r="AV98" s="14" t="s">
        <v>86</v>
      </c>
      <c r="AW98" s="14" t="s">
        <v>37</v>
      </c>
      <c r="AX98" s="14" t="s">
        <v>84</v>
      </c>
      <c r="AY98" s="216" t="s">
        <v>146</v>
      </c>
    </row>
    <row r="99" spans="1:65" s="2" customFormat="1" ht="37.950000000000003" customHeight="1">
      <c r="A99" s="35"/>
      <c r="B99" s="36"/>
      <c r="C99" s="178" t="s">
        <v>152</v>
      </c>
      <c r="D99" s="178" t="s">
        <v>148</v>
      </c>
      <c r="E99" s="179" t="s">
        <v>551</v>
      </c>
      <c r="F99" s="180" t="s">
        <v>552</v>
      </c>
      <c r="G99" s="181" t="s">
        <v>477</v>
      </c>
      <c r="H99" s="182">
        <v>1</v>
      </c>
      <c r="I99" s="183"/>
      <c r="J99" s="184">
        <f>ROUND(I99*H99,2)</f>
        <v>0</v>
      </c>
      <c r="K99" s="180" t="s">
        <v>19</v>
      </c>
      <c r="L99" s="40"/>
      <c r="M99" s="185" t="s">
        <v>19</v>
      </c>
      <c r="N99" s="186" t="s">
        <v>47</v>
      </c>
      <c r="O99" s="65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7">
        <f>S99*H99</f>
        <v>0</v>
      </c>
      <c r="U99" s="188" t="s">
        <v>19</v>
      </c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9" t="s">
        <v>152</v>
      </c>
      <c r="AT99" s="189" t="s">
        <v>148</v>
      </c>
      <c r="AU99" s="189" t="s">
        <v>84</v>
      </c>
      <c r="AY99" s="18" t="s">
        <v>146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8" t="s">
        <v>84</v>
      </c>
      <c r="BK99" s="190">
        <f>ROUND(I99*H99,2)</f>
        <v>0</v>
      </c>
      <c r="BL99" s="18" t="s">
        <v>152</v>
      </c>
      <c r="BM99" s="189" t="s">
        <v>553</v>
      </c>
    </row>
    <row r="100" spans="1:65" s="2" customFormat="1" ht="19.2">
      <c r="A100" s="35"/>
      <c r="B100" s="36"/>
      <c r="C100" s="37"/>
      <c r="D100" s="191" t="s">
        <v>154</v>
      </c>
      <c r="E100" s="37"/>
      <c r="F100" s="192" t="s">
        <v>554</v>
      </c>
      <c r="G100" s="37"/>
      <c r="H100" s="37"/>
      <c r="I100" s="193"/>
      <c r="J100" s="37"/>
      <c r="K100" s="37"/>
      <c r="L100" s="40"/>
      <c r="M100" s="194"/>
      <c r="N100" s="195"/>
      <c r="O100" s="65"/>
      <c r="P100" s="65"/>
      <c r="Q100" s="65"/>
      <c r="R100" s="65"/>
      <c r="S100" s="65"/>
      <c r="T100" s="65"/>
      <c r="U100" s="6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154</v>
      </c>
      <c r="AU100" s="18" t="s">
        <v>84</v>
      </c>
    </row>
    <row r="101" spans="1:65" s="13" customFormat="1">
      <c r="B101" s="196"/>
      <c r="C101" s="197"/>
      <c r="D101" s="191" t="s">
        <v>156</v>
      </c>
      <c r="E101" s="198" t="s">
        <v>19</v>
      </c>
      <c r="F101" s="199" t="s">
        <v>549</v>
      </c>
      <c r="G101" s="197"/>
      <c r="H101" s="198" t="s">
        <v>19</v>
      </c>
      <c r="I101" s="200"/>
      <c r="J101" s="197"/>
      <c r="K101" s="197"/>
      <c r="L101" s="201"/>
      <c r="M101" s="202"/>
      <c r="N101" s="203"/>
      <c r="O101" s="203"/>
      <c r="P101" s="203"/>
      <c r="Q101" s="203"/>
      <c r="R101" s="203"/>
      <c r="S101" s="203"/>
      <c r="T101" s="203"/>
      <c r="U101" s="204"/>
      <c r="AT101" s="205" t="s">
        <v>156</v>
      </c>
      <c r="AU101" s="205" t="s">
        <v>84</v>
      </c>
      <c r="AV101" s="13" t="s">
        <v>84</v>
      </c>
      <c r="AW101" s="13" t="s">
        <v>37</v>
      </c>
      <c r="AX101" s="13" t="s">
        <v>76</v>
      </c>
      <c r="AY101" s="205" t="s">
        <v>146</v>
      </c>
    </row>
    <row r="102" spans="1:65" s="13" customFormat="1" ht="30.6">
      <c r="B102" s="196"/>
      <c r="C102" s="197"/>
      <c r="D102" s="191" t="s">
        <v>156</v>
      </c>
      <c r="E102" s="198" t="s">
        <v>19</v>
      </c>
      <c r="F102" s="199" t="s">
        <v>555</v>
      </c>
      <c r="G102" s="197"/>
      <c r="H102" s="198" t="s">
        <v>19</v>
      </c>
      <c r="I102" s="200"/>
      <c r="J102" s="197"/>
      <c r="K102" s="197"/>
      <c r="L102" s="201"/>
      <c r="M102" s="202"/>
      <c r="N102" s="203"/>
      <c r="O102" s="203"/>
      <c r="P102" s="203"/>
      <c r="Q102" s="203"/>
      <c r="R102" s="203"/>
      <c r="S102" s="203"/>
      <c r="T102" s="203"/>
      <c r="U102" s="204"/>
      <c r="AT102" s="205" t="s">
        <v>156</v>
      </c>
      <c r="AU102" s="205" t="s">
        <v>84</v>
      </c>
      <c r="AV102" s="13" t="s">
        <v>84</v>
      </c>
      <c r="AW102" s="13" t="s">
        <v>37</v>
      </c>
      <c r="AX102" s="13" t="s">
        <v>76</v>
      </c>
      <c r="AY102" s="205" t="s">
        <v>146</v>
      </c>
    </row>
    <row r="103" spans="1:65" s="14" customFormat="1">
      <c r="B103" s="206"/>
      <c r="C103" s="207"/>
      <c r="D103" s="191" t="s">
        <v>156</v>
      </c>
      <c r="E103" s="208" t="s">
        <v>19</v>
      </c>
      <c r="F103" s="209" t="s">
        <v>84</v>
      </c>
      <c r="G103" s="207"/>
      <c r="H103" s="210">
        <v>1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4"/>
      <c r="U103" s="215"/>
      <c r="AT103" s="216" t="s">
        <v>156</v>
      </c>
      <c r="AU103" s="216" t="s">
        <v>84</v>
      </c>
      <c r="AV103" s="14" t="s">
        <v>86</v>
      </c>
      <c r="AW103" s="14" t="s">
        <v>37</v>
      </c>
      <c r="AX103" s="14" t="s">
        <v>84</v>
      </c>
      <c r="AY103" s="216" t="s">
        <v>146</v>
      </c>
    </row>
    <row r="104" spans="1:65" s="2" customFormat="1" ht="37.950000000000003" customHeight="1">
      <c r="A104" s="35"/>
      <c r="B104" s="36"/>
      <c r="C104" s="178" t="s">
        <v>201</v>
      </c>
      <c r="D104" s="178" t="s">
        <v>148</v>
      </c>
      <c r="E104" s="179" t="s">
        <v>556</v>
      </c>
      <c r="F104" s="180" t="s">
        <v>557</v>
      </c>
      <c r="G104" s="181" t="s">
        <v>477</v>
      </c>
      <c r="H104" s="182">
        <v>1</v>
      </c>
      <c r="I104" s="183"/>
      <c r="J104" s="184">
        <f>ROUND(I104*H104,2)</f>
        <v>0</v>
      </c>
      <c r="K104" s="180" t="s">
        <v>19</v>
      </c>
      <c r="L104" s="40"/>
      <c r="M104" s="185" t="s">
        <v>19</v>
      </c>
      <c r="N104" s="186" t="s">
        <v>47</v>
      </c>
      <c r="O104" s="65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7">
        <f>S104*H104</f>
        <v>0</v>
      </c>
      <c r="U104" s="188" t="s">
        <v>19</v>
      </c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9" t="s">
        <v>558</v>
      </c>
      <c r="AT104" s="189" t="s">
        <v>148</v>
      </c>
      <c r="AU104" s="189" t="s">
        <v>84</v>
      </c>
      <c r="AY104" s="18" t="s">
        <v>146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8" t="s">
        <v>84</v>
      </c>
      <c r="BK104" s="190">
        <f>ROUND(I104*H104,2)</f>
        <v>0</v>
      </c>
      <c r="BL104" s="18" t="s">
        <v>558</v>
      </c>
      <c r="BM104" s="189" t="s">
        <v>559</v>
      </c>
    </row>
    <row r="105" spans="1:65" s="2" customFormat="1" ht="28.8">
      <c r="A105" s="35"/>
      <c r="B105" s="36"/>
      <c r="C105" s="37"/>
      <c r="D105" s="191" t="s">
        <v>154</v>
      </c>
      <c r="E105" s="37"/>
      <c r="F105" s="192" t="s">
        <v>560</v>
      </c>
      <c r="G105" s="37"/>
      <c r="H105" s="37"/>
      <c r="I105" s="193"/>
      <c r="J105" s="37"/>
      <c r="K105" s="37"/>
      <c r="L105" s="40"/>
      <c r="M105" s="194"/>
      <c r="N105" s="195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154</v>
      </c>
      <c r="AU105" s="18" t="s">
        <v>84</v>
      </c>
    </row>
    <row r="106" spans="1:65" s="14" customFormat="1">
      <c r="B106" s="206"/>
      <c r="C106" s="207"/>
      <c r="D106" s="191" t="s">
        <v>156</v>
      </c>
      <c r="E106" s="208" t="s">
        <v>19</v>
      </c>
      <c r="F106" s="209" t="s">
        <v>84</v>
      </c>
      <c r="G106" s="207"/>
      <c r="H106" s="210">
        <v>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4"/>
      <c r="U106" s="215"/>
      <c r="AT106" s="216" t="s">
        <v>156</v>
      </c>
      <c r="AU106" s="216" t="s">
        <v>84</v>
      </c>
      <c r="AV106" s="14" t="s">
        <v>86</v>
      </c>
      <c r="AW106" s="14" t="s">
        <v>37</v>
      </c>
      <c r="AX106" s="14" t="s">
        <v>76</v>
      </c>
      <c r="AY106" s="216" t="s">
        <v>146</v>
      </c>
    </row>
    <row r="107" spans="1:65" s="15" customFormat="1">
      <c r="B107" s="217"/>
      <c r="C107" s="218"/>
      <c r="D107" s="191" t="s">
        <v>156</v>
      </c>
      <c r="E107" s="219" t="s">
        <v>19</v>
      </c>
      <c r="F107" s="220" t="s">
        <v>161</v>
      </c>
      <c r="G107" s="218"/>
      <c r="H107" s="221">
        <v>1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5"/>
      <c r="U107" s="226"/>
      <c r="AT107" s="227" t="s">
        <v>156</v>
      </c>
      <c r="AU107" s="227" t="s">
        <v>84</v>
      </c>
      <c r="AV107" s="15" t="s">
        <v>152</v>
      </c>
      <c r="AW107" s="15" t="s">
        <v>4</v>
      </c>
      <c r="AX107" s="15" t="s">
        <v>84</v>
      </c>
      <c r="AY107" s="227" t="s">
        <v>146</v>
      </c>
    </row>
    <row r="108" spans="1:65" s="2" customFormat="1" ht="24.15" customHeight="1">
      <c r="A108" s="35"/>
      <c r="B108" s="36"/>
      <c r="C108" s="178" t="s">
        <v>207</v>
      </c>
      <c r="D108" s="178" t="s">
        <v>148</v>
      </c>
      <c r="E108" s="179" t="s">
        <v>561</v>
      </c>
      <c r="F108" s="180" t="s">
        <v>562</v>
      </c>
      <c r="G108" s="181" t="s">
        <v>477</v>
      </c>
      <c r="H108" s="182">
        <v>1</v>
      </c>
      <c r="I108" s="183"/>
      <c r="J108" s="184">
        <f>ROUND(I108*H108,2)</f>
        <v>0</v>
      </c>
      <c r="K108" s="180" t="s">
        <v>19</v>
      </c>
      <c r="L108" s="40"/>
      <c r="M108" s="185" t="s">
        <v>19</v>
      </c>
      <c r="N108" s="186" t="s">
        <v>47</v>
      </c>
      <c r="O108" s="65"/>
      <c r="P108" s="187">
        <f>O108*H108</f>
        <v>0</v>
      </c>
      <c r="Q108" s="187">
        <v>0</v>
      </c>
      <c r="R108" s="187">
        <f>Q108*H108</f>
        <v>0</v>
      </c>
      <c r="S108" s="187">
        <v>0</v>
      </c>
      <c r="T108" s="187">
        <f>S108*H108</f>
        <v>0</v>
      </c>
      <c r="U108" s="188" t="s">
        <v>19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9" t="s">
        <v>558</v>
      </c>
      <c r="AT108" s="189" t="s">
        <v>148</v>
      </c>
      <c r="AU108" s="189" t="s">
        <v>84</v>
      </c>
      <c r="AY108" s="18" t="s">
        <v>146</v>
      </c>
      <c r="BE108" s="190">
        <f>IF(N108="základní",J108,0)</f>
        <v>0</v>
      </c>
      <c r="BF108" s="190">
        <f>IF(N108="snížená",J108,0)</f>
        <v>0</v>
      </c>
      <c r="BG108" s="190">
        <f>IF(N108="zákl. přenesená",J108,0)</f>
        <v>0</v>
      </c>
      <c r="BH108" s="190">
        <f>IF(N108="sníž. přenesená",J108,0)</f>
        <v>0</v>
      </c>
      <c r="BI108" s="190">
        <f>IF(N108="nulová",J108,0)</f>
        <v>0</v>
      </c>
      <c r="BJ108" s="18" t="s">
        <v>84</v>
      </c>
      <c r="BK108" s="190">
        <f>ROUND(I108*H108,2)</f>
        <v>0</v>
      </c>
      <c r="BL108" s="18" t="s">
        <v>558</v>
      </c>
      <c r="BM108" s="189" t="s">
        <v>563</v>
      </c>
    </row>
    <row r="109" spans="1:65" s="2" customFormat="1">
      <c r="A109" s="35"/>
      <c r="B109" s="36"/>
      <c r="C109" s="37"/>
      <c r="D109" s="191" t="s">
        <v>154</v>
      </c>
      <c r="E109" s="37"/>
      <c r="F109" s="192" t="s">
        <v>564</v>
      </c>
      <c r="G109" s="37"/>
      <c r="H109" s="37"/>
      <c r="I109" s="193"/>
      <c r="J109" s="37"/>
      <c r="K109" s="37"/>
      <c r="L109" s="40"/>
      <c r="M109" s="194"/>
      <c r="N109" s="195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154</v>
      </c>
      <c r="AU109" s="18" t="s">
        <v>84</v>
      </c>
    </row>
    <row r="110" spans="1:65" s="14" customFormat="1">
      <c r="B110" s="206"/>
      <c r="C110" s="207"/>
      <c r="D110" s="191" t="s">
        <v>156</v>
      </c>
      <c r="E110" s="208" t="s">
        <v>19</v>
      </c>
      <c r="F110" s="209" t="s">
        <v>540</v>
      </c>
      <c r="G110" s="207"/>
      <c r="H110" s="210">
        <v>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4"/>
      <c r="U110" s="215"/>
      <c r="AT110" s="216" t="s">
        <v>156</v>
      </c>
      <c r="AU110" s="216" t="s">
        <v>84</v>
      </c>
      <c r="AV110" s="14" t="s">
        <v>86</v>
      </c>
      <c r="AW110" s="14" t="s">
        <v>37</v>
      </c>
      <c r="AX110" s="14" t="s">
        <v>84</v>
      </c>
      <c r="AY110" s="216" t="s">
        <v>146</v>
      </c>
    </row>
    <row r="111" spans="1:65" s="2" customFormat="1" ht="14.4" customHeight="1">
      <c r="A111" s="35"/>
      <c r="B111" s="36"/>
      <c r="C111" s="178" t="s">
        <v>213</v>
      </c>
      <c r="D111" s="178" t="s">
        <v>148</v>
      </c>
      <c r="E111" s="179" t="s">
        <v>565</v>
      </c>
      <c r="F111" s="180" t="s">
        <v>566</v>
      </c>
      <c r="G111" s="181" t="s">
        <v>477</v>
      </c>
      <c r="H111" s="182">
        <v>1</v>
      </c>
      <c r="I111" s="183"/>
      <c r="J111" s="184">
        <f>ROUND(I111*H111,2)</f>
        <v>0</v>
      </c>
      <c r="K111" s="180" t="s">
        <v>19</v>
      </c>
      <c r="L111" s="40"/>
      <c r="M111" s="185" t="s">
        <v>19</v>
      </c>
      <c r="N111" s="186" t="s">
        <v>47</v>
      </c>
      <c r="O111" s="65"/>
      <c r="P111" s="187">
        <f>O111*H111</f>
        <v>0</v>
      </c>
      <c r="Q111" s="187">
        <v>0</v>
      </c>
      <c r="R111" s="187">
        <f>Q111*H111</f>
        <v>0</v>
      </c>
      <c r="S111" s="187">
        <v>0</v>
      </c>
      <c r="T111" s="187">
        <f>S111*H111</f>
        <v>0</v>
      </c>
      <c r="U111" s="188" t="s">
        <v>19</v>
      </c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9" t="s">
        <v>558</v>
      </c>
      <c r="AT111" s="189" t="s">
        <v>148</v>
      </c>
      <c r="AU111" s="189" t="s">
        <v>84</v>
      </c>
      <c r="AY111" s="18" t="s">
        <v>146</v>
      </c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" t="s">
        <v>84</v>
      </c>
      <c r="BK111" s="190">
        <f>ROUND(I111*H111,2)</f>
        <v>0</v>
      </c>
      <c r="BL111" s="18" t="s">
        <v>558</v>
      </c>
      <c r="BM111" s="189" t="s">
        <v>567</v>
      </c>
    </row>
    <row r="112" spans="1:65" s="2" customFormat="1">
      <c r="A112" s="35"/>
      <c r="B112" s="36"/>
      <c r="C112" s="37"/>
      <c r="D112" s="191" t="s">
        <v>154</v>
      </c>
      <c r="E112" s="37"/>
      <c r="F112" s="192" t="s">
        <v>566</v>
      </c>
      <c r="G112" s="37"/>
      <c r="H112" s="37"/>
      <c r="I112" s="193"/>
      <c r="J112" s="37"/>
      <c r="K112" s="37"/>
      <c r="L112" s="40"/>
      <c r="M112" s="194"/>
      <c r="N112" s="195"/>
      <c r="O112" s="65"/>
      <c r="P112" s="65"/>
      <c r="Q112" s="65"/>
      <c r="R112" s="65"/>
      <c r="S112" s="65"/>
      <c r="T112" s="65"/>
      <c r="U112" s="66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154</v>
      </c>
      <c r="AU112" s="18" t="s">
        <v>84</v>
      </c>
    </row>
    <row r="113" spans="1:65" s="14" customFormat="1" ht="30.6">
      <c r="B113" s="206"/>
      <c r="C113" s="207"/>
      <c r="D113" s="191" t="s">
        <v>156</v>
      </c>
      <c r="E113" s="208" t="s">
        <v>19</v>
      </c>
      <c r="F113" s="209" t="s">
        <v>568</v>
      </c>
      <c r="G113" s="207"/>
      <c r="H113" s="210">
        <v>1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4"/>
      <c r="U113" s="215"/>
      <c r="AT113" s="216" t="s">
        <v>156</v>
      </c>
      <c r="AU113" s="216" t="s">
        <v>84</v>
      </c>
      <c r="AV113" s="14" t="s">
        <v>86</v>
      </c>
      <c r="AW113" s="14" t="s">
        <v>37</v>
      </c>
      <c r="AX113" s="14" t="s">
        <v>76</v>
      </c>
      <c r="AY113" s="216" t="s">
        <v>146</v>
      </c>
    </row>
    <row r="114" spans="1:65" s="13" customFormat="1" ht="30.6">
      <c r="B114" s="196"/>
      <c r="C114" s="197"/>
      <c r="D114" s="191" t="s">
        <v>156</v>
      </c>
      <c r="E114" s="198" t="s">
        <v>19</v>
      </c>
      <c r="F114" s="199" t="s">
        <v>569</v>
      </c>
      <c r="G114" s="197"/>
      <c r="H114" s="198" t="s">
        <v>19</v>
      </c>
      <c r="I114" s="200"/>
      <c r="J114" s="197"/>
      <c r="K114" s="197"/>
      <c r="L114" s="201"/>
      <c r="M114" s="202"/>
      <c r="N114" s="203"/>
      <c r="O114" s="203"/>
      <c r="P114" s="203"/>
      <c r="Q114" s="203"/>
      <c r="R114" s="203"/>
      <c r="S114" s="203"/>
      <c r="T114" s="203"/>
      <c r="U114" s="204"/>
      <c r="AT114" s="205" t="s">
        <v>156</v>
      </c>
      <c r="AU114" s="205" t="s">
        <v>84</v>
      </c>
      <c r="AV114" s="13" t="s">
        <v>84</v>
      </c>
      <c r="AW114" s="13" t="s">
        <v>37</v>
      </c>
      <c r="AX114" s="13" t="s">
        <v>76</v>
      </c>
      <c r="AY114" s="205" t="s">
        <v>146</v>
      </c>
    </row>
    <row r="115" spans="1:65" s="15" customFormat="1">
      <c r="B115" s="217"/>
      <c r="C115" s="218"/>
      <c r="D115" s="191" t="s">
        <v>156</v>
      </c>
      <c r="E115" s="219" t="s">
        <v>19</v>
      </c>
      <c r="F115" s="220" t="s">
        <v>161</v>
      </c>
      <c r="G115" s="218"/>
      <c r="H115" s="221">
        <v>1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5"/>
      <c r="U115" s="226"/>
      <c r="AT115" s="227" t="s">
        <v>156</v>
      </c>
      <c r="AU115" s="227" t="s">
        <v>84</v>
      </c>
      <c r="AV115" s="15" t="s">
        <v>152</v>
      </c>
      <c r="AW115" s="15" t="s">
        <v>4</v>
      </c>
      <c r="AX115" s="15" t="s">
        <v>84</v>
      </c>
      <c r="AY115" s="227" t="s">
        <v>146</v>
      </c>
    </row>
    <row r="116" spans="1:65" s="2" customFormat="1" ht="24.15" customHeight="1">
      <c r="A116" s="35"/>
      <c r="B116" s="36"/>
      <c r="C116" s="178" t="s">
        <v>221</v>
      </c>
      <c r="D116" s="178" t="s">
        <v>148</v>
      </c>
      <c r="E116" s="179" t="s">
        <v>570</v>
      </c>
      <c r="F116" s="180" t="s">
        <v>571</v>
      </c>
      <c r="G116" s="181" t="s">
        <v>477</v>
      </c>
      <c r="H116" s="182">
        <v>1</v>
      </c>
      <c r="I116" s="183"/>
      <c r="J116" s="184">
        <f>ROUND(I116*H116,2)</f>
        <v>0</v>
      </c>
      <c r="K116" s="180" t="s">
        <v>19</v>
      </c>
      <c r="L116" s="40"/>
      <c r="M116" s="185" t="s">
        <v>19</v>
      </c>
      <c r="N116" s="186" t="s">
        <v>47</v>
      </c>
      <c r="O116" s="65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7">
        <f>S116*H116</f>
        <v>0</v>
      </c>
      <c r="U116" s="188" t="s">
        <v>19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9" t="s">
        <v>532</v>
      </c>
      <c r="AT116" s="189" t="s">
        <v>148</v>
      </c>
      <c r="AU116" s="189" t="s">
        <v>84</v>
      </c>
      <c r="AY116" s="18" t="s">
        <v>146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" t="s">
        <v>84</v>
      </c>
      <c r="BK116" s="190">
        <f>ROUND(I116*H116,2)</f>
        <v>0</v>
      </c>
      <c r="BL116" s="18" t="s">
        <v>532</v>
      </c>
      <c r="BM116" s="189" t="s">
        <v>572</v>
      </c>
    </row>
    <row r="117" spans="1:65" s="2" customFormat="1" ht="19.2">
      <c r="A117" s="35"/>
      <c r="B117" s="36"/>
      <c r="C117" s="37"/>
      <c r="D117" s="191" t="s">
        <v>154</v>
      </c>
      <c r="E117" s="37"/>
      <c r="F117" s="192" t="s">
        <v>571</v>
      </c>
      <c r="G117" s="37"/>
      <c r="H117" s="37"/>
      <c r="I117" s="193"/>
      <c r="J117" s="37"/>
      <c r="K117" s="37"/>
      <c r="L117" s="40"/>
      <c r="M117" s="194"/>
      <c r="N117" s="195"/>
      <c r="O117" s="65"/>
      <c r="P117" s="65"/>
      <c r="Q117" s="65"/>
      <c r="R117" s="65"/>
      <c r="S117" s="65"/>
      <c r="T117" s="65"/>
      <c r="U117" s="66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154</v>
      </c>
      <c r="AU117" s="18" t="s">
        <v>84</v>
      </c>
    </row>
    <row r="118" spans="1:65" s="14" customFormat="1">
      <c r="B118" s="206"/>
      <c r="C118" s="207"/>
      <c r="D118" s="191" t="s">
        <v>156</v>
      </c>
      <c r="E118" s="208" t="s">
        <v>19</v>
      </c>
      <c r="F118" s="209" t="s">
        <v>84</v>
      </c>
      <c r="G118" s="207"/>
      <c r="H118" s="210">
        <v>1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4"/>
      <c r="U118" s="215"/>
      <c r="AT118" s="216" t="s">
        <v>156</v>
      </c>
      <c r="AU118" s="216" t="s">
        <v>84</v>
      </c>
      <c r="AV118" s="14" t="s">
        <v>86</v>
      </c>
      <c r="AW118" s="14" t="s">
        <v>37</v>
      </c>
      <c r="AX118" s="14" t="s">
        <v>76</v>
      </c>
      <c r="AY118" s="216" t="s">
        <v>146</v>
      </c>
    </row>
    <row r="119" spans="1:65" s="15" customFormat="1">
      <c r="B119" s="217"/>
      <c r="C119" s="218"/>
      <c r="D119" s="191" t="s">
        <v>156</v>
      </c>
      <c r="E119" s="219" t="s">
        <v>19</v>
      </c>
      <c r="F119" s="220" t="s">
        <v>161</v>
      </c>
      <c r="G119" s="218"/>
      <c r="H119" s="221">
        <v>1</v>
      </c>
      <c r="I119" s="222"/>
      <c r="J119" s="218"/>
      <c r="K119" s="218"/>
      <c r="L119" s="223"/>
      <c r="M119" s="228"/>
      <c r="N119" s="229"/>
      <c r="O119" s="229"/>
      <c r="P119" s="229"/>
      <c r="Q119" s="229"/>
      <c r="R119" s="229"/>
      <c r="S119" s="229"/>
      <c r="T119" s="229"/>
      <c r="U119" s="230"/>
      <c r="AT119" s="227" t="s">
        <v>156</v>
      </c>
      <c r="AU119" s="227" t="s">
        <v>84</v>
      </c>
      <c r="AV119" s="15" t="s">
        <v>152</v>
      </c>
      <c r="AW119" s="15" t="s">
        <v>4</v>
      </c>
      <c r="AX119" s="15" t="s">
        <v>84</v>
      </c>
      <c r="AY119" s="227" t="s">
        <v>146</v>
      </c>
    </row>
    <row r="120" spans="1:65" s="2" customFormat="1" ht="6.9" customHeight="1">
      <c r="A120" s="35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0"/>
      <c r="M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</sheetData>
  <sheetProtection algorithmName="SHA-512" hashValue="siYttXuv3LDpe7c5xtSKoUxAmSHB1MMyTV73obd0rXyKfUBAyvKdRmPLceZtPGUTPliTLn33ON0sSBvpYSAo/g==" saltValue="hgUL8CKhosh6L1hXHVG8nYuqLyU6X0Mb0ImTvaZVFayoWs+KFs51GzO+3cv4e25AGT44RK7RWQ2aEeqIArJLGw==" spinCount="100000" sheet="1" objects="1" scenarios="1" formatColumns="0" formatRows="0" autoFilter="0"/>
  <autoFilter ref="C79:K119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45" customWidth="1"/>
    <col min="2" max="2" width="1.7109375" style="245" customWidth="1"/>
    <col min="3" max="4" width="5" style="245" customWidth="1"/>
    <col min="5" max="5" width="11.7109375" style="245" customWidth="1"/>
    <col min="6" max="6" width="9.140625" style="245" customWidth="1"/>
    <col min="7" max="7" width="5" style="245" customWidth="1"/>
    <col min="8" max="8" width="77.85546875" style="245" customWidth="1"/>
    <col min="9" max="10" width="20" style="245" customWidth="1"/>
    <col min="11" max="11" width="1.7109375" style="245" customWidth="1"/>
  </cols>
  <sheetData>
    <row r="1" spans="2:11" s="1" customFormat="1" ht="37.5" customHeight="1"/>
    <row r="2" spans="2:11" s="1" customFormat="1" ht="7.5" customHeight="1">
      <c r="B2" s="246"/>
      <c r="C2" s="247"/>
      <c r="D2" s="247"/>
      <c r="E2" s="247"/>
      <c r="F2" s="247"/>
      <c r="G2" s="247"/>
      <c r="H2" s="247"/>
      <c r="I2" s="247"/>
      <c r="J2" s="247"/>
      <c r="K2" s="248"/>
    </row>
    <row r="3" spans="2:11" s="16" customFormat="1" ht="45" customHeight="1">
      <c r="B3" s="249"/>
      <c r="C3" s="381" t="s">
        <v>573</v>
      </c>
      <c r="D3" s="381"/>
      <c r="E3" s="381"/>
      <c r="F3" s="381"/>
      <c r="G3" s="381"/>
      <c r="H3" s="381"/>
      <c r="I3" s="381"/>
      <c r="J3" s="381"/>
      <c r="K3" s="250"/>
    </row>
    <row r="4" spans="2:11" s="1" customFormat="1" ht="25.5" customHeight="1">
      <c r="B4" s="251"/>
      <c r="C4" s="382" t="s">
        <v>574</v>
      </c>
      <c r="D4" s="382"/>
      <c r="E4" s="382"/>
      <c r="F4" s="382"/>
      <c r="G4" s="382"/>
      <c r="H4" s="382"/>
      <c r="I4" s="382"/>
      <c r="J4" s="382"/>
      <c r="K4" s="252"/>
    </row>
    <row r="5" spans="2:11" s="1" customFormat="1" ht="5.25" customHeight="1">
      <c r="B5" s="251"/>
      <c r="C5" s="253"/>
      <c r="D5" s="253"/>
      <c r="E5" s="253"/>
      <c r="F5" s="253"/>
      <c r="G5" s="253"/>
      <c r="H5" s="253"/>
      <c r="I5" s="253"/>
      <c r="J5" s="253"/>
      <c r="K5" s="252"/>
    </row>
    <row r="6" spans="2:11" s="1" customFormat="1" ht="15" customHeight="1">
      <c r="B6" s="251"/>
      <c r="C6" s="380" t="s">
        <v>575</v>
      </c>
      <c r="D6" s="380"/>
      <c r="E6" s="380"/>
      <c r="F6" s="380"/>
      <c r="G6" s="380"/>
      <c r="H6" s="380"/>
      <c r="I6" s="380"/>
      <c r="J6" s="380"/>
      <c r="K6" s="252"/>
    </row>
    <row r="7" spans="2:11" s="1" customFormat="1" ht="15" customHeight="1">
      <c r="B7" s="255"/>
      <c r="C7" s="380" t="s">
        <v>576</v>
      </c>
      <c r="D7" s="380"/>
      <c r="E7" s="380"/>
      <c r="F7" s="380"/>
      <c r="G7" s="380"/>
      <c r="H7" s="380"/>
      <c r="I7" s="380"/>
      <c r="J7" s="380"/>
      <c r="K7" s="252"/>
    </row>
    <row r="8" spans="2:11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pans="2:11" s="1" customFormat="1" ht="15" customHeight="1">
      <c r="B9" s="255"/>
      <c r="C9" s="380" t="s">
        <v>577</v>
      </c>
      <c r="D9" s="380"/>
      <c r="E9" s="380"/>
      <c r="F9" s="380"/>
      <c r="G9" s="380"/>
      <c r="H9" s="380"/>
      <c r="I9" s="380"/>
      <c r="J9" s="380"/>
      <c r="K9" s="252"/>
    </row>
    <row r="10" spans="2:11" s="1" customFormat="1" ht="15" customHeight="1">
      <c r="B10" s="255"/>
      <c r="C10" s="254"/>
      <c r="D10" s="380" t="s">
        <v>578</v>
      </c>
      <c r="E10" s="380"/>
      <c r="F10" s="380"/>
      <c r="G10" s="380"/>
      <c r="H10" s="380"/>
      <c r="I10" s="380"/>
      <c r="J10" s="380"/>
      <c r="K10" s="252"/>
    </row>
    <row r="11" spans="2:11" s="1" customFormat="1" ht="15" customHeight="1">
      <c r="B11" s="255"/>
      <c r="C11" s="256"/>
      <c r="D11" s="380" t="s">
        <v>579</v>
      </c>
      <c r="E11" s="380"/>
      <c r="F11" s="380"/>
      <c r="G11" s="380"/>
      <c r="H11" s="380"/>
      <c r="I11" s="380"/>
      <c r="J11" s="380"/>
      <c r="K11" s="252"/>
    </row>
    <row r="12" spans="2:11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pans="2:11" s="1" customFormat="1" ht="15" customHeight="1">
      <c r="B13" s="255"/>
      <c r="C13" s="256"/>
      <c r="D13" s="257" t="s">
        <v>580</v>
      </c>
      <c r="E13" s="254"/>
      <c r="F13" s="254"/>
      <c r="G13" s="254"/>
      <c r="H13" s="254"/>
      <c r="I13" s="254"/>
      <c r="J13" s="254"/>
      <c r="K13" s="252"/>
    </row>
    <row r="14" spans="2:11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pans="2:11" s="1" customFormat="1" ht="15" customHeight="1">
      <c r="B15" s="255"/>
      <c r="C15" s="256"/>
      <c r="D15" s="380" t="s">
        <v>581</v>
      </c>
      <c r="E15" s="380"/>
      <c r="F15" s="380"/>
      <c r="G15" s="380"/>
      <c r="H15" s="380"/>
      <c r="I15" s="380"/>
      <c r="J15" s="380"/>
      <c r="K15" s="252"/>
    </row>
    <row r="16" spans="2:11" s="1" customFormat="1" ht="15" customHeight="1">
      <c r="B16" s="255"/>
      <c r="C16" s="256"/>
      <c r="D16" s="380" t="s">
        <v>582</v>
      </c>
      <c r="E16" s="380"/>
      <c r="F16" s="380"/>
      <c r="G16" s="380"/>
      <c r="H16" s="380"/>
      <c r="I16" s="380"/>
      <c r="J16" s="380"/>
      <c r="K16" s="252"/>
    </row>
    <row r="17" spans="2:11" s="1" customFormat="1" ht="15" customHeight="1">
      <c r="B17" s="255"/>
      <c r="C17" s="256"/>
      <c r="D17" s="380" t="s">
        <v>583</v>
      </c>
      <c r="E17" s="380"/>
      <c r="F17" s="380"/>
      <c r="G17" s="380"/>
      <c r="H17" s="380"/>
      <c r="I17" s="380"/>
      <c r="J17" s="380"/>
      <c r="K17" s="252"/>
    </row>
    <row r="18" spans="2:11" s="1" customFormat="1" ht="15" customHeight="1">
      <c r="B18" s="255"/>
      <c r="C18" s="256"/>
      <c r="D18" s="256"/>
      <c r="E18" s="258" t="s">
        <v>83</v>
      </c>
      <c r="F18" s="380" t="s">
        <v>584</v>
      </c>
      <c r="G18" s="380"/>
      <c r="H18" s="380"/>
      <c r="I18" s="380"/>
      <c r="J18" s="380"/>
      <c r="K18" s="252"/>
    </row>
    <row r="19" spans="2:11" s="1" customFormat="1" ht="15" customHeight="1">
      <c r="B19" s="255"/>
      <c r="C19" s="256"/>
      <c r="D19" s="256"/>
      <c r="E19" s="258" t="s">
        <v>585</v>
      </c>
      <c r="F19" s="380" t="s">
        <v>586</v>
      </c>
      <c r="G19" s="380"/>
      <c r="H19" s="380"/>
      <c r="I19" s="380"/>
      <c r="J19" s="380"/>
      <c r="K19" s="252"/>
    </row>
    <row r="20" spans="2:11" s="1" customFormat="1" ht="15" customHeight="1">
      <c r="B20" s="255"/>
      <c r="C20" s="256"/>
      <c r="D20" s="256"/>
      <c r="E20" s="258" t="s">
        <v>587</v>
      </c>
      <c r="F20" s="380" t="s">
        <v>588</v>
      </c>
      <c r="G20" s="380"/>
      <c r="H20" s="380"/>
      <c r="I20" s="380"/>
      <c r="J20" s="380"/>
      <c r="K20" s="252"/>
    </row>
    <row r="21" spans="2:11" s="1" customFormat="1" ht="15" customHeight="1">
      <c r="B21" s="255"/>
      <c r="C21" s="256"/>
      <c r="D21" s="256"/>
      <c r="E21" s="258" t="s">
        <v>118</v>
      </c>
      <c r="F21" s="380" t="s">
        <v>119</v>
      </c>
      <c r="G21" s="380"/>
      <c r="H21" s="380"/>
      <c r="I21" s="380"/>
      <c r="J21" s="380"/>
      <c r="K21" s="252"/>
    </row>
    <row r="22" spans="2:11" s="1" customFormat="1" ht="15" customHeight="1">
      <c r="B22" s="255"/>
      <c r="C22" s="256"/>
      <c r="D22" s="256"/>
      <c r="E22" s="258" t="s">
        <v>589</v>
      </c>
      <c r="F22" s="380" t="s">
        <v>590</v>
      </c>
      <c r="G22" s="380"/>
      <c r="H22" s="380"/>
      <c r="I22" s="380"/>
      <c r="J22" s="380"/>
      <c r="K22" s="252"/>
    </row>
    <row r="23" spans="2:11" s="1" customFormat="1" ht="15" customHeight="1">
      <c r="B23" s="255"/>
      <c r="C23" s="256"/>
      <c r="D23" s="256"/>
      <c r="E23" s="258" t="s">
        <v>95</v>
      </c>
      <c r="F23" s="380" t="s">
        <v>591</v>
      </c>
      <c r="G23" s="380"/>
      <c r="H23" s="380"/>
      <c r="I23" s="380"/>
      <c r="J23" s="380"/>
      <c r="K23" s="252"/>
    </row>
    <row r="24" spans="2:11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pans="2:11" s="1" customFormat="1" ht="15" customHeight="1">
      <c r="B25" s="255"/>
      <c r="C25" s="380" t="s">
        <v>592</v>
      </c>
      <c r="D25" s="380"/>
      <c r="E25" s="380"/>
      <c r="F25" s="380"/>
      <c r="G25" s="380"/>
      <c r="H25" s="380"/>
      <c r="I25" s="380"/>
      <c r="J25" s="380"/>
      <c r="K25" s="252"/>
    </row>
    <row r="26" spans="2:11" s="1" customFormat="1" ht="15" customHeight="1">
      <c r="B26" s="255"/>
      <c r="C26" s="380" t="s">
        <v>593</v>
      </c>
      <c r="D26" s="380"/>
      <c r="E26" s="380"/>
      <c r="F26" s="380"/>
      <c r="G26" s="380"/>
      <c r="H26" s="380"/>
      <c r="I26" s="380"/>
      <c r="J26" s="380"/>
      <c r="K26" s="252"/>
    </row>
    <row r="27" spans="2:11" s="1" customFormat="1" ht="15" customHeight="1">
      <c r="B27" s="255"/>
      <c r="C27" s="254"/>
      <c r="D27" s="380" t="s">
        <v>594</v>
      </c>
      <c r="E27" s="380"/>
      <c r="F27" s="380"/>
      <c r="G27" s="380"/>
      <c r="H27" s="380"/>
      <c r="I27" s="380"/>
      <c r="J27" s="380"/>
      <c r="K27" s="252"/>
    </row>
    <row r="28" spans="2:11" s="1" customFormat="1" ht="15" customHeight="1">
      <c r="B28" s="255"/>
      <c r="C28" s="256"/>
      <c r="D28" s="380" t="s">
        <v>595</v>
      </c>
      <c r="E28" s="380"/>
      <c r="F28" s="380"/>
      <c r="G28" s="380"/>
      <c r="H28" s="380"/>
      <c r="I28" s="380"/>
      <c r="J28" s="380"/>
      <c r="K28" s="252"/>
    </row>
    <row r="29" spans="2:11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pans="2:11" s="1" customFormat="1" ht="15" customHeight="1">
      <c r="B30" s="255"/>
      <c r="C30" s="256"/>
      <c r="D30" s="380" t="s">
        <v>596</v>
      </c>
      <c r="E30" s="380"/>
      <c r="F30" s="380"/>
      <c r="G30" s="380"/>
      <c r="H30" s="380"/>
      <c r="I30" s="380"/>
      <c r="J30" s="380"/>
      <c r="K30" s="252"/>
    </row>
    <row r="31" spans="2:11" s="1" customFormat="1" ht="15" customHeight="1">
      <c r="B31" s="255"/>
      <c r="C31" s="256"/>
      <c r="D31" s="380" t="s">
        <v>597</v>
      </c>
      <c r="E31" s="380"/>
      <c r="F31" s="380"/>
      <c r="G31" s="380"/>
      <c r="H31" s="380"/>
      <c r="I31" s="380"/>
      <c r="J31" s="380"/>
      <c r="K31" s="252"/>
    </row>
    <row r="32" spans="2:11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pans="2:11" s="1" customFormat="1" ht="15" customHeight="1">
      <c r="B33" s="255"/>
      <c r="C33" s="256"/>
      <c r="D33" s="380" t="s">
        <v>598</v>
      </c>
      <c r="E33" s="380"/>
      <c r="F33" s="380"/>
      <c r="G33" s="380"/>
      <c r="H33" s="380"/>
      <c r="I33" s="380"/>
      <c r="J33" s="380"/>
      <c r="K33" s="252"/>
    </row>
    <row r="34" spans="2:11" s="1" customFormat="1" ht="15" customHeight="1">
      <c r="B34" s="255"/>
      <c r="C34" s="256"/>
      <c r="D34" s="380" t="s">
        <v>599</v>
      </c>
      <c r="E34" s="380"/>
      <c r="F34" s="380"/>
      <c r="G34" s="380"/>
      <c r="H34" s="380"/>
      <c r="I34" s="380"/>
      <c r="J34" s="380"/>
      <c r="K34" s="252"/>
    </row>
    <row r="35" spans="2:11" s="1" customFormat="1" ht="15" customHeight="1">
      <c r="B35" s="255"/>
      <c r="C35" s="256"/>
      <c r="D35" s="380" t="s">
        <v>600</v>
      </c>
      <c r="E35" s="380"/>
      <c r="F35" s="380"/>
      <c r="G35" s="380"/>
      <c r="H35" s="380"/>
      <c r="I35" s="380"/>
      <c r="J35" s="380"/>
      <c r="K35" s="252"/>
    </row>
    <row r="36" spans="2:11" s="1" customFormat="1" ht="15" customHeight="1">
      <c r="B36" s="255"/>
      <c r="C36" s="256"/>
      <c r="D36" s="254"/>
      <c r="E36" s="257" t="s">
        <v>131</v>
      </c>
      <c r="F36" s="254"/>
      <c r="G36" s="380" t="s">
        <v>601</v>
      </c>
      <c r="H36" s="380"/>
      <c r="I36" s="380"/>
      <c r="J36" s="380"/>
      <c r="K36" s="252"/>
    </row>
    <row r="37" spans="2:11" s="1" customFormat="1" ht="30.75" customHeight="1">
      <c r="B37" s="255"/>
      <c r="C37" s="256"/>
      <c r="D37" s="254"/>
      <c r="E37" s="257" t="s">
        <v>602</v>
      </c>
      <c r="F37" s="254"/>
      <c r="G37" s="380" t="s">
        <v>603</v>
      </c>
      <c r="H37" s="380"/>
      <c r="I37" s="380"/>
      <c r="J37" s="380"/>
      <c r="K37" s="252"/>
    </row>
    <row r="38" spans="2:11" s="1" customFormat="1" ht="15" customHeight="1">
      <c r="B38" s="255"/>
      <c r="C38" s="256"/>
      <c r="D38" s="254"/>
      <c r="E38" s="257" t="s">
        <v>57</v>
      </c>
      <c r="F38" s="254"/>
      <c r="G38" s="380" t="s">
        <v>604</v>
      </c>
      <c r="H38" s="380"/>
      <c r="I38" s="380"/>
      <c r="J38" s="380"/>
      <c r="K38" s="252"/>
    </row>
    <row r="39" spans="2:11" s="1" customFormat="1" ht="15" customHeight="1">
      <c r="B39" s="255"/>
      <c r="C39" s="256"/>
      <c r="D39" s="254"/>
      <c r="E39" s="257" t="s">
        <v>58</v>
      </c>
      <c r="F39" s="254"/>
      <c r="G39" s="380" t="s">
        <v>605</v>
      </c>
      <c r="H39" s="380"/>
      <c r="I39" s="380"/>
      <c r="J39" s="380"/>
      <c r="K39" s="252"/>
    </row>
    <row r="40" spans="2:11" s="1" customFormat="1" ht="15" customHeight="1">
      <c r="B40" s="255"/>
      <c r="C40" s="256"/>
      <c r="D40" s="254"/>
      <c r="E40" s="257" t="s">
        <v>132</v>
      </c>
      <c r="F40" s="254"/>
      <c r="G40" s="380" t="s">
        <v>606</v>
      </c>
      <c r="H40" s="380"/>
      <c r="I40" s="380"/>
      <c r="J40" s="380"/>
      <c r="K40" s="252"/>
    </row>
    <row r="41" spans="2:11" s="1" customFormat="1" ht="15" customHeight="1">
      <c r="B41" s="255"/>
      <c r="C41" s="256"/>
      <c r="D41" s="254"/>
      <c r="E41" s="257" t="s">
        <v>133</v>
      </c>
      <c r="F41" s="254"/>
      <c r="G41" s="380" t="s">
        <v>607</v>
      </c>
      <c r="H41" s="380"/>
      <c r="I41" s="380"/>
      <c r="J41" s="380"/>
      <c r="K41" s="252"/>
    </row>
    <row r="42" spans="2:11" s="1" customFormat="1" ht="15" customHeight="1">
      <c r="B42" s="255"/>
      <c r="C42" s="256"/>
      <c r="D42" s="254"/>
      <c r="E42" s="257" t="s">
        <v>608</v>
      </c>
      <c r="F42" s="254"/>
      <c r="G42" s="380" t="s">
        <v>609</v>
      </c>
      <c r="H42" s="380"/>
      <c r="I42" s="380"/>
      <c r="J42" s="380"/>
      <c r="K42" s="252"/>
    </row>
    <row r="43" spans="2:11" s="1" customFormat="1" ht="15" customHeight="1">
      <c r="B43" s="255"/>
      <c r="C43" s="256"/>
      <c r="D43" s="254"/>
      <c r="E43" s="257"/>
      <c r="F43" s="254"/>
      <c r="G43" s="380" t="s">
        <v>610</v>
      </c>
      <c r="H43" s="380"/>
      <c r="I43" s="380"/>
      <c r="J43" s="380"/>
      <c r="K43" s="252"/>
    </row>
    <row r="44" spans="2:11" s="1" customFormat="1" ht="15" customHeight="1">
      <c r="B44" s="255"/>
      <c r="C44" s="256"/>
      <c r="D44" s="254"/>
      <c r="E44" s="257" t="s">
        <v>611</v>
      </c>
      <c r="F44" s="254"/>
      <c r="G44" s="380" t="s">
        <v>612</v>
      </c>
      <c r="H44" s="380"/>
      <c r="I44" s="380"/>
      <c r="J44" s="380"/>
      <c r="K44" s="252"/>
    </row>
    <row r="45" spans="2:11" s="1" customFormat="1" ht="15" customHeight="1">
      <c r="B45" s="255"/>
      <c r="C45" s="256"/>
      <c r="D45" s="254"/>
      <c r="E45" s="257" t="s">
        <v>135</v>
      </c>
      <c r="F45" s="254"/>
      <c r="G45" s="380" t="s">
        <v>613</v>
      </c>
      <c r="H45" s="380"/>
      <c r="I45" s="380"/>
      <c r="J45" s="380"/>
      <c r="K45" s="252"/>
    </row>
    <row r="46" spans="2:11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pans="2:11" s="1" customFormat="1" ht="15" customHeight="1">
      <c r="B47" s="255"/>
      <c r="C47" s="256"/>
      <c r="D47" s="380" t="s">
        <v>614</v>
      </c>
      <c r="E47" s="380"/>
      <c r="F47" s="380"/>
      <c r="G47" s="380"/>
      <c r="H47" s="380"/>
      <c r="I47" s="380"/>
      <c r="J47" s="380"/>
      <c r="K47" s="252"/>
    </row>
    <row r="48" spans="2:11" s="1" customFormat="1" ht="15" customHeight="1">
      <c r="B48" s="255"/>
      <c r="C48" s="256"/>
      <c r="D48" s="256"/>
      <c r="E48" s="380" t="s">
        <v>615</v>
      </c>
      <c r="F48" s="380"/>
      <c r="G48" s="380"/>
      <c r="H48" s="380"/>
      <c r="I48" s="380"/>
      <c r="J48" s="380"/>
      <c r="K48" s="252"/>
    </row>
    <row r="49" spans="2:11" s="1" customFormat="1" ht="15" customHeight="1">
      <c r="B49" s="255"/>
      <c r="C49" s="256"/>
      <c r="D49" s="256"/>
      <c r="E49" s="380" t="s">
        <v>616</v>
      </c>
      <c r="F49" s="380"/>
      <c r="G49" s="380"/>
      <c r="H49" s="380"/>
      <c r="I49" s="380"/>
      <c r="J49" s="380"/>
      <c r="K49" s="252"/>
    </row>
    <row r="50" spans="2:11" s="1" customFormat="1" ht="15" customHeight="1">
      <c r="B50" s="255"/>
      <c r="C50" s="256"/>
      <c r="D50" s="256"/>
      <c r="E50" s="380" t="s">
        <v>617</v>
      </c>
      <c r="F50" s="380"/>
      <c r="G50" s="380"/>
      <c r="H50" s="380"/>
      <c r="I50" s="380"/>
      <c r="J50" s="380"/>
      <c r="K50" s="252"/>
    </row>
    <row r="51" spans="2:11" s="1" customFormat="1" ht="15" customHeight="1">
      <c r="B51" s="255"/>
      <c r="C51" s="256"/>
      <c r="D51" s="380" t="s">
        <v>618</v>
      </c>
      <c r="E51" s="380"/>
      <c r="F51" s="380"/>
      <c r="G51" s="380"/>
      <c r="H51" s="380"/>
      <c r="I51" s="380"/>
      <c r="J51" s="380"/>
      <c r="K51" s="252"/>
    </row>
    <row r="52" spans="2:11" s="1" customFormat="1" ht="25.5" customHeight="1">
      <c r="B52" s="251"/>
      <c r="C52" s="382" t="s">
        <v>619</v>
      </c>
      <c r="D52" s="382"/>
      <c r="E52" s="382"/>
      <c r="F52" s="382"/>
      <c r="G52" s="382"/>
      <c r="H52" s="382"/>
      <c r="I52" s="382"/>
      <c r="J52" s="382"/>
      <c r="K52" s="252"/>
    </row>
    <row r="53" spans="2:11" s="1" customFormat="1" ht="5.25" customHeight="1">
      <c r="B53" s="251"/>
      <c r="C53" s="253"/>
      <c r="D53" s="253"/>
      <c r="E53" s="253"/>
      <c r="F53" s="253"/>
      <c r="G53" s="253"/>
      <c r="H53" s="253"/>
      <c r="I53" s="253"/>
      <c r="J53" s="253"/>
      <c r="K53" s="252"/>
    </row>
    <row r="54" spans="2:11" s="1" customFormat="1" ht="15" customHeight="1">
      <c r="B54" s="251"/>
      <c r="C54" s="380" t="s">
        <v>620</v>
      </c>
      <c r="D54" s="380"/>
      <c r="E54" s="380"/>
      <c r="F54" s="380"/>
      <c r="G54" s="380"/>
      <c r="H54" s="380"/>
      <c r="I54" s="380"/>
      <c r="J54" s="380"/>
      <c r="K54" s="252"/>
    </row>
    <row r="55" spans="2:11" s="1" customFormat="1" ht="15" customHeight="1">
      <c r="B55" s="251"/>
      <c r="C55" s="380" t="s">
        <v>621</v>
      </c>
      <c r="D55" s="380"/>
      <c r="E55" s="380"/>
      <c r="F55" s="380"/>
      <c r="G55" s="380"/>
      <c r="H55" s="380"/>
      <c r="I55" s="380"/>
      <c r="J55" s="380"/>
      <c r="K55" s="252"/>
    </row>
    <row r="56" spans="2:11" s="1" customFormat="1" ht="12.75" customHeight="1">
      <c r="B56" s="251"/>
      <c r="C56" s="254"/>
      <c r="D56" s="254"/>
      <c r="E56" s="254"/>
      <c r="F56" s="254"/>
      <c r="G56" s="254"/>
      <c r="H56" s="254"/>
      <c r="I56" s="254"/>
      <c r="J56" s="254"/>
      <c r="K56" s="252"/>
    </row>
    <row r="57" spans="2:11" s="1" customFormat="1" ht="15" customHeight="1">
      <c r="B57" s="251"/>
      <c r="C57" s="380" t="s">
        <v>622</v>
      </c>
      <c r="D57" s="380"/>
      <c r="E57" s="380"/>
      <c r="F57" s="380"/>
      <c r="G57" s="380"/>
      <c r="H57" s="380"/>
      <c r="I57" s="380"/>
      <c r="J57" s="380"/>
      <c r="K57" s="252"/>
    </row>
    <row r="58" spans="2:11" s="1" customFormat="1" ht="15" customHeight="1">
      <c r="B58" s="251"/>
      <c r="C58" s="256"/>
      <c r="D58" s="380" t="s">
        <v>623</v>
      </c>
      <c r="E58" s="380"/>
      <c r="F58" s="380"/>
      <c r="G58" s="380"/>
      <c r="H58" s="380"/>
      <c r="I58" s="380"/>
      <c r="J58" s="380"/>
      <c r="K58" s="252"/>
    </row>
    <row r="59" spans="2:11" s="1" customFormat="1" ht="15" customHeight="1">
      <c r="B59" s="251"/>
      <c r="C59" s="256"/>
      <c r="D59" s="380" t="s">
        <v>624</v>
      </c>
      <c r="E59" s="380"/>
      <c r="F59" s="380"/>
      <c r="G59" s="380"/>
      <c r="H59" s="380"/>
      <c r="I59" s="380"/>
      <c r="J59" s="380"/>
      <c r="K59" s="252"/>
    </row>
    <row r="60" spans="2:11" s="1" customFormat="1" ht="15" customHeight="1">
      <c r="B60" s="251"/>
      <c r="C60" s="256"/>
      <c r="D60" s="380" t="s">
        <v>625</v>
      </c>
      <c r="E60" s="380"/>
      <c r="F60" s="380"/>
      <c r="G60" s="380"/>
      <c r="H60" s="380"/>
      <c r="I60" s="380"/>
      <c r="J60" s="380"/>
      <c r="K60" s="252"/>
    </row>
    <row r="61" spans="2:11" s="1" customFormat="1" ht="15" customHeight="1">
      <c r="B61" s="251"/>
      <c r="C61" s="256"/>
      <c r="D61" s="380" t="s">
        <v>626</v>
      </c>
      <c r="E61" s="380"/>
      <c r="F61" s="380"/>
      <c r="G61" s="380"/>
      <c r="H61" s="380"/>
      <c r="I61" s="380"/>
      <c r="J61" s="380"/>
      <c r="K61" s="252"/>
    </row>
    <row r="62" spans="2:11" s="1" customFormat="1" ht="15" customHeight="1">
      <c r="B62" s="251"/>
      <c r="C62" s="256"/>
      <c r="D62" s="384" t="s">
        <v>627</v>
      </c>
      <c r="E62" s="384"/>
      <c r="F62" s="384"/>
      <c r="G62" s="384"/>
      <c r="H62" s="384"/>
      <c r="I62" s="384"/>
      <c r="J62" s="384"/>
      <c r="K62" s="252"/>
    </row>
    <row r="63" spans="2:11" s="1" customFormat="1" ht="15" customHeight="1">
      <c r="B63" s="251"/>
      <c r="C63" s="256"/>
      <c r="D63" s="380" t="s">
        <v>628</v>
      </c>
      <c r="E63" s="380"/>
      <c r="F63" s="380"/>
      <c r="G63" s="380"/>
      <c r="H63" s="380"/>
      <c r="I63" s="380"/>
      <c r="J63" s="380"/>
      <c r="K63" s="252"/>
    </row>
    <row r="64" spans="2:11" s="1" customFormat="1" ht="12.75" customHeight="1">
      <c r="B64" s="251"/>
      <c r="C64" s="256"/>
      <c r="D64" s="256"/>
      <c r="E64" s="259"/>
      <c r="F64" s="256"/>
      <c r="G64" s="256"/>
      <c r="H64" s="256"/>
      <c r="I64" s="256"/>
      <c r="J64" s="256"/>
      <c r="K64" s="252"/>
    </row>
    <row r="65" spans="2:11" s="1" customFormat="1" ht="15" customHeight="1">
      <c r="B65" s="251"/>
      <c r="C65" s="256"/>
      <c r="D65" s="380" t="s">
        <v>629</v>
      </c>
      <c r="E65" s="380"/>
      <c r="F65" s="380"/>
      <c r="G65" s="380"/>
      <c r="H65" s="380"/>
      <c r="I65" s="380"/>
      <c r="J65" s="380"/>
      <c r="K65" s="252"/>
    </row>
    <row r="66" spans="2:11" s="1" customFormat="1" ht="15" customHeight="1">
      <c r="B66" s="251"/>
      <c r="C66" s="256"/>
      <c r="D66" s="384" t="s">
        <v>630</v>
      </c>
      <c r="E66" s="384"/>
      <c r="F66" s="384"/>
      <c r="G66" s="384"/>
      <c r="H66" s="384"/>
      <c r="I66" s="384"/>
      <c r="J66" s="384"/>
      <c r="K66" s="252"/>
    </row>
    <row r="67" spans="2:11" s="1" customFormat="1" ht="15" customHeight="1">
      <c r="B67" s="251"/>
      <c r="C67" s="256"/>
      <c r="D67" s="380" t="s">
        <v>631</v>
      </c>
      <c r="E67" s="380"/>
      <c r="F67" s="380"/>
      <c r="G67" s="380"/>
      <c r="H67" s="380"/>
      <c r="I67" s="380"/>
      <c r="J67" s="380"/>
      <c r="K67" s="252"/>
    </row>
    <row r="68" spans="2:11" s="1" customFormat="1" ht="15" customHeight="1">
      <c r="B68" s="251"/>
      <c r="C68" s="256"/>
      <c r="D68" s="380" t="s">
        <v>632</v>
      </c>
      <c r="E68" s="380"/>
      <c r="F68" s="380"/>
      <c r="G68" s="380"/>
      <c r="H68" s="380"/>
      <c r="I68" s="380"/>
      <c r="J68" s="380"/>
      <c r="K68" s="252"/>
    </row>
    <row r="69" spans="2:11" s="1" customFormat="1" ht="15" customHeight="1">
      <c r="B69" s="251"/>
      <c r="C69" s="256"/>
      <c r="D69" s="380" t="s">
        <v>633</v>
      </c>
      <c r="E69" s="380"/>
      <c r="F69" s="380"/>
      <c r="G69" s="380"/>
      <c r="H69" s="380"/>
      <c r="I69" s="380"/>
      <c r="J69" s="380"/>
      <c r="K69" s="252"/>
    </row>
    <row r="70" spans="2:11" s="1" customFormat="1" ht="15" customHeight="1">
      <c r="B70" s="251"/>
      <c r="C70" s="256"/>
      <c r="D70" s="380" t="s">
        <v>634</v>
      </c>
      <c r="E70" s="380"/>
      <c r="F70" s="380"/>
      <c r="G70" s="380"/>
      <c r="H70" s="380"/>
      <c r="I70" s="380"/>
      <c r="J70" s="380"/>
      <c r="K70" s="252"/>
    </row>
    <row r="71" spans="2:11" s="1" customFormat="1" ht="12.75" customHeight="1">
      <c r="B71" s="260"/>
      <c r="C71" s="261"/>
      <c r="D71" s="261"/>
      <c r="E71" s="261"/>
      <c r="F71" s="261"/>
      <c r="G71" s="261"/>
      <c r="H71" s="261"/>
      <c r="I71" s="261"/>
      <c r="J71" s="261"/>
      <c r="K71" s="262"/>
    </row>
    <row r="72" spans="2:11" s="1" customFormat="1" ht="18.75" customHeight="1">
      <c r="B72" s="263"/>
      <c r="C72" s="263"/>
      <c r="D72" s="263"/>
      <c r="E72" s="263"/>
      <c r="F72" s="263"/>
      <c r="G72" s="263"/>
      <c r="H72" s="263"/>
      <c r="I72" s="263"/>
      <c r="J72" s="263"/>
      <c r="K72" s="264"/>
    </row>
    <row r="73" spans="2:11" s="1" customFormat="1" ht="18.75" customHeight="1">
      <c r="B73" s="264"/>
      <c r="C73" s="264"/>
      <c r="D73" s="264"/>
      <c r="E73" s="264"/>
      <c r="F73" s="264"/>
      <c r="G73" s="264"/>
      <c r="H73" s="264"/>
      <c r="I73" s="264"/>
      <c r="J73" s="264"/>
      <c r="K73" s="264"/>
    </row>
    <row r="74" spans="2:11" s="1" customFormat="1" ht="7.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7"/>
    </row>
    <row r="75" spans="2:11" s="1" customFormat="1" ht="45" customHeight="1">
      <c r="B75" s="268"/>
      <c r="C75" s="383" t="s">
        <v>635</v>
      </c>
      <c r="D75" s="383"/>
      <c r="E75" s="383"/>
      <c r="F75" s="383"/>
      <c r="G75" s="383"/>
      <c r="H75" s="383"/>
      <c r="I75" s="383"/>
      <c r="J75" s="383"/>
      <c r="K75" s="269"/>
    </row>
    <row r="76" spans="2:11" s="1" customFormat="1" ht="17.25" customHeight="1">
      <c r="B76" s="268"/>
      <c r="C76" s="270" t="s">
        <v>636</v>
      </c>
      <c r="D76" s="270"/>
      <c r="E76" s="270"/>
      <c r="F76" s="270" t="s">
        <v>637</v>
      </c>
      <c r="G76" s="271"/>
      <c r="H76" s="270" t="s">
        <v>58</v>
      </c>
      <c r="I76" s="270" t="s">
        <v>61</v>
      </c>
      <c r="J76" s="270" t="s">
        <v>638</v>
      </c>
      <c r="K76" s="269"/>
    </row>
    <row r="77" spans="2:11" s="1" customFormat="1" ht="17.25" customHeight="1">
      <c r="B77" s="268"/>
      <c r="C77" s="272" t="s">
        <v>639</v>
      </c>
      <c r="D77" s="272"/>
      <c r="E77" s="272"/>
      <c r="F77" s="273" t="s">
        <v>640</v>
      </c>
      <c r="G77" s="274"/>
      <c r="H77" s="272"/>
      <c r="I77" s="272"/>
      <c r="J77" s="272" t="s">
        <v>641</v>
      </c>
      <c r="K77" s="269"/>
    </row>
    <row r="78" spans="2:11" s="1" customFormat="1" ht="5.25" customHeight="1">
      <c r="B78" s="268"/>
      <c r="C78" s="275"/>
      <c r="D78" s="275"/>
      <c r="E78" s="275"/>
      <c r="F78" s="275"/>
      <c r="G78" s="276"/>
      <c r="H78" s="275"/>
      <c r="I78" s="275"/>
      <c r="J78" s="275"/>
      <c r="K78" s="269"/>
    </row>
    <row r="79" spans="2:11" s="1" customFormat="1" ht="15" customHeight="1">
      <c r="B79" s="268"/>
      <c r="C79" s="257" t="s">
        <v>57</v>
      </c>
      <c r="D79" s="277"/>
      <c r="E79" s="277"/>
      <c r="F79" s="278" t="s">
        <v>642</v>
      </c>
      <c r="G79" s="279"/>
      <c r="H79" s="257" t="s">
        <v>643</v>
      </c>
      <c r="I79" s="257" t="s">
        <v>644</v>
      </c>
      <c r="J79" s="257">
        <v>20</v>
      </c>
      <c r="K79" s="269"/>
    </row>
    <row r="80" spans="2:11" s="1" customFormat="1" ht="15" customHeight="1">
      <c r="B80" s="268"/>
      <c r="C80" s="257" t="s">
        <v>645</v>
      </c>
      <c r="D80" s="257"/>
      <c r="E80" s="257"/>
      <c r="F80" s="278" t="s">
        <v>642</v>
      </c>
      <c r="G80" s="279"/>
      <c r="H80" s="257" t="s">
        <v>646</v>
      </c>
      <c r="I80" s="257" t="s">
        <v>644</v>
      </c>
      <c r="J80" s="257">
        <v>120</v>
      </c>
      <c r="K80" s="269"/>
    </row>
    <row r="81" spans="2:11" s="1" customFormat="1" ht="15" customHeight="1">
      <c r="B81" s="280"/>
      <c r="C81" s="257" t="s">
        <v>647</v>
      </c>
      <c r="D81" s="257"/>
      <c r="E81" s="257"/>
      <c r="F81" s="278" t="s">
        <v>648</v>
      </c>
      <c r="G81" s="279"/>
      <c r="H81" s="257" t="s">
        <v>649</v>
      </c>
      <c r="I81" s="257" t="s">
        <v>644</v>
      </c>
      <c r="J81" s="257">
        <v>50</v>
      </c>
      <c r="K81" s="269"/>
    </row>
    <row r="82" spans="2:11" s="1" customFormat="1" ht="15" customHeight="1">
      <c r="B82" s="280"/>
      <c r="C82" s="257" t="s">
        <v>650</v>
      </c>
      <c r="D82" s="257"/>
      <c r="E82" s="257"/>
      <c r="F82" s="278" t="s">
        <v>642</v>
      </c>
      <c r="G82" s="279"/>
      <c r="H82" s="257" t="s">
        <v>651</v>
      </c>
      <c r="I82" s="257" t="s">
        <v>652</v>
      </c>
      <c r="J82" s="257"/>
      <c r="K82" s="269"/>
    </row>
    <row r="83" spans="2:11" s="1" customFormat="1" ht="15" customHeight="1">
      <c r="B83" s="280"/>
      <c r="C83" s="281" t="s">
        <v>653</v>
      </c>
      <c r="D83" s="281"/>
      <c r="E83" s="281"/>
      <c r="F83" s="282" t="s">
        <v>648</v>
      </c>
      <c r="G83" s="281"/>
      <c r="H83" s="281" t="s">
        <v>654</v>
      </c>
      <c r="I83" s="281" t="s">
        <v>644</v>
      </c>
      <c r="J83" s="281">
        <v>15</v>
      </c>
      <c r="K83" s="269"/>
    </row>
    <row r="84" spans="2:11" s="1" customFormat="1" ht="15" customHeight="1">
      <c r="B84" s="280"/>
      <c r="C84" s="281" t="s">
        <v>655</v>
      </c>
      <c r="D84" s="281"/>
      <c r="E84" s="281"/>
      <c r="F84" s="282" t="s">
        <v>648</v>
      </c>
      <c r="G84" s="281"/>
      <c r="H84" s="281" t="s">
        <v>656</v>
      </c>
      <c r="I84" s="281" t="s">
        <v>644</v>
      </c>
      <c r="J84" s="281">
        <v>15</v>
      </c>
      <c r="K84" s="269"/>
    </row>
    <row r="85" spans="2:11" s="1" customFormat="1" ht="15" customHeight="1">
      <c r="B85" s="280"/>
      <c r="C85" s="281" t="s">
        <v>657</v>
      </c>
      <c r="D85" s="281"/>
      <c r="E85" s="281"/>
      <c r="F85" s="282" t="s">
        <v>648</v>
      </c>
      <c r="G85" s="281"/>
      <c r="H85" s="281" t="s">
        <v>658</v>
      </c>
      <c r="I85" s="281" t="s">
        <v>644</v>
      </c>
      <c r="J85" s="281">
        <v>20</v>
      </c>
      <c r="K85" s="269"/>
    </row>
    <row r="86" spans="2:11" s="1" customFormat="1" ht="15" customHeight="1">
      <c r="B86" s="280"/>
      <c r="C86" s="281" t="s">
        <v>659</v>
      </c>
      <c r="D86" s="281"/>
      <c r="E86" s="281"/>
      <c r="F86" s="282" t="s">
        <v>648</v>
      </c>
      <c r="G86" s="281"/>
      <c r="H86" s="281" t="s">
        <v>660</v>
      </c>
      <c r="I86" s="281" t="s">
        <v>644</v>
      </c>
      <c r="J86" s="281">
        <v>20</v>
      </c>
      <c r="K86" s="269"/>
    </row>
    <row r="87" spans="2:11" s="1" customFormat="1" ht="15" customHeight="1">
      <c r="B87" s="280"/>
      <c r="C87" s="257" t="s">
        <v>661</v>
      </c>
      <c r="D87" s="257"/>
      <c r="E87" s="257"/>
      <c r="F87" s="278" t="s">
        <v>648</v>
      </c>
      <c r="G87" s="279"/>
      <c r="H87" s="257" t="s">
        <v>662</v>
      </c>
      <c r="I87" s="257" t="s">
        <v>644</v>
      </c>
      <c r="J87" s="257">
        <v>50</v>
      </c>
      <c r="K87" s="269"/>
    </row>
    <row r="88" spans="2:11" s="1" customFormat="1" ht="15" customHeight="1">
      <c r="B88" s="280"/>
      <c r="C88" s="257" t="s">
        <v>663</v>
      </c>
      <c r="D88" s="257"/>
      <c r="E88" s="257"/>
      <c r="F88" s="278" t="s">
        <v>648</v>
      </c>
      <c r="G88" s="279"/>
      <c r="H88" s="257" t="s">
        <v>664</v>
      </c>
      <c r="I88" s="257" t="s">
        <v>644</v>
      </c>
      <c r="J88" s="257">
        <v>20</v>
      </c>
      <c r="K88" s="269"/>
    </row>
    <row r="89" spans="2:11" s="1" customFormat="1" ht="15" customHeight="1">
      <c r="B89" s="280"/>
      <c r="C89" s="257" t="s">
        <v>665</v>
      </c>
      <c r="D89" s="257"/>
      <c r="E89" s="257"/>
      <c r="F89" s="278" t="s">
        <v>648</v>
      </c>
      <c r="G89" s="279"/>
      <c r="H89" s="257" t="s">
        <v>666</v>
      </c>
      <c r="I89" s="257" t="s">
        <v>644</v>
      </c>
      <c r="J89" s="257">
        <v>20</v>
      </c>
      <c r="K89" s="269"/>
    </row>
    <row r="90" spans="2:11" s="1" customFormat="1" ht="15" customHeight="1">
      <c r="B90" s="280"/>
      <c r="C90" s="257" t="s">
        <v>667</v>
      </c>
      <c r="D90" s="257"/>
      <c r="E90" s="257"/>
      <c r="F90" s="278" t="s">
        <v>648</v>
      </c>
      <c r="G90" s="279"/>
      <c r="H90" s="257" t="s">
        <v>668</v>
      </c>
      <c r="I90" s="257" t="s">
        <v>644</v>
      </c>
      <c r="J90" s="257">
        <v>50</v>
      </c>
      <c r="K90" s="269"/>
    </row>
    <row r="91" spans="2:11" s="1" customFormat="1" ht="15" customHeight="1">
      <c r="B91" s="280"/>
      <c r="C91" s="257" t="s">
        <v>669</v>
      </c>
      <c r="D91" s="257"/>
      <c r="E91" s="257"/>
      <c r="F91" s="278" t="s">
        <v>648</v>
      </c>
      <c r="G91" s="279"/>
      <c r="H91" s="257" t="s">
        <v>669</v>
      </c>
      <c r="I91" s="257" t="s">
        <v>644</v>
      </c>
      <c r="J91" s="257">
        <v>50</v>
      </c>
      <c r="K91" s="269"/>
    </row>
    <row r="92" spans="2:11" s="1" customFormat="1" ht="15" customHeight="1">
      <c r="B92" s="280"/>
      <c r="C92" s="257" t="s">
        <v>670</v>
      </c>
      <c r="D92" s="257"/>
      <c r="E92" s="257"/>
      <c r="F92" s="278" t="s">
        <v>648</v>
      </c>
      <c r="G92" s="279"/>
      <c r="H92" s="257" t="s">
        <v>671</v>
      </c>
      <c r="I92" s="257" t="s">
        <v>644</v>
      </c>
      <c r="J92" s="257">
        <v>255</v>
      </c>
      <c r="K92" s="269"/>
    </row>
    <row r="93" spans="2:11" s="1" customFormat="1" ht="15" customHeight="1">
      <c r="B93" s="280"/>
      <c r="C93" s="257" t="s">
        <v>672</v>
      </c>
      <c r="D93" s="257"/>
      <c r="E93" s="257"/>
      <c r="F93" s="278" t="s">
        <v>642</v>
      </c>
      <c r="G93" s="279"/>
      <c r="H93" s="257" t="s">
        <v>673</v>
      </c>
      <c r="I93" s="257" t="s">
        <v>674</v>
      </c>
      <c r="J93" s="257"/>
      <c r="K93" s="269"/>
    </row>
    <row r="94" spans="2:11" s="1" customFormat="1" ht="15" customHeight="1">
      <c r="B94" s="280"/>
      <c r="C94" s="257" t="s">
        <v>675</v>
      </c>
      <c r="D94" s="257"/>
      <c r="E94" s="257"/>
      <c r="F94" s="278" t="s">
        <v>642</v>
      </c>
      <c r="G94" s="279"/>
      <c r="H94" s="257" t="s">
        <v>676</v>
      </c>
      <c r="I94" s="257" t="s">
        <v>677</v>
      </c>
      <c r="J94" s="257"/>
      <c r="K94" s="269"/>
    </row>
    <row r="95" spans="2:11" s="1" customFormat="1" ht="15" customHeight="1">
      <c r="B95" s="280"/>
      <c r="C95" s="257" t="s">
        <v>678</v>
      </c>
      <c r="D95" s="257"/>
      <c r="E95" s="257"/>
      <c r="F95" s="278" t="s">
        <v>642</v>
      </c>
      <c r="G95" s="279"/>
      <c r="H95" s="257" t="s">
        <v>678</v>
      </c>
      <c r="I95" s="257" t="s">
        <v>677</v>
      </c>
      <c r="J95" s="257"/>
      <c r="K95" s="269"/>
    </row>
    <row r="96" spans="2:11" s="1" customFormat="1" ht="15" customHeight="1">
      <c r="B96" s="280"/>
      <c r="C96" s="257" t="s">
        <v>42</v>
      </c>
      <c r="D96" s="257"/>
      <c r="E96" s="257"/>
      <c r="F96" s="278" t="s">
        <v>642</v>
      </c>
      <c r="G96" s="279"/>
      <c r="H96" s="257" t="s">
        <v>679</v>
      </c>
      <c r="I96" s="257" t="s">
        <v>677</v>
      </c>
      <c r="J96" s="257"/>
      <c r="K96" s="269"/>
    </row>
    <row r="97" spans="2:11" s="1" customFormat="1" ht="15" customHeight="1">
      <c r="B97" s="280"/>
      <c r="C97" s="257" t="s">
        <v>52</v>
      </c>
      <c r="D97" s="257"/>
      <c r="E97" s="257"/>
      <c r="F97" s="278" t="s">
        <v>642</v>
      </c>
      <c r="G97" s="279"/>
      <c r="H97" s="257" t="s">
        <v>680</v>
      </c>
      <c r="I97" s="257" t="s">
        <v>677</v>
      </c>
      <c r="J97" s="257"/>
      <c r="K97" s="269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</row>
    <row r="101" spans="2:11" s="1" customFormat="1" ht="7.5" customHeight="1">
      <c r="B101" s="265"/>
      <c r="C101" s="266"/>
      <c r="D101" s="266"/>
      <c r="E101" s="266"/>
      <c r="F101" s="266"/>
      <c r="G101" s="266"/>
      <c r="H101" s="266"/>
      <c r="I101" s="266"/>
      <c r="J101" s="266"/>
      <c r="K101" s="267"/>
    </row>
    <row r="102" spans="2:11" s="1" customFormat="1" ht="45" customHeight="1">
      <c r="B102" s="268"/>
      <c r="C102" s="383" t="s">
        <v>681</v>
      </c>
      <c r="D102" s="383"/>
      <c r="E102" s="383"/>
      <c r="F102" s="383"/>
      <c r="G102" s="383"/>
      <c r="H102" s="383"/>
      <c r="I102" s="383"/>
      <c r="J102" s="383"/>
      <c r="K102" s="269"/>
    </row>
    <row r="103" spans="2:11" s="1" customFormat="1" ht="17.25" customHeight="1">
      <c r="B103" s="268"/>
      <c r="C103" s="270" t="s">
        <v>636</v>
      </c>
      <c r="D103" s="270"/>
      <c r="E103" s="270"/>
      <c r="F103" s="270" t="s">
        <v>637</v>
      </c>
      <c r="G103" s="271"/>
      <c r="H103" s="270" t="s">
        <v>58</v>
      </c>
      <c r="I103" s="270" t="s">
        <v>61</v>
      </c>
      <c r="J103" s="270" t="s">
        <v>638</v>
      </c>
      <c r="K103" s="269"/>
    </row>
    <row r="104" spans="2:11" s="1" customFormat="1" ht="17.25" customHeight="1">
      <c r="B104" s="268"/>
      <c r="C104" s="272" t="s">
        <v>639</v>
      </c>
      <c r="D104" s="272"/>
      <c r="E104" s="272"/>
      <c r="F104" s="273" t="s">
        <v>640</v>
      </c>
      <c r="G104" s="274"/>
      <c r="H104" s="272"/>
      <c r="I104" s="272"/>
      <c r="J104" s="272" t="s">
        <v>641</v>
      </c>
      <c r="K104" s="269"/>
    </row>
    <row r="105" spans="2:11" s="1" customFormat="1" ht="5.25" customHeight="1">
      <c r="B105" s="268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pans="2:11" s="1" customFormat="1" ht="15" customHeight="1">
      <c r="B106" s="268"/>
      <c r="C106" s="257" t="s">
        <v>57</v>
      </c>
      <c r="D106" s="277"/>
      <c r="E106" s="277"/>
      <c r="F106" s="278" t="s">
        <v>642</v>
      </c>
      <c r="G106" s="257"/>
      <c r="H106" s="257" t="s">
        <v>682</v>
      </c>
      <c r="I106" s="257" t="s">
        <v>644</v>
      </c>
      <c r="J106" s="257">
        <v>20</v>
      </c>
      <c r="K106" s="269"/>
    </row>
    <row r="107" spans="2:11" s="1" customFormat="1" ht="15" customHeight="1">
      <c r="B107" s="268"/>
      <c r="C107" s="257" t="s">
        <v>645</v>
      </c>
      <c r="D107" s="257"/>
      <c r="E107" s="257"/>
      <c r="F107" s="278" t="s">
        <v>642</v>
      </c>
      <c r="G107" s="257"/>
      <c r="H107" s="257" t="s">
        <v>682</v>
      </c>
      <c r="I107" s="257" t="s">
        <v>644</v>
      </c>
      <c r="J107" s="257">
        <v>120</v>
      </c>
      <c r="K107" s="269"/>
    </row>
    <row r="108" spans="2:11" s="1" customFormat="1" ht="15" customHeight="1">
      <c r="B108" s="280"/>
      <c r="C108" s="257" t="s">
        <v>647</v>
      </c>
      <c r="D108" s="257"/>
      <c r="E108" s="257"/>
      <c r="F108" s="278" t="s">
        <v>648</v>
      </c>
      <c r="G108" s="257"/>
      <c r="H108" s="257" t="s">
        <v>682</v>
      </c>
      <c r="I108" s="257" t="s">
        <v>644</v>
      </c>
      <c r="J108" s="257">
        <v>50</v>
      </c>
      <c r="K108" s="269"/>
    </row>
    <row r="109" spans="2:11" s="1" customFormat="1" ht="15" customHeight="1">
      <c r="B109" s="280"/>
      <c r="C109" s="257" t="s">
        <v>650</v>
      </c>
      <c r="D109" s="257"/>
      <c r="E109" s="257"/>
      <c r="F109" s="278" t="s">
        <v>642</v>
      </c>
      <c r="G109" s="257"/>
      <c r="H109" s="257" t="s">
        <v>682</v>
      </c>
      <c r="I109" s="257" t="s">
        <v>652</v>
      </c>
      <c r="J109" s="257"/>
      <c r="K109" s="269"/>
    </row>
    <row r="110" spans="2:11" s="1" customFormat="1" ht="15" customHeight="1">
      <c r="B110" s="280"/>
      <c r="C110" s="257" t="s">
        <v>661</v>
      </c>
      <c r="D110" s="257"/>
      <c r="E110" s="257"/>
      <c r="F110" s="278" t="s">
        <v>648</v>
      </c>
      <c r="G110" s="257"/>
      <c r="H110" s="257" t="s">
        <v>682</v>
      </c>
      <c r="I110" s="257" t="s">
        <v>644</v>
      </c>
      <c r="J110" s="257">
        <v>50</v>
      </c>
      <c r="K110" s="269"/>
    </row>
    <row r="111" spans="2:11" s="1" customFormat="1" ht="15" customHeight="1">
      <c r="B111" s="280"/>
      <c r="C111" s="257" t="s">
        <v>669</v>
      </c>
      <c r="D111" s="257"/>
      <c r="E111" s="257"/>
      <c r="F111" s="278" t="s">
        <v>648</v>
      </c>
      <c r="G111" s="257"/>
      <c r="H111" s="257" t="s">
        <v>682</v>
      </c>
      <c r="I111" s="257" t="s">
        <v>644</v>
      </c>
      <c r="J111" s="257">
        <v>50</v>
      </c>
      <c r="K111" s="269"/>
    </row>
    <row r="112" spans="2:11" s="1" customFormat="1" ht="15" customHeight="1">
      <c r="B112" s="280"/>
      <c r="C112" s="257" t="s">
        <v>667</v>
      </c>
      <c r="D112" s="257"/>
      <c r="E112" s="257"/>
      <c r="F112" s="278" t="s">
        <v>648</v>
      </c>
      <c r="G112" s="257"/>
      <c r="H112" s="257" t="s">
        <v>682</v>
      </c>
      <c r="I112" s="257" t="s">
        <v>644</v>
      </c>
      <c r="J112" s="257">
        <v>50</v>
      </c>
      <c r="K112" s="269"/>
    </row>
    <row r="113" spans="2:11" s="1" customFormat="1" ht="15" customHeight="1">
      <c r="B113" s="280"/>
      <c r="C113" s="257" t="s">
        <v>57</v>
      </c>
      <c r="D113" s="257"/>
      <c r="E113" s="257"/>
      <c r="F113" s="278" t="s">
        <v>642</v>
      </c>
      <c r="G113" s="257"/>
      <c r="H113" s="257" t="s">
        <v>683</v>
      </c>
      <c r="I113" s="257" t="s">
        <v>644</v>
      </c>
      <c r="J113" s="257">
        <v>20</v>
      </c>
      <c r="K113" s="269"/>
    </row>
    <row r="114" spans="2:11" s="1" customFormat="1" ht="15" customHeight="1">
      <c r="B114" s="280"/>
      <c r="C114" s="257" t="s">
        <v>684</v>
      </c>
      <c r="D114" s="257"/>
      <c r="E114" s="257"/>
      <c r="F114" s="278" t="s">
        <v>642</v>
      </c>
      <c r="G114" s="257"/>
      <c r="H114" s="257" t="s">
        <v>685</v>
      </c>
      <c r="I114" s="257" t="s">
        <v>644</v>
      </c>
      <c r="J114" s="257">
        <v>120</v>
      </c>
      <c r="K114" s="269"/>
    </row>
    <row r="115" spans="2:11" s="1" customFormat="1" ht="15" customHeight="1">
      <c r="B115" s="280"/>
      <c r="C115" s="257" t="s">
        <v>42</v>
      </c>
      <c r="D115" s="257"/>
      <c r="E115" s="257"/>
      <c r="F115" s="278" t="s">
        <v>642</v>
      </c>
      <c r="G115" s="257"/>
      <c r="H115" s="257" t="s">
        <v>686</v>
      </c>
      <c r="I115" s="257" t="s">
        <v>677</v>
      </c>
      <c r="J115" s="257"/>
      <c r="K115" s="269"/>
    </row>
    <row r="116" spans="2:11" s="1" customFormat="1" ht="15" customHeight="1">
      <c r="B116" s="280"/>
      <c r="C116" s="257" t="s">
        <v>52</v>
      </c>
      <c r="D116" s="257"/>
      <c r="E116" s="257"/>
      <c r="F116" s="278" t="s">
        <v>642</v>
      </c>
      <c r="G116" s="257"/>
      <c r="H116" s="257" t="s">
        <v>687</v>
      </c>
      <c r="I116" s="257" t="s">
        <v>677</v>
      </c>
      <c r="J116" s="257"/>
      <c r="K116" s="269"/>
    </row>
    <row r="117" spans="2:11" s="1" customFormat="1" ht="15" customHeight="1">
      <c r="B117" s="280"/>
      <c r="C117" s="257" t="s">
        <v>61</v>
      </c>
      <c r="D117" s="257"/>
      <c r="E117" s="257"/>
      <c r="F117" s="278" t="s">
        <v>642</v>
      </c>
      <c r="G117" s="257"/>
      <c r="H117" s="257" t="s">
        <v>688</v>
      </c>
      <c r="I117" s="257" t="s">
        <v>689</v>
      </c>
      <c r="J117" s="257"/>
      <c r="K117" s="269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pans="2:11" s="1" customFormat="1" ht="18.75" customHeight="1"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</row>
    <row r="121" spans="2:1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pans="2:11" s="1" customFormat="1" ht="45" customHeight="1">
      <c r="B122" s="296"/>
      <c r="C122" s="381" t="s">
        <v>690</v>
      </c>
      <c r="D122" s="381"/>
      <c r="E122" s="381"/>
      <c r="F122" s="381"/>
      <c r="G122" s="381"/>
      <c r="H122" s="381"/>
      <c r="I122" s="381"/>
      <c r="J122" s="381"/>
      <c r="K122" s="297"/>
    </row>
    <row r="123" spans="2:11" s="1" customFormat="1" ht="17.25" customHeight="1">
      <c r="B123" s="298"/>
      <c r="C123" s="270" t="s">
        <v>636</v>
      </c>
      <c r="D123" s="270"/>
      <c r="E123" s="270"/>
      <c r="F123" s="270" t="s">
        <v>637</v>
      </c>
      <c r="G123" s="271"/>
      <c r="H123" s="270" t="s">
        <v>58</v>
      </c>
      <c r="I123" s="270" t="s">
        <v>61</v>
      </c>
      <c r="J123" s="270" t="s">
        <v>638</v>
      </c>
      <c r="K123" s="299"/>
    </row>
    <row r="124" spans="2:11" s="1" customFormat="1" ht="17.25" customHeight="1">
      <c r="B124" s="298"/>
      <c r="C124" s="272" t="s">
        <v>639</v>
      </c>
      <c r="D124" s="272"/>
      <c r="E124" s="272"/>
      <c r="F124" s="273" t="s">
        <v>640</v>
      </c>
      <c r="G124" s="274"/>
      <c r="H124" s="272"/>
      <c r="I124" s="272"/>
      <c r="J124" s="272" t="s">
        <v>641</v>
      </c>
      <c r="K124" s="299"/>
    </row>
    <row r="125" spans="2:11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pans="2:11" s="1" customFormat="1" ht="15" customHeight="1">
      <c r="B126" s="300"/>
      <c r="C126" s="257" t="s">
        <v>645</v>
      </c>
      <c r="D126" s="277"/>
      <c r="E126" s="277"/>
      <c r="F126" s="278" t="s">
        <v>642</v>
      </c>
      <c r="G126" s="257"/>
      <c r="H126" s="257" t="s">
        <v>682</v>
      </c>
      <c r="I126" s="257" t="s">
        <v>644</v>
      </c>
      <c r="J126" s="257">
        <v>120</v>
      </c>
      <c r="K126" s="303"/>
    </row>
    <row r="127" spans="2:11" s="1" customFormat="1" ht="15" customHeight="1">
      <c r="B127" s="300"/>
      <c r="C127" s="257" t="s">
        <v>691</v>
      </c>
      <c r="D127" s="257"/>
      <c r="E127" s="257"/>
      <c r="F127" s="278" t="s">
        <v>642</v>
      </c>
      <c r="G127" s="257"/>
      <c r="H127" s="257" t="s">
        <v>692</v>
      </c>
      <c r="I127" s="257" t="s">
        <v>644</v>
      </c>
      <c r="J127" s="257" t="s">
        <v>693</v>
      </c>
      <c r="K127" s="303"/>
    </row>
    <row r="128" spans="2:11" s="1" customFormat="1" ht="15" customHeight="1">
      <c r="B128" s="300"/>
      <c r="C128" s="257" t="s">
        <v>95</v>
      </c>
      <c r="D128" s="257"/>
      <c r="E128" s="257"/>
      <c r="F128" s="278" t="s">
        <v>642</v>
      </c>
      <c r="G128" s="257"/>
      <c r="H128" s="257" t="s">
        <v>694</v>
      </c>
      <c r="I128" s="257" t="s">
        <v>644</v>
      </c>
      <c r="J128" s="257" t="s">
        <v>693</v>
      </c>
      <c r="K128" s="303"/>
    </row>
    <row r="129" spans="2:11" s="1" customFormat="1" ht="15" customHeight="1">
      <c r="B129" s="300"/>
      <c r="C129" s="257" t="s">
        <v>653</v>
      </c>
      <c r="D129" s="257"/>
      <c r="E129" s="257"/>
      <c r="F129" s="278" t="s">
        <v>648</v>
      </c>
      <c r="G129" s="257"/>
      <c r="H129" s="257" t="s">
        <v>654</v>
      </c>
      <c r="I129" s="257" t="s">
        <v>644</v>
      </c>
      <c r="J129" s="257">
        <v>15</v>
      </c>
      <c r="K129" s="303"/>
    </row>
    <row r="130" spans="2:11" s="1" customFormat="1" ht="15" customHeight="1">
      <c r="B130" s="300"/>
      <c r="C130" s="281" t="s">
        <v>655</v>
      </c>
      <c r="D130" s="281"/>
      <c r="E130" s="281"/>
      <c r="F130" s="282" t="s">
        <v>648</v>
      </c>
      <c r="G130" s="281"/>
      <c r="H130" s="281" t="s">
        <v>656</v>
      </c>
      <c r="I130" s="281" t="s">
        <v>644</v>
      </c>
      <c r="J130" s="281">
        <v>15</v>
      </c>
      <c r="K130" s="303"/>
    </row>
    <row r="131" spans="2:11" s="1" customFormat="1" ht="15" customHeight="1">
      <c r="B131" s="300"/>
      <c r="C131" s="281" t="s">
        <v>657</v>
      </c>
      <c r="D131" s="281"/>
      <c r="E131" s="281"/>
      <c r="F131" s="282" t="s">
        <v>648</v>
      </c>
      <c r="G131" s="281"/>
      <c r="H131" s="281" t="s">
        <v>658</v>
      </c>
      <c r="I131" s="281" t="s">
        <v>644</v>
      </c>
      <c r="J131" s="281">
        <v>20</v>
      </c>
      <c r="K131" s="303"/>
    </row>
    <row r="132" spans="2:11" s="1" customFormat="1" ht="15" customHeight="1">
      <c r="B132" s="300"/>
      <c r="C132" s="281" t="s">
        <v>659</v>
      </c>
      <c r="D132" s="281"/>
      <c r="E132" s="281"/>
      <c r="F132" s="282" t="s">
        <v>648</v>
      </c>
      <c r="G132" s="281"/>
      <c r="H132" s="281" t="s">
        <v>660</v>
      </c>
      <c r="I132" s="281" t="s">
        <v>644</v>
      </c>
      <c r="J132" s="281">
        <v>20</v>
      </c>
      <c r="K132" s="303"/>
    </row>
    <row r="133" spans="2:11" s="1" customFormat="1" ht="15" customHeight="1">
      <c r="B133" s="300"/>
      <c r="C133" s="257" t="s">
        <v>647</v>
      </c>
      <c r="D133" s="257"/>
      <c r="E133" s="257"/>
      <c r="F133" s="278" t="s">
        <v>648</v>
      </c>
      <c r="G133" s="257"/>
      <c r="H133" s="257" t="s">
        <v>682</v>
      </c>
      <c r="I133" s="257" t="s">
        <v>644</v>
      </c>
      <c r="J133" s="257">
        <v>50</v>
      </c>
      <c r="K133" s="303"/>
    </row>
    <row r="134" spans="2:11" s="1" customFormat="1" ht="15" customHeight="1">
      <c r="B134" s="300"/>
      <c r="C134" s="257" t="s">
        <v>661</v>
      </c>
      <c r="D134" s="257"/>
      <c r="E134" s="257"/>
      <c r="F134" s="278" t="s">
        <v>648</v>
      </c>
      <c r="G134" s="257"/>
      <c r="H134" s="257" t="s">
        <v>682</v>
      </c>
      <c r="I134" s="257" t="s">
        <v>644</v>
      </c>
      <c r="J134" s="257">
        <v>50</v>
      </c>
      <c r="K134" s="303"/>
    </row>
    <row r="135" spans="2:11" s="1" customFormat="1" ht="15" customHeight="1">
      <c r="B135" s="300"/>
      <c r="C135" s="257" t="s">
        <v>667</v>
      </c>
      <c r="D135" s="257"/>
      <c r="E135" s="257"/>
      <c r="F135" s="278" t="s">
        <v>648</v>
      </c>
      <c r="G135" s="257"/>
      <c r="H135" s="257" t="s">
        <v>682</v>
      </c>
      <c r="I135" s="257" t="s">
        <v>644</v>
      </c>
      <c r="J135" s="257">
        <v>50</v>
      </c>
      <c r="K135" s="303"/>
    </row>
    <row r="136" spans="2:11" s="1" customFormat="1" ht="15" customHeight="1">
      <c r="B136" s="300"/>
      <c r="C136" s="257" t="s">
        <v>669</v>
      </c>
      <c r="D136" s="257"/>
      <c r="E136" s="257"/>
      <c r="F136" s="278" t="s">
        <v>648</v>
      </c>
      <c r="G136" s="257"/>
      <c r="H136" s="257" t="s">
        <v>682</v>
      </c>
      <c r="I136" s="257" t="s">
        <v>644</v>
      </c>
      <c r="J136" s="257">
        <v>50</v>
      </c>
      <c r="K136" s="303"/>
    </row>
    <row r="137" spans="2:11" s="1" customFormat="1" ht="15" customHeight="1">
      <c r="B137" s="300"/>
      <c r="C137" s="257" t="s">
        <v>670</v>
      </c>
      <c r="D137" s="257"/>
      <c r="E137" s="257"/>
      <c r="F137" s="278" t="s">
        <v>648</v>
      </c>
      <c r="G137" s="257"/>
      <c r="H137" s="257" t="s">
        <v>695</v>
      </c>
      <c r="I137" s="257" t="s">
        <v>644</v>
      </c>
      <c r="J137" s="257">
        <v>255</v>
      </c>
      <c r="K137" s="303"/>
    </row>
    <row r="138" spans="2:11" s="1" customFormat="1" ht="15" customHeight="1">
      <c r="B138" s="300"/>
      <c r="C138" s="257" t="s">
        <v>672</v>
      </c>
      <c r="D138" s="257"/>
      <c r="E138" s="257"/>
      <c r="F138" s="278" t="s">
        <v>642</v>
      </c>
      <c r="G138" s="257"/>
      <c r="H138" s="257" t="s">
        <v>696</v>
      </c>
      <c r="I138" s="257" t="s">
        <v>674</v>
      </c>
      <c r="J138" s="257"/>
      <c r="K138" s="303"/>
    </row>
    <row r="139" spans="2:11" s="1" customFormat="1" ht="15" customHeight="1">
      <c r="B139" s="300"/>
      <c r="C139" s="257" t="s">
        <v>675</v>
      </c>
      <c r="D139" s="257"/>
      <c r="E139" s="257"/>
      <c r="F139" s="278" t="s">
        <v>642</v>
      </c>
      <c r="G139" s="257"/>
      <c r="H139" s="257" t="s">
        <v>697</v>
      </c>
      <c r="I139" s="257" t="s">
        <v>677</v>
      </c>
      <c r="J139" s="257"/>
      <c r="K139" s="303"/>
    </row>
    <row r="140" spans="2:11" s="1" customFormat="1" ht="15" customHeight="1">
      <c r="B140" s="300"/>
      <c r="C140" s="257" t="s">
        <v>678</v>
      </c>
      <c r="D140" s="257"/>
      <c r="E140" s="257"/>
      <c r="F140" s="278" t="s">
        <v>642</v>
      </c>
      <c r="G140" s="257"/>
      <c r="H140" s="257" t="s">
        <v>678</v>
      </c>
      <c r="I140" s="257" t="s">
        <v>677</v>
      </c>
      <c r="J140" s="257"/>
      <c r="K140" s="303"/>
    </row>
    <row r="141" spans="2:11" s="1" customFormat="1" ht="15" customHeight="1">
      <c r="B141" s="300"/>
      <c r="C141" s="257" t="s">
        <v>42</v>
      </c>
      <c r="D141" s="257"/>
      <c r="E141" s="257"/>
      <c r="F141" s="278" t="s">
        <v>642</v>
      </c>
      <c r="G141" s="257"/>
      <c r="H141" s="257" t="s">
        <v>698</v>
      </c>
      <c r="I141" s="257" t="s">
        <v>677</v>
      </c>
      <c r="J141" s="257"/>
      <c r="K141" s="303"/>
    </row>
    <row r="142" spans="2:11" s="1" customFormat="1" ht="15" customHeight="1">
      <c r="B142" s="300"/>
      <c r="C142" s="257" t="s">
        <v>699</v>
      </c>
      <c r="D142" s="257"/>
      <c r="E142" s="257"/>
      <c r="F142" s="278" t="s">
        <v>642</v>
      </c>
      <c r="G142" s="257"/>
      <c r="H142" s="257" t="s">
        <v>700</v>
      </c>
      <c r="I142" s="257" t="s">
        <v>677</v>
      </c>
      <c r="J142" s="257"/>
      <c r="K142" s="303"/>
    </row>
    <row r="143" spans="2:11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pans="2:11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pans="2:11" s="1" customFormat="1" ht="18.75" customHeight="1"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</row>
    <row r="146" spans="2:11" s="1" customFormat="1" ht="7.5" customHeight="1">
      <c r="B146" s="265"/>
      <c r="C146" s="266"/>
      <c r="D146" s="266"/>
      <c r="E146" s="266"/>
      <c r="F146" s="266"/>
      <c r="G146" s="266"/>
      <c r="H146" s="266"/>
      <c r="I146" s="266"/>
      <c r="J146" s="266"/>
      <c r="K146" s="267"/>
    </row>
    <row r="147" spans="2:11" s="1" customFormat="1" ht="45" customHeight="1">
      <c r="B147" s="268"/>
      <c r="C147" s="383" t="s">
        <v>701</v>
      </c>
      <c r="D147" s="383"/>
      <c r="E147" s="383"/>
      <c r="F147" s="383"/>
      <c r="G147" s="383"/>
      <c r="H147" s="383"/>
      <c r="I147" s="383"/>
      <c r="J147" s="383"/>
      <c r="K147" s="269"/>
    </row>
    <row r="148" spans="2:11" s="1" customFormat="1" ht="17.25" customHeight="1">
      <c r="B148" s="268"/>
      <c r="C148" s="270" t="s">
        <v>636</v>
      </c>
      <c r="D148" s="270"/>
      <c r="E148" s="270"/>
      <c r="F148" s="270" t="s">
        <v>637</v>
      </c>
      <c r="G148" s="271"/>
      <c r="H148" s="270" t="s">
        <v>58</v>
      </c>
      <c r="I148" s="270" t="s">
        <v>61</v>
      </c>
      <c r="J148" s="270" t="s">
        <v>638</v>
      </c>
      <c r="K148" s="269"/>
    </row>
    <row r="149" spans="2:11" s="1" customFormat="1" ht="17.25" customHeight="1">
      <c r="B149" s="268"/>
      <c r="C149" s="272" t="s">
        <v>639</v>
      </c>
      <c r="D149" s="272"/>
      <c r="E149" s="272"/>
      <c r="F149" s="273" t="s">
        <v>640</v>
      </c>
      <c r="G149" s="274"/>
      <c r="H149" s="272"/>
      <c r="I149" s="272"/>
      <c r="J149" s="272" t="s">
        <v>641</v>
      </c>
      <c r="K149" s="269"/>
    </row>
    <row r="150" spans="2:11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pans="2:11" s="1" customFormat="1" ht="15" customHeight="1">
      <c r="B151" s="280"/>
      <c r="C151" s="307" t="s">
        <v>645</v>
      </c>
      <c r="D151" s="257"/>
      <c r="E151" s="257"/>
      <c r="F151" s="308" t="s">
        <v>642</v>
      </c>
      <c r="G151" s="257"/>
      <c r="H151" s="307" t="s">
        <v>682</v>
      </c>
      <c r="I151" s="307" t="s">
        <v>644</v>
      </c>
      <c r="J151" s="307">
        <v>120</v>
      </c>
      <c r="K151" s="303"/>
    </row>
    <row r="152" spans="2:11" s="1" customFormat="1" ht="15" customHeight="1">
      <c r="B152" s="280"/>
      <c r="C152" s="307" t="s">
        <v>691</v>
      </c>
      <c r="D152" s="257"/>
      <c r="E152" s="257"/>
      <c r="F152" s="308" t="s">
        <v>642</v>
      </c>
      <c r="G152" s="257"/>
      <c r="H152" s="307" t="s">
        <v>702</v>
      </c>
      <c r="I152" s="307" t="s">
        <v>644</v>
      </c>
      <c r="J152" s="307" t="s">
        <v>693</v>
      </c>
      <c r="K152" s="303"/>
    </row>
    <row r="153" spans="2:11" s="1" customFormat="1" ht="15" customHeight="1">
      <c r="B153" s="280"/>
      <c r="C153" s="307" t="s">
        <v>95</v>
      </c>
      <c r="D153" s="257"/>
      <c r="E153" s="257"/>
      <c r="F153" s="308" t="s">
        <v>642</v>
      </c>
      <c r="G153" s="257"/>
      <c r="H153" s="307" t="s">
        <v>703</v>
      </c>
      <c r="I153" s="307" t="s">
        <v>644</v>
      </c>
      <c r="J153" s="307" t="s">
        <v>693</v>
      </c>
      <c r="K153" s="303"/>
    </row>
    <row r="154" spans="2:11" s="1" customFormat="1" ht="15" customHeight="1">
      <c r="B154" s="280"/>
      <c r="C154" s="307" t="s">
        <v>647</v>
      </c>
      <c r="D154" s="257"/>
      <c r="E154" s="257"/>
      <c r="F154" s="308" t="s">
        <v>648</v>
      </c>
      <c r="G154" s="257"/>
      <c r="H154" s="307" t="s">
        <v>682</v>
      </c>
      <c r="I154" s="307" t="s">
        <v>644</v>
      </c>
      <c r="J154" s="307">
        <v>50</v>
      </c>
      <c r="K154" s="303"/>
    </row>
    <row r="155" spans="2:11" s="1" customFormat="1" ht="15" customHeight="1">
      <c r="B155" s="280"/>
      <c r="C155" s="307" t="s">
        <v>650</v>
      </c>
      <c r="D155" s="257"/>
      <c r="E155" s="257"/>
      <c r="F155" s="308" t="s">
        <v>642</v>
      </c>
      <c r="G155" s="257"/>
      <c r="H155" s="307" t="s">
        <v>682</v>
      </c>
      <c r="I155" s="307" t="s">
        <v>652</v>
      </c>
      <c r="J155" s="307"/>
      <c r="K155" s="303"/>
    </row>
    <row r="156" spans="2:11" s="1" customFormat="1" ht="15" customHeight="1">
      <c r="B156" s="280"/>
      <c r="C156" s="307" t="s">
        <v>661</v>
      </c>
      <c r="D156" s="257"/>
      <c r="E156" s="257"/>
      <c r="F156" s="308" t="s">
        <v>648</v>
      </c>
      <c r="G156" s="257"/>
      <c r="H156" s="307" t="s">
        <v>682</v>
      </c>
      <c r="I156" s="307" t="s">
        <v>644</v>
      </c>
      <c r="J156" s="307">
        <v>50</v>
      </c>
      <c r="K156" s="303"/>
    </row>
    <row r="157" spans="2:11" s="1" customFormat="1" ht="15" customHeight="1">
      <c r="B157" s="280"/>
      <c r="C157" s="307" t="s">
        <v>669</v>
      </c>
      <c r="D157" s="257"/>
      <c r="E157" s="257"/>
      <c r="F157" s="308" t="s">
        <v>648</v>
      </c>
      <c r="G157" s="257"/>
      <c r="H157" s="307" t="s">
        <v>682</v>
      </c>
      <c r="I157" s="307" t="s">
        <v>644</v>
      </c>
      <c r="J157" s="307">
        <v>50</v>
      </c>
      <c r="K157" s="303"/>
    </row>
    <row r="158" spans="2:11" s="1" customFormat="1" ht="15" customHeight="1">
      <c r="B158" s="280"/>
      <c r="C158" s="307" t="s">
        <v>667</v>
      </c>
      <c r="D158" s="257"/>
      <c r="E158" s="257"/>
      <c r="F158" s="308" t="s">
        <v>648</v>
      </c>
      <c r="G158" s="257"/>
      <c r="H158" s="307" t="s">
        <v>682</v>
      </c>
      <c r="I158" s="307" t="s">
        <v>644</v>
      </c>
      <c r="J158" s="307">
        <v>50</v>
      </c>
      <c r="K158" s="303"/>
    </row>
    <row r="159" spans="2:11" s="1" customFormat="1" ht="15" customHeight="1">
      <c r="B159" s="280"/>
      <c r="C159" s="307" t="s">
        <v>125</v>
      </c>
      <c r="D159" s="257"/>
      <c r="E159" s="257"/>
      <c r="F159" s="308" t="s">
        <v>642</v>
      </c>
      <c r="G159" s="257"/>
      <c r="H159" s="307" t="s">
        <v>704</v>
      </c>
      <c r="I159" s="307" t="s">
        <v>644</v>
      </c>
      <c r="J159" s="307" t="s">
        <v>705</v>
      </c>
      <c r="K159" s="303"/>
    </row>
    <row r="160" spans="2:11" s="1" customFormat="1" ht="15" customHeight="1">
      <c r="B160" s="280"/>
      <c r="C160" s="307" t="s">
        <v>706</v>
      </c>
      <c r="D160" s="257"/>
      <c r="E160" s="257"/>
      <c r="F160" s="308" t="s">
        <v>642</v>
      </c>
      <c r="G160" s="257"/>
      <c r="H160" s="307" t="s">
        <v>707</v>
      </c>
      <c r="I160" s="307" t="s">
        <v>677</v>
      </c>
      <c r="J160" s="307"/>
      <c r="K160" s="303"/>
    </row>
    <row r="161" spans="2:1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pans="2:11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pans="2:11" s="1" customFormat="1" ht="18.75" customHeight="1"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</row>
    <row r="164" spans="2:11" s="1" customFormat="1" ht="7.5" customHeight="1">
      <c r="B164" s="246"/>
      <c r="C164" s="247"/>
      <c r="D164" s="247"/>
      <c r="E164" s="247"/>
      <c r="F164" s="247"/>
      <c r="G164" s="247"/>
      <c r="H164" s="247"/>
      <c r="I164" s="247"/>
      <c r="J164" s="247"/>
      <c r="K164" s="248"/>
    </row>
    <row r="165" spans="2:11" s="1" customFormat="1" ht="45" customHeight="1">
      <c r="B165" s="249"/>
      <c r="C165" s="381" t="s">
        <v>708</v>
      </c>
      <c r="D165" s="381"/>
      <c r="E165" s="381"/>
      <c r="F165" s="381"/>
      <c r="G165" s="381"/>
      <c r="H165" s="381"/>
      <c r="I165" s="381"/>
      <c r="J165" s="381"/>
      <c r="K165" s="250"/>
    </row>
    <row r="166" spans="2:11" s="1" customFormat="1" ht="17.25" customHeight="1">
      <c r="B166" s="249"/>
      <c r="C166" s="270" t="s">
        <v>636</v>
      </c>
      <c r="D166" s="270"/>
      <c r="E166" s="270"/>
      <c r="F166" s="270" t="s">
        <v>637</v>
      </c>
      <c r="G166" s="312"/>
      <c r="H166" s="313" t="s">
        <v>58</v>
      </c>
      <c r="I166" s="313" t="s">
        <v>61</v>
      </c>
      <c r="J166" s="270" t="s">
        <v>638</v>
      </c>
      <c r="K166" s="250"/>
    </row>
    <row r="167" spans="2:11" s="1" customFormat="1" ht="17.25" customHeight="1">
      <c r="B167" s="251"/>
      <c r="C167" s="272" t="s">
        <v>639</v>
      </c>
      <c r="D167" s="272"/>
      <c r="E167" s="272"/>
      <c r="F167" s="273" t="s">
        <v>640</v>
      </c>
      <c r="G167" s="314"/>
      <c r="H167" s="315"/>
      <c r="I167" s="315"/>
      <c r="J167" s="272" t="s">
        <v>641</v>
      </c>
      <c r="K167" s="252"/>
    </row>
    <row r="168" spans="2:11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pans="2:11" s="1" customFormat="1" ht="15" customHeight="1">
      <c r="B169" s="280"/>
      <c r="C169" s="257" t="s">
        <v>645</v>
      </c>
      <c r="D169" s="257"/>
      <c r="E169" s="257"/>
      <c r="F169" s="278" t="s">
        <v>642</v>
      </c>
      <c r="G169" s="257"/>
      <c r="H169" s="257" t="s">
        <v>682</v>
      </c>
      <c r="I169" s="257" t="s">
        <v>644</v>
      </c>
      <c r="J169" s="257">
        <v>120</v>
      </c>
      <c r="K169" s="303"/>
    </row>
    <row r="170" spans="2:11" s="1" customFormat="1" ht="15" customHeight="1">
      <c r="B170" s="280"/>
      <c r="C170" s="257" t="s">
        <v>691</v>
      </c>
      <c r="D170" s="257"/>
      <c r="E170" s="257"/>
      <c r="F170" s="278" t="s">
        <v>642</v>
      </c>
      <c r="G170" s="257"/>
      <c r="H170" s="257" t="s">
        <v>692</v>
      </c>
      <c r="I170" s="257" t="s">
        <v>644</v>
      </c>
      <c r="J170" s="257" t="s">
        <v>693</v>
      </c>
      <c r="K170" s="303"/>
    </row>
    <row r="171" spans="2:11" s="1" customFormat="1" ht="15" customHeight="1">
      <c r="B171" s="280"/>
      <c r="C171" s="257" t="s">
        <v>95</v>
      </c>
      <c r="D171" s="257"/>
      <c r="E171" s="257"/>
      <c r="F171" s="278" t="s">
        <v>642</v>
      </c>
      <c r="G171" s="257"/>
      <c r="H171" s="257" t="s">
        <v>709</v>
      </c>
      <c r="I171" s="257" t="s">
        <v>644</v>
      </c>
      <c r="J171" s="257" t="s">
        <v>693</v>
      </c>
      <c r="K171" s="303"/>
    </row>
    <row r="172" spans="2:11" s="1" customFormat="1" ht="15" customHeight="1">
      <c r="B172" s="280"/>
      <c r="C172" s="257" t="s">
        <v>647</v>
      </c>
      <c r="D172" s="257"/>
      <c r="E172" s="257"/>
      <c r="F172" s="278" t="s">
        <v>648</v>
      </c>
      <c r="G172" s="257"/>
      <c r="H172" s="257" t="s">
        <v>709</v>
      </c>
      <c r="I172" s="257" t="s">
        <v>644</v>
      </c>
      <c r="J172" s="257">
        <v>50</v>
      </c>
      <c r="K172" s="303"/>
    </row>
    <row r="173" spans="2:11" s="1" customFormat="1" ht="15" customHeight="1">
      <c r="B173" s="280"/>
      <c r="C173" s="257" t="s">
        <v>650</v>
      </c>
      <c r="D173" s="257"/>
      <c r="E173" s="257"/>
      <c r="F173" s="278" t="s">
        <v>642</v>
      </c>
      <c r="G173" s="257"/>
      <c r="H173" s="257" t="s">
        <v>709</v>
      </c>
      <c r="I173" s="257" t="s">
        <v>652</v>
      </c>
      <c r="J173" s="257"/>
      <c r="K173" s="303"/>
    </row>
    <row r="174" spans="2:11" s="1" customFormat="1" ht="15" customHeight="1">
      <c r="B174" s="280"/>
      <c r="C174" s="257" t="s">
        <v>661</v>
      </c>
      <c r="D174" s="257"/>
      <c r="E174" s="257"/>
      <c r="F174" s="278" t="s">
        <v>648</v>
      </c>
      <c r="G174" s="257"/>
      <c r="H174" s="257" t="s">
        <v>709</v>
      </c>
      <c r="I174" s="257" t="s">
        <v>644</v>
      </c>
      <c r="J174" s="257">
        <v>50</v>
      </c>
      <c r="K174" s="303"/>
    </row>
    <row r="175" spans="2:11" s="1" customFormat="1" ht="15" customHeight="1">
      <c r="B175" s="280"/>
      <c r="C175" s="257" t="s">
        <v>669</v>
      </c>
      <c r="D175" s="257"/>
      <c r="E175" s="257"/>
      <c r="F175" s="278" t="s">
        <v>648</v>
      </c>
      <c r="G175" s="257"/>
      <c r="H175" s="257" t="s">
        <v>709</v>
      </c>
      <c r="I175" s="257" t="s">
        <v>644</v>
      </c>
      <c r="J175" s="257">
        <v>50</v>
      </c>
      <c r="K175" s="303"/>
    </row>
    <row r="176" spans="2:11" s="1" customFormat="1" ht="15" customHeight="1">
      <c r="B176" s="280"/>
      <c r="C176" s="257" t="s">
        <v>667</v>
      </c>
      <c r="D176" s="257"/>
      <c r="E176" s="257"/>
      <c r="F176" s="278" t="s">
        <v>648</v>
      </c>
      <c r="G176" s="257"/>
      <c r="H176" s="257" t="s">
        <v>709</v>
      </c>
      <c r="I176" s="257" t="s">
        <v>644</v>
      </c>
      <c r="J176" s="257">
        <v>50</v>
      </c>
      <c r="K176" s="303"/>
    </row>
    <row r="177" spans="2:11" s="1" customFormat="1" ht="15" customHeight="1">
      <c r="B177" s="280"/>
      <c r="C177" s="257" t="s">
        <v>131</v>
      </c>
      <c r="D177" s="257"/>
      <c r="E177" s="257"/>
      <c r="F177" s="278" t="s">
        <v>642</v>
      </c>
      <c r="G177" s="257"/>
      <c r="H177" s="257" t="s">
        <v>710</v>
      </c>
      <c r="I177" s="257" t="s">
        <v>711</v>
      </c>
      <c r="J177" s="257"/>
      <c r="K177" s="303"/>
    </row>
    <row r="178" spans="2:11" s="1" customFormat="1" ht="15" customHeight="1">
      <c r="B178" s="280"/>
      <c r="C178" s="257" t="s">
        <v>61</v>
      </c>
      <c r="D178" s="257"/>
      <c r="E178" s="257"/>
      <c r="F178" s="278" t="s">
        <v>642</v>
      </c>
      <c r="G178" s="257"/>
      <c r="H178" s="257" t="s">
        <v>712</v>
      </c>
      <c r="I178" s="257" t="s">
        <v>713</v>
      </c>
      <c r="J178" s="257">
        <v>1</v>
      </c>
      <c r="K178" s="303"/>
    </row>
    <row r="179" spans="2:11" s="1" customFormat="1" ht="15" customHeight="1">
      <c r="B179" s="280"/>
      <c r="C179" s="257" t="s">
        <v>57</v>
      </c>
      <c r="D179" s="257"/>
      <c r="E179" s="257"/>
      <c r="F179" s="278" t="s">
        <v>642</v>
      </c>
      <c r="G179" s="257"/>
      <c r="H179" s="257" t="s">
        <v>714</v>
      </c>
      <c r="I179" s="257" t="s">
        <v>644</v>
      </c>
      <c r="J179" s="257">
        <v>20</v>
      </c>
      <c r="K179" s="303"/>
    </row>
    <row r="180" spans="2:11" s="1" customFormat="1" ht="15" customHeight="1">
      <c r="B180" s="280"/>
      <c r="C180" s="257" t="s">
        <v>58</v>
      </c>
      <c r="D180" s="257"/>
      <c r="E180" s="257"/>
      <c r="F180" s="278" t="s">
        <v>642</v>
      </c>
      <c r="G180" s="257"/>
      <c r="H180" s="257" t="s">
        <v>715</v>
      </c>
      <c r="I180" s="257" t="s">
        <v>644</v>
      </c>
      <c r="J180" s="257">
        <v>255</v>
      </c>
      <c r="K180" s="303"/>
    </row>
    <row r="181" spans="2:11" s="1" customFormat="1" ht="15" customHeight="1">
      <c r="B181" s="280"/>
      <c r="C181" s="257" t="s">
        <v>132</v>
      </c>
      <c r="D181" s="257"/>
      <c r="E181" s="257"/>
      <c r="F181" s="278" t="s">
        <v>642</v>
      </c>
      <c r="G181" s="257"/>
      <c r="H181" s="257" t="s">
        <v>606</v>
      </c>
      <c r="I181" s="257" t="s">
        <v>644</v>
      </c>
      <c r="J181" s="257">
        <v>10</v>
      </c>
      <c r="K181" s="303"/>
    </row>
    <row r="182" spans="2:11" s="1" customFormat="1" ht="15" customHeight="1">
      <c r="B182" s="280"/>
      <c r="C182" s="257" t="s">
        <v>133</v>
      </c>
      <c r="D182" s="257"/>
      <c r="E182" s="257"/>
      <c r="F182" s="278" t="s">
        <v>642</v>
      </c>
      <c r="G182" s="257"/>
      <c r="H182" s="257" t="s">
        <v>716</v>
      </c>
      <c r="I182" s="257" t="s">
        <v>677</v>
      </c>
      <c r="J182" s="257"/>
      <c r="K182" s="303"/>
    </row>
    <row r="183" spans="2:11" s="1" customFormat="1" ht="15" customHeight="1">
      <c r="B183" s="280"/>
      <c r="C183" s="257" t="s">
        <v>717</v>
      </c>
      <c r="D183" s="257"/>
      <c r="E183" s="257"/>
      <c r="F183" s="278" t="s">
        <v>642</v>
      </c>
      <c r="G183" s="257"/>
      <c r="H183" s="257" t="s">
        <v>718</v>
      </c>
      <c r="I183" s="257" t="s">
        <v>677</v>
      </c>
      <c r="J183" s="257"/>
      <c r="K183" s="303"/>
    </row>
    <row r="184" spans="2:11" s="1" customFormat="1" ht="15" customHeight="1">
      <c r="B184" s="280"/>
      <c r="C184" s="257" t="s">
        <v>706</v>
      </c>
      <c r="D184" s="257"/>
      <c r="E184" s="257"/>
      <c r="F184" s="278" t="s">
        <v>642</v>
      </c>
      <c r="G184" s="257"/>
      <c r="H184" s="257" t="s">
        <v>719</v>
      </c>
      <c r="I184" s="257" t="s">
        <v>677</v>
      </c>
      <c r="J184" s="257"/>
      <c r="K184" s="303"/>
    </row>
    <row r="185" spans="2:11" s="1" customFormat="1" ht="15" customHeight="1">
      <c r="B185" s="280"/>
      <c r="C185" s="257" t="s">
        <v>135</v>
      </c>
      <c r="D185" s="257"/>
      <c r="E185" s="257"/>
      <c r="F185" s="278" t="s">
        <v>648</v>
      </c>
      <c r="G185" s="257"/>
      <c r="H185" s="257" t="s">
        <v>720</v>
      </c>
      <c r="I185" s="257" t="s">
        <v>644</v>
      </c>
      <c r="J185" s="257">
        <v>50</v>
      </c>
      <c r="K185" s="303"/>
    </row>
    <row r="186" spans="2:11" s="1" customFormat="1" ht="15" customHeight="1">
      <c r="B186" s="280"/>
      <c r="C186" s="257" t="s">
        <v>721</v>
      </c>
      <c r="D186" s="257"/>
      <c r="E186" s="257"/>
      <c r="F186" s="278" t="s">
        <v>648</v>
      </c>
      <c r="G186" s="257"/>
      <c r="H186" s="257" t="s">
        <v>722</v>
      </c>
      <c r="I186" s="257" t="s">
        <v>723</v>
      </c>
      <c r="J186" s="257"/>
      <c r="K186" s="303"/>
    </row>
    <row r="187" spans="2:11" s="1" customFormat="1" ht="15" customHeight="1">
      <c r="B187" s="280"/>
      <c r="C187" s="257" t="s">
        <v>724</v>
      </c>
      <c r="D187" s="257"/>
      <c r="E187" s="257"/>
      <c r="F187" s="278" t="s">
        <v>648</v>
      </c>
      <c r="G187" s="257"/>
      <c r="H187" s="257" t="s">
        <v>725</v>
      </c>
      <c r="I187" s="257" t="s">
        <v>723</v>
      </c>
      <c r="J187" s="257"/>
      <c r="K187" s="303"/>
    </row>
    <row r="188" spans="2:11" s="1" customFormat="1" ht="15" customHeight="1">
      <c r="B188" s="280"/>
      <c r="C188" s="257" t="s">
        <v>726</v>
      </c>
      <c r="D188" s="257"/>
      <c r="E188" s="257"/>
      <c r="F188" s="278" t="s">
        <v>648</v>
      </c>
      <c r="G188" s="257"/>
      <c r="H188" s="257" t="s">
        <v>727</v>
      </c>
      <c r="I188" s="257" t="s">
        <v>723</v>
      </c>
      <c r="J188" s="257"/>
      <c r="K188" s="303"/>
    </row>
    <row r="189" spans="2:11" s="1" customFormat="1" ht="15" customHeight="1">
      <c r="B189" s="280"/>
      <c r="C189" s="316" t="s">
        <v>728</v>
      </c>
      <c r="D189" s="257"/>
      <c r="E189" s="257"/>
      <c r="F189" s="278" t="s">
        <v>648</v>
      </c>
      <c r="G189" s="257"/>
      <c r="H189" s="257" t="s">
        <v>729</v>
      </c>
      <c r="I189" s="257" t="s">
        <v>730</v>
      </c>
      <c r="J189" s="317" t="s">
        <v>731</v>
      </c>
      <c r="K189" s="303"/>
    </row>
    <row r="190" spans="2:11" s="1" customFormat="1" ht="15" customHeight="1">
      <c r="B190" s="280"/>
      <c r="C190" s="316" t="s">
        <v>46</v>
      </c>
      <c r="D190" s="257"/>
      <c r="E190" s="257"/>
      <c r="F190" s="278" t="s">
        <v>642</v>
      </c>
      <c r="G190" s="257"/>
      <c r="H190" s="254" t="s">
        <v>732</v>
      </c>
      <c r="I190" s="257" t="s">
        <v>733</v>
      </c>
      <c r="J190" s="257"/>
      <c r="K190" s="303"/>
    </row>
    <row r="191" spans="2:11" s="1" customFormat="1" ht="15" customHeight="1">
      <c r="B191" s="280"/>
      <c r="C191" s="316" t="s">
        <v>734</v>
      </c>
      <c r="D191" s="257"/>
      <c r="E191" s="257"/>
      <c r="F191" s="278" t="s">
        <v>642</v>
      </c>
      <c r="G191" s="257"/>
      <c r="H191" s="257" t="s">
        <v>735</v>
      </c>
      <c r="I191" s="257" t="s">
        <v>677</v>
      </c>
      <c r="J191" s="257"/>
      <c r="K191" s="303"/>
    </row>
    <row r="192" spans="2:11" s="1" customFormat="1" ht="15" customHeight="1">
      <c r="B192" s="280"/>
      <c r="C192" s="316" t="s">
        <v>736</v>
      </c>
      <c r="D192" s="257"/>
      <c r="E192" s="257"/>
      <c r="F192" s="278" t="s">
        <v>642</v>
      </c>
      <c r="G192" s="257"/>
      <c r="H192" s="257" t="s">
        <v>737</v>
      </c>
      <c r="I192" s="257" t="s">
        <v>677</v>
      </c>
      <c r="J192" s="257"/>
      <c r="K192" s="303"/>
    </row>
    <row r="193" spans="2:11" s="1" customFormat="1" ht="15" customHeight="1">
      <c r="B193" s="280"/>
      <c r="C193" s="316" t="s">
        <v>738</v>
      </c>
      <c r="D193" s="257"/>
      <c r="E193" s="257"/>
      <c r="F193" s="278" t="s">
        <v>648</v>
      </c>
      <c r="G193" s="257"/>
      <c r="H193" s="257" t="s">
        <v>739</v>
      </c>
      <c r="I193" s="257" t="s">
        <v>677</v>
      </c>
      <c r="J193" s="257"/>
      <c r="K193" s="303"/>
    </row>
    <row r="194" spans="2:11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pans="2:11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pans="2:11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pans="2:11" s="1" customFormat="1" ht="18.75" customHeight="1"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</row>
    <row r="198" spans="2:11" s="1" customFormat="1" ht="12">
      <c r="B198" s="246"/>
      <c r="C198" s="247"/>
      <c r="D198" s="247"/>
      <c r="E198" s="247"/>
      <c r="F198" s="247"/>
      <c r="G198" s="247"/>
      <c r="H198" s="247"/>
      <c r="I198" s="247"/>
      <c r="J198" s="247"/>
      <c r="K198" s="248"/>
    </row>
    <row r="199" spans="2:11" s="1" customFormat="1" ht="22.2">
      <c r="B199" s="249"/>
      <c r="C199" s="381" t="s">
        <v>740</v>
      </c>
      <c r="D199" s="381"/>
      <c r="E199" s="381"/>
      <c r="F199" s="381"/>
      <c r="G199" s="381"/>
      <c r="H199" s="381"/>
      <c r="I199" s="381"/>
      <c r="J199" s="381"/>
      <c r="K199" s="250"/>
    </row>
    <row r="200" spans="2:11" s="1" customFormat="1" ht="25.5" customHeight="1">
      <c r="B200" s="249"/>
      <c r="C200" s="319" t="s">
        <v>741</v>
      </c>
      <c r="D200" s="319"/>
      <c r="E200" s="319"/>
      <c r="F200" s="319" t="s">
        <v>742</v>
      </c>
      <c r="G200" s="320"/>
      <c r="H200" s="387" t="s">
        <v>743</v>
      </c>
      <c r="I200" s="387"/>
      <c r="J200" s="387"/>
      <c r="K200" s="250"/>
    </row>
    <row r="201" spans="2:1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pans="2:11" s="1" customFormat="1" ht="15" customHeight="1">
      <c r="B202" s="280"/>
      <c r="C202" s="257" t="s">
        <v>733</v>
      </c>
      <c r="D202" s="257"/>
      <c r="E202" s="257"/>
      <c r="F202" s="278" t="s">
        <v>47</v>
      </c>
      <c r="G202" s="257"/>
      <c r="H202" s="386" t="s">
        <v>744</v>
      </c>
      <c r="I202" s="386"/>
      <c r="J202" s="386"/>
      <c r="K202" s="303"/>
    </row>
    <row r="203" spans="2:11" s="1" customFormat="1" ht="15" customHeight="1">
      <c r="B203" s="280"/>
      <c r="C203" s="257"/>
      <c r="D203" s="257"/>
      <c r="E203" s="257"/>
      <c r="F203" s="278" t="s">
        <v>48</v>
      </c>
      <c r="G203" s="257"/>
      <c r="H203" s="386" t="s">
        <v>745</v>
      </c>
      <c r="I203" s="386"/>
      <c r="J203" s="386"/>
      <c r="K203" s="303"/>
    </row>
    <row r="204" spans="2:11" s="1" customFormat="1" ht="15" customHeight="1">
      <c r="B204" s="280"/>
      <c r="C204" s="257"/>
      <c r="D204" s="257"/>
      <c r="E204" s="257"/>
      <c r="F204" s="278" t="s">
        <v>51</v>
      </c>
      <c r="G204" s="257"/>
      <c r="H204" s="386" t="s">
        <v>746</v>
      </c>
      <c r="I204" s="386"/>
      <c r="J204" s="386"/>
      <c r="K204" s="303"/>
    </row>
    <row r="205" spans="2:11" s="1" customFormat="1" ht="15" customHeight="1">
      <c r="B205" s="280"/>
      <c r="C205" s="257"/>
      <c r="D205" s="257"/>
      <c r="E205" s="257"/>
      <c r="F205" s="278" t="s">
        <v>49</v>
      </c>
      <c r="G205" s="257"/>
      <c r="H205" s="386" t="s">
        <v>747</v>
      </c>
      <c r="I205" s="386"/>
      <c r="J205" s="386"/>
      <c r="K205" s="303"/>
    </row>
    <row r="206" spans="2:11" s="1" customFormat="1" ht="15" customHeight="1">
      <c r="B206" s="280"/>
      <c r="C206" s="257"/>
      <c r="D206" s="257"/>
      <c r="E206" s="257"/>
      <c r="F206" s="278" t="s">
        <v>50</v>
      </c>
      <c r="G206" s="257"/>
      <c r="H206" s="386" t="s">
        <v>748</v>
      </c>
      <c r="I206" s="386"/>
      <c r="J206" s="386"/>
      <c r="K206" s="303"/>
    </row>
    <row r="207" spans="2:11" s="1" customFormat="1" ht="15" customHeight="1">
      <c r="B207" s="280"/>
      <c r="C207" s="257"/>
      <c r="D207" s="257"/>
      <c r="E207" s="257"/>
      <c r="F207" s="278"/>
      <c r="G207" s="257"/>
      <c r="H207" s="257"/>
      <c r="I207" s="257"/>
      <c r="J207" s="257"/>
      <c r="K207" s="303"/>
    </row>
    <row r="208" spans="2:11" s="1" customFormat="1" ht="15" customHeight="1">
      <c r="B208" s="280"/>
      <c r="C208" s="257" t="s">
        <v>689</v>
      </c>
      <c r="D208" s="257"/>
      <c r="E208" s="257"/>
      <c r="F208" s="278" t="s">
        <v>83</v>
      </c>
      <c r="G208" s="257"/>
      <c r="H208" s="386" t="s">
        <v>749</v>
      </c>
      <c r="I208" s="386"/>
      <c r="J208" s="386"/>
      <c r="K208" s="303"/>
    </row>
    <row r="209" spans="2:11" s="1" customFormat="1" ht="15" customHeight="1">
      <c r="B209" s="280"/>
      <c r="C209" s="257"/>
      <c r="D209" s="257"/>
      <c r="E209" s="257"/>
      <c r="F209" s="278" t="s">
        <v>587</v>
      </c>
      <c r="G209" s="257"/>
      <c r="H209" s="386" t="s">
        <v>588</v>
      </c>
      <c r="I209" s="386"/>
      <c r="J209" s="386"/>
      <c r="K209" s="303"/>
    </row>
    <row r="210" spans="2:11" s="1" customFormat="1" ht="15" customHeight="1">
      <c r="B210" s="280"/>
      <c r="C210" s="257"/>
      <c r="D210" s="257"/>
      <c r="E210" s="257"/>
      <c r="F210" s="278" t="s">
        <v>585</v>
      </c>
      <c r="G210" s="257"/>
      <c r="H210" s="386" t="s">
        <v>750</v>
      </c>
      <c r="I210" s="386"/>
      <c r="J210" s="386"/>
      <c r="K210" s="303"/>
    </row>
    <row r="211" spans="2:11" s="1" customFormat="1" ht="15" customHeight="1">
      <c r="B211" s="321"/>
      <c r="C211" s="257"/>
      <c r="D211" s="257"/>
      <c r="E211" s="257"/>
      <c r="F211" s="278" t="s">
        <v>118</v>
      </c>
      <c r="G211" s="316"/>
      <c r="H211" s="385" t="s">
        <v>119</v>
      </c>
      <c r="I211" s="385"/>
      <c r="J211" s="385"/>
      <c r="K211" s="322"/>
    </row>
    <row r="212" spans="2:11" s="1" customFormat="1" ht="15" customHeight="1">
      <c r="B212" s="321"/>
      <c r="C212" s="257"/>
      <c r="D212" s="257"/>
      <c r="E212" s="257"/>
      <c r="F212" s="278" t="s">
        <v>589</v>
      </c>
      <c r="G212" s="316"/>
      <c r="H212" s="385" t="s">
        <v>751</v>
      </c>
      <c r="I212" s="385"/>
      <c r="J212" s="385"/>
      <c r="K212" s="322"/>
    </row>
    <row r="213" spans="2:11" s="1" customFormat="1" ht="15" customHeight="1">
      <c r="B213" s="321"/>
      <c r="C213" s="257"/>
      <c r="D213" s="257"/>
      <c r="E213" s="257"/>
      <c r="F213" s="278"/>
      <c r="G213" s="316"/>
      <c r="H213" s="307"/>
      <c r="I213" s="307"/>
      <c r="J213" s="307"/>
      <c r="K213" s="322"/>
    </row>
    <row r="214" spans="2:11" s="1" customFormat="1" ht="15" customHeight="1">
      <c r="B214" s="321"/>
      <c r="C214" s="257" t="s">
        <v>713</v>
      </c>
      <c r="D214" s="257"/>
      <c r="E214" s="257"/>
      <c r="F214" s="278">
        <v>1</v>
      </c>
      <c r="G214" s="316"/>
      <c r="H214" s="385" t="s">
        <v>752</v>
      </c>
      <c r="I214" s="385"/>
      <c r="J214" s="385"/>
      <c r="K214" s="322"/>
    </row>
    <row r="215" spans="2:11" s="1" customFormat="1" ht="15" customHeight="1">
      <c r="B215" s="321"/>
      <c r="C215" s="257"/>
      <c r="D215" s="257"/>
      <c r="E215" s="257"/>
      <c r="F215" s="278">
        <v>2</v>
      </c>
      <c r="G215" s="316"/>
      <c r="H215" s="385" t="s">
        <v>753</v>
      </c>
      <c r="I215" s="385"/>
      <c r="J215" s="385"/>
      <c r="K215" s="322"/>
    </row>
    <row r="216" spans="2:11" s="1" customFormat="1" ht="15" customHeight="1">
      <c r="B216" s="321"/>
      <c r="C216" s="257"/>
      <c r="D216" s="257"/>
      <c r="E216" s="257"/>
      <c r="F216" s="278">
        <v>3</v>
      </c>
      <c r="G216" s="316"/>
      <c r="H216" s="385" t="s">
        <v>754</v>
      </c>
      <c r="I216" s="385"/>
      <c r="J216" s="385"/>
      <c r="K216" s="322"/>
    </row>
    <row r="217" spans="2:11" s="1" customFormat="1" ht="15" customHeight="1">
      <c r="B217" s="321"/>
      <c r="C217" s="257"/>
      <c r="D217" s="257"/>
      <c r="E217" s="257"/>
      <c r="F217" s="278">
        <v>4</v>
      </c>
      <c r="G217" s="316"/>
      <c r="H217" s="385" t="s">
        <v>755</v>
      </c>
      <c r="I217" s="385"/>
      <c r="J217" s="385"/>
      <c r="K217" s="322"/>
    </row>
    <row r="218" spans="2:11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00 - Příprava území</vt:lpstr>
      <vt:lpstr>SO 01 - Koryto toku</vt:lpstr>
      <vt:lpstr>SO 02.1 - Zátopa</vt:lpstr>
      <vt:lpstr>SO 02.2 - Hráz</vt:lpstr>
      <vt:lpstr>SO 03.1 - Zátopa</vt:lpstr>
      <vt:lpstr>SO 03.2 -  Hráz</vt:lpstr>
      <vt:lpstr>SO 04.1 - Zátopa</vt:lpstr>
      <vt:lpstr>SO 04.2 - Hráz</vt:lpstr>
      <vt:lpstr>SO 05 - Mobiliář </vt:lpstr>
      <vt:lpstr>VON - Vedlejší a ostatní ...</vt:lpstr>
      <vt:lpstr>Pokyny pro vyplnění</vt:lpstr>
      <vt:lpstr>'Rekapitulace stavby'!Názvy_tisku</vt:lpstr>
      <vt:lpstr>'SO 00 - Příprava území'!Názvy_tisku</vt:lpstr>
      <vt:lpstr>'SO 01 - Koryto toku'!Názvy_tisku</vt:lpstr>
      <vt:lpstr>'SO 02.1 - Zátopa'!Názvy_tisku</vt:lpstr>
      <vt:lpstr>'SO 02.2 - Hráz'!Názvy_tisku</vt:lpstr>
      <vt:lpstr>'SO 03.1 - Zátopa'!Názvy_tisku</vt:lpstr>
      <vt:lpstr>'SO 03.2 -  Hráz'!Názvy_tisku</vt:lpstr>
      <vt:lpstr>'SO 04.1 - Zátopa'!Názvy_tisku</vt:lpstr>
      <vt:lpstr>'SO 04.2 - Hráz'!Názvy_tisku</vt:lpstr>
      <vt:lpstr>'SO 05 - Mobiliář '!Názvy_tisku</vt:lpstr>
      <vt:lpstr>'VON - Vedlejší a ostatní ...'!Názvy_tisku</vt:lpstr>
      <vt:lpstr>'Pokyny pro vyplnění'!Oblast_tisku</vt:lpstr>
      <vt:lpstr>'Rekapitulace stavby'!Oblast_tisku</vt:lpstr>
      <vt:lpstr>'SO 00 - Příprava území'!Oblast_tisku</vt:lpstr>
      <vt:lpstr>'SO 01 - Koryto toku'!Oblast_tisku</vt:lpstr>
      <vt:lpstr>'SO 02.1 - Zátopa'!Oblast_tisku</vt:lpstr>
      <vt:lpstr>'SO 02.2 - Hráz'!Oblast_tisku</vt:lpstr>
      <vt:lpstr>'SO 03.1 - Zátopa'!Oblast_tisku</vt:lpstr>
      <vt:lpstr>'SO 03.2 -  Hráz'!Oblast_tisku</vt:lpstr>
      <vt:lpstr>'SO 04.1 - Zátopa'!Oblast_tisku</vt:lpstr>
      <vt:lpstr>'SO 04.2 - Hráz'!Oblast_tisku</vt:lpstr>
      <vt:lpstr>'SO 05 - Mobiliář 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Zatloukalová Eva, Ing.</cp:lastModifiedBy>
  <cp:lastPrinted>2020-09-14T10:13:41Z</cp:lastPrinted>
  <dcterms:created xsi:type="dcterms:W3CDTF">2020-09-14T10:12:17Z</dcterms:created>
  <dcterms:modified xsi:type="dcterms:W3CDTF">2020-10-12T14:08:17Z</dcterms:modified>
</cp:coreProperties>
</file>