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4527"/>
  <workbookPr/>
  <bookViews>
    <workbookView xWindow="3840" yWindow="0" windowWidth="15000" windowHeight="15600" activeTab="0"/>
  </bookViews>
  <sheets>
    <sheet name="KL" sheetId="4" r:id="rId1"/>
    <sheet name="Rekapitulace stavby" sheetId="1" r:id="rId2"/>
    <sheet name="K1-001-2022 - K1 - Oprava..." sheetId="2" r:id="rId3"/>
    <sheet name="Pokyny pro vyplnění" sheetId="3" r:id="rId4"/>
  </sheets>
  <definedNames>
    <definedName name="_xlnm._FilterDatabase" localSheetId="2" hidden="1">'K1-001-2022 - K1 - Oprava...'!$C$88:$K$88</definedName>
    <definedName name="_xlnm.Print_Area" localSheetId="2">'K1-001-2022 - K1 - Oprava...'!$C$4:$J$34,'K1-001-2022 - K1 - Oprava...'!$C$40:$J$72,'K1-001-2022 - K1 - Oprava...'!$C$78:$K$302</definedName>
    <definedName name="_xlnm.Print_Area" localSheetId="3">'Pokyny pro vyplnění'!$B$2:$K$69,'Pokyny pro vyplnění'!$B$72:$K$116,'Pokyny pro vyplnění'!$B$119:$K$188,'Pokyny pro vyplnění'!$B$192:$K$212</definedName>
    <definedName name="_xlnm.Print_Area" localSheetId="1">'Rekapitulace stavby'!$D$4:$AO$33,'Rekapitulace stavby'!$C$39:$AQ$53</definedName>
    <definedName name="_xlnm.Print_Titles" localSheetId="1">'Rekapitulace stavby'!$49:$49</definedName>
    <definedName name="_xlnm.Print_Titles" localSheetId="2">'K1-001-2022 - K1 - Oprava...'!$88:$88</definedName>
  </definedNames>
  <calcPr fullCalcOnLoad="1"/>
  <extLst/>
</workbook>
</file>

<file path=xl/sharedStrings.xml><?xml version="1.0" encoding="utf-8"?>
<sst xmlns="http://schemas.openxmlformats.org/spreadsheetml/2006/main" count="3373" uniqueCount="967">
  <si>
    <t>Export VZ</t>
  </si>
  <si>
    <t>List obsahuje:</t>
  </si>
  <si>
    <t>3.0</t>
  </si>
  <si>
    <t>ZAMOK</t>
  </si>
  <si>
    <t>False</t>
  </si>
  <si>
    <t>{81a0d440-9947-449b-bb95-605d5fd43bb8}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</si>
  <si>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</si>
  <si>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</si>
  <si>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</si>
  <si>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</si>
  <si>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</si>
  <si>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</si>
  <si>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</si>
  <si>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</si>
  <si>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K1/001/2022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</si>
  <si>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</si>
  <si>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</si>
  <si>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K1 - Oprava rozvodů tepla a teplé užitkové vody na zdroji VST K1-Prievidzská, topná větev „C“ Bludovská</t>
  </si>
  <si>
    <t>0,1</t>
  </si>
  <si>
    <t>KSO:</t>
  </si>
  <si>
    <t/>
  </si>
  <si>
    <t>CC-CZ:</t>
  </si>
  <si>
    <t>1</t>
  </si>
  <si>
    <t>Místo:</t>
  </si>
  <si>
    <t>Bludovská</t>
  </si>
  <si>
    <t>Datum:</t>
  </si>
  <si>
    <t>22. 10. 2021</t>
  </si>
  <si>
    <t>10</t>
  </si>
  <si>
    <t>100</t>
  </si>
  <si>
    <t>Zadavatel:</t>
  </si>
  <si>
    <t>IČ:</t>
  </si>
  <si>
    <t>65138163</t>
  </si>
  <si>
    <t>Podniky města Šumperka a.s.</t>
  </si>
  <si>
    <t>DIČ:</t>
  </si>
  <si>
    <t>CZ65138163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</si>
  <si>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</si>
  <si>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</si>
  <si>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</si>
  <si>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</si>
  <si>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</si>
  <si>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</si>
  <si>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</si>
  <si>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</si>
  <si>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</si>
  <si>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</si>
  <si>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</si>
  <si>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</si>
  <si>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</si>
  <si>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</si>
  <si>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</si>
  <si>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</si>
  <si>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</si>
  <si>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</si>
  <si>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</si>
  <si>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</si>
  <si>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</si>
  <si>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</si>
  <si>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</si>
  <si>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</si>
  <si>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</si>
  <si>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</si>
  <si>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</si>
  <si>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</si>
  <si>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</si>
  <si>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</si>
  <si>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</si>
  <si>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</si>
  <si>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</si>
  <si>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</si>
  <si>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</si>
  <si>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</si>
  <si>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</si>
  <si>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</si>
  <si>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</si>
  <si>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</si>
  <si>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</si>
  <si>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</si>
  <si>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</si>
  <si>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STA</t>
  </si>
  <si>
    <t>###NOINSERT###</t>
  </si>
  <si>
    <t>Zpět na list:</t>
  </si>
  <si>
    <t>2</t>
  </si>
  <si>
    <t>KRYCÍ LIST SOUPISU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</si>
  <si>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</si>
  <si>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</si>
  <si>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</si>
  <si>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</si>
  <si>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</si>
  <si>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</si>
  <si>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</si>
  <si>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</si>
  <si>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</si>
  <si>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</si>
  <si>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</si>
  <si>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</si>
  <si>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</si>
  <si>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</si>
  <si>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</si>
  <si>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</si>
  <si>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</si>
  <si>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722 - Zdravotechnika - vnitřní vodovod</t>
  </si>
  <si>
    <t xml:space="preserve">    734 - Ústřední vytápění - armatury</t>
  </si>
  <si>
    <t>M - Práce a dodávky M</t>
  </si>
  <si>
    <t xml:space="preserve">    23-M - Montáže potrubí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</si>
  <si>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</si>
  <si>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</si>
  <si>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</si>
  <si>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</si>
  <si>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</si>
  <si>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</si>
  <si>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</si>
  <si>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</si>
  <si>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</si>
  <si>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</si>
  <si>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</si>
  <si>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</si>
  <si>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</si>
  <si>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</si>
  <si>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</si>
  <si>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</si>
  <si>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</si>
  <si>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</si>
  <si>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</si>
  <si>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</si>
  <si>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</si>
  <si>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</si>
  <si>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</si>
  <si>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ze zámkových dlaždic</t>
  </si>
  <si>
    <t>m2</t>
  </si>
  <si>
    <t>CS ÚRS 2016 01</t>
  </si>
  <si>
    <t>4</t>
  </si>
  <si>
    <t>227630985</t>
  </si>
  <si>
    <t>VV</t>
  </si>
  <si>
    <t>24*1,4+72*2+2*2"zámková dlažba</t>
  </si>
  <si>
    <t>113107142</t>
  </si>
  <si>
    <t>Odstranění podkladu pl do 50 m2 živičných tl 100 mm-chodník</t>
  </si>
  <si>
    <t>12762422</t>
  </si>
  <si>
    <t>2*1,5</t>
  </si>
  <si>
    <t>3</t>
  </si>
  <si>
    <t>113107112</t>
  </si>
  <si>
    <t>Odstranění podkladu pl do 50 m2 z kameniva těženého do tl 200 mm</t>
  </si>
  <si>
    <t>1377165960</t>
  </si>
  <si>
    <t>3+181,6</t>
  </si>
  <si>
    <t>113202111</t>
  </si>
  <si>
    <t>Vytrhání obrub krajníků obrubníků stojatých</t>
  </si>
  <si>
    <t>m</t>
  </si>
  <si>
    <t>2003201724</t>
  </si>
  <si>
    <t>24+72+2*2+8+10</t>
  </si>
  <si>
    <t>5</t>
  </si>
  <si>
    <t>119002121</t>
  </si>
  <si>
    <t>Pomocné konstrukce při zabezpečení výkopů přechodovou lávkou l do 2 m včetně zábradlí zřízení</t>
  </si>
  <si>
    <t>kus</t>
  </si>
  <si>
    <t>-807058002</t>
  </si>
  <si>
    <t>6</t>
  </si>
  <si>
    <t>119002122</t>
  </si>
  <si>
    <t>Pomocné konstrukce při zabezpečení výkopů přechodovou lávkou l do 2 m včetně zábradlí odstranění</t>
  </si>
  <si>
    <t>92162854</t>
  </si>
  <si>
    <t>7</t>
  </si>
  <si>
    <t>121101101</t>
  </si>
  <si>
    <t>Sejmutí ornice s přemístěním na vzdálenost do 50 m</t>
  </si>
  <si>
    <t>m3</t>
  </si>
  <si>
    <t>1186751362</t>
  </si>
  <si>
    <t>(6+65+36+27+42,5+12,5)*1,8*0,2</t>
  </si>
  <si>
    <t>40*1*0,2</t>
  </si>
  <si>
    <t>Součet</t>
  </si>
  <si>
    <t>8</t>
  </si>
  <si>
    <t>122201101.2</t>
  </si>
  <si>
    <t>úprava rýhy pro usazení obrub</t>
  </si>
  <si>
    <t>1959145856</t>
  </si>
  <si>
    <t>118*0,3*0,3</t>
  </si>
  <si>
    <t>9</t>
  </si>
  <si>
    <t>122201101.1</t>
  </si>
  <si>
    <t>Odkopávky a prokopávky nezapažené v hornině tř. 3 objem do 100 m3 ve svahu</t>
  </si>
  <si>
    <t>-528640415</t>
  </si>
  <si>
    <t>25*1,8*1,2</t>
  </si>
  <si>
    <t>122201102</t>
  </si>
  <si>
    <t>Odkopávky a prokopávky nezapažené v hornině tř. 3 objem do 1000 m3</t>
  </si>
  <si>
    <t>-1171643892</t>
  </si>
  <si>
    <t>(311-25)*1,8*1,5</t>
  </si>
  <si>
    <t>11</t>
  </si>
  <si>
    <t>122201109</t>
  </si>
  <si>
    <t>Příplatek za lepivost u odkopávek v hornině tř. 1 až 3</t>
  </si>
  <si>
    <t>1777325991</t>
  </si>
  <si>
    <t>772,2+54</t>
  </si>
  <si>
    <t>12</t>
  </si>
  <si>
    <t>130001101</t>
  </si>
  <si>
    <t>Příplatek za ztížení vykopávky v blízkosti podzemního vedení</t>
  </si>
  <si>
    <t>963024890</t>
  </si>
  <si>
    <t>(52+126)*0,5*0,5+2*1*0,5</t>
  </si>
  <si>
    <t>13</t>
  </si>
  <si>
    <t>162701105</t>
  </si>
  <si>
    <t>Vodorovné přemístění do 10000 m výkopku/sypaniny z horniny tř. 1 až 4</t>
  </si>
  <si>
    <t>-621049879</t>
  </si>
  <si>
    <t>(311-25)*1,8*0,2"chybějící zemina</t>
  </si>
  <si>
    <t>234,277"obsyp potrubí</t>
  </si>
  <si>
    <t>69,975"pískové lože</t>
  </si>
  <si>
    <t>14</t>
  </si>
  <si>
    <t>162701109</t>
  </si>
  <si>
    <t>Příplatek k vodorovnému přemístění výkopku/sypaniny z horniny tř. 1 až 4 ZKD 1000 m přes 10000 m</t>
  </si>
  <si>
    <t>-431416057</t>
  </si>
  <si>
    <t>234,2777+69,975</t>
  </si>
  <si>
    <t>304,253*20 'Přepočtené koeficientem množství</t>
  </si>
  <si>
    <t>167101101</t>
  </si>
  <si>
    <t>Nakládání výkopku z hornin tř. 1 až 4 do 100 m3</t>
  </si>
  <si>
    <t>931397172</t>
  </si>
  <si>
    <t>16</t>
  </si>
  <si>
    <t>M</t>
  </si>
  <si>
    <t>583413320.1</t>
  </si>
  <si>
    <t xml:space="preserve">zemina </t>
  </si>
  <si>
    <t>t</t>
  </si>
  <si>
    <t>843764107</t>
  </si>
  <si>
    <t>102,96*2</t>
  </si>
  <si>
    <t>17</t>
  </si>
  <si>
    <t>174101101</t>
  </si>
  <si>
    <t>Zásyp jam, šachet rýh nebo kolem objektů sypaninou se zhutněním</t>
  </si>
  <si>
    <t>-176511205</t>
  </si>
  <si>
    <t>18</t>
  </si>
  <si>
    <t>175151101</t>
  </si>
  <si>
    <t>Obsypání potrubí strojně sypaninou bez prohození, uloženou do 3 m</t>
  </si>
  <si>
    <t>439994365</t>
  </si>
  <si>
    <t>311*1,5*0,55</t>
  </si>
  <si>
    <t>-24,151+0,305+2,895</t>
  </si>
  <si>
    <t>-4,836+2,814+0,675</t>
  </si>
  <si>
    <t>19</t>
  </si>
  <si>
    <t>583312000</t>
  </si>
  <si>
    <t>štěrkopísek zásypový materiál</t>
  </si>
  <si>
    <t>-1795192379</t>
  </si>
  <si>
    <t>234,277*2 'Přepočtené koeficientem množství</t>
  </si>
  <si>
    <t>20</t>
  </si>
  <si>
    <t>181301102</t>
  </si>
  <si>
    <t>Rozprostření ornice tl vrstvy do 150 mm pl do 500 m2 v rovině nebo ve svahu do 1:5</t>
  </si>
  <si>
    <t>610063066</t>
  </si>
  <si>
    <t>(6+65+36+27+42,5+12,5)*1,8</t>
  </si>
  <si>
    <t>40*1</t>
  </si>
  <si>
    <t>-25*2</t>
  </si>
  <si>
    <t>182301122</t>
  </si>
  <si>
    <t>Rozprostření ornice pl do 500 m2 ve svahu přes 1:5 tl vrstvy do 150 mm</t>
  </si>
  <si>
    <t>908230641</t>
  </si>
  <si>
    <t>25*2</t>
  </si>
  <si>
    <t>22</t>
  </si>
  <si>
    <t>181411131</t>
  </si>
  <si>
    <t>Založení parkového trávníku výsevem plochy do 1000 m2 v rovině a ve svahu do 1:5</t>
  </si>
  <si>
    <t>645784755</t>
  </si>
  <si>
    <t>23</t>
  </si>
  <si>
    <t>181411133</t>
  </si>
  <si>
    <t>Založení parkového trávníku výsevem plochy do 1000 m2 ve svahu do 1:1</t>
  </si>
  <si>
    <t>1412085016</t>
  </si>
  <si>
    <t>24</t>
  </si>
  <si>
    <t>005724100</t>
  </si>
  <si>
    <t>osivo směs travní parková</t>
  </si>
  <si>
    <t>kg</t>
  </si>
  <si>
    <t>-645164514</t>
  </si>
  <si>
    <t>380*0,025</t>
  </si>
  <si>
    <t>25</t>
  </si>
  <si>
    <t>184004415.1</t>
  </si>
  <si>
    <t xml:space="preserve">Opětovné zasazení vykopaných stromků </t>
  </si>
  <si>
    <t>-382671916</t>
  </si>
  <si>
    <t>P</t>
  </si>
  <si>
    <t>Poznámka k položce:
V areálu MŠ- přesné místo zasazení zkonzultovat s provozovatelem MŠ</t>
  </si>
  <si>
    <t>26</t>
  </si>
  <si>
    <t>184512113</t>
  </si>
  <si>
    <t xml:space="preserve">Vyzvednutí stromů k přesazení průměru kmene do 0,1 m </t>
  </si>
  <si>
    <t>1018633054</t>
  </si>
  <si>
    <t>Poznámka k položce:
V areálu MŠ</t>
  </si>
  <si>
    <t>Svislé a kompletní konstrukce</t>
  </si>
  <si>
    <t>27</t>
  </si>
  <si>
    <t>310239211</t>
  </si>
  <si>
    <t>Zapravení prostupu potrubí do objektu a šachet, včetně doplnění hydroizolace, omítek a maleb</t>
  </si>
  <si>
    <t>ks</t>
  </si>
  <si>
    <t>-1195872542</t>
  </si>
  <si>
    <t>28</t>
  </si>
  <si>
    <t>358325114</t>
  </si>
  <si>
    <t>Bourání betonových stěn kanálu</t>
  </si>
  <si>
    <t>-596819829</t>
  </si>
  <si>
    <t>1,5*0,15*0,6*6</t>
  </si>
  <si>
    <t>29</t>
  </si>
  <si>
    <t>388129720</t>
  </si>
  <si>
    <t>Montáž ŽB krycích desek prefabrikovaných kanálů pro IS hmotnosti do 1 t</t>
  </si>
  <si>
    <t>1827674812</t>
  </si>
  <si>
    <t>30/0,3 "ve svahu</t>
  </si>
  <si>
    <t>Vodorovné konstrukce</t>
  </si>
  <si>
    <t>30</t>
  </si>
  <si>
    <t>451573111</t>
  </si>
  <si>
    <t>Lože pod potrubí otevřený výkop ze štěrkopísku</t>
  </si>
  <si>
    <t>-1258770245</t>
  </si>
  <si>
    <t>311*1,5*0,15</t>
  </si>
  <si>
    <t>Komunikace pozemní</t>
  </si>
  <si>
    <t>31</t>
  </si>
  <si>
    <t>564851111</t>
  </si>
  <si>
    <t>Podklad ze štěrkodrtě ŠD tl. 150mm-chodníky</t>
  </si>
  <si>
    <t>1274081923</t>
  </si>
  <si>
    <t>32</t>
  </si>
  <si>
    <t>572341112.1</t>
  </si>
  <si>
    <t>Vyspravení krytu komunikací po překopech plochy přes 15 m2 asfalt betonem ACO (AB) tl 100 mm-chodník</t>
  </si>
  <si>
    <t>-577931511</t>
  </si>
  <si>
    <t>33</t>
  </si>
  <si>
    <t>596211112</t>
  </si>
  <si>
    <t>Kladení zámkové dlažby komunikací pro pěší tl 60 mm skupiny A pl do 300 m2</t>
  </si>
  <si>
    <t>584768693</t>
  </si>
  <si>
    <t>Úpravy povrchů, podlahy a osazování výplní</t>
  </si>
  <si>
    <t>34</t>
  </si>
  <si>
    <t>637311122.1</t>
  </si>
  <si>
    <t>Oprava okapových chodníků</t>
  </si>
  <si>
    <t>-245013370</t>
  </si>
  <si>
    <t>4*2</t>
  </si>
  <si>
    <t>Trubní vedení</t>
  </si>
  <si>
    <t>35</t>
  </si>
  <si>
    <t>866181003.1</t>
  </si>
  <si>
    <t>Montáž potrubí předizolovaného DN40</t>
  </si>
  <si>
    <t>1230291986</t>
  </si>
  <si>
    <t>13+14,5+42,5+1</t>
  </si>
  <si>
    <t>36</t>
  </si>
  <si>
    <t>286165620.1</t>
  </si>
  <si>
    <t>potrubí PEX S 50/110 v roli 10bar</t>
  </si>
  <si>
    <t>-1600999868</t>
  </si>
  <si>
    <t>Poznámka k položce:
Tepelná ztráta potrubí qmax=6,011 W/m při TM=50K</t>
  </si>
  <si>
    <t>37</t>
  </si>
  <si>
    <t>286166370.1</t>
  </si>
  <si>
    <t>spojka 90°lisovací 50x6,9 S mosaz</t>
  </si>
  <si>
    <t>171905783</t>
  </si>
  <si>
    <t>38</t>
  </si>
  <si>
    <t>286166370.1b</t>
  </si>
  <si>
    <t>obj. ohybu 90 110-125/110-125</t>
  </si>
  <si>
    <t>1291431322</t>
  </si>
  <si>
    <t>39</t>
  </si>
  <si>
    <t>286166370.1a</t>
  </si>
  <si>
    <t>přesuvný lis. kroužek 50x6,9 S mosaz</t>
  </si>
  <si>
    <t>-145135679</t>
  </si>
  <si>
    <t>40</t>
  </si>
  <si>
    <t>286167080.3</t>
  </si>
  <si>
    <t xml:space="preserve">klemový přechod S-mosaz, vněj. závit KAAG 50 x 1 1/2" </t>
  </si>
  <si>
    <t>-565090943</t>
  </si>
  <si>
    <t>41</t>
  </si>
  <si>
    <t>286165620.1b</t>
  </si>
  <si>
    <t>těsnící kruh PEX pr.110</t>
  </si>
  <si>
    <t>-1290673362</t>
  </si>
  <si>
    <t>42</t>
  </si>
  <si>
    <t>286165620.1a</t>
  </si>
  <si>
    <t>smršt. víko PEX DHEC 50/110</t>
  </si>
  <si>
    <t>-363643675</t>
  </si>
  <si>
    <t>43</t>
  </si>
  <si>
    <t>866211003.1</t>
  </si>
  <si>
    <t>Montáž potrubí předizolovaného DN 50</t>
  </si>
  <si>
    <t>1366835960</t>
  </si>
  <si>
    <t>44</t>
  </si>
  <si>
    <t>286165650.1</t>
  </si>
  <si>
    <t>trubka PEX S 63/125 v roli 10bar</t>
  </si>
  <si>
    <t>-1441790235</t>
  </si>
  <si>
    <t>Poznámka k položce:
Tepelná ztráta potrubí qmax=6,791 W/m při TM=50K</t>
  </si>
  <si>
    <t>45</t>
  </si>
  <si>
    <t>286167790.5</t>
  </si>
  <si>
    <t>T kus klemový ST 63/50/63 mosaz 10bar</t>
  </si>
  <si>
    <t>2069256670</t>
  </si>
  <si>
    <t>46</t>
  </si>
  <si>
    <t>286167790.5a</t>
  </si>
  <si>
    <t>T kus klemový ST 63/50/50 mosaz 10bar</t>
  </si>
  <si>
    <t>-1641056296</t>
  </si>
  <si>
    <t>47</t>
  </si>
  <si>
    <t>286167790.6</t>
  </si>
  <si>
    <t>T obj. děl. PEX 110-125/110-125/110-125</t>
  </si>
  <si>
    <t>344166857</t>
  </si>
  <si>
    <t>48</t>
  </si>
  <si>
    <t>286166370.2</t>
  </si>
  <si>
    <t>spojka 90°lisovací 63x8,7 S mosaz</t>
  </si>
  <si>
    <t>-204572404</t>
  </si>
  <si>
    <t>49</t>
  </si>
  <si>
    <t>286166370.2b</t>
  </si>
  <si>
    <t>-236191570</t>
  </si>
  <si>
    <t>50</t>
  </si>
  <si>
    <t>286166370.2a</t>
  </si>
  <si>
    <t>přesuvný lis. kroužek 63x8,7 S mosaz</t>
  </si>
  <si>
    <t>-454107160</t>
  </si>
  <si>
    <t>51</t>
  </si>
  <si>
    <t>286166370.3</t>
  </si>
  <si>
    <t>spojka 90°klemová 63x63 S</t>
  </si>
  <si>
    <t>264760311</t>
  </si>
  <si>
    <t>52</t>
  </si>
  <si>
    <t>286166060.1</t>
  </si>
  <si>
    <t>smrštovací objímka komplet 125</t>
  </si>
  <si>
    <t>-637321480</t>
  </si>
  <si>
    <t>53</t>
  </si>
  <si>
    <t>286167080.4</t>
  </si>
  <si>
    <t>klemový přechod S-mosaz, vněj. závit KAAG-63 x 2"</t>
  </si>
  <si>
    <t>-606960773</t>
  </si>
  <si>
    <t>54</t>
  </si>
  <si>
    <t>286165650.1b</t>
  </si>
  <si>
    <t>těsnící kruh PEX pr.125</t>
  </si>
  <si>
    <t>1504702331</t>
  </si>
  <si>
    <t>55</t>
  </si>
  <si>
    <t>286165650.1a</t>
  </si>
  <si>
    <t>smršt. víko PEX DHEC 63/125</t>
  </si>
  <si>
    <t>944638293</t>
  </si>
  <si>
    <t>56</t>
  </si>
  <si>
    <t>866241005.1</t>
  </si>
  <si>
    <t>Montáž potrubí předizolovaného DN 75</t>
  </si>
  <si>
    <t>-1950379049</t>
  </si>
  <si>
    <t>57</t>
  </si>
  <si>
    <t>286165650.11</t>
  </si>
  <si>
    <t>trubka PEX S 90/160 v roli 10bar</t>
  </si>
  <si>
    <t>386966154</t>
  </si>
  <si>
    <t>58</t>
  </si>
  <si>
    <t>286167790.55</t>
  </si>
  <si>
    <t>T kus klemový  90/63/90 mosaz 10 bar</t>
  </si>
  <si>
    <t>-365271483</t>
  </si>
  <si>
    <t>59</t>
  </si>
  <si>
    <t>286167790.55a</t>
  </si>
  <si>
    <t>T kus klemový  ST 90/63/63 mosaz 10bar</t>
  </si>
  <si>
    <t>-511556883</t>
  </si>
  <si>
    <t>60</t>
  </si>
  <si>
    <t>286167790.6a</t>
  </si>
  <si>
    <t>T obj. děl. PEX 140-160/110-125/140-160</t>
  </si>
  <si>
    <t>298116353</t>
  </si>
  <si>
    <t>61</t>
  </si>
  <si>
    <t>286166370.33</t>
  </si>
  <si>
    <t>spojka 90°klemová 90x90 S</t>
  </si>
  <si>
    <t>681153394</t>
  </si>
  <si>
    <t>62</t>
  </si>
  <si>
    <t>286166060.11</t>
  </si>
  <si>
    <t>smrštovací objímka komplet 160</t>
  </si>
  <si>
    <t>2107558863</t>
  </si>
  <si>
    <t>63</t>
  </si>
  <si>
    <t>286165650.1bb</t>
  </si>
  <si>
    <t>redukční kruh PEX 140/125</t>
  </si>
  <si>
    <t>297066976</t>
  </si>
  <si>
    <t>64</t>
  </si>
  <si>
    <t>286167080.44</t>
  </si>
  <si>
    <t>klemový přechod S-mosaz, vněj. závit KAAG-90 x 3"</t>
  </si>
  <si>
    <t>-870770054</t>
  </si>
  <si>
    <t>65</t>
  </si>
  <si>
    <t>286165650.1b1</t>
  </si>
  <si>
    <t>těsnící kruh PEX pr.160</t>
  </si>
  <si>
    <t>1894263100</t>
  </si>
  <si>
    <t>66</t>
  </si>
  <si>
    <t>286165650.1aa</t>
  </si>
  <si>
    <t>smršt. víko PEX DHEC 90/160</t>
  </si>
  <si>
    <t>-2120486534</t>
  </si>
  <si>
    <t>67</t>
  </si>
  <si>
    <t>879231191</t>
  </si>
  <si>
    <t>Příplatek za práce sklon nad 20 % při montáži jakéhokoli potrubí DN 40 až 550</t>
  </si>
  <si>
    <t>-1370438392</t>
  </si>
  <si>
    <t>25*4</t>
  </si>
  <si>
    <t>68</t>
  </si>
  <si>
    <t>892271111</t>
  </si>
  <si>
    <t xml:space="preserve">Tlaková zkouška vodou potrubí do DN 100 </t>
  </si>
  <si>
    <t>166528386</t>
  </si>
  <si>
    <t>311*2</t>
  </si>
  <si>
    <t>69</t>
  </si>
  <si>
    <t>899722111</t>
  </si>
  <si>
    <t>Krytí potrubí z plastů výstražnou fólií z PVC 25 cm-zelená</t>
  </si>
  <si>
    <t>881615836</t>
  </si>
  <si>
    <t>70</t>
  </si>
  <si>
    <t>722130805.1</t>
  </si>
  <si>
    <t>Demontáž potrubí ocelové pozinkované závitové do DN 80</t>
  </si>
  <si>
    <t>-1231831956</t>
  </si>
  <si>
    <t>Ostatní konstrukce a práce, bourání</t>
  </si>
  <si>
    <t>71</t>
  </si>
  <si>
    <t>916231213</t>
  </si>
  <si>
    <t>Osazení chodníkového obrubníku betonového stojatého s boční opěrou do lože z betonu prostého</t>
  </si>
  <si>
    <t>117153062</t>
  </si>
  <si>
    <t>72</t>
  </si>
  <si>
    <t>592174170</t>
  </si>
  <si>
    <t>obrubník betonový chodníkový Standard 100x10x25 cm</t>
  </si>
  <si>
    <t>42549394</t>
  </si>
  <si>
    <t>73</t>
  </si>
  <si>
    <t>919735113</t>
  </si>
  <si>
    <t>Řezání stávajícího živičného krytu hl do 150 mm</t>
  </si>
  <si>
    <t>-1750642216</t>
  </si>
  <si>
    <t>74</t>
  </si>
  <si>
    <t>935111311</t>
  </si>
  <si>
    <t>Osazení příkopového žlabu do štěrkopísku tl 100 mm z betonových tvárnic š 1200 mm</t>
  </si>
  <si>
    <t>-2004189565</t>
  </si>
  <si>
    <t>75</t>
  </si>
  <si>
    <t>963015121</t>
  </si>
  <si>
    <t>Demontáž prefabrikovaných krycích desek kanálů, šachet nebo žump do hmotnosti 0,09 t</t>
  </si>
  <si>
    <t>181193566</t>
  </si>
  <si>
    <t>311/0,3</t>
  </si>
  <si>
    <t>76</t>
  </si>
  <si>
    <t>965042141.1</t>
  </si>
  <si>
    <t xml:space="preserve">Bourání mazanin betonových tl do 100 mm </t>
  </si>
  <si>
    <t>-784039153</t>
  </si>
  <si>
    <t>311*1,5*0,1</t>
  </si>
  <si>
    <t>77</t>
  </si>
  <si>
    <t>966008213</t>
  </si>
  <si>
    <t>Bourání odvodňovacího žlabu z betonových příkopových tvárnic š do 1 200 mm</t>
  </si>
  <si>
    <t>1164915033</t>
  </si>
  <si>
    <t>78</t>
  </si>
  <si>
    <t>979024443</t>
  </si>
  <si>
    <t>Očištění vybouraných obrubníků a krajníků silničních</t>
  </si>
  <si>
    <t>-235927089</t>
  </si>
  <si>
    <t>79</t>
  </si>
  <si>
    <t>979054451</t>
  </si>
  <si>
    <t>Očištění vybouraných zámkových dlaždic s původním spárováním z kameniva těženého</t>
  </si>
  <si>
    <t>-2038721614</t>
  </si>
  <si>
    <t>997</t>
  </si>
  <si>
    <t>Přesun sutě</t>
  </si>
  <si>
    <t>80</t>
  </si>
  <si>
    <t>997013501.1</t>
  </si>
  <si>
    <t>Odvoz demontovaného potrubí do sběrného dvora do 1 km snaložením a složením složením</t>
  </si>
  <si>
    <t>-864233964</t>
  </si>
  <si>
    <t>Poznámka k položce:
doložit vážní lístky, viz. smlouva o dílo, zisk je příjmem investora</t>
  </si>
  <si>
    <t>81</t>
  </si>
  <si>
    <t>997013509</t>
  </si>
  <si>
    <t>Příplatek k odvozu suti a vybouraných hmot na skládku ZKD 1 km přes 1 km, za další 4km</t>
  </si>
  <si>
    <t>-550939899</t>
  </si>
  <si>
    <t>11,34</t>
  </si>
  <si>
    <t>11,34*4 'Přepočtené koeficientem množství</t>
  </si>
  <si>
    <t>82</t>
  </si>
  <si>
    <t>997221571</t>
  </si>
  <si>
    <t>Vodorovná doprava vybouraných hmot do 1 km</t>
  </si>
  <si>
    <t>-1932721202</t>
  </si>
  <si>
    <t>83</t>
  </si>
  <si>
    <t>997221579</t>
  </si>
  <si>
    <t>Příplatek ZKD 1 km u vodorovné dopravy vybouraných hmot</t>
  </si>
  <si>
    <t>-866672979</t>
  </si>
  <si>
    <t>Poznámka k položce:
na veřejnou skládku na vzdálenost 7km za posledních 6km</t>
  </si>
  <si>
    <t>202,7</t>
  </si>
  <si>
    <t>202,7*6 'Přepočtené koeficientem množství</t>
  </si>
  <si>
    <t>84</t>
  </si>
  <si>
    <t>997013801</t>
  </si>
  <si>
    <t>Poplatek za uložení stavebního betonového odpadu na skládce (skládkovné)</t>
  </si>
  <si>
    <t>1282743029</t>
  </si>
  <si>
    <t>85</t>
  </si>
  <si>
    <t>997013814</t>
  </si>
  <si>
    <t>Poplatek za uložení stavebního odpadu z izolačních hmot na skládce (skládkovné)</t>
  </si>
  <si>
    <t>286119387</t>
  </si>
  <si>
    <t>998</t>
  </si>
  <si>
    <t>Přesun hmot</t>
  </si>
  <si>
    <t>86</t>
  </si>
  <si>
    <t>998276129.1</t>
  </si>
  <si>
    <t>Doprava potrubí PEX na staveniště</t>
  </si>
  <si>
    <t>kpl</t>
  </si>
  <si>
    <t>-267631568</t>
  </si>
  <si>
    <t>87</t>
  </si>
  <si>
    <t>998276129.2</t>
  </si>
  <si>
    <t>Doprava ocelového potrubí na staveniště</t>
  </si>
  <si>
    <t>208046049</t>
  </si>
  <si>
    <t>PSV</t>
  </si>
  <si>
    <t>Práce a dodávky PSV</t>
  </si>
  <si>
    <t>713</t>
  </si>
  <si>
    <t>Izolace tepelné</t>
  </si>
  <si>
    <t>88</t>
  </si>
  <si>
    <t>713410833</t>
  </si>
  <si>
    <t>Odstanění izolace tepelné potrubí pásy nebo rohožemi s AL fólií staženými drátem tl přes 50 mm</t>
  </si>
  <si>
    <t>-360494694</t>
  </si>
  <si>
    <t>311*4</t>
  </si>
  <si>
    <t>89</t>
  </si>
  <si>
    <t>998713201</t>
  </si>
  <si>
    <t>Přesun hmot procentní pro izolace tepelné v objektech v do 6 m 1,77%</t>
  </si>
  <si>
    <t>%</t>
  </si>
  <si>
    <t>-750032027</t>
  </si>
  <si>
    <t>722</t>
  </si>
  <si>
    <t>Zdravotechnika - vnitřní vodovod</t>
  </si>
  <si>
    <t>90</t>
  </si>
  <si>
    <t>722220864</t>
  </si>
  <si>
    <t>Demontáž armatur závitových se dvěma závity G 2</t>
  </si>
  <si>
    <t>862775356</t>
  </si>
  <si>
    <t>91</t>
  </si>
  <si>
    <t>722231055</t>
  </si>
  <si>
    <t>Šoupátko mosazné G 6/4 PN 10 do 80°C s 2x vnitřním závitem</t>
  </si>
  <si>
    <t>191904993</t>
  </si>
  <si>
    <t>92</t>
  </si>
  <si>
    <t>722231056</t>
  </si>
  <si>
    <t>Šoupátko mosazné G 2 PN 10 do 80°C s 2x vnitřním závitem</t>
  </si>
  <si>
    <t>-209875987</t>
  </si>
  <si>
    <t>93</t>
  </si>
  <si>
    <t>998722201</t>
  </si>
  <si>
    <t>Přesun hmot procentní pro vnitřní vodovod v objektech v do 6 m 1,02%</t>
  </si>
  <si>
    <t>-329036396</t>
  </si>
  <si>
    <t>734</t>
  </si>
  <si>
    <t>Ústřední vytápění - armatury</t>
  </si>
  <si>
    <t>94</t>
  </si>
  <si>
    <t>734100812</t>
  </si>
  <si>
    <t>Demontáž armatury přírubové se dvěma přírubami do DN 100</t>
  </si>
  <si>
    <t>1569843084</t>
  </si>
  <si>
    <t>95</t>
  </si>
  <si>
    <t>734151216</t>
  </si>
  <si>
    <t>Šoupátko přírubové třmenové DN 65 PN 6 do 200°C těsnící sedlo mosaz/mosaz, včetně přírub</t>
  </si>
  <si>
    <t>soubor</t>
  </si>
  <si>
    <t>1306606903</t>
  </si>
  <si>
    <t>96</t>
  </si>
  <si>
    <t>998734201</t>
  </si>
  <si>
    <t>Přesun hmot procentní pro armatury v objektech v do 6 m 0,27%</t>
  </si>
  <si>
    <t>552179730</t>
  </si>
  <si>
    <t>Práce a dodávky M</t>
  </si>
  <si>
    <t>23-M</t>
  </si>
  <si>
    <t>Montáže potrubí</t>
  </si>
  <si>
    <t>97</t>
  </si>
  <si>
    <t>230011048</t>
  </si>
  <si>
    <t>Montáž potrubí DN65</t>
  </si>
  <si>
    <t>2002642579</t>
  </si>
  <si>
    <t>98</t>
  </si>
  <si>
    <t>552711160.1</t>
  </si>
  <si>
    <t>trubka 12m 76,1*3,2/160 IPS</t>
  </si>
  <si>
    <t>-1291133165</t>
  </si>
  <si>
    <t>Poznámka k položce:
Tepelná ztráta potrubí qmax=14,776 W/m při TM=70K</t>
  </si>
  <si>
    <t>99</t>
  </si>
  <si>
    <t>552711160.11</t>
  </si>
  <si>
    <t>trubka 6m 76,1*3,2/160 IPS</t>
  </si>
  <si>
    <t>-120899032</t>
  </si>
  <si>
    <t>552715040.1</t>
  </si>
  <si>
    <t>PE smršt. objímka komplet 76,1/160 L=0,7m</t>
  </si>
  <si>
    <t>-2029505739</t>
  </si>
  <si>
    <t>101</t>
  </si>
  <si>
    <t>552715050.4</t>
  </si>
  <si>
    <t>těsnící kruh pr.160</t>
  </si>
  <si>
    <t>320005108</t>
  </si>
  <si>
    <t>102</t>
  </si>
  <si>
    <t>552715050.3</t>
  </si>
  <si>
    <t>smršt. víko CSS-80 95-50/195-130</t>
  </si>
  <si>
    <t>-1269741866</t>
  </si>
  <si>
    <t>103</t>
  </si>
  <si>
    <t>230011057.1</t>
  </si>
  <si>
    <t>Montáž potrubí ÚT DN80</t>
  </si>
  <si>
    <t>-1844218393</t>
  </si>
  <si>
    <t>104</t>
  </si>
  <si>
    <t>552711190.1</t>
  </si>
  <si>
    <t>trubka 12m 88,9*3,2/180 IPS</t>
  </si>
  <si>
    <t>419386859</t>
  </si>
  <si>
    <t>Poznámka k položce:
Tepelná ztráta potrubí qmax=15,480 W/m při TM=70K</t>
  </si>
  <si>
    <t>105</t>
  </si>
  <si>
    <t>230011077.1</t>
  </si>
  <si>
    <t>Montáž potrubí ÚT DN125</t>
  </si>
  <si>
    <t>-722879686</t>
  </si>
  <si>
    <t>106</t>
  </si>
  <si>
    <t>552711250.1</t>
  </si>
  <si>
    <t>trubka 12m 139,7*3,6/250 IPS</t>
  </si>
  <si>
    <t>128</t>
  </si>
  <si>
    <t>-901228746</t>
  </si>
  <si>
    <t>Poznámka k položce:
Tepelná ztráta potrubí qmax=18,679 W/m při TM=70K</t>
  </si>
  <si>
    <t>107</t>
  </si>
  <si>
    <t>552715080.1</t>
  </si>
  <si>
    <t>PE smršt. obj. komplet 139,7/250 L=0,7m</t>
  </si>
  <si>
    <t>1447668808</t>
  </si>
  <si>
    <t>108</t>
  </si>
  <si>
    <t>552715070.3</t>
  </si>
  <si>
    <t>smršt. víko CSS-100 150-68/270-145</t>
  </si>
  <si>
    <t>783785607</t>
  </si>
  <si>
    <t>109</t>
  </si>
  <si>
    <t>552715070.4</t>
  </si>
  <si>
    <t>těsnící kruh pr.250</t>
  </si>
  <si>
    <t>-1414664987</t>
  </si>
  <si>
    <t>110</t>
  </si>
  <si>
    <t>230024048</t>
  </si>
  <si>
    <t xml:space="preserve">Montáž trubní díly přivařovací  ÚT DN 65 </t>
  </si>
  <si>
    <t>-2008853983</t>
  </si>
  <si>
    <t>111</t>
  </si>
  <si>
    <t>552711160.1a</t>
  </si>
  <si>
    <t>ohyb 90° v1 76,1*3,2/160-1*1 BA5 IPS</t>
  </si>
  <si>
    <t>797636523</t>
  </si>
  <si>
    <t>112</t>
  </si>
  <si>
    <t>552711160.1b</t>
  </si>
  <si>
    <t>ohyb 90° v1 76,1*3,2/160-1*1,2 BA5 IPS</t>
  </si>
  <si>
    <t>1967719504</t>
  </si>
  <si>
    <t>113</t>
  </si>
  <si>
    <t>552711160.1c</t>
  </si>
  <si>
    <t>ohyb 85° 76,1*3,2/160-1*1,2 BA5 IPS</t>
  </si>
  <si>
    <t>760621154</t>
  </si>
  <si>
    <t>114</t>
  </si>
  <si>
    <t>552711160.1d</t>
  </si>
  <si>
    <t>ohyb 35° 76,1*3,2/160-1*1 IPS</t>
  </si>
  <si>
    <t>1827103379</t>
  </si>
  <si>
    <t>115</t>
  </si>
  <si>
    <t>552711160.1e</t>
  </si>
  <si>
    <t>ohyb 80° 76,1*3,2/160-1*1 IPS</t>
  </si>
  <si>
    <t>-1367992080</t>
  </si>
  <si>
    <t>116</t>
  </si>
  <si>
    <t>230024057.1</t>
  </si>
  <si>
    <t>Montáž trubní díly přivařovací ÚT DN80</t>
  </si>
  <si>
    <t>1500034637</t>
  </si>
  <si>
    <t>117</t>
  </si>
  <si>
    <t>552711190.1c</t>
  </si>
  <si>
    <t>ocel. redukce bezešvá 88,9-76,1</t>
  </si>
  <si>
    <t>-2106807083</t>
  </si>
  <si>
    <t>118</t>
  </si>
  <si>
    <t>552711190.1d</t>
  </si>
  <si>
    <t>PE smršt. red obj. komplet 88,9/180-76,1/140</t>
  </si>
  <si>
    <t>13217622</t>
  </si>
  <si>
    <t>119</t>
  </si>
  <si>
    <t>230024077.1</t>
  </si>
  <si>
    <t>Montáž trubní díly přivařovací ÚT DN125</t>
  </si>
  <si>
    <t>-78302372</t>
  </si>
  <si>
    <t>120</t>
  </si>
  <si>
    <t>552711250.1a</t>
  </si>
  <si>
    <t>ohyb 139,7*3,6/250, ve svahu</t>
  </si>
  <si>
    <t>-1651666160</t>
  </si>
  <si>
    <t>Poznámka k položce:
přesný úhel a počet kolen bude znám až po odkrytí teplovodního kanálu</t>
  </si>
  <si>
    <t>121</t>
  </si>
  <si>
    <t>552711250.1a2</t>
  </si>
  <si>
    <t>ohyb 55° v1 139,7*3,6/250-1*1 IPS</t>
  </si>
  <si>
    <t>-1590945584</t>
  </si>
  <si>
    <t>122</t>
  </si>
  <si>
    <t>552711250.1a3</t>
  </si>
  <si>
    <t>ohyb 50° v1 139,7*3,6/250-1*1 IPS</t>
  </si>
  <si>
    <t>1837381957</t>
  </si>
  <si>
    <t>123</t>
  </si>
  <si>
    <t>552711250.1d</t>
  </si>
  <si>
    <t>odbočka paralel. 139,7*3,6/250-76,1*3,2/160 IPS</t>
  </si>
  <si>
    <t>1363867897</t>
  </si>
  <si>
    <t>124</t>
  </si>
  <si>
    <t>552711250.1b</t>
  </si>
  <si>
    <t>ocel. redukce bezešvá 139,7-88,9</t>
  </si>
  <si>
    <t>-596672586</t>
  </si>
  <si>
    <t>125</t>
  </si>
  <si>
    <t>552715080.11</t>
  </si>
  <si>
    <t>PE smršt.redukční  obj. komplet 139,7/250-88,9/180 L=1,0m</t>
  </si>
  <si>
    <t>390751300</t>
  </si>
  <si>
    <t>126</t>
  </si>
  <si>
    <t>552001</t>
  </si>
  <si>
    <t>dilatační polštář 1000*240*40</t>
  </si>
  <si>
    <t>2036411859</t>
  </si>
  <si>
    <t>127</t>
  </si>
  <si>
    <t>552002</t>
  </si>
  <si>
    <t>dilatační polštář 1000*120*40</t>
  </si>
  <si>
    <t>857755450</t>
  </si>
  <si>
    <t>605120030</t>
  </si>
  <si>
    <t>podkladní trámky</t>
  </si>
  <si>
    <t>2090850786</t>
  </si>
  <si>
    <t>311*0,012</t>
  </si>
  <si>
    <t>129</t>
  </si>
  <si>
    <t>892271111.1</t>
  </si>
  <si>
    <t>Rentgenování svarů předizolovaného potrubí v rozsahu 20%</t>
  </si>
  <si>
    <t>-42604079</t>
  </si>
  <si>
    <t>130</t>
  </si>
  <si>
    <t>230083046.1</t>
  </si>
  <si>
    <t>Demontáž potrubí do šrotu DN65</t>
  </si>
  <si>
    <t>-526051566</t>
  </si>
  <si>
    <t>131</t>
  </si>
  <si>
    <t>230083076.1</t>
  </si>
  <si>
    <t>Demontáž potrubí do šrotu DN125</t>
  </si>
  <si>
    <t>-1982023209</t>
  </si>
  <si>
    <t>VRN</t>
  </si>
  <si>
    <t>Vedlejší rozpočtové náklady</t>
  </si>
  <si>
    <t>VRN1</t>
  </si>
  <si>
    <t>Průzkumné, geodetické a projektové práce</t>
  </si>
  <si>
    <t>132</t>
  </si>
  <si>
    <t>012103000.1</t>
  </si>
  <si>
    <t>Geodetické práce před výstavbou-vytyčení inženýrských sítí</t>
  </si>
  <si>
    <t>1024</t>
  </si>
  <si>
    <t>-311120386</t>
  </si>
  <si>
    <t>133</t>
  </si>
  <si>
    <t>012303000</t>
  </si>
  <si>
    <t>Geodetické práce po výstavbě</t>
  </si>
  <si>
    <t>-699274255</t>
  </si>
  <si>
    <t>134</t>
  </si>
  <si>
    <t>012403000.1</t>
  </si>
  <si>
    <t>Aktualizace map</t>
  </si>
  <si>
    <t>386737394</t>
  </si>
  <si>
    <t>135</t>
  </si>
  <si>
    <t>013254000</t>
  </si>
  <si>
    <t>Dokumentace skutečného provedení stavby</t>
  </si>
  <si>
    <t>-302855081</t>
  </si>
  <si>
    <t>VRN3</t>
  </si>
  <si>
    <t>Zařízení staveniště</t>
  </si>
  <si>
    <t>136</t>
  </si>
  <si>
    <t>031203000.1</t>
  </si>
  <si>
    <t>Zařízení staveniště 3%</t>
  </si>
  <si>
    <t>-886498302</t>
  </si>
  <si>
    <t>137</t>
  </si>
  <si>
    <t>034203000.1</t>
  </si>
  <si>
    <t>Zabezpečení staveniště 1%</t>
  </si>
  <si>
    <t>-1582791741</t>
  </si>
  <si>
    <t>138</t>
  </si>
  <si>
    <t>039203000.1</t>
  </si>
  <si>
    <t>Úprava terénu po zrušení zařízení staveniště 2%</t>
  </si>
  <si>
    <t>-472267927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</si>
  <si>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</si>
  <si>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</si>
  <si>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</si>
  <si>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</si>
  <si>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</si>
  <si>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</si>
  <si>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</si>
  <si>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</si>
  <si>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</si>
  <si>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</si>
  <si>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</si>
  <si>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</si>
  <si>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</si>
  <si>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</si>
  <si>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</si>
  <si>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</si>
  <si>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</si>
  <si>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</si>
  <si>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</si>
  <si>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</si>
  <si>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</si>
  <si>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</si>
  <si>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</si>
  <si>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</si>
  <si>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</si>
  <si>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</si>
  <si>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</si>
  <si>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</si>
  <si>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</si>
  <si>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</si>
  <si>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</si>
  <si>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</si>
  <si>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</si>
  <si>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</si>
  <si>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</si>
  <si>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</si>
  <si>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</si>
  <si>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</si>
  <si>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</si>
  <si>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</si>
  <si>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</si>
  <si>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</si>
  <si>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</si>
  <si>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</si>
  <si>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</si>
  <si>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</si>
  <si>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</si>
  <si>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</si>
  <si>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</si>
  <si>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</si>
  <si>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</si>
  <si>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</si>
  <si>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</si>
  <si>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</si>
  <si>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</si>
  <si>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</si>
  <si>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</si>
  <si>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</si>
  <si>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</si>
  <si>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</si>
  <si>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</si>
  <si>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</si>
  <si>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</si>
  <si>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</si>
  <si>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</si>
  <si>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</si>
  <si>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</si>
  <si>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</si>
  <si>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</si>
  <si>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</si>
  <si>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</si>
  <si>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</si>
  <si>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</si>
  <si>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</si>
  <si>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</si>
  <si>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</si>
  <si>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</si>
  <si>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</si>
  <si>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</si>
  <si>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</si>
  <si>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</si>
  <si>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</si>
  <si>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</si>
  <si>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</si>
  <si>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</si>
  <si>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</si>
  <si>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</si>
  <si>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</si>
  <si>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</si>
  <si>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</si>
  <si>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</si>
  <si>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</si>
  <si>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</si>
  <si>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</si>
  <si>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</si>
  <si>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</si>
  <si>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</si>
  <si>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</si>
  <si>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</si>
  <si>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</si>
  <si>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</si>
  <si>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</si>
  <si>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</si>
  <si>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</si>
  <si>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</si>
  <si>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</si>
  <si>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</si>
  <si>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</si>
  <si>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</si>
  <si>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</si>
  <si>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</si>
  <si>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</si>
  <si>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</si>
  <si>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</si>
  <si>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</si>
  <si>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</si>
  <si>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</si>
  <si>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</si>
  <si>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</si>
  <si>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</si>
  <si>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</si>
  <si>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</si>
  <si>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</si>
  <si>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</si>
  <si>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</si>
  <si>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</si>
  <si>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</si>
  <si>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</si>
  <si>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</si>
  <si>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</si>
  <si>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</si>
  <si>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</si>
  <si>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</si>
  <si>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</si>
  <si>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</si>
  <si>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</si>
  <si>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</si>
  <si>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</si>
  <si>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</si>
  <si>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</si>
  <si>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</si>
  <si>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</si>
  <si>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</si>
  <si>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</si>
  <si>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</si>
  <si>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</si>
  <si>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</si>
  <si>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</si>
  <si>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</si>
  <si>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</si>
  <si>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</si>
  <si>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</si>
  <si>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</si>
  <si>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</si>
  <si>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</si>
  <si>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</si>
  <si>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</si>
  <si>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</si>
  <si>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</si>
  <si>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</si>
  <si>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</si>
  <si>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</si>
  <si>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</si>
  <si>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</si>
  <si>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</si>
  <si>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</si>
  <si>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</si>
  <si>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</si>
  <si>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</si>
  <si>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</si>
  <si>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</si>
  <si>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</si>
  <si>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</si>
  <si>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</si>
  <si>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</si>
  <si>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</si>
  <si>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</si>
  <si>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</si>
  <si>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</si>
  <si>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</si>
  <si>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</si>
  <si>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</si>
  <si>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</si>
  <si>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           KRYCÍ LIST NABÍDKY</t>
  </si>
  <si>
    <t>Název  zakázky:</t>
  </si>
  <si>
    <t>„Oprava hlavního rozvodu ÚT a TV při tepelném zdroji K1-Prievidzská, topná větev "C", Šumperk“</t>
  </si>
  <si>
    <t>ÚDAJE O SPOLEČNOSTI</t>
  </si>
  <si>
    <t>Obchodní název</t>
  </si>
  <si>
    <t>Ulice a č.p.</t>
  </si>
  <si>
    <t>PSČ</t>
  </si>
  <si>
    <t>telefon</t>
  </si>
  <si>
    <t>e-mail</t>
  </si>
  <si>
    <t>KONTAKTNÍ OSOBA</t>
  </si>
  <si>
    <t>titul</t>
  </si>
  <si>
    <t>jméno</t>
  </si>
  <si>
    <t>příjmení</t>
  </si>
  <si>
    <t>mobil</t>
  </si>
  <si>
    <t xml:space="preserve">NABÍDKOVÁ CENA V Kč </t>
  </si>
  <si>
    <t>Celková nabídková cena bez DPH</t>
  </si>
  <si>
    <t>Celková nabídková cena vč. DPH</t>
  </si>
  <si>
    <t>Jméno a podpis oprávněné osoby</t>
  </si>
  <si>
    <t>IČO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</si>
</sst>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2" formatCode="#,##0.00%"/>
    <numFmt numFmtId="173" formatCode="dd\.mm\.yyyy"/>
    <numFmt numFmtId="174" formatCode="#,##0.00000"/>
    <numFmt numFmtId="175" formatCode="#,##0.000"/>
  </numFmts>
  <fonts count="58">
    <font>
      <sz val="11"/>
      <name val="Calibri"/>
      <family val="2"/>
    </font>
    <font>
      <sz val="10"/>
      <name val="Arial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0"/>
      <name val="Trebuchet MS"/>
      <family val="2"/>
    </font>
    <font>
      <i/>
      <sz val="9"/>
      <name val="Trebuchet MS"/>
      <family val="2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b/>
      <sz val="11"/>
      <color indexed="8"/>
      <name val="Franklin Gothic Book"/>
      <family val="2"/>
    </font>
    <font>
      <sz val="11"/>
      <color indexed="20"/>
      <name val="Franklin Gothic Book"/>
      <family val="2"/>
    </font>
    <font>
      <b/>
      <sz val="11"/>
      <color indexed="9"/>
      <name val="Franklin Gothic Book"/>
      <family val="2"/>
    </font>
    <font>
      <b/>
      <sz val="15"/>
      <color indexed="54"/>
      <name val="Franklin Gothic Book"/>
      <family val="2"/>
    </font>
    <font>
      <b/>
      <sz val="13"/>
      <color indexed="54"/>
      <name val="Franklin Gothic Book"/>
      <family val="2"/>
    </font>
    <font>
      <b/>
      <sz val="11"/>
      <color indexed="54"/>
      <name val="Franklin Gothic Book"/>
      <family val="2"/>
    </font>
    <font>
      <sz val="11"/>
      <color indexed="60"/>
      <name val="Franklin Gothic Book"/>
      <family val="2"/>
    </font>
    <font>
      <sz val="18"/>
      <color indexed="54"/>
      <name val="Calibri Light"/>
      <family val="2"/>
    </font>
    <font>
      <sz val="11"/>
      <color indexed="52"/>
      <name val="Franklin Gothic Book"/>
      <family val="2"/>
    </font>
    <font>
      <sz val="11"/>
      <color indexed="17"/>
      <name val="Franklin Gothic Book"/>
      <family val="2"/>
    </font>
    <font>
      <sz val="11"/>
      <color indexed="10"/>
      <name val="Franklin Gothic Book"/>
      <family val="2"/>
    </font>
    <font>
      <sz val="11"/>
      <color indexed="62"/>
      <name val="Franklin Gothic Book"/>
      <family val="2"/>
    </font>
    <font>
      <i/>
      <sz val="11"/>
      <color indexed="23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63"/>
      <name val="Franklin Gothic Book"/>
      <family val="2"/>
    </font>
    <font>
      <b/>
      <sz val="12"/>
      <name val="Arial"/>
      <family val="1"/>
    </font>
    <font>
      <b/>
      <sz val="10"/>
      <name val="Arial"/>
      <family val="2"/>
    </font>
    <font>
      <u val="single"/>
      <sz val="11"/>
      <color theme="1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8"/>
      <color rgb="FF969696"/>
      <name val="Trebuchet MS"/>
      <family val="2"/>
    </font>
  </fonts>
  <fills count="2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5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17" fillId="14" borderId="2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10" borderId="0" applyNumberFormat="0" applyBorder="0" applyAlignment="0" applyProtection="0"/>
    <xf numFmtId="0" fontId="2" fillId="0" borderId="0">
      <alignment/>
      <protection locked="0"/>
    </xf>
    <xf numFmtId="0" fontId="1" fillId="0" borderId="0">
      <alignment/>
      <protection/>
    </xf>
    <xf numFmtId="0" fontId="1" fillId="5" borderId="6" applyNumberFormat="0" applyAlignment="0" applyProtection="0"/>
    <xf numFmtId="0" fontId="23" fillId="0" borderId="7" applyNumberFormat="0" applyFill="0" applyAlignment="0" applyProtection="0"/>
    <xf numFmtId="0" fontId="24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8" applyNumberFormat="0" applyAlignment="0" applyProtection="0"/>
    <xf numFmtId="0" fontId="28" fillId="9" borderId="8" applyNumberFormat="0" applyAlignment="0" applyProtection="0"/>
    <xf numFmtId="0" fontId="29" fillId="9" borderId="9" applyNumberFormat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</cellStyleXfs>
  <cellXfs count="361">
    <xf numFmtId="0" fontId="2" fillId="0" borderId="0" xfId="0" applyFont="1"/>
    <xf numFmtId="0" fontId="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6" fillId="0" borderId="0" xfId="0" applyFont="1" applyAlignment="1">
      <alignment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18" borderId="0" xfId="0" applyFont="1" applyFill="1" applyAlignment="1">
      <alignment horizontal="left" vertical="center"/>
    </xf>
    <xf numFmtId="0" fontId="2" fillId="18" borderId="0" xfId="0" applyFont="1" applyFill="1"/>
    <xf numFmtId="0" fontId="3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6" fillId="0" borderId="0" xfId="0" applyFont="1" applyBorder="1" applyAlignment="1">
      <alignment horizontal="left" vertical="center"/>
    </xf>
    <xf numFmtId="0" fontId="2" fillId="0" borderId="14" xfId="0" applyFont="1" applyBorder="1"/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2" fillId="0" borderId="0" xfId="0" applyFont="1" applyBorder="1" applyAlignment="1">
      <alignment horizontal="left" vertical="center"/>
    </xf>
    <xf numFmtId="0" fontId="3" fillId="19" borderId="0" xfId="0" applyFont="1" applyFill="1" applyBorder="1" applyAlignment="1" applyProtection="1">
      <alignment horizontal="left" vertical="center"/>
      <protection locked="0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/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33" fillId="0" borderId="13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14" xfId="0" applyFont="1" applyBorder="1" applyAlignment="1">
      <alignment vertical="center"/>
    </xf>
    <xf numFmtId="0" fontId="2" fillId="20" borderId="0" xfId="0" applyFont="1" applyFill="1" applyBorder="1" applyAlignment="1">
      <alignment vertical="center"/>
    </xf>
    <xf numFmtId="0" fontId="4" fillId="20" borderId="17" xfId="0" applyFont="1" applyFill="1" applyBorder="1" applyAlignment="1">
      <alignment horizontal="left" vertical="center"/>
    </xf>
    <xf numFmtId="0" fontId="2" fillId="20" borderId="18" xfId="0" applyFont="1" applyFill="1" applyBorder="1" applyAlignment="1">
      <alignment vertical="center"/>
    </xf>
    <xf numFmtId="0" fontId="4" fillId="20" borderId="18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21" borderId="18" xfId="0" applyFont="1" applyFill="1" applyBorder="1" applyAlignment="1">
      <alignment vertical="center"/>
    </xf>
    <xf numFmtId="0" fontId="3" fillId="21" borderId="26" xfId="0" applyFont="1" applyFill="1" applyBorder="1" applyAlignment="1">
      <alignment horizontal="center" vertical="center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4" fillId="0" borderId="24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174" fontId="44" fillId="0" borderId="0" xfId="0" applyNumberFormat="1" applyFont="1" applyBorder="1" applyAlignment="1">
      <alignment vertical="center"/>
    </xf>
    <xf numFmtId="4" fontId="44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" fontId="47" fillId="0" borderId="31" xfId="0" applyNumberFormat="1" applyFont="1" applyBorder="1" applyAlignment="1">
      <alignment vertical="center"/>
    </xf>
    <xf numFmtId="4" fontId="47" fillId="0" borderId="32" xfId="0" applyNumberFormat="1" applyFont="1" applyBorder="1" applyAlignment="1">
      <alignment vertical="center"/>
    </xf>
    <xf numFmtId="174" fontId="47" fillId="0" borderId="32" xfId="0" applyNumberFormat="1" applyFont="1" applyBorder="1" applyAlignment="1">
      <alignment vertical="center"/>
    </xf>
    <xf numFmtId="4" fontId="47" fillId="0" borderId="33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Protection="1"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2" fillId="0" borderId="0" xfId="0" applyFont="1" applyBorder="1" applyAlignment="1" applyProtection="1">
      <alignment horizontal="left" vertical="center"/>
      <protection locked="0"/>
    </xf>
    <xf numFmtId="173" fontId="3" fillId="0" borderId="0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>
      <alignment vertical="center" wrapText="1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3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43" fillId="0" borderId="0" xfId="0" applyNumberFormat="1" applyFont="1" applyBorder="1" applyAlignment="1">
      <alignment vertical="center"/>
    </xf>
    <xf numFmtId="0" fontId="33" fillId="0" borderId="0" xfId="0" applyFont="1" applyBorder="1" applyAlignment="1" applyProtection="1">
      <alignment horizontal="right" vertical="center"/>
      <protection locked="0"/>
    </xf>
    <xf numFmtId="4" fontId="33" fillId="0" borderId="0" xfId="0" applyNumberFormat="1" applyFont="1" applyBorder="1" applyAlignment="1">
      <alignment vertical="center"/>
    </xf>
    <xf numFmtId="172" fontId="33" fillId="0" borderId="0" xfId="0" applyNumberFormat="1" applyFont="1" applyBorder="1" applyAlignment="1" applyProtection="1">
      <alignment horizontal="right" vertical="center"/>
      <protection locked="0"/>
    </xf>
    <xf numFmtId="0" fontId="2" fillId="21" borderId="0" xfId="0" applyFont="1" applyFill="1" applyBorder="1" applyAlignment="1">
      <alignment vertical="center"/>
    </xf>
    <xf numFmtId="0" fontId="4" fillId="21" borderId="17" xfId="0" applyFont="1" applyFill="1" applyBorder="1" applyAlignment="1">
      <alignment horizontal="left" vertical="center"/>
    </xf>
    <xf numFmtId="0" fontId="4" fillId="21" borderId="18" xfId="0" applyFont="1" applyFill="1" applyBorder="1" applyAlignment="1">
      <alignment horizontal="right" vertical="center"/>
    </xf>
    <xf numFmtId="0" fontId="4" fillId="21" borderId="18" xfId="0" applyFont="1" applyFill="1" applyBorder="1" applyAlignment="1">
      <alignment horizontal="center" vertical="center"/>
    </xf>
    <xf numFmtId="0" fontId="2" fillId="21" borderId="18" xfId="0" applyFont="1" applyFill="1" applyBorder="1" applyAlignment="1" applyProtection="1">
      <alignment vertical="center"/>
      <protection locked="0"/>
    </xf>
    <xf numFmtId="4" fontId="4" fillId="21" borderId="18" xfId="0" applyNumberFormat="1" applyFont="1" applyFill="1" applyBorder="1" applyAlignment="1">
      <alignment vertical="center"/>
    </xf>
    <xf numFmtId="0" fontId="2" fillId="21" borderId="35" xfId="0" applyFont="1" applyFill="1" applyBorder="1" applyAlignment="1">
      <alignment vertical="center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0" fontId="3" fillId="21" borderId="0" xfId="0" applyFont="1" applyFill="1" applyBorder="1" applyAlignment="1">
      <alignment horizontal="left" vertical="center"/>
    </xf>
    <xf numFmtId="0" fontId="2" fillId="21" borderId="0" xfId="0" applyFont="1" applyFill="1" applyBorder="1" applyAlignment="1" applyProtection="1">
      <alignment vertical="center"/>
      <protection locked="0"/>
    </xf>
    <xf numFmtId="0" fontId="3" fillId="21" borderId="0" xfId="0" applyFont="1" applyFill="1" applyBorder="1" applyAlignment="1">
      <alignment horizontal="right" vertical="center"/>
    </xf>
    <xf numFmtId="0" fontId="2" fillId="21" borderId="14" xfId="0" applyFont="1" applyFill="1" applyBorder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34" fillId="0" borderId="13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32" xfId="0" applyFont="1" applyBorder="1" applyAlignment="1">
      <alignment horizontal="left" vertical="center"/>
    </xf>
    <xf numFmtId="0" fontId="34" fillId="0" borderId="32" xfId="0" applyFont="1" applyBorder="1" applyAlignment="1">
      <alignment vertical="center"/>
    </xf>
    <xf numFmtId="0" fontId="34" fillId="0" borderId="32" xfId="0" applyFont="1" applyBorder="1" applyAlignment="1" applyProtection="1">
      <alignment vertical="center"/>
      <protection locked="0"/>
    </xf>
    <xf numFmtId="4" fontId="34" fillId="0" borderId="32" xfId="0" applyNumberFormat="1" applyFont="1" applyBorder="1" applyAlignment="1">
      <alignment vertical="center"/>
    </xf>
    <xf numFmtId="0" fontId="34" fillId="0" borderId="14" xfId="0" applyFont="1" applyBorder="1" applyAlignment="1">
      <alignment vertical="center"/>
    </xf>
    <xf numFmtId="0" fontId="35" fillId="0" borderId="13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32" xfId="0" applyFont="1" applyBorder="1" applyAlignment="1">
      <alignment horizontal="left" vertical="center"/>
    </xf>
    <xf numFmtId="0" fontId="35" fillId="0" borderId="32" xfId="0" applyFont="1" applyBorder="1" applyAlignment="1">
      <alignment vertical="center"/>
    </xf>
    <xf numFmtId="0" fontId="35" fillId="0" borderId="32" xfId="0" applyFont="1" applyBorder="1" applyAlignment="1" applyProtection="1">
      <alignment vertical="center"/>
      <protection locked="0"/>
    </xf>
    <xf numFmtId="4" fontId="35" fillId="0" borderId="32" xfId="0" applyNumberFormat="1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42" fillId="0" borderId="0" xfId="0" applyFont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center" vertical="center" wrapText="1"/>
    </xf>
    <xf numFmtId="0" fontId="3" fillId="21" borderId="27" xfId="0" applyFont="1" applyFill="1" applyBorder="1" applyAlignment="1">
      <alignment horizontal="center" vertical="center" wrapText="1"/>
    </xf>
    <xf numFmtId="0" fontId="3" fillId="21" borderId="28" xfId="0" applyFont="1" applyFill="1" applyBorder="1" applyAlignment="1">
      <alignment horizontal="center" vertical="center" wrapText="1"/>
    </xf>
    <xf numFmtId="0" fontId="49" fillId="21" borderId="28" xfId="0" applyFont="1" applyFill="1" applyBorder="1" applyAlignment="1" applyProtection="1">
      <alignment horizontal="center" vertical="center" wrapText="1"/>
      <protection locked="0"/>
    </xf>
    <xf numFmtId="0" fontId="3" fillId="21" borderId="29" xfId="0" applyFont="1" applyFill="1" applyBorder="1" applyAlignment="1">
      <alignment horizontal="center" vertical="center" wrapText="1"/>
    </xf>
    <xf numFmtId="4" fontId="43" fillId="0" borderId="0" xfId="0" applyNumberFormat="1" applyFont="1" applyAlignment="1">
      <alignment/>
    </xf>
    <xf numFmtId="174" fontId="50" fillId="0" borderId="22" xfId="0" applyNumberFormat="1" applyFont="1" applyBorder="1" applyAlignment="1">
      <alignment/>
    </xf>
    <xf numFmtId="174" fontId="50" fillId="0" borderId="23" xfId="0" applyNumberFormat="1" applyFont="1" applyBorder="1" applyAlignment="1">
      <alignment/>
    </xf>
    <xf numFmtId="4" fontId="10" fillId="0" borderId="0" xfId="0" applyNumberFormat="1" applyFont="1" applyAlignment="1">
      <alignment vertical="center"/>
    </xf>
    <xf numFmtId="0" fontId="36" fillId="0" borderId="13" xfId="0" applyFont="1" applyBorder="1" applyAlignment="1">
      <alignment/>
    </xf>
    <xf numFmtId="0" fontId="36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0" fontId="36" fillId="0" borderId="0" xfId="0" applyFont="1" applyAlignment="1" applyProtection="1">
      <alignment/>
      <protection locked="0"/>
    </xf>
    <xf numFmtId="4" fontId="34" fillId="0" borderId="0" xfId="0" applyNumberFormat="1" applyFont="1" applyAlignment="1">
      <alignment/>
    </xf>
    <xf numFmtId="0" fontId="36" fillId="0" borderId="24" xfId="0" applyFont="1" applyBorder="1" applyAlignment="1">
      <alignment/>
    </xf>
    <xf numFmtId="0" fontId="36" fillId="0" borderId="0" xfId="0" applyFont="1" applyBorder="1" applyAlignment="1">
      <alignment/>
    </xf>
    <xf numFmtId="174" fontId="36" fillId="0" borderId="0" xfId="0" applyNumberFormat="1" applyFont="1" applyBorder="1" applyAlignment="1">
      <alignment/>
    </xf>
    <xf numFmtId="174" fontId="36" fillId="0" borderId="25" xfId="0" applyNumberFormat="1" applyFont="1" applyBorder="1" applyAlignment="1">
      <alignment/>
    </xf>
    <xf numFmtId="0" fontId="36" fillId="0" borderId="0" xfId="0" applyFont="1" applyAlignment="1">
      <alignment horizontal="center"/>
    </xf>
    <xf numFmtId="4" fontId="36" fillId="0" borderId="0" xfId="0" applyNumberFormat="1" applyFont="1" applyAlignment="1">
      <alignment vertical="center"/>
    </xf>
    <xf numFmtId="0" fontId="36" fillId="0" borderId="0" xfId="0" applyFont="1" applyBorder="1" applyAlignment="1">
      <alignment horizontal="left"/>
    </xf>
    <xf numFmtId="0" fontId="35" fillId="0" borderId="0" xfId="0" applyFont="1" applyBorder="1" applyAlignment="1">
      <alignment horizontal="left"/>
    </xf>
    <xf numFmtId="4" fontId="35" fillId="0" borderId="0" xfId="0" applyNumberFormat="1" applyFont="1" applyBorder="1" applyAlignment="1">
      <alignment/>
    </xf>
    <xf numFmtId="0" fontId="2" fillId="0" borderId="13" xfId="0" applyFont="1" applyBorder="1" applyAlignment="1" applyProtection="1">
      <alignment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49" fontId="2" fillId="0" borderId="36" xfId="0" applyNumberFormat="1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175" fontId="2" fillId="0" borderId="36" xfId="0" applyNumberFormat="1" applyFont="1" applyBorder="1" applyAlignment="1" applyProtection="1">
      <alignment vertical="center"/>
      <protection/>
    </xf>
    <xf numFmtId="4" fontId="2" fillId="19" borderId="36" xfId="0" applyNumberFormat="1" applyFont="1" applyFill="1" applyBorder="1" applyAlignment="1" applyProtection="1">
      <alignment vertical="center"/>
      <protection locked="0"/>
    </xf>
    <xf numFmtId="4" fontId="2" fillId="0" borderId="36" xfId="0" applyNumberFormat="1" applyFont="1" applyBorder="1" applyAlignment="1" applyProtection="1">
      <alignment vertical="center"/>
      <protection/>
    </xf>
    <xf numFmtId="0" fontId="33" fillId="19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174" fontId="33" fillId="0" borderId="0" xfId="0" applyNumberFormat="1" applyFont="1" applyBorder="1" applyAlignment="1">
      <alignment vertical="center"/>
    </xf>
    <xf numFmtId="174" fontId="33" fillId="0" borderId="25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37" fillId="0" borderId="13" xfId="0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175" fontId="37" fillId="0" borderId="0" xfId="0" applyNumberFormat="1" applyFont="1" applyBorder="1" applyAlignment="1">
      <alignment vertical="center"/>
    </xf>
    <xf numFmtId="0" fontId="37" fillId="0" borderId="0" xfId="0" applyFont="1" applyAlignment="1" applyProtection="1">
      <alignment vertical="center"/>
      <protection locked="0"/>
    </xf>
    <xf numFmtId="0" fontId="37" fillId="0" borderId="24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25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75" fontId="37" fillId="0" borderId="0" xfId="0" applyNumberFormat="1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 wrapText="1"/>
    </xf>
    <xf numFmtId="175" fontId="38" fillId="0" borderId="0" xfId="0" applyNumberFormat="1" applyFont="1" applyBorder="1" applyAlignment="1">
      <alignment vertical="center"/>
    </xf>
    <xf numFmtId="0" fontId="38" fillId="0" borderId="0" xfId="0" applyFont="1" applyAlignment="1" applyProtection="1">
      <alignment vertical="center"/>
      <protection locked="0"/>
    </xf>
    <xf numFmtId="0" fontId="38" fillId="0" borderId="24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52" fillId="0" borderId="36" xfId="0" applyFont="1" applyBorder="1" applyAlignment="1" applyProtection="1">
      <alignment horizontal="center" vertical="center"/>
      <protection/>
    </xf>
    <xf numFmtId="49" fontId="52" fillId="0" borderId="36" xfId="0" applyNumberFormat="1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left" vertical="center" wrapText="1"/>
      <protection/>
    </xf>
    <xf numFmtId="0" fontId="52" fillId="0" borderId="36" xfId="0" applyFont="1" applyBorder="1" applyAlignment="1" applyProtection="1">
      <alignment horizontal="center" vertical="center" wrapText="1"/>
      <protection/>
    </xf>
    <xf numFmtId="175" fontId="52" fillId="0" borderId="36" xfId="0" applyNumberFormat="1" applyFont="1" applyBorder="1" applyAlignment="1" applyProtection="1">
      <alignment vertical="center"/>
      <protection/>
    </xf>
    <xf numFmtId="4" fontId="52" fillId="19" borderId="36" xfId="0" applyNumberFormat="1" applyFont="1" applyFill="1" applyBorder="1" applyAlignment="1" applyProtection="1">
      <alignment vertical="center"/>
      <protection locked="0"/>
    </xf>
    <xf numFmtId="4" fontId="52" fillId="0" borderId="36" xfId="0" applyNumberFormat="1" applyFont="1" applyBorder="1" applyAlignment="1" applyProtection="1">
      <alignment vertical="center"/>
      <protection/>
    </xf>
    <xf numFmtId="0" fontId="52" fillId="0" borderId="13" xfId="0" applyFont="1" applyBorder="1" applyAlignment="1">
      <alignment vertical="center"/>
    </xf>
    <xf numFmtId="0" fontId="52" fillId="19" borderId="36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Alignment="1">
      <alignment vertical="center" wrapText="1"/>
    </xf>
    <xf numFmtId="175" fontId="2" fillId="19" borderId="36" xfId="0" applyNumberFormat="1" applyFont="1" applyFill="1" applyBorder="1" applyAlignment="1" applyProtection="1">
      <alignment vertical="center"/>
      <protection locked="0"/>
    </xf>
    <xf numFmtId="0" fontId="3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174" fontId="33" fillId="0" borderId="32" xfId="0" applyNumberFormat="1" applyFont="1" applyBorder="1" applyAlignment="1">
      <alignment vertical="center"/>
    </xf>
    <xf numFmtId="174" fontId="33" fillId="0" borderId="33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32" fillId="18" borderId="0" xfId="39" applyFill="1"/>
    <xf numFmtId="0" fontId="54" fillId="0" borderId="0" xfId="39" applyFont="1" applyAlignment="1">
      <alignment horizontal="center" vertical="center"/>
    </xf>
    <xf numFmtId="0" fontId="55" fillId="18" borderId="0" xfId="0" applyFont="1" applyFill="1" applyAlignment="1">
      <alignment horizontal="left" vertical="center"/>
    </xf>
    <xf numFmtId="0" fontId="11" fillId="18" borderId="0" xfId="0" applyFont="1" applyFill="1" applyAlignment="1">
      <alignment vertical="center"/>
    </xf>
    <xf numFmtId="0" fontId="56" fillId="18" borderId="0" xfId="39" applyFont="1" applyFill="1" applyAlignment="1">
      <alignment vertical="center"/>
    </xf>
    <xf numFmtId="0" fontId="39" fillId="18" borderId="0" xfId="0" applyFont="1" applyFill="1" applyAlignment="1" applyProtection="1">
      <alignment horizontal="left" vertical="center"/>
      <protection/>
    </xf>
    <xf numFmtId="0" fontId="11" fillId="18" borderId="0" xfId="0" applyFont="1" applyFill="1" applyAlignment="1" applyProtection="1">
      <alignment vertical="center"/>
      <protection/>
    </xf>
    <xf numFmtId="0" fontId="55" fillId="18" borderId="0" xfId="0" applyFont="1" applyFill="1" applyAlignment="1" applyProtection="1">
      <alignment horizontal="left" vertical="center"/>
      <protection/>
    </xf>
    <xf numFmtId="0" fontId="56" fillId="18" borderId="0" xfId="39" applyFont="1" applyFill="1" applyAlignment="1" applyProtection="1">
      <alignment vertical="center"/>
      <protection/>
    </xf>
    <xf numFmtId="0" fontId="11" fillId="18" borderId="0" xfId="0" applyFont="1" applyFill="1" applyAlignment="1" applyProtection="1">
      <alignment vertical="center"/>
      <protection locked="0"/>
    </xf>
    <xf numFmtId="0" fontId="2" fillId="0" borderId="0" xfId="48" applyAlignment="1" applyProtection="1">
      <alignment vertical="top"/>
      <protection locked="0"/>
    </xf>
    <xf numFmtId="0" fontId="2" fillId="0" borderId="37" xfId="48" applyFont="1" applyBorder="1" applyAlignment="1" applyProtection="1">
      <alignment vertical="center" wrapText="1"/>
      <protection locked="0"/>
    </xf>
    <xf numFmtId="0" fontId="2" fillId="0" borderId="38" xfId="48" applyFont="1" applyBorder="1" applyAlignment="1" applyProtection="1">
      <alignment vertical="center" wrapText="1"/>
      <protection locked="0"/>
    </xf>
    <xf numFmtId="0" fontId="2" fillId="0" borderId="39" xfId="48" applyFont="1" applyBorder="1" applyAlignment="1" applyProtection="1">
      <alignment vertical="center" wrapText="1"/>
      <protection locked="0"/>
    </xf>
    <xf numFmtId="0" fontId="2" fillId="0" borderId="40" xfId="48" applyFont="1" applyBorder="1" applyAlignment="1" applyProtection="1">
      <alignment horizontal="center" vertical="center" wrapText="1"/>
      <protection locked="0"/>
    </xf>
    <xf numFmtId="0" fontId="2" fillId="0" borderId="41" xfId="48" applyFont="1" applyBorder="1" applyAlignment="1" applyProtection="1">
      <alignment horizontal="center" vertical="center" wrapText="1"/>
      <protection locked="0"/>
    </xf>
    <xf numFmtId="0" fontId="2" fillId="0" borderId="0" xfId="48" applyAlignment="1" applyProtection="1">
      <alignment horizontal="center" vertical="center"/>
      <protection locked="0"/>
    </xf>
    <xf numFmtId="0" fontId="2" fillId="0" borderId="40" xfId="48" applyFont="1" applyBorder="1" applyAlignment="1" applyProtection="1">
      <alignment vertical="center" wrapText="1"/>
      <protection locked="0"/>
    </xf>
    <xf numFmtId="0" fontId="2" fillId="0" borderId="41" xfId="48" applyFont="1" applyBorder="1" applyAlignment="1" applyProtection="1">
      <alignment vertical="center" wrapText="1"/>
      <protection locked="0"/>
    </xf>
    <xf numFmtId="0" fontId="9" fillId="0" borderId="0" xfId="48" applyFont="1" applyAlignment="1" applyProtection="1">
      <alignment horizontal="left" vertical="center" wrapText="1"/>
      <protection locked="0"/>
    </xf>
    <xf numFmtId="0" fontId="3" fillId="0" borderId="0" xfId="48" applyFont="1" applyAlignment="1" applyProtection="1">
      <alignment horizontal="left" vertical="center" wrapText="1"/>
      <protection locked="0"/>
    </xf>
    <xf numFmtId="0" fontId="3" fillId="0" borderId="40" xfId="48" applyFont="1" applyBorder="1" applyAlignment="1" applyProtection="1">
      <alignment vertical="center" wrapText="1"/>
      <protection locked="0"/>
    </xf>
    <xf numFmtId="0" fontId="3" fillId="0" borderId="0" xfId="48" applyFont="1" applyAlignment="1" applyProtection="1">
      <alignment vertical="center" wrapText="1"/>
      <protection locked="0"/>
    </xf>
    <xf numFmtId="0" fontId="3" fillId="0" borderId="0" xfId="48" applyFont="1" applyAlignment="1" applyProtection="1">
      <alignment vertical="center"/>
      <protection locked="0"/>
    </xf>
    <xf numFmtId="0" fontId="3" fillId="0" borderId="0" xfId="48" applyFont="1" applyAlignment="1" applyProtection="1">
      <alignment horizontal="left" vertical="center"/>
      <protection locked="0"/>
    </xf>
    <xf numFmtId="49" fontId="3" fillId="0" borderId="0" xfId="48" applyNumberFormat="1" applyFont="1" applyAlignment="1" applyProtection="1">
      <alignment vertical="center" wrapText="1"/>
      <protection locked="0"/>
    </xf>
    <xf numFmtId="0" fontId="2" fillId="0" borderId="42" xfId="48" applyFont="1" applyBorder="1" applyAlignment="1" applyProtection="1">
      <alignment vertical="center" wrapText="1"/>
      <protection locked="0"/>
    </xf>
    <xf numFmtId="0" fontId="11" fillId="0" borderId="43" xfId="48" applyFont="1" applyBorder="1" applyAlignment="1" applyProtection="1">
      <alignment vertical="center" wrapText="1"/>
      <protection locked="0"/>
    </xf>
    <xf numFmtId="0" fontId="2" fillId="0" borderId="44" xfId="48" applyFont="1" applyBorder="1" applyAlignment="1" applyProtection="1">
      <alignment vertical="center" wrapText="1"/>
      <protection locked="0"/>
    </xf>
    <xf numFmtId="0" fontId="2" fillId="0" borderId="0" xfId="48" applyFont="1" applyAlignment="1" applyProtection="1">
      <alignment vertical="top"/>
      <protection locked="0"/>
    </xf>
    <xf numFmtId="0" fontId="2" fillId="0" borderId="37" xfId="48" applyFont="1" applyBorder="1" applyAlignment="1" applyProtection="1">
      <alignment horizontal="left" vertical="center"/>
      <protection locked="0"/>
    </xf>
    <xf numFmtId="0" fontId="2" fillId="0" borderId="38" xfId="48" applyFont="1" applyBorder="1" applyAlignment="1" applyProtection="1">
      <alignment horizontal="left" vertical="center"/>
      <protection locked="0"/>
    </xf>
    <xf numFmtId="0" fontId="2" fillId="0" borderId="39" xfId="48" applyFont="1" applyBorder="1" applyAlignment="1" applyProtection="1">
      <alignment horizontal="left" vertical="center"/>
      <protection locked="0"/>
    </xf>
    <xf numFmtId="0" fontId="2" fillId="0" borderId="40" xfId="48" applyFont="1" applyBorder="1" applyAlignment="1" applyProtection="1">
      <alignment horizontal="left" vertical="center"/>
      <protection locked="0"/>
    </xf>
    <xf numFmtId="0" fontId="2" fillId="0" borderId="41" xfId="48" applyFont="1" applyBorder="1" applyAlignment="1" applyProtection="1">
      <alignment horizontal="left" vertical="center"/>
      <protection locked="0"/>
    </xf>
    <xf numFmtId="0" fontId="9" fillId="0" borderId="0" xfId="48" applyFont="1" applyAlignment="1" applyProtection="1">
      <alignment horizontal="left" vertical="center"/>
      <protection locked="0"/>
    </xf>
    <xf numFmtId="0" fontId="5" fillId="0" borderId="0" xfId="48" applyFont="1" applyAlignment="1" applyProtection="1">
      <alignment horizontal="left" vertical="center"/>
      <protection locked="0"/>
    </xf>
    <xf numFmtId="0" fontId="9" fillId="0" borderId="43" xfId="48" applyFont="1" applyBorder="1" applyAlignment="1" applyProtection="1">
      <alignment horizontal="left" vertical="center"/>
      <protection locked="0"/>
    </xf>
    <xf numFmtId="0" fontId="9" fillId="0" borderId="43" xfId="48" applyFont="1" applyBorder="1" applyAlignment="1" applyProtection="1">
      <alignment horizontal="center" vertical="center"/>
      <protection locked="0"/>
    </xf>
    <xf numFmtId="0" fontId="5" fillId="0" borderId="43" xfId="48" applyFont="1" applyBorder="1" applyAlignment="1" applyProtection="1">
      <alignment horizontal="left" vertical="center"/>
      <protection locked="0"/>
    </xf>
    <xf numFmtId="0" fontId="8" fillId="0" borderId="0" xfId="48" applyFont="1" applyAlignment="1" applyProtection="1">
      <alignment horizontal="left" vertical="center"/>
      <protection locked="0"/>
    </xf>
    <xf numFmtId="0" fontId="3" fillId="0" borderId="0" xfId="48" applyFont="1" applyAlignment="1" applyProtection="1">
      <alignment horizontal="center" vertical="center"/>
      <protection locked="0"/>
    </xf>
    <xf numFmtId="0" fontId="3" fillId="0" borderId="40" xfId="48" applyFont="1" applyBorder="1" applyAlignment="1" applyProtection="1">
      <alignment horizontal="left" vertical="center"/>
      <protection locked="0"/>
    </xf>
    <xf numFmtId="0" fontId="2" fillId="0" borderId="42" xfId="48" applyFont="1" applyBorder="1" applyAlignment="1" applyProtection="1">
      <alignment horizontal="left" vertical="center"/>
      <protection locked="0"/>
    </xf>
    <xf numFmtId="0" fontId="11" fillId="0" borderId="43" xfId="48" applyFont="1" applyBorder="1" applyAlignment="1" applyProtection="1">
      <alignment horizontal="left" vertical="center"/>
      <protection locked="0"/>
    </xf>
    <xf numFmtId="0" fontId="2" fillId="0" borderId="44" xfId="48" applyFont="1" applyBorder="1" applyAlignment="1" applyProtection="1">
      <alignment horizontal="left" vertical="center"/>
      <protection locked="0"/>
    </xf>
    <xf numFmtId="0" fontId="2" fillId="0" borderId="0" xfId="48" applyFont="1" applyAlignment="1" applyProtection="1">
      <alignment horizontal="left" vertical="center"/>
      <protection locked="0"/>
    </xf>
    <xf numFmtId="0" fontId="11" fillId="0" borderId="0" xfId="48" applyFont="1" applyAlignment="1" applyProtection="1">
      <alignment horizontal="left" vertical="center"/>
      <protection locked="0"/>
    </xf>
    <xf numFmtId="0" fontId="3" fillId="0" borderId="43" xfId="48" applyFont="1" applyBorder="1" applyAlignment="1" applyProtection="1">
      <alignment horizontal="left" vertical="center"/>
      <protection locked="0"/>
    </xf>
    <xf numFmtId="0" fontId="2" fillId="0" borderId="0" xfId="48" applyFont="1" applyAlignment="1" applyProtection="1">
      <alignment horizontal="left" vertical="center" wrapText="1"/>
      <protection locked="0"/>
    </xf>
    <xf numFmtId="0" fontId="3" fillId="0" borderId="0" xfId="48" applyFont="1" applyAlignment="1" applyProtection="1">
      <alignment horizontal="center" vertical="center" wrapText="1"/>
      <protection locked="0"/>
    </xf>
    <xf numFmtId="0" fontId="2" fillId="0" borderId="37" xfId="48" applyFont="1" applyBorder="1" applyAlignment="1" applyProtection="1">
      <alignment horizontal="left" vertical="center" wrapText="1"/>
      <protection locked="0"/>
    </xf>
    <xf numFmtId="0" fontId="2" fillId="0" borderId="38" xfId="48" applyFont="1" applyBorder="1" applyAlignment="1" applyProtection="1">
      <alignment horizontal="left" vertical="center" wrapText="1"/>
      <protection locked="0"/>
    </xf>
    <xf numFmtId="0" fontId="2" fillId="0" borderId="39" xfId="48" applyFont="1" applyBorder="1" applyAlignment="1" applyProtection="1">
      <alignment horizontal="left" vertical="center" wrapText="1"/>
      <protection locked="0"/>
    </xf>
    <xf numFmtId="0" fontId="2" fillId="0" borderId="40" xfId="48" applyFont="1" applyBorder="1" applyAlignment="1" applyProtection="1">
      <alignment horizontal="left" vertical="center" wrapText="1"/>
      <protection locked="0"/>
    </xf>
    <xf numFmtId="0" fontId="2" fillId="0" borderId="41" xfId="48" applyFont="1" applyBorder="1" applyAlignment="1" applyProtection="1">
      <alignment horizontal="left" vertical="center" wrapText="1"/>
      <protection locked="0"/>
    </xf>
    <xf numFmtId="0" fontId="5" fillId="0" borderId="40" xfId="48" applyFont="1" applyBorder="1" applyAlignment="1" applyProtection="1">
      <alignment horizontal="left" vertical="center" wrapText="1"/>
      <protection locked="0"/>
    </xf>
    <xf numFmtId="0" fontId="5" fillId="0" borderId="41" xfId="48" applyFont="1" applyBorder="1" applyAlignment="1" applyProtection="1">
      <alignment horizontal="left" vertical="center" wrapText="1"/>
      <protection locked="0"/>
    </xf>
    <xf numFmtId="0" fontId="3" fillId="0" borderId="40" xfId="48" applyFont="1" applyBorder="1" applyAlignment="1" applyProtection="1">
      <alignment horizontal="left" vertical="center" wrapText="1"/>
      <protection locked="0"/>
    </xf>
    <xf numFmtId="0" fontId="3" fillId="0" borderId="41" xfId="48" applyFont="1" applyBorder="1" applyAlignment="1" applyProtection="1">
      <alignment horizontal="left" vertical="center" wrapText="1"/>
      <protection locked="0"/>
    </xf>
    <xf numFmtId="0" fontId="3" fillId="0" borderId="41" xfId="48" applyFont="1" applyBorder="1" applyAlignment="1" applyProtection="1">
      <alignment horizontal="left" vertical="center"/>
      <protection locked="0"/>
    </xf>
    <xf numFmtId="0" fontId="3" fillId="0" borderId="42" xfId="48" applyFont="1" applyBorder="1" applyAlignment="1" applyProtection="1">
      <alignment horizontal="left" vertical="center" wrapText="1"/>
      <protection locked="0"/>
    </xf>
    <xf numFmtId="0" fontId="3" fillId="0" borderId="43" xfId="48" applyFont="1" applyBorder="1" applyAlignment="1" applyProtection="1">
      <alignment horizontal="left" vertical="center" wrapText="1"/>
      <protection locked="0"/>
    </xf>
    <xf numFmtId="0" fontId="3" fillId="0" borderId="44" xfId="48" applyFont="1" applyBorder="1" applyAlignment="1" applyProtection="1">
      <alignment horizontal="left" vertical="center" wrapText="1"/>
      <protection locked="0"/>
    </xf>
    <xf numFmtId="0" fontId="3" fillId="0" borderId="0" xfId="48" applyFont="1" applyAlignment="1" applyProtection="1">
      <alignment horizontal="left" vertical="top"/>
      <protection locked="0"/>
    </xf>
    <xf numFmtId="0" fontId="3" fillId="0" borderId="0" xfId="48" applyFont="1" applyAlignment="1" applyProtection="1">
      <alignment horizontal="center" vertical="top"/>
      <protection locked="0"/>
    </xf>
    <xf numFmtId="0" fontId="3" fillId="0" borderId="42" xfId="48" applyFont="1" applyBorder="1" applyAlignment="1" applyProtection="1">
      <alignment horizontal="left" vertical="center"/>
      <protection locked="0"/>
    </xf>
    <xf numFmtId="0" fontId="3" fillId="0" borderId="44" xfId="48" applyFont="1" applyBorder="1" applyAlignment="1" applyProtection="1">
      <alignment horizontal="left" vertical="center"/>
      <protection locked="0"/>
    </xf>
    <xf numFmtId="0" fontId="5" fillId="0" borderId="0" xfId="48" applyFont="1" applyAlignment="1" applyProtection="1">
      <alignment vertical="center"/>
      <protection locked="0"/>
    </xf>
    <xf numFmtId="0" fontId="9" fillId="0" borderId="0" xfId="48" applyFont="1" applyAlignment="1" applyProtection="1">
      <alignment vertical="center"/>
      <protection locked="0"/>
    </xf>
    <xf numFmtId="0" fontId="5" fillId="0" borderId="43" xfId="48" applyFont="1" applyBorder="1" applyAlignment="1" applyProtection="1">
      <alignment vertical="center"/>
      <protection locked="0"/>
    </xf>
    <xf numFmtId="0" fontId="9" fillId="0" borderId="43" xfId="48" applyFont="1" applyBorder="1" applyAlignment="1" applyProtection="1">
      <alignment vertical="center"/>
      <protection locked="0"/>
    </xf>
    <xf numFmtId="49" fontId="3" fillId="0" borderId="0" xfId="48" applyNumberFormat="1" applyFont="1" applyAlignment="1" applyProtection="1">
      <alignment horizontal="left" vertical="center"/>
      <protection locked="0"/>
    </xf>
    <xf numFmtId="0" fontId="2" fillId="0" borderId="43" xfId="48" applyBorder="1" applyAlignment="1" applyProtection="1">
      <alignment vertical="top"/>
      <protection locked="0"/>
    </xf>
    <xf numFmtId="0" fontId="3" fillId="0" borderId="38" xfId="48" applyFont="1" applyBorder="1" applyAlignment="1" applyProtection="1">
      <alignment horizontal="left" vertical="center" wrapText="1"/>
      <protection locked="0"/>
    </xf>
    <xf numFmtId="0" fontId="3" fillId="0" borderId="38" xfId="48" applyFont="1" applyBorder="1" applyAlignment="1" applyProtection="1">
      <alignment horizontal="left" vertical="center"/>
      <protection locked="0"/>
    </xf>
    <xf numFmtId="0" fontId="3" fillId="0" borderId="38" xfId="48" applyFont="1" applyBorder="1" applyAlignment="1" applyProtection="1">
      <alignment horizontal="center" vertical="center"/>
      <protection locked="0"/>
    </xf>
    <xf numFmtId="0" fontId="9" fillId="0" borderId="43" xfId="48" applyFont="1" applyBorder="1" applyAlignment="1" applyProtection="1">
      <alignment horizontal="left"/>
      <protection locked="0"/>
    </xf>
    <xf numFmtId="0" fontId="5" fillId="0" borderId="43" xfId="48" applyFont="1" applyBorder="1" applyAlignment="1" applyProtection="1">
      <alignment/>
      <protection locked="0"/>
    </xf>
    <xf numFmtId="0" fontId="2" fillId="0" borderId="40" xfId="48" applyFont="1" applyBorder="1" applyAlignment="1" applyProtection="1">
      <alignment vertical="top"/>
      <protection locked="0"/>
    </xf>
    <xf numFmtId="0" fontId="2" fillId="0" borderId="41" xfId="48" applyFont="1" applyBorder="1" applyAlignment="1" applyProtection="1">
      <alignment vertical="top"/>
      <protection locked="0"/>
    </xf>
    <xf numFmtId="0" fontId="2" fillId="0" borderId="0" xfId="48" applyFont="1" applyAlignment="1" applyProtection="1">
      <alignment horizontal="center" vertical="center"/>
      <protection locked="0"/>
    </xf>
    <xf numFmtId="0" fontId="2" fillId="0" borderId="0" xfId="48" applyFont="1" applyAlignment="1" applyProtection="1">
      <alignment horizontal="left" vertical="top"/>
      <protection locked="0"/>
    </xf>
    <xf numFmtId="0" fontId="2" fillId="0" borderId="42" xfId="48" applyFont="1" applyBorder="1" applyAlignment="1" applyProtection="1">
      <alignment vertical="top"/>
      <protection locked="0"/>
    </xf>
    <xf numFmtId="0" fontId="2" fillId="0" borderId="43" xfId="48" applyFont="1" applyBorder="1" applyAlignment="1" applyProtection="1">
      <alignment vertical="top"/>
      <protection locked="0"/>
    </xf>
    <xf numFmtId="0" fontId="2" fillId="0" borderId="44" xfId="48" applyFont="1" applyBorder="1" applyAlignment="1" applyProtection="1">
      <alignment vertical="top"/>
      <protection locked="0"/>
    </xf>
    <xf numFmtId="0" fontId="1" fillId="0" borderId="0" xfId="49">
      <alignment/>
      <protection/>
    </xf>
    <xf numFmtId="0" fontId="1" fillId="0" borderId="45" xfId="49" applyBorder="1">
      <alignment/>
      <protection/>
    </xf>
    <xf numFmtId="0" fontId="1" fillId="0" borderId="45" xfId="49" applyFont="1" applyBorder="1" applyAlignment="1">
      <alignment horizontal="left"/>
      <protection/>
    </xf>
    <xf numFmtId="0" fontId="1" fillId="0" borderId="0" xfId="49" applyBorder="1">
      <alignment/>
      <protection/>
    </xf>
    <xf numFmtId="0" fontId="30" fillId="0" borderId="0" xfId="49" applyFont="1" applyAlignment="1">
      <alignment horizontal="center" wrapText="1"/>
      <protection/>
    </xf>
    <xf numFmtId="0" fontId="1" fillId="0" borderId="46" xfId="49" applyBorder="1">
      <alignment/>
      <protection/>
    </xf>
    <xf numFmtId="0" fontId="1" fillId="0" borderId="47" xfId="49" applyFont="1" applyBorder="1" applyAlignment="1">
      <alignment horizontal="center"/>
      <protection/>
    </xf>
    <xf numFmtId="0" fontId="1" fillId="0" borderId="48" xfId="49" applyFont="1" applyBorder="1">
      <alignment/>
      <protection/>
    </xf>
    <xf numFmtId="0" fontId="1" fillId="0" borderId="49" xfId="49" applyBorder="1">
      <alignment/>
      <protection/>
    </xf>
    <xf numFmtId="0" fontId="1" fillId="0" borderId="50" xfId="49" applyFont="1" applyBorder="1">
      <alignment/>
      <protection/>
    </xf>
    <xf numFmtId="0" fontId="1" fillId="0" borderId="51" xfId="49" applyBorder="1">
      <alignment/>
      <protection/>
    </xf>
    <xf numFmtId="0" fontId="1" fillId="0" borderId="52" xfId="49" applyFont="1" applyBorder="1">
      <alignment/>
      <protection/>
    </xf>
    <xf numFmtId="0" fontId="31" fillId="0" borderId="52" xfId="49" applyFont="1" applyFill="1" applyBorder="1">
      <alignment/>
      <protection/>
    </xf>
    <xf numFmtId="0" fontId="31" fillId="0" borderId="52" xfId="49" applyFont="1" applyBorder="1">
      <alignment/>
      <protection/>
    </xf>
    <xf numFmtId="0" fontId="1" fillId="0" borderId="52" xfId="49" applyFont="1" applyFill="1" applyBorder="1">
      <alignment/>
      <protection/>
    </xf>
    <xf numFmtId="0" fontId="1" fillId="0" borderId="0" xfId="49" applyBorder="1" applyAlignment="1">
      <alignment horizontal="center"/>
      <protection/>
    </xf>
    <xf numFmtId="0" fontId="1" fillId="0" borderId="0" xfId="49" applyFont="1" applyAlignment="1">
      <alignment horizontal="center"/>
      <protection/>
    </xf>
    <xf numFmtId="0" fontId="2" fillId="0" borderId="0" xfId="0" applyFont="1"/>
    <xf numFmtId="0" fontId="3" fillId="21" borderId="17" xfId="0" applyFont="1" applyFill="1" applyBorder="1" applyAlignment="1">
      <alignment horizontal="center" vertical="center"/>
    </xf>
    <xf numFmtId="0" fontId="2" fillId="21" borderId="18" xfId="0" applyFont="1" applyFill="1" applyBorder="1" applyAlignment="1">
      <alignment vertical="center"/>
    </xf>
    <xf numFmtId="0" fontId="3" fillId="21" borderId="18" xfId="0" applyFont="1" applyFill="1" applyBorder="1" applyAlignment="1">
      <alignment horizontal="center" vertical="center"/>
    </xf>
    <xf numFmtId="0" fontId="3" fillId="21" borderId="18" xfId="0" applyFont="1" applyFill="1" applyBorder="1" applyAlignment="1">
      <alignment horizontal="right" vertical="center"/>
    </xf>
    <xf numFmtId="4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left" vertical="center" wrapText="1"/>
    </xf>
    <xf numFmtId="4" fontId="43" fillId="0" borderId="0" xfId="0" applyNumberFormat="1" applyFont="1" applyAlignment="1">
      <alignment horizontal="right" vertical="center"/>
    </xf>
    <xf numFmtId="4" fontId="43" fillId="0" borderId="0" xfId="0" applyNumberFormat="1" applyFont="1" applyAlignment="1">
      <alignment vertical="center"/>
    </xf>
    <xf numFmtId="0" fontId="4" fillId="20" borderId="18" xfId="0" applyFont="1" applyFill="1" applyBorder="1" applyAlignment="1">
      <alignment horizontal="left" vertical="center"/>
    </xf>
    <xf numFmtId="0" fontId="2" fillId="20" borderId="18" xfId="0" applyFont="1" applyFill="1" applyBorder="1" applyAlignment="1">
      <alignment vertical="center"/>
    </xf>
    <xf numFmtId="4" fontId="4" fillId="20" borderId="18" xfId="0" applyNumberFormat="1" applyFont="1" applyFill="1" applyBorder="1" applyAlignment="1">
      <alignment vertical="center"/>
    </xf>
    <xf numFmtId="0" fontId="2" fillId="20" borderId="26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73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2" fontId="33" fillId="0" borderId="0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4" fontId="57" fillId="0" borderId="0" xfId="0" applyNumberFormat="1" applyFont="1" applyBorder="1" applyAlignment="1">
      <alignment vertical="center"/>
    </xf>
    <xf numFmtId="0" fontId="57" fillId="0" borderId="0" xfId="0" applyFont="1" applyAlignment="1">
      <alignment horizontal="left" vertical="top" wrapText="1"/>
    </xf>
    <xf numFmtId="0" fontId="3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0" xfId="0" applyFont="1" applyBorder="1" applyAlignment="1">
      <alignment horizontal="left" vertical="top" wrapText="1"/>
    </xf>
    <xf numFmtId="49" fontId="3" fillId="19" borderId="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horizontal="left" vertical="center" wrapText="1"/>
    </xf>
    <xf numFmtId="4" fontId="7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56" fillId="18" borderId="0" xfId="39" applyFont="1" applyFill="1" applyAlignment="1">
      <alignment vertical="center"/>
    </xf>
    <xf numFmtId="0" fontId="3" fillId="0" borderId="0" xfId="48" applyFont="1" applyAlignment="1" applyProtection="1">
      <alignment horizontal="left" vertical="top"/>
      <protection locked="0"/>
    </xf>
    <xf numFmtId="0" fontId="3" fillId="0" borderId="0" xfId="48" applyFont="1" applyAlignment="1" applyProtection="1">
      <alignment horizontal="left" vertical="center"/>
      <protection locked="0"/>
    </xf>
    <xf numFmtId="0" fontId="6" fillId="0" borderId="0" xfId="48" applyFont="1" applyAlignment="1" applyProtection="1">
      <alignment horizontal="center" vertical="center" wrapText="1"/>
      <protection locked="0"/>
    </xf>
    <xf numFmtId="0" fontId="9" fillId="0" borderId="43" xfId="48" applyFont="1" applyBorder="1" applyAlignment="1" applyProtection="1">
      <alignment horizontal="left"/>
      <protection locked="0"/>
    </xf>
    <xf numFmtId="0" fontId="3" fillId="0" borderId="0" xfId="48" applyFont="1" applyAlignment="1" applyProtection="1">
      <alignment horizontal="left" vertical="center" wrapText="1"/>
      <protection locked="0"/>
    </xf>
    <xf numFmtId="0" fontId="6" fillId="0" borderId="0" xfId="48" applyFont="1" applyAlignment="1" applyProtection="1">
      <alignment horizontal="center" vertical="center"/>
      <protection locked="0"/>
    </xf>
    <xf numFmtId="49" fontId="3" fillId="0" borderId="0" xfId="48" applyNumberFormat="1" applyFont="1" applyAlignment="1" applyProtection="1">
      <alignment horizontal="left" vertical="center" wrapText="1"/>
      <protection locked="0"/>
    </xf>
    <xf numFmtId="0" fontId="9" fillId="0" borderId="43" xfId="48" applyFont="1" applyBorder="1" applyAlignment="1" applyProtection="1">
      <alignment horizontal="left" wrapText="1"/>
      <protection locked="0"/>
    </xf>
  </cellXfs>
  <cellStyles count="5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 2" xfId="38"/>
    <cellStyle name="Hypertextový odkaz" xfId="39"/>
    <cellStyle name="Chybně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Normální 2" xfId="48"/>
    <cellStyle name="Normální 3" xfId="49"/>
    <cellStyle name="Poznámka 2" xfId="50"/>
    <cellStyle name="Propojená buňka 2" xfId="51"/>
    <cellStyle name="Správně 2" xfId="52"/>
    <cellStyle name="Text upozornění 2" xfId="53"/>
    <cellStyle name="Vstup 2" xfId="54"/>
    <cellStyle name="Výpočet 2" xfId="55"/>
    <cellStyle name="Výstup 2" xfId="56"/>
    <cellStyle name="Vysvětlující text 2" xfId="57"/>
    <cellStyle name="Zvýraznění 1 2" xfId="58"/>
    <cellStyle name="Zvýraznění 2 2" xfId="59"/>
    <cellStyle name="Zvýraznění 3 2" xfId="60"/>
    <cellStyle name="Zvýraznění 4 2" xfId="61"/>
    <cellStyle name="Zvýraznění 5 2" xfId="62"/>
    <cellStyle name="Zvýraznění 6 2" xfId="6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028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571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061" name="Obrázek 2">
          <a:hlinkClick r:id="rId3"/>
        </xdr:cNvPr>
        <xdr:cNvPicPr preferRelativeResize="1">
          <a:picLocks noChangeAspect="0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6670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 topLeftCell="A1">
      <selection activeCell="B9" sqref="B9"/>
    </sheetView>
  </sheetViews>
  <sheetFormatPr defaultColWidth="9.140625" defaultRowHeight="13.5"/>
  <cols>
    <col min="1" max="1" width="31.28125" style="0" customWidth="1"/>
    <col min="2" max="2" width="57.57421875" style="0" customWidth="1"/>
  </cols>
  <sheetData>
    <row r="1" spans="1:4" ht="14.25">
      <c r="A1" s="298"/>
      <c r="B1" s="299" t="s">
        <v>948</v>
      </c>
      <c r="C1" s="300"/>
      <c r="D1" s="300"/>
    </row>
    <row r="2" spans="1:4" ht="14.25">
      <c r="A2" s="297"/>
      <c r="B2" s="297"/>
      <c r="C2" s="300"/>
      <c r="D2" s="300"/>
    </row>
    <row r="5" spans="1:4" ht="39.75" customHeight="1">
      <c r="A5" s="297" t="s">
        <v>949</v>
      </c>
      <c r="B5" s="301" t="s">
        <v>950</v>
      </c>
      <c r="C5" s="297"/>
      <c r="D5" s="297"/>
    </row>
    <row r="7" ht="14.25" thickBot="1"/>
    <row r="8" spans="1:4" ht="18" customHeight="1" thickBot="1">
      <c r="A8" s="302"/>
      <c r="B8" s="303" t="s">
        <v>951</v>
      </c>
      <c r="C8" s="300"/>
      <c r="D8" s="300"/>
    </row>
    <row r="9" spans="1:4" ht="18" customHeight="1">
      <c r="A9" s="304" t="s">
        <v>952</v>
      </c>
      <c r="B9" s="305"/>
      <c r="C9" s="300"/>
      <c r="D9" s="300"/>
    </row>
    <row r="10" spans="1:4" ht="18" customHeight="1">
      <c r="A10" s="306" t="s">
        <v>966</v>
      </c>
      <c r="B10" s="307"/>
      <c r="C10" s="300"/>
      <c r="D10" s="300"/>
    </row>
    <row r="11" spans="1:4" ht="18" customHeight="1">
      <c r="A11" s="308" t="s">
        <v>865</v>
      </c>
      <c r="B11" s="307"/>
      <c r="C11" s="300"/>
      <c r="D11" s="300"/>
    </row>
    <row r="12" spans="1:4" ht="17.25" customHeight="1">
      <c r="A12" s="308" t="s">
        <v>953</v>
      </c>
      <c r="B12" s="307"/>
      <c r="C12" s="300"/>
      <c r="D12" s="300"/>
    </row>
    <row r="13" spans="1:4" ht="18" customHeight="1">
      <c r="A13" s="308" t="s">
        <v>847</v>
      </c>
      <c r="B13" s="307"/>
      <c r="C13" s="300"/>
      <c r="D13" s="300"/>
    </row>
    <row r="14" spans="1:4" ht="18" customHeight="1">
      <c r="A14" s="308" t="s">
        <v>954</v>
      </c>
      <c r="B14" s="307"/>
      <c r="C14" s="300"/>
      <c r="D14" s="300"/>
    </row>
    <row r="15" spans="1:4" ht="18" customHeight="1">
      <c r="A15" s="308" t="s">
        <v>955</v>
      </c>
      <c r="B15" s="308"/>
      <c r="C15" s="300"/>
      <c r="D15" s="300"/>
    </row>
    <row r="16" spans="1:4" ht="18" customHeight="1">
      <c r="A16" s="308" t="s">
        <v>956</v>
      </c>
      <c r="B16" s="308"/>
      <c r="C16" s="300"/>
      <c r="D16" s="300"/>
    </row>
    <row r="17" spans="1:4" ht="13.5" customHeight="1" thickBot="1">
      <c r="A17" s="300"/>
      <c r="B17" s="300"/>
      <c r="C17" s="300"/>
      <c r="D17" s="300"/>
    </row>
    <row r="18" spans="1:4" ht="18" customHeight="1" thickBot="1">
      <c r="A18" s="302"/>
      <c r="B18" s="303" t="s">
        <v>957</v>
      </c>
      <c r="C18" s="300"/>
      <c r="D18" s="300"/>
    </row>
    <row r="19" spans="1:4" ht="18" customHeight="1">
      <c r="A19" s="304" t="s">
        <v>958</v>
      </c>
      <c r="B19" s="305"/>
      <c r="C19" s="300"/>
      <c r="D19" s="300"/>
    </row>
    <row r="20" spans="1:4" ht="18" customHeight="1">
      <c r="A20" s="308" t="s">
        <v>959</v>
      </c>
      <c r="B20" s="307"/>
      <c r="C20" s="300"/>
      <c r="D20" s="300"/>
    </row>
    <row r="21" spans="1:4" ht="18" customHeight="1">
      <c r="A21" s="308" t="s">
        <v>960</v>
      </c>
      <c r="B21" s="307"/>
      <c r="C21" s="300"/>
      <c r="D21" s="300"/>
    </row>
    <row r="22" spans="1:4" ht="18" customHeight="1">
      <c r="A22" s="308" t="s">
        <v>955</v>
      </c>
      <c r="B22" s="307"/>
      <c r="C22" s="300"/>
      <c r="D22" s="300"/>
    </row>
    <row r="23" spans="1:4" ht="18" customHeight="1">
      <c r="A23" s="308" t="s">
        <v>961</v>
      </c>
      <c r="B23" s="307"/>
      <c r="C23" s="300"/>
      <c r="D23" s="300"/>
    </row>
    <row r="24" spans="1:4" ht="18" customHeight="1">
      <c r="A24" s="308" t="s">
        <v>956</v>
      </c>
      <c r="B24" s="307"/>
      <c r="C24" s="300"/>
      <c r="D24" s="300"/>
    </row>
    <row r="25" spans="1:4" ht="13.5" customHeight="1" thickBot="1">
      <c r="A25" s="300"/>
      <c r="B25" s="297"/>
      <c r="C25" s="300"/>
      <c r="D25" s="300"/>
    </row>
    <row r="26" spans="1:4" ht="18" customHeight="1" thickBot="1">
      <c r="A26" s="302"/>
      <c r="B26" s="303" t="s">
        <v>962</v>
      </c>
      <c r="C26" s="300"/>
      <c r="D26" s="300"/>
    </row>
    <row r="27" spans="1:4" ht="18" customHeight="1">
      <c r="A27" s="309" t="s">
        <v>963</v>
      </c>
      <c r="B27" s="310"/>
      <c r="C27" s="300"/>
      <c r="D27" s="300"/>
    </row>
    <row r="28" spans="1:4" ht="18" customHeight="1">
      <c r="A28" s="311" t="s">
        <v>45</v>
      </c>
      <c r="B28" s="308"/>
      <c r="C28" s="300"/>
      <c r="D28" s="300"/>
    </row>
    <row r="29" spans="1:4" ht="18" customHeight="1">
      <c r="A29" s="311" t="s">
        <v>964</v>
      </c>
      <c r="B29" s="308"/>
      <c r="C29" s="300"/>
      <c r="D29" s="300"/>
    </row>
    <row r="30" spans="1:4" ht="14.25">
      <c r="A30" s="297"/>
      <c r="B30" s="297"/>
      <c r="C30" s="300"/>
      <c r="D30" s="300"/>
    </row>
    <row r="31" spans="1:4" ht="14.25">
      <c r="A31" s="300"/>
      <c r="B31" s="312"/>
      <c r="C31" s="297"/>
      <c r="D31" s="297"/>
    </row>
    <row r="34" spans="1:2" ht="14.25">
      <c r="A34" s="298"/>
      <c r="B34" s="297"/>
    </row>
    <row r="35" spans="1:2" ht="14.25">
      <c r="A35" s="313" t="s">
        <v>850</v>
      </c>
      <c r="B35" s="297"/>
    </row>
    <row r="37" spans="1:2" ht="14.25">
      <c r="A37" s="297"/>
      <c r="B37" s="298"/>
    </row>
    <row r="38" spans="1:2" ht="14.25">
      <c r="A38" s="297"/>
      <c r="B38" s="313" t="s">
        <v>965</v>
      </c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281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28125" style="0" customWidth="1"/>
    <col min="43" max="43" width="15.7109375" style="0" customWidth="1"/>
    <col min="44" max="44" width="13.7109375" style="0" customWidth="1"/>
    <col min="45" max="47" width="25.7109375" style="0" hidden="1" customWidth="1"/>
    <col min="48" max="52" width="21.7109375" style="0" hidden="1" customWidth="1"/>
    <col min="53" max="53" width="19.28125" style="0" hidden="1" customWidth="1"/>
    <col min="54" max="54" width="25.00390625" style="0" hidden="1" customWidth="1"/>
    <col min="55" max="56" width="19.28125" style="0" hidden="1" customWidth="1"/>
    <col min="57" max="57" width="66.421875" style="0" customWidth="1"/>
    <col min="71" max="91" width="9.28125" style="0" hidden="1" customWidth="1"/>
  </cols>
  <sheetData>
    <row r="1" spans="1:74" ht="21.4" customHeight="1">
      <c r="A1" s="216" t="s">
        <v>0</v>
      </c>
      <c r="B1" s="217"/>
      <c r="C1" s="217"/>
      <c r="D1" s="218" t="s">
        <v>1</v>
      </c>
      <c r="E1" s="217"/>
      <c r="F1" s="217"/>
      <c r="G1" s="217"/>
      <c r="H1" s="217"/>
      <c r="I1" s="217"/>
      <c r="J1" s="217"/>
      <c r="K1" s="219" t="s">
        <v>765</v>
      </c>
      <c r="L1" s="219"/>
      <c r="M1" s="219"/>
      <c r="N1" s="219"/>
      <c r="O1" s="219"/>
      <c r="P1" s="219"/>
      <c r="Q1" s="219"/>
      <c r="R1" s="219"/>
      <c r="S1" s="219"/>
      <c r="T1" s="217"/>
      <c r="U1" s="217"/>
      <c r="V1" s="217"/>
      <c r="W1" s="219" t="s">
        <v>766</v>
      </c>
      <c r="X1" s="219"/>
      <c r="Y1" s="219"/>
      <c r="Z1" s="219"/>
      <c r="AA1" s="219"/>
      <c r="AB1" s="219"/>
      <c r="AC1" s="219"/>
      <c r="AD1" s="219"/>
      <c r="AE1" s="219"/>
      <c r="AF1" s="219"/>
      <c r="AG1" s="219"/>
      <c r="AH1" s="219"/>
      <c r="AI1" s="211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95" customHeight="1">
      <c r="AR2" s="314"/>
      <c r="AS2" s="314"/>
      <c r="AT2" s="314"/>
      <c r="AU2" s="314"/>
      <c r="AV2" s="314"/>
      <c r="AW2" s="314"/>
      <c r="AX2" s="314"/>
      <c r="AY2" s="314"/>
      <c r="AZ2" s="314"/>
      <c r="BA2" s="314"/>
      <c r="BB2" s="314"/>
      <c r="BC2" s="314"/>
      <c r="BD2" s="314"/>
      <c r="BE2" s="314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4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342" t="s">
        <v>14</v>
      </c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3"/>
      <c r="AH5" s="343"/>
      <c r="AI5" s="343"/>
      <c r="AJ5" s="343"/>
      <c r="AK5" s="343"/>
      <c r="AL5" s="343"/>
      <c r="AM5" s="343"/>
      <c r="AN5" s="343"/>
      <c r="AO5" s="343"/>
      <c r="AP5" s="21"/>
      <c r="AQ5" s="23"/>
      <c r="BE5" s="340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344" t="s">
        <v>17</v>
      </c>
      <c r="L6" s="343"/>
      <c r="M6" s="343"/>
      <c r="N6" s="343"/>
      <c r="O6" s="343"/>
      <c r="P6" s="343"/>
      <c r="Q6" s="343"/>
      <c r="R6" s="343"/>
      <c r="S6" s="343"/>
      <c r="T6" s="343"/>
      <c r="U6" s="343"/>
      <c r="V6" s="343"/>
      <c r="W6" s="343"/>
      <c r="X6" s="343"/>
      <c r="Y6" s="343"/>
      <c r="Z6" s="343"/>
      <c r="AA6" s="343"/>
      <c r="AB6" s="343"/>
      <c r="AC6" s="343"/>
      <c r="AD6" s="343"/>
      <c r="AE6" s="343"/>
      <c r="AF6" s="343"/>
      <c r="AG6" s="343"/>
      <c r="AH6" s="343"/>
      <c r="AI6" s="343"/>
      <c r="AJ6" s="343"/>
      <c r="AK6" s="343"/>
      <c r="AL6" s="343"/>
      <c r="AM6" s="343"/>
      <c r="AN6" s="343"/>
      <c r="AO6" s="343"/>
      <c r="AP6" s="21"/>
      <c r="AQ6" s="23"/>
      <c r="BE6" s="314"/>
      <c r="BS6" s="16" t="s">
        <v>18</v>
      </c>
    </row>
    <row r="7" spans="2:71" ht="14.4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314"/>
      <c r="BS7" s="16" t="s">
        <v>22</v>
      </c>
    </row>
    <row r="8" spans="2:71" ht="14.4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314"/>
      <c r="BS8" s="16" t="s">
        <v>27</v>
      </c>
    </row>
    <row r="9" spans="2:7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314"/>
      <c r="BS9" s="16" t="s">
        <v>28</v>
      </c>
    </row>
    <row r="10" spans="2:71" ht="14.4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31</v>
      </c>
      <c r="AO10" s="21"/>
      <c r="AP10" s="21"/>
      <c r="AQ10" s="23"/>
      <c r="BE10" s="314"/>
      <c r="BS10" s="16" t="s">
        <v>18</v>
      </c>
    </row>
    <row r="11" spans="2:71" ht="18.4" customHeight="1">
      <c r="B11" s="20"/>
      <c r="C11" s="21"/>
      <c r="D11" s="21"/>
      <c r="E11" s="27" t="s">
        <v>32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33</v>
      </c>
      <c r="AL11" s="21"/>
      <c r="AM11" s="21"/>
      <c r="AN11" s="27" t="s">
        <v>34</v>
      </c>
      <c r="AO11" s="21"/>
      <c r="AP11" s="21"/>
      <c r="AQ11" s="23"/>
      <c r="BE11" s="314"/>
      <c r="BS11" s="16" t="s">
        <v>18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314"/>
      <c r="BS12" s="16" t="s">
        <v>18</v>
      </c>
    </row>
    <row r="13" spans="2:71" ht="14.45" customHeight="1">
      <c r="B13" s="20"/>
      <c r="C13" s="21"/>
      <c r="D13" s="29" t="s">
        <v>35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36</v>
      </c>
      <c r="AO13" s="21"/>
      <c r="AP13" s="21"/>
      <c r="AQ13" s="23"/>
      <c r="BE13" s="314"/>
      <c r="BS13" s="16" t="s">
        <v>18</v>
      </c>
    </row>
    <row r="14" spans="2:71" ht="15">
      <c r="B14" s="20"/>
      <c r="C14" s="21"/>
      <c r="D14" s="21"/>
      <c r="E14" s="345" t="s">
        <v>36</v>
      </c>
      <c r="F14" s="343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3"/>
      <c r="U14" s="343"/>
      <c r="V14" s="343"/>
      <c r="W14" s="343"/>
      <c r="X14" s="343"/>
      <c r="Y14" s="343"/>
      <c r="Z14" s="343"/>
      <c r="AA14" s="343"/>
      <c r="AB14" s="343"/>
      <c r="AC14" s="343"/>
      <c r="AD14" s="343"/>
      <c r="AE14" s="343"/>
      <c r="AF14" s="343"/>
      <c r="AG14" s="343"/>
      <c r="AH14" s="343"/>
      <c r="AI14" s="343"/>
      <c r="AJ14" s="343"/>
      <c r="AK14" s="29" t="s">
        <v>33</v>
      </c>
      <c r="AL14" s="21"/>
      <c r="AM14" s="21"/>
      <c r="AN14" s="31" t="s">
        <v>36</v>
      </c>
      <c r="AO14" s="21"/>
      <c r="AP14" s="21"/>
      <c r="AQ14" s="23"/>
      <c r="BE14" s="314"/>
      <c r="BS14" s="16" t="s">
        <v>18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314"/>
      <c r="BS15" s="16" t="s">
        <v>4</v>
      </c>
    </row>
    <row r="16" spans="2:71" ht="14.45" customHeight="1">
      <c r="B16" s="20"/>
      <c r="C16" s="21"/>
      <c r="D16" s="29" t="s">
        <v>37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314"/>
      <c r="BS16" s="16" t="s">
        <v>4</v>
      </c>
    </row>
    <row r="17" spans="2:71" ht="18.4" customHeight="1">
      <c r="B17" s="20"/>
      <c r="C17" s="21"/>
      <c r="D17" s="21"/>
      <c r="E17" s="27" t="s">
        <v>38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33</v>
      </c>
      <c r="AL17" s="21"/>
      <c r="AM17" s="21"/>
      <c r="AN17" s="27" t="s">
        <v>20</v>
      </c>
      <c r="AO17" s="21"/>
      <c r="AP17" s="21"/>
      <c r="AQ17" s="23"/>
      <c r="BE17" s="314"/>
      <c r="BS17" s="16" t="s">
        <v>39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314"/>
      <c r="BS18" s="16" t="s">
        <v>6</v>
      </c>
    </row>
    <row r="19" spans="2:71" ht="14.45" customHeight="1">
      <c r="B19" s="20"/>
      <c r="C19" s="21"/>
      <c r="D19" s="29" t="s">
        <v>40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314"/>
      <c r="BS19" s="16" t="s">
        <v>6</v>
      </c>
    </row>
    <row r="20" spans="2:71" ht="22.5" customHeight="1">
      <c r="B20" s="20"/>
      <c r="C20" s="21"/>
      <c r="D20" s="21"/>
      <c r="E20" s="346" t="s">
        <v>20</v>
      </c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21"/>
      <c r="AP20" s="21"/>
      <c r="AQ20" s="23"/>
      <c r="BE20" s="314"/>
      <c r="BS20" s="16" t="s">
        <v>39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314"/>
    </row>
    <row r="22" spans="2:57" ht="6.9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314"/>
    </row>
    <row r="23" spans="2:57" s="1" customFormat="1" ht="25.9" customHeight="1">
      <c r="B23" s="33"/>
      <c r="C23" s="34"/>
      <c r="D23" s="35" t="s">
        <v>41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47">
        <f>ROUND(AG51,2)</f>
        <v>0</v>
      </c>
      <c r="AL23" s="348"/>
      <c r="AM23" s="348"/>
      <c r="AN23" s="348"/>
      <c r="AO23" s="348"/>
      <c r="AP23" s="34"/>
      <c r="AQ23" s="37"/>
      <c r="BE23" s="331"/>
    </row>
    <row r="24" spans="2:57" s="1" customFormat="1" ht="6.9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331"/>
    </row>
    <row r="25" spans="2:57" s="1" customFormat="1" ht="13.5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349" t="s">
        <v>42</v>
      </c>
      <c r="M25" s="336"/>
      <c r="N25" s="336"/>
      <c r="O25" s="336"/>
      <c r="P25" s="34"/>
      <c r="Q25" s="34"/>
      <c r="R25" s="34"/>
      <c r="S25" s="34"/>
      <c r="T25" s="34"/>
      <c r="U25" s="34"/>
      <c r="V25" s="34"/>
      <c r="W25" s="349" t="s">
        <v>43</v>
      </c>
      <c r="X25" s="336"/>
      <c r="Y25" s="336"/>
      <c r="Z25" s="336"/>
      <c r="AA25" s="336"/>
      <c r="AB25" s="336"/>
      <c r="AC25" s="336"/>
      <c r="AD25" s="336"/>
      <c r="AE25" s="336"/>
      <c r="AF25" s="34"/>
      <c r="AG25" s="34"/>
      <c r="AH25" s="34"/>
      <c r="AI25" s="34"/>
      <c r="AJ25" s="34"/>
      <c r="AK25" s="349" t="s">
        <v>44</v>
      </c>
      <c r="AL25" s="336"/>
      <c r="AM25" s="336"/>
      <c r="AN25" s="336"/>
      <c r="AO25" s="336"/>
      <c r="AP25" s="34"/>
      <c r="AQ25" s="37"/>
      <c r="BE25" s="331"/>
    </row>
    <row r="26" spans="2:57" s="2" customFormat="1" ht="14.45" customHeight="1" hidden="1">
      <c r="B26" s="39"/>
      <c r="C26" s="40"/>
      <c r="D26" s="41" t="s">
        <v>45</v>
      </c>
      <c r="E26" s="40"/>
      <c r="F26" s="41" t="s">
        <v>46</v>
      </c>
      <c r="G26" s="40"/>
      <c r="H26" s="40"/>
      <c r="I26" s="40"/>
      <c r="J26" s="40"/>
      <c r="K26" s="40"/>
      <c r="L26" s="337">
        <v>0.21</v>
      </c>
      <c r="M26" s="338"/>
      <c r="N26" s="338"/>
      <c r="O26" s="338"/>
      <c r="P26" s="40"/>
      <c r="Q26" s="40"/>
      <c r="R26" s="40"/>
      <c r="S26" s="40"/>
      <c r="T26" s="40"/>
      <c r="U26" s="40"/>
      <c r="V26" s="40"/>
      <c r="W26" s="339">
        <f>ROUND(AZ51,2)</f>
        <v>0</v>
      </c>
      <c r="X26" s="338"/>
      <c r="Y26" s="338"/>
      <c r="Z26" s="338"/>
      <c r="AA26" s="338"/>
      <c r="AB26" s="338"/>
      <c r="AC26" s="338"/>
      <c r="AD26" s="338"/>
      <c r="AE26" s="338"/>
      <c r="AF26" s="40"/>
      <c r="AG26" s="40"/>
      <c r="AH26" s="40"/>
      <c r="AI26" s="40"/>
      <c r="AJ26" s="40"/>
      <c r="AK26" s="339">
        <f>ROUND(AV51,2)</f>
        <v>0</v>
      </c>
      <c r="AL26" s="338"/>
      <c r="AM26" s="338"/>
      <c r="AN26" s="338"/>
      <c r="AO26" s="338"/>
      <c r="AP26" s="40"/>
      <c r="AQ26" s="42"/>
      <c r="BE26" s="341"/>
    </row>
    <row r="27" spans="2:57" s="2" customFormat="1" ht="14.45" customHeight="1" hidden="1">
      <c r="B27" s="39"/>
      <c r="C27" s="40"/>
      <c r="D27" s="40"/>
      <c r="E27" s="40"/>
      <c r="F27" s="41" t="s">
        <v>47</v>
      </c>
      <c r="G27" s="40"/>
      <c r="H27" s="40"/>
      <c r="I27" s="40"/>
      <c r="J27" s="40"/>
      <c r="K27" s="40"/>
      <c r="L27" s="337">
        <v>0.15</v>
      </c>
      <c r="M27" s="338"/>
      <c r="N27" s="338"/>
      <c r="O27" s="338"/>
      <c r="P27" s="40"/>
      <c r="Q27" s="40"/>
      <c r="R27" s="40"/>
      <c r="S27" s="40"/>
      <c r="T27" s="40"/>
      <c r="U27" s="40"/>
      <c r="V27" s="40"/>
      <c r="W27" s="339">
        <f>ROUND(BA51,2)</f>
        <v>0</v>
      </c>
      <c r="X27" s="338"/>
      <c r="Y27" s="338"/>
      <c r="Z27" s="338"/>
      <c r="AA27" s="338"/>
      <c r="AB27" s="338"/>
      <c r="AC27" s="338"/>
      <c r="AD27" s="338"/>
      <c r="AE27" s="338"/>
      <c r="AF27" s="40"/>
      <c r="AG27" s="40"/>
      <c r="AH27" s="40"/>
      <c r="AI27" s="40"/>
      <c r="AJ27" s="40"/>
      <c r="AK27" s="339">
        <f>ROUND(AW51,2)</f>
        <v>0</v>
      </c>
      <c r="AL27" s="338"/>
      <c r="AM27" s="338"/>
      <c r="AN27" s="338"/>
      <c r="AO27" s="338"/>
      <c r="AP27" s="40"/>
      <c r="AQ27" s="42"/>
      <c r="BE27" s="341"/>
    </row>
    <row r="28" spans="2:57" s="2" customFormat="1" ht="14.45" customHeight="1">
      <c r="B28" s="39"/>
      <c r="C28" s="40"/>
      <c r="D28" s="41" t="s">
        <v>45</v>
      </c>
      <c r="E28" s="40"/>
      <c r="F28" s="41" t="s">
        <v>48</v>
      </c>
      <c r="G28" s="40"/>
      <c r="H28" s="40"/>
      <c r="I28" s="40"/>
      <c r="J28" s="40"/>
      <c r="K28" s="40"/>
      <c r="L28" s="337">
        <v>0.21</v>
      </c>
      <c r="M28" s="338"/>
      <c r="N28" s="338"/>
      <c r="O28" s="338"/>
      <c r="P28" s="40"/>
      <c r="Q28" s="40"/>
      <c r="R28" s="40"/>
      <c r="S28" s="40"/>
      <c r="T28" s="40"/>
      <c r="U28" s="40"/>
      <c r="V28" s="40"/>
      <c r="W28" s="339">
        <f>ROUND(BB51,2)</f>
        <v>0</v>
      </c>
      <c r="X28" s="338"/>
      <c r="Y28" s="338"/>
      <c r="Z28" s="338"/>
      <c r="AA28" s="338"/>
      <c r="AB28" s="338"/>
      <c r="AC28" s="338"/>
      <c r="AD28" s="338"/>
      <c r="AE28" s="338"/>
      <c r="AF28" s="40"/>
      <c r="AG28" s="40"/>
      <c r="AH28" s="40"/>
      <c r="AI28" s="40"/>
      <c r="AJ28" s="40"/>
      <c r="AK28" s="339">
        <v>0</v>
      </c>
      <c r="AL28" s="338"/>
      <c r="AM28" s="338"/>
      <c r="AN28" s="338"/>
      <c r="AO28" s="338"/>
      <c r="AP28" s="40"/>
      <c r="AQ28" s="42"/>
      <c r="BE28" s="341"/>
    </row>
    <row r="29" spans="2:57" s="2" customFormat="1" ht="14.45" customHeight="1">
      <c r="B29" s="39"/>
      <c r="C29" s="40"/>
      <c r="D29" s="40"/>
      <c r="E29" s="40"/>
      <c r="F29" s="41" t="s">
        <v>49</v>
      </c>
      <c r="G29" s="40"/>
      <c r="H29" s="40"/>
      <c r="I29" s="40"/>
      <c r="J29" s="40"/>
      <c r="K29" s="40"/>
      <c r="L29" s="337">
        <v>0.15</v>
      </c>
      <c r="M29" s="338"/>
      <c r="N29" s="338"/>
      <c r="O29" s="338"/>
      <c r="P29" s="40"/>
      <c r="Q29" s="40"/>
      <c r="R29" s="40"/>
      <c r="S29" s="40"/>
      <c r="T29" s="40"/>
      <c r="U29" s="40"/>
      <c r="V29" s="40"/>
      <c r="W29" s="339">
        <f>ROUND(BC51,2)</f>
        <v>0</v>
      </c>
      <c r="X29" s="338"/>
      <c r="Y29" s="338"/>
      <c r="Z29" s="338"/>
      <c r="AA29" s="338"/>
      <c r="AB29" s="338"/>
      <c r="AC29" s="338"/>
      <c r="AD29" s="338"/>
      <c r="AE29" s="338"/>
      <c r="AF29" s="40"/>
      <c r="AG29" s="40"/>
      <c r="AH29" s="40"/>
      <c r="AI29" s="40"/>
      <c r="AJ29" s="40"/>
      <c r="AK29" s="339">
        <v>0</v>
      </c>
      <c r="AL29" s="338"/>
      <c r="AM29" s="338"/>
      <c r="AN29" s="338"/>
      <c r="AO29" s="338"/>
      <c r="AP29" s="40"/>
      <c r="AQ29" s="42"/>
      <c r="BE29" s="341"/>
    </row>
    <row r="30" spans="2:57" s="2" customFormat="1" ht="14.45" customHeight="1" hidden="1">
      <c r="B30" s="39"/>
      <c r="C30" s="40"/>
      <c r="D30" s="40"/>
      <c r="E30" s="40"/>
      <c r="F30" s="41" t="s">
        <v>50</v>
      </c>
      <c r="G30" s="40"/>
      <c r="H30" s="40"/>
      <c r="I30" s="40"/>
      <c r="J30" s="40"/>
      <c r="K30" s="40"/>
      <c r="L30" s="337">
        <v>0</v>
      </c>
      <c r="M30" s="338"/>
      <c r="N30" s="338"/>
      <c r="O30" s="338"/>
      <c r="P30" s="40"/>
      <c r="Q30" s="40"/>
      <c r="R30" s="40"/>
      <c r="S30" s="40"/>
      <c r="T30" s="40"/>
      <c r="U30" s="40"/>
      <c r="V30" s="40"/>
      <c r="W30" s="339">
        <f>ROUND(BD51,2)</f>
        <v>0</v>
      </c>
      <c r="X30" s="338"/>
      <c r="Y30" s="338"/>
      <c r="Z30" s="338"/>
      <c r="AA30" s="338"/>
      <c r="AB30" s="338"/>
      <c r="AC30" s="338"/>
      <c r="AD30" s="338"/>
      <c r="AE30" s="338"/>
      <c r="AF30" s="40"/>
      <c r="AG30" s="40"/>
      <c r="AH30" s="40"/>
      <c r="AI30" s="40"/>
      <c r="AJ30" s="40"/>
      <c r="AK30" s="339">
        <v>0</v>
      </c>
      <c r="AL30" s="338"/>
      <c r="AM30" s="338"/>
      <c r="AN30" s="338"/>
      <c r="AO30" s="338"/>
      <c r="AP30" s="40"/>
      <c r="AQ30" s="42"/>
      <c r="BE30" s="341"/>
    </row>
    <row r="31" spans="2:57" s="1" customFormat="1" ht="6.9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331"/>
    </row>
    <row r="32" spans="2:57" s="1" customFormat="1" ht="25.9" customHeight="1">
      <c r="B32" s="33"/>
      <c r="C32" s="43"/>
      <c r="D32" s="44" t="s">
        <v>51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52</v>
      </c>
      <c r="U32" s="45"/>
      <c r="V32" s="45"/>
      <c r="W32" s="45"/>
      <c r="X32" s="324" t="s">
        <v>53</v>
      </c>
      <c r="Y32" s="325"/>
      <c r="Z32" s="325"/>
      <c r="AA32" s="325"/>
      <c r="AB32" s="325"/>
      <c r="AC32" s="45"/>
      <c r="AD32" s="45"/>
      <c r="AE32" s="45"/>
      <c r="AF32" s="45"/>
      <c r="AG32" s="45"/>
      <c r="AH32" s="45"/>
      <c r="AI32" s="45"/>
      <c r="AJ32" s="45"/>
      <c r="AK32" s="326">
        <f>SUM(AK23:AK30)</f>
        <v>0</v>
      </c>
      <c r="AL32" s="325"/>
      <c r="AM32" s="325"/>
      <c r="AN32" s="325"/>
      <c r="AO32" s="327"/>
      <c r="AP32" s="43"/>
      <c r="AQ32" s="47"/>
      <c r="BE32" s="331"/>
    </row>
    <row r="33" spans="2:43" s="1" customFormat="1" ht="6.9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9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9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95" customHeight="1">
      <c r="B39" s="33"/>
      <c r="C39" s="53" t="s">
        <v>54</v>
      </c>
      <c r="AR39" s="33"/>
    </row>
    <row r="40" spans="2:44" s="1" customFormat="1" ht="6.95" customHeight="1">
      <c r="B40" s="33"/>
      <c r="AR40" s="33"/>
    </row>
    <row r="41" spans="2:44" s="3" customFormat="1" ht="14.45" customHeight="1">
      <c r="B41" s="54"/>
      <c r="C41" s="55" t="s">
        <v>13</v>
      </c>
      <c r="L41" s="3" t="str">
        <f>K5</f>
        <v>K1/001/2022</v>
      </c>
      <c r="AR41" s="54"/>
    </row>
    <row r="42" spans="2:44" s="4" customFormat="1" ht="36.95" customHeight="1">
      <c r="B42" s="56"/>
      <c r="C42" s="57" t="s">
        <v>16</v>
      </c>
      <c r="L42" s="328" t="str">
        <f>K6</f>
        <v>K1 - Oprava rozvodů tepla a teplé užitkové vody na zdroji VST K1-Prievidzská, topná větev „C“ Bludovská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R42" s="56"/>
    </row>
    <row r="43" spans="2:44" s="1" customFormat="1" ht="6.95" customHeight="1">
      <c r="B43" s="33"/>
      <c r="AR43" s="33"/>
    </row>
    <row r="44" spans="2:44" s="1" customFormat="1" ht="15">
      <c r="B44" s="33"/>
      <c r="C44" s="55" t="s">
        <v>23</v>
      </c>
      <c r="L44" s="58" t="str">
        <f>IF(K8="","",K8)</f>
        <v>Bludovská</v>
      </c>
      <c r="AI44" s="55" t="s">
        <v>25</v>
      </c>
      <c r="AM44" s="330" t="str">
        <f>IF(AN8="","",AN8)</f>
        <v>22. 10. 2021</v>
      </c>
      <c r="AN44" s="331"/>
      <c r="AR44" s="33"/>
    </row>
    <row r="45" spans="2:44" s="1" customFormat="1" ht="6.95" customHeight="1">
      <c r="B45" s="33"/>
      <c r="AR45" s="33"/>
    </row>
    <row r="46" spans="2:56" s="1" customFormat="1" ht="15">
      <c r="B46" s="33"/>
      <c r="C46" s="55" t="s">
        <v>29</v>
      </c>
      <c r="L46" s="3" t="str">
        <f>IF(E11="","",E11)</f>
        <v>Podniky města Šumperka a.s.</v>
      </c>
      <c r="AI46" s="55" t="s">
        <v>37</v>
      </c>
      <c r="AM46" s="332" t="str">
        <f>IF(E17="","",E17)</f>
        <v xml:space="preserve"> </v>
      </c>
      <c r="AN46" s="331"/>
      <c r="AO46" s="331"/>
      <c r="AP46" s="331"/>
      <c r="AR46" s="33"/>
      <c r="AS46" s="333" t="s">
        <v>55</v>
      </c>
      <c r="AT46" s="334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5">
      <c r="B47" s="33"/>
      <c r="C47" s="55" t="s">
        <v>35</v>
      </c>
      <c r="L47" s="3" t="str">
        <f>IF(E14="Vyplň údaj","",E14)</f>
        <v/>
      </c>
      <c r="AR47" s="33"/>
      <c r="AS47" s="335"/>
      <c r="AT47" s="336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9" customHeight="1">
      <c r="B48" s="33"/>
      <c r="AR48" s="33"/>
      <c r="AS48" s="335"/>
      <c r="AT48" s="336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315" t="s">
        <v>56</v>
      </c>
      <c r="D49" s="316"/>
      <c r="E49" s="316"/>
      <c r="F49" s="316"/>
      <c r="G49" s="316"/>
      <c r="H49" s="64"/>
      <c r="I49" s="317" t="s">
        <v>57</v>
      </c>
      <c r="J49" s="316"/>
      <c r="K49" s="316"/>
      <c r="L49" s="316"/>
      <c r="M49" s="316"/>
      <c r="N49" s="316"/>
      <c r="O49" s="316"/>
      <c r="P49" s="316"/>
      <c r="Q49" s="316"/>
      <c r="R49" s="316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16"/>
      <c r="AF49" s="316"/>
      <c r="AG49" s="318" t="s">
        <v>58</v>
      </c>
      <c r="AH49" s="316"/>
      <c r="AI49" s="316"/>
      <c r="AJ49" s="316"/>
      <c r="AK49" s="316"/>
      <c r="AL49" s="316"/>
      <c r="AM49" s="316"/>
      <c r="AN49" s="317" t="s">
        <v>59</v>
      </c>
      <c r="AO49" s="316"/>
      <c r="AP49" s="316"/>
      <c r="AQ49" s="65" t="s">
        <v>60</v>
      </c>
      <c r="AR49" s="33"/>
      <c r="AS49" s="66" t="s">
        <v>61</v>
      </c>
      <c r="AT49" s="67" t="s">
        <v>62</v>
      </c>
      <c r="AU49" s="67" t="s">
        <v>63</v>
      </c>
      <c r="AV49" s="67" t="s">
        <v>64</v>
      </c>
      <c r="AW49" s="67" t="s">
        <v>65</v>
      </c>
      <c r="AX49" s="67" t="s">
        <v>66</v>
      </c>
      <c r="AY49" s="67" t="s">
        <v>67</v>
      </c>
      <c r="AZ49" s="67" t="s">
        <v>68</v>
      </c>
      <c r="BA49" s="67" t="s">
        <v>69</v>
      </c>
      <c r="BB49" s="67" t="s">
        <v>70</v>
      </c>
      <c r="BC49" s="67" t="s">
        <v>71</v>
      </c>
      <c r="BD49" s="68" t="s">
        <v>72</v>
      </c>
    </row>
    <row r="50" spans="2:56" s="1" customFormat="1" ht="10.9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45" customHeight="1">
      <c r="B51" s="56"/>
      <c r="C51" s="70" t="s">
        <v>73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322">
        <f>ROUND(AG52,2)</f>
        <v>0</v>
      </c>
      <c r="AH51" s="322"/>
      <c r="AI51" s="322"/>
      <c r="AJ51" s="322"/>
      <c r="AK51" s="322"/>
      <c r="AL51" s="322"/>
      <c r="AM51" s="322"/>
      <c r="AN51" s="323">
        <f>SUM(AG51,AT51)</f>
        <v>0</v>
      </c>
      <c r="AO51" s="323"/>
      <c r="AP51" s="323"/>
      <c r="AQ51" s="72" t="s">
        <v>20</v>
      </c>
      <c r="AR51" s="56"/>
      <c r="AS51" s="73">
        <f>ROUND(AS52,2)</f>
        <v>0</v>
      </c>
      <c r="AT51" s="74">
        <f>ROUND(SUM(AV51:AW51),2)</f>
        <v>0</v>
      </c>
      <c r="AU51" s="75">
        <f>ROUND(AU52,5)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ROUND(AZ52,2)</f>
        <v>0</v>
      </c>
      <c r="BA51" s="74">
        <f>ROUND(BA52,2)</f>
        <v>0</v>
      </c>
      <c r="BB51" s="74">
        <f>ROUND(BB52,2)</f>
        <v>0</v>
      </c>
      <c r="BC51" s="74">
        <f>ROUND(BC52,2)</f>
        <v>0</v>
      </c>
      <c r="BD51" s="76">
        <f>ROUND(BD52,2)</f>
        <v>0</v>
      </c>
      <c r="BS51" s="57" t="s">
        <v>74</v>
      </c>
      <c r="BT51" s="5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1:90" s="5" customFormat="1" ht="27.4" customHeight="1">
      <c r="A52" s="212" t="s">
        <v>767</v>
      </c>
      <c r="B52" s="77"/>
      <c r="C52" s="78"/>
      <c r="D52" s="321" t="s">
        <v>14</v>
      </c>
      <c r="E52" s="320"/>
      <c r="F52" s="320"/>
      <c r="G52" s="320"/>
      <c r="H52" s="320"/>
      <c r="I52" s="79"/>
      <c r="J52" s="321" t="s">
        <v>17</v>
      </c>
      <c r="K52" s="320"/>
      <c r="L52" s="320"/>
      <c r="M52" s="320"/>
      <c r="N52" s="320"/>
      <c r="O52" s="320"/>
      <c r="P52" s="320"/>
      <c r="Q52" s="320"/>
      <c r="R52" s="320"/>
      <c r="S52" s="320"/>
      <c r="T52" s="320"/>
      <c r="U52" s="320"/>
      <c r="V52" s="320"/>
      <c r="W52" s="320"/>
      <c r="X52" s="320"/>
      <c r="Y52" s="320"/>
      <c r="Z52" s="320"/>
      <c r="AA52" s="320"/>
      <c r="AB52" s="320"/>
      <c r="AC52" s="320"/>
      <c r="AD52" s="320"/>
      <c r="AE52" s="320"/>
      <c r="AF52" s="320"/>
      <c r="AG52" s="319">
        <f>'K1-001-2022 - K1 - Oprava...'!J25</f>
        <v>0</v>
      </c>
      <c r="AH52" s="320"/>
      <c r="AI52" s="320"/>
      <c r="AJ52" s="320"/>
      <c r="AK52" s="320"/>
      <c r="AL52" s="320"/>
      <c r="AM52" s="320"/>
      <c r="AN52" s="319">
        <f>SUM(AG52,AT52)</f>
        <v>0</v>
      </c>
      <c r="AO52" s="320"/>
      <c r="AP52" s="320"/>
      <c r="AQ52" s="80" t="s">
        <v>78</v>
      </c>
      <c r="AR52" s="77"/>
      <c r="AS52" s="81">
        <v>0</v>
      </c>
      <c r="AT52" s="82">
        <f>ROUND(SUM(AV52:AW52),2)</f>
        <v>0</v>
      </c>
      <c r="AU52" s="83">
        <f>'K1-001-2022 - K1 - Oprava...'!P89</f>
        <v>0</v>
      </c>
      <c r="AV52" s="82">
        <f>'K1-001-2022 - K1 - Oprava...'!J28</f>
        <v>0</v>
      </c>
      <c r="AW52" s="82">
        <f>'K1-001-2022 - K1 - Oprava...'!J29</f>
        <v>0</v>
      </c>
      <c r="AX52" s="82">
        <f>'K1-001-2022 - K1 - Oprava...'!J30</f>
        <v>0</v>
      </c>
      <c r="AY52" s="82">
        <f>'K1-001-2022 - K1 - Oprava...'!J31</f>
        <v>0</v>
      </c>
      <c r="AZ52" s="82">
        <f>'K1-001-2022 - K1 - Oprava...'!F28</f>
        <v>0</v>
      </c>
      <c r="BA52" s="82">
        <f>'K1-001-2022 - K1 - Oprava...'!F29</f>
        <v>0</v>
      </c>
      <c r="BB52" s="82">
        <f>'K1-001-2022 - K1 - Oprava...'!F30</f>
        <v>0</v>
      </c>
      <c r="BC52" s="82">
        <f>'K1-001-2022 - K1 - Oprava...'!F31</f>
        <v>0</v>
      </c>
      <c r="BD52" s="84">
        <f>'K1-001-2022 - K1 - Oprava...'!F32</f>
        <v>0</v>
      </c>
      <c r="BT52" s="85" t="s">
        <v>22</v>
      </c>
      <c r="BU52" s="85" t="s">
        <v>79</v>
      </c>
      <c r="BV52" s="85" t="s">
        <v>76</v>
      </c>
      <c r="BW52" s="85" t="s">
        <v>5</v>
      </c>
      <c r="BX52" s="85" t="s">
        <v>77</v>
      </c>
      <c r="CL52" s="85" t="s">
        <v>20</v>
      </c>
    </row>
    <row r="53" spans="2:44" s="1" customFormat="1" ht="30" customHeight="1">
      <c r="B53" s="33"/>
      <c r="AR53" s="33"/>
    </row>
    <row r="54" spans="2:44" s="1" customFormat="1" ht="6.95" customHeight="1">
      <c r="B54" s="48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33"/>
    </row>
  </sheetData>
  <sheetProtection password="CC35" sheet="1" objects="1" scenarios="1" formatColumns="0" formatRows="0" sort="0" autoFilter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AS46:AT48"/>
    <mergeCell ref="L29:O29"/>
    <mergeCell ref="W29:AE29"/>
    <mergeCell ref="AK29:AO29"/>
    <mergeCell ref="L30:O30"/>
    <mergeCell ref="W30:AE30"/>
    <mergeCell ref="AK30:AO30"/>
    <mergeCell ref="AN51:AP51"/>
    <mergeCell ref="X32:AB32"/>
    <mergeCell ref="AK32:AO32"/>
    <mergeCell ref="L42:AO42"/>
    <mergeCell ref="AM44:AN44"/>
    <mergeCell ref="AM46:AP46"/>
    <mergeCell ref="AR2:BE2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K1-001-2022 - K1 - Oprava...'!C2" tooltip="K1-001-2022 - K1 - Oprava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4" width="4.28125" style="0" customWidth="1"/>
    <col min="5" max="5" width="17.28125" style="0" customWidth="1"/>
    <col min="6" max="6" width="75.00390625" style="0" customWidth="1"/>
    <col min="7" max="7" width="8.7109375" style="0" customWidth="1"/>
    <col min="8" max="8" width="11.28125" style="0" customWidth="1"/>
    <col min="9" max="9" width="12.7109375" style="86" customWidth="1"/>
    <col min="10" max="10" width="23.421875" style="0" customWidth="1"/>
    <col min="11" max="11" width="15.421875" style="0" customWidth="1"/>
    <col min="13" max="18" width="9.28125" style="0" hidden="1" customWidth="1"/>
    <col min="19" max="19" width="8.281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spans="1:70" ht="21.75" customHeight="1">
      <c r="A1" s="14"/>
      <c r="B1" s="214"/>
      <c r="C1" s="214"/>
      <c r="D1" s="213" t="s">
        <v>1</v>
      </c>
      <c r="E1" s="214"/>
      <c r="F1" s="215" t="s">
        <v>768</v>
      </c>
      <c r="G1" s="352" t="s">
        <v>769</v>
      </c>
      <c r="H1" s="352"/>
      <c r="I1" s="220"/>
      <c r="J1" s="215" t="s">
        <v>770</v>
      </c>
      <c r="K1" s="213" t="s">
        <v>80</v>
      </c>
      <c r="L1" s="215" t="s">
        <v>771</v>
      </c>
      <c r="M1" s="215"/>
      <c r="N1" s="215"/>
      <c r="O1" s="215"/>
      <c r="P1" s="215"/>
      <c r="Q1" s="215"/>
      <c r="R1" s="215"/>
      <c r="S1" s="215"/>
      <c r="T1" s="215"/>
      <c r="U1" s="211"/>
      <c r="V1" s="21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95" customHeight="1"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AT2" s="16" t="s">
        <v>5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18"/>
      <c r="K3" s="19"/>
      <c r="AT3" s="16" t="s">
        <v>81</v>
      </c>
    </row>
    <row r="4" spans="2:46" ht="36.95" customHeight="1">
      <c r="B4" s="20"/>
      <c r="C4" s="21"/>
      <c r="D4" s="22" t="s">
        <v>82</v>
      </c>
      <c r="E4" s="21"/>
      <c r="F4" s="21"/>
      <c r="G4" s="21"/>
      <c r="H4" s="21"/>
      <c r="I4" s="88"/>
      <c r="J4" s="21"/>
      <c r="K4" s="23"/>
      <c r="M4" s="24" t="s">
        <v>10</v>
      </c>
      <c r="AT4" s="16" t="s">
        <v>39</v>
      </c>
    </row>
    <row r="5" spans="2:11" ht="6.95" customHeight="1">
      <c r="B5" s="20"/>
      <c r="C5" s="21"/>
      <c r="D5" s="21"/>
      <c r="E5" s="21"/>
      <c r="F5" s="21"/>
      <c r="G5" s="21"/>
      <c r="H5" s="21"/>
      <c r="I5" s="88"/>
      <c r="J5" s="21"/>
      <c r="K5" s="23"/>
    </row>
    <row r="6" spans="2:11" s="1" customFormat="1" ht="15">
      <c r="B6" s="33"/>
      <c r="C6" s="34"/>
      <c r="D6" s="29" t="s">
        <v>16</v>
      </c>
      <c r="E6" s="34"/>
      <c r="F6" s="34"/>
      <c r="G6" s="34"/>
      <c r="H6" s="34"/>
      <c r="I6" s="89"/>
      <c r="J6" s="34"/>
      <c r="K6" s="37"/>
    </row>
    <row r="7" spans="2:11" s="1" customFormat="1" ht="36.95" customHeight="1">
      <c r="B7" s="33"/>
      <c r="C7" s="34"/>
      <c r="D7" s="34"/>
      <c r="E7" s="350" t="s">
        <v>17</v>
      </c>
      <c r="F7" s="336"/>
      <c r="G7" s="336"/>
      <c r="H7" s="336"/>
      <c r="I7" s="89"/>
      <c r="J7" s="34"/>
      <c r="K7" s="37"/>
    </row>
    <row r="8" spans="2:11" s="1" customFormat="1" ht="13.5">
      <c r="B8" s="33"/>
      <c r="C8" s="34"/>
      <c r="D8" s="34"/>
      <c r="E8" s="34"/>
      <c r="F8" s="34"/>
      <c r="G8" s="34"/>
      <c r="H8" s="34"/>
      <c r="I8" s="89"/>
      <c r="J8" s="34"/>
      <c r="K8" s="37"/>
    </row>
    <row r="9" spans="2:11" s="1" customFormat="1" ht="14.45" customHeight="1">
      <c r="B9" s="33"/>
      <c r="C9" s="34"/>
      <c r="D9" s="29" t="s">
        <v>19</v>
      </c>
      <c r="E9" s="34"/>
      <c r="F9" s="27" t="s">
        <v>20</v>
      </c>
      <c r="G9" s="34"/>
      <c r="H9" s="34"/>
      <c r="I9" s="90" t="s">
        <v>21</v>
      </c>
      <c r="J9" s="27" t="s">
        <v>20</v>
      </c>
      <c r="K9" s="37"/>
    </row>
    <row r="10" spans="2:11" s="1" customFormat="1" ht="14.45" customHeight="1">
      <c r="B10" s="33"/>
      <c r="C10" s="34"/>
      <c r="D10" s="29" t="s">
        <v>23</v>
      </c>
      <c r="E10" s="34"/>
      <c r="F10" s="27" t="s">
        <v>24</v>
      </c>
      <c r="G10" s="34"/>
      <c r="H10" s="34"/>
      <c r="I10" s="90" t="s">
        <v>25</v>
      </c>
      <c r="J10" s="91" t="str">
        <f>'Rekapitulace stavby'!AN8</f>
        <v>22. 10. 2021</v>
      </c>
      <c r="K10" s="37"/>
    </row>
    <row r="11" spans="2:11" s="1" customFormat="1" ht="10.9" customHeight="1">
      <c r="B11" s="33"/>
      <c r="C11" s="34"/>
      <c r="D11" s="34"/>
      <c r="E11" s="34"/>
      <c r="F11" s="34"/>
      <c r="G11" s="34"/>
      <c r="H11" s="34"/>
      <c r="I11" s="89"/>
      <c r="J11" s="34"/>
      <c r="K11" s="37"/>
    </row>
    <row r="12" spans="2:11" s="1" customFormat="1" ht="14.45" customHeight="1">
      <c r="B12" s="33"/>
      <c r="C12" s="34"/>
      <c r="D12" s="29" t="s">
        <v>29</v>
      </c>
      <c r="E12" s="34"/>
      <c r="F12" s="34"/>
      <c r="G12" s="34"/>
      <c r="H12" s="34"/>
      <c r="I12" s="90" t="s">
        <v>30</v>
      </c>
      <c r="J12" s="27" t="s">
        <v>31</v>
      </c>
      <c r="K12" s="37"/>
    </row>
    <row r="13" spans="2:11" s="1" customFormat="1" ht="18" customHeight="1">
      <c r="B13" s="33"/>
      <c r="C13" s="34"/>
      <c r="D13" s="34"/>
      <c r="E13" s="27" t="s">
        <v>32</v>
      </c>
      <c r="F13" s="34"/>
      <c r="G13" s="34"/>
      <c r="H13" s="34"/>
      <c r="I13" s="90" t="s">
        <v>33</v>
      </c>
      <c r="J13" s="27" t="s">
        <v>34</v>
      </c>
      <c r="K13" s="37"/>
    </row>
    <row r="14" spans="2:11" s="1" customFormat="1" ht="6.95" customHeight="1">
      <c r="B14" s="33"/>
      <c r="C14" s="34"/>
      <c r="D14" s="34"/>
      <c r="E14" s="34"/>
      <c r="F14" s="34"/>
      <c r="G14" s="34"/>
      <c r="H14" s="34"/>
      <c r="I14" s="89"/>
      <c r="J14" s="34"/>
      <c r="K14" s="37"/>
    </row>
    <row r="15" spans="2:11" s="1" customFormat="1" ht="14.45" customHeight="1">
      <c r="B15" s="33"/>
      <c r="C15" s="34"/>
      <c r="D15" s="29" t="s">
        <v>35</v>
      </c>
      <c r="E15" s="34"/>
      <c r="F15" s="34"/>
      <c r="G15" s="34"/>
      <c r="H15" s="34"/>
      <c r="I15" s="90" t="s">
        <v>30</v>
      </c>
      <c r="J15" s="27" t="str">
        <f>IF('Rekapitulace stavby'!AN13="Vyplň údaj","",IF('Rekapitulace stavby'!AN13="","",'Rekapitulace stavby'!AN13))</f>
        <v/>
      </c>
      <c r="K15" s="37"/>
    </row>
    <row r="16" spans="2:11" s="1" customFormat="1" ht="18" customHeight="1">
      <c r="B16" s="33"/>
      <c r="C16" s="34"/>
      <c r="D16" s="34"/>
      <c r="E16" s="27" t="str">
        <f>IF('Rekapitulace stavby'!E14="Vyplň údaj","",IF('Rekapitulace stavby'!E14="","",'Rekapitulace stavby'!E14))</f>
        <v/>
      </c>
      <c r="F16" s="34"/>
      <c r="G16" s="34"/>
      <c r="H16" s="34"/>
      <c r="I16" s="90" t="s">
        <v>33</v>
      </c>
      <c r="J16" s="27" t="str">
        <f>IF('Rekapitulace stavby'!AN14="Vyplň údaj","",IF('Rekapitulace stavby'!AN14="","",'Rekapitulace stavby'!AN14))</f>
        <v/>
      </c>
      <c r="K16" s="37"/>
    </row>
    <row r="17" spans="2:11" s="1" customFormat="1" ht="6.95" customHeight="1">
      <c r="B17" s="33"/>
      <c r="C17" s="34"/>
      <c r="D17" s="34"/>
      <c r="E17" s="34"/>
      <c r="F17" s="34"/>
      <c r="G17" s="34"/>
      <c r="H17" s="34"/>
      <c r="I17" s="89"/>
      <c r="J17" s="34"/>
      <c r="K17" s="37"/>
    </row>
    <row r="18" spans="2:11" s="1" customFormat="1" ht="14.45" customHeight="1">
      <c r="B18" s="33"/>
      <c r="C18" s="34"/>
      <c r="D18" s="29" t="s">
        <v>37</v>
      </c>
      <c r="E18" s="34"/>
      <c r="F18" s="34"/>
      <c r="G18" s="34"/>
      <c r="H18" s="34"/>
      <c r="I18" s="90" t="s">
        <v>30</v>
      </c>
      <c r="J18" s="27" t="str">
        <f>IF('Rekapitulace stavby'!AN16="","",'Rekapitulace stavby'!AN16)</f>
        <v/>
      </c>
      <c r="K18" s="37"/>
    </row>
    <row r="19" spans="2:11" s="1" customFormat="1" ht="18" customHeight="1">
      <c r="B19" s="33"/>
      <c r="C19" s="34"/>
      <c r="D19" s="34"/>
      <c r="E19" s="27" t="str">
        <f>IF('Rekapitulace stavby'!E17="","",'Rekapitulace stavby'!E17)</f>
        <v xml:space="preserve"> </v>
      </c>
      <c r="F19" s="34"/>
      <c r="G19" s="34"/>
      <c r="H19" s="34"/>
      <c r="I19" s="90" t="s">
        <v>33</v>
      </c>
      <c r="J19" s="27" t="str">
        <f>IF('Rekapitulace stavby'!AN17="","",'Rekapitulace stavby'!AN17)</f>
        <v/>
      </c>
      <c r="K19" s="37"/>
    </row>
    <row r="20" spans="2:11" s="1" customFormat="1" ht="6.95" customHeight="1">
      <c r="B20" s="33"/>
      <c r="C20" s="34"/>
      <c r="D20" s="34"/>
      <c r="E20" s="34"/>
      <c r="F20" s="34"/>
      <c r="G20" s="34"/>
      <c r="H20" s="34"/>
      <c r="I20" s="89"/>
      <c r="J20" s="34"/>
      <c r="K20" s="37"/>
    </row>
    <row r="21" spans="2:11" s="1" customFormat="1" ht="14.45" customHeight="1">
      <c r="B21" s="33"/>
      <c r="C21" s="34"/>
      <c r="D21" s="29" t="s">
        <v>40</v>
      </c>
      <c r="E21" s="34"/>
      <c r="F21" s="34"/>
      <c r="G21" s="34"/>
      <c r="H21" s="34"/>
      <c r="I21" s="89"/>
      <c r="J21" s="34"/>
      <c r="K21" s="37"/>
    </row>
    <row r="22" spans="2:11" s="6" customFormat="1" ht="22.5" customHeight="1">
      <c r="B22" s="92"/>
      <c r="C22" s="93"/>
      <c r="D22" s="93"/>
      <c r="E22" s="346" t="s">
        <v>20</v>
      </c>
      <c r="F22" s="351"/>
      <c r="G22" s="351"/>
      <c r="H22" s="351"/>
      <c r="I22" s="94"/>
      <c r="J22" s="93"/>
      <c r="K22" s="95"/>
    </row>
    <row r="23" spans="2:11" s="1" customFormat="1" ht="6.95" customHeight="1">
      <c r="B23" s="33"/>
      <c r="C23" s="34"/>
      <c r="D23" s="34"/>
      <c r="E23" s="34"/>
      <c r="F23" s="34"/>
      <c r="G23" s="34"/>
      <c r="H23" s="34"/>
      <c r="I23" s="89"/>
      <c r="J23" s="34"/>
      <c r="K23" s="37"/>
    </row>
    <row r="24" spans="2:11" s="1" customFormat="1" ht="6.95" customHeight="1">
      <c r="B24" s="33"/>
      <c r="C24" s="34"/>
      <c r="D24" s="60"/>
      <c r="E24" s="60"/>
      <c r="F24" s="60"/>
      <c r="G24" s="60"/>
      <c r="H24" s="60"/>
      <c r="I24" s="96"/>
      <c r="J24" s="60"/>
      <c r="K24" s="97"/>
    </row>
    <row r="25" spans="2:11" s="1" customFormat="1" ht="25.35" customHeight="1">
      <c r="B25" s="33"/>
      <c r="C25" s="34"/>
      <c r="D25" s="98" t="s">
        <v>41</v>
      </c>
      <c r="E25" s="34"/>
      <c r="F25" s="34"/>
      <c r="G25" s="34"/>
      <c r="H25" s="34"/>
      <c r="I25" s="89"/>
      <c r="J25" s="99">
        <f>ROUND(J89,2)</f>
        <v>0</v>
      </c>
      <c r="K25" s="37"/>
    </row>
    <row r="26" spans="2:11" s="1" customFormat="1" ht="6.95" customHeight="1">
      <c r="B26" s="33"/>
      <c r="C26" s="34"/>
      <c r="D26" s="60"/>
      <c r="E26" s="60"/>
      <c r="F26" s="60"/>
      <c r="G26" s="60"/>
      <c r="H26" s="60"/>
      <c r="I26" s="96"/>
      <c r="J26" s="60"/>
      <c r="K26" s="97"/>
    </row>
    <row r="27" spans="2:11" s="1" customFormat="1" ht="14.45" customHeight="1">
      <c r="B27" s="33"/>
      <c r="C27" s="34"/>
      <c r="D27" s="34"/>
      <c r="E27" s="34"/>
      <c r="F27" s="38" t="s">
        <v>43</v>
      </c>
      <c r="G27" s="34"/>
      <c r="H27" s="34"/>
      <c r="I27" s="100" t="s">
        <v>42</v>
      </c>
      <c r="J27" s="38" t="s">
        <v>44</v>
      </c>
      <c r="K27" s="37"/>
    </row>
    <row r="28" spans="2:11" s="1" customFormat="1" ht="14.45" customHeight="1" hidden="1">
      <c r="B28" s="33"/>
      <c r="C28" s="34"/>
      <c r="D28" s="41" t="s">
        <v>45</v>
      </c>
      <c r="E28" s="41" t="s">
        <v>46</v>
      </c>
      <c r="F28" s="101">
        <f>ROUND(SUM(BE89:BE302),2)</f>
        <v>0</v>
      </c>
      <c r="G28" s="34"/>
      <c r="H28" s="34"/>
      <c r="I28" s="102">
        <v>0.21</v>
      </c>
      <c r="J28" s="101">
        <f>ROUND(ROUND((SUM(BE89:BE302)),2)*I28,2)</f>
        <v>0</v>
      </c>
      <c r="K28" s="37"/>
    </row>
    <row r="29" spans="2:11" s="1" customFormat="1" ht="14.45" customHeight="1" hidden="1">
      <c r="B29" s="33"/>
      <c r="C29" s="34"/>
      <c r="D29" s="34"/>
      <c r="E29" s="41" t="s">
        <v>47</v>
      </c>
      <c r="F29" s="101">
        <f>ROUND(SUM(BF89:BF302),2)</f>
        <v>0</v>
      </c>
      <c r="G29" s="34"/>
      <c r="H29" s="34"/>
      <c r="I29" s="102">
        <v>0.15</v>
      </c>
      <c r="J29" s="101">
        <f>ROUND(ROUND((SUM(BF89:BF302)),2)*I29,2)</f>
        <v>0</v>
      </c>
      <c r="K29" s="37"/>
    </row>
    <row r="30" spans="2:11" s="1" customFormat="1" ht="14.45" customHeight="1">
      <c r="B30" s="33"/>
      <c r="C30" s="34"/>
      <c r="D30" s="41" t="s">
        <v>45</v>
      </c>
      <c r="E30" s="41" t="s">
        <v>48</v>
      </c>
      <c r="F30" s="101">
        <f>ROUND(SUM(BG89:BG302),2)</f>
        <v>0</v>
      </c>
      <c r="G30" s="34"/>
      <c r="H30" s="34"/>
      <c r="I30" s="102">
        <v>0.21</v>
      </c>
      <c r="J30" s="101">
        <v>0</v>
      </c>
      <c r="K30" s="37"/>
    </row>
    <row r="31" spans="2:11" s="1" customFormat="1" ht="14.45" customHeight="1">
      <c r="B31" s="33"/>
      <c r="C31" s="34"/>
      <c r="D31" s="34"/>
      <c r="E31" s="41" t="s">
        <v>49</v>
      </c>
      <c r="F31" s="101">
        <f>ROUND(SUM(BH89:BH302),2)</f>
        <v>0</v>
      </c>
      <c r="G31" s="34"/>
      <c r="H31" s="34"/>
      <c r="I31" s="102">
        <v>0.15</v>
      </c>
      <c r="J31" s="101">
        <v>0</v>
      </c>
      <c r="K31" s="37"/>
    </row>
    <row r="32" spans="2:11" s="1" customFormat="1" ht="14.45" customHeight="1" hidden="1">
      <c r="B32" s="33"/>
      <c r="C32" s="34"/>
      <c r="D32" s="34"/>
      <c r="E32" s="41" t="s">
        <v>50</v>
      </c>
      <c r="F32" s="101">
        <f>ROUND(SUM(BI89:BI302),2)</f>
        <v>0</v>
      </c>
      <c r="G32" s="34"/>
      <c r="H32" s="34"/>
      <c r="I32" s="102">
        <v>0</v>
      </c>
      <c r="J32" s="101">
        <v>0</v>
      </c>
      <c r="K32" s="37"/>
    </row>
    <row r="33" spans="2:11" s="1" customFormat="1" ht="6.95" customHeight="1">
      <c r="B33" s="33"/>
      <c r="C33" s="34"/>
      <c r="D33" s="34"/>
      <c r="E33" s="34"/>
      <c r="F33" s="34"/>
      <c r="G33" s="34"/>
      <c r="H33" s="34"/>
      <c r="I33" s="89"/>
      <c r="J33" s="34"/>
      <c r="K33" s="37"/>
    </row>
    <row r="34" spans="2:11" s="1" customFormat="1" ht="25.35" customHeight="1">
      <c r="B34" s="33"/>
      <c r="C34" s="103"/>
      <c r="D34" s="104" t="s">
        <v>51</v>
      </c>
      <c r="E34" s="64"/>
      <c r="F34" s="64"/>
      <c r="G34" s="105" t="s">
        <v>52</v>
      </c>
      <c r="H34" s="106" t="s">
        <v>53</v>
      </c>
      <c r="I34" s="107"/>
      <c r="J34" s="108">
        <f>SUM(J25:J32)</f>
        <v>0</v>
      </c>
      <c r="K34" s="109"/>
    </row>
    <row r="35" spans="2:11" s="1" customFormat="1" ht="14.45" customHeight="1">
      <c r="B35" s="48"/>
      <c r="C35" s="49"/>
      <c r="D35" s="49"/>
      <c r="E35" s="49"/>
      <c r="F35" s="49"/>
      <c r="G35" s="49"/>
      <c r="H35" s="49"/>
      <c r="I35" s="110"/>
      <c r="J35" s="49"/>
      <c r="K35" s="50"/>
    </row>
    <row r="39" spans="2:11" s="1" customFormat="1" ht="6.95" customHeight="1">
      <c r="B39" s="51"/>
      <c r="C39" s="52"/>
      <c r="D39" s="52"/>
      <c r="E39" s="52"/>
      <c r="F39" s="52"/>
      <c r="G39" s="52"/>
      <c r="H39" s="52"/>
      <c r="I39" s="111"/>
      <c r="J39" s="52"/>
      <c r="K39" s="112"/>
    </row>
    <row r="40" spans="2:11" s="1" customFormat="1" ht="36.95" customHeight="1">
      <c r="B40" s="33"/>
      <c r="C40" s="22" t="s">
        <v>83</v>
      </c>
      <c r="D40" s="34"/>
      <c r="E40" s="34"/>
      <c r="F40" s="34"/>
      <c r="G40" s="34"/>
      <c r="H40" s="34"/>
      <c r="I40" s="89"/>
      <c r="J40" s="34"/>
      <c r="K40" s="37"/>
    </row>
    <row r="41" spans="2:11" s="1" customFormat="1" ht="6.95" customHeight="1">
      <c r="B41" s="33"/>
      <c r="C41" s="34"/>
      <c r="D41" s="34"/>
      <c r="E41" s="34"/>
      <c r="F41" s="34"/>
      <c r="G41" s="34"/>
      <c r="H41" s="34"/>
      <c r="I41" s="89"/>
      <c r="J41" s="34"/>
      <c r="K41" s="37"/>
    </row>
    <row r="42" spans="2:11" s="1" customFormat="1" ht="14.45" customHeight="1">
      <c r="B42" s="33"/>
      <c r="C42" s="29" t="s">
        <v>16</v>
      </c>
      <c r="D42" s="34"/>
      <c r="E42" s="34"/>
      <c r="F42" s="34"/>
      <c r="G42" s="34"/>
      <c r="H42" s="34"/>
      <c r="I42" s="89"/>
      <c r="J42" s="34"/>
      <c r="K42" s="37"/>
    </row>
    <row r="43" spans="2:11" s="1" customFormat="1" ht="23.25" customHeight="1">
      <c r="B43" s="33"/>
      <c r="C43" s="34"/>
      <c r="D43" s="34"/>
      <c r="E43" s="350" t="str">
        <f>E7</f>
        <v>K1 - Oprava rozvodů tepla a teplé užitkové vody na zdroji VST K1-Prievidzská, topná větev „C“ Bludovská</v>
      </c>
      <c r="F43" s="336"/>
      <c r="G43" s="336"/>
      <c r="H43" s="336"/>
      <c r="I43" s="89"/>
      <c r="J43" s="34"/>
      <c r="K43" s="37"/>
    </row>
    <row r="44" spans="2:11" s="1" customFormat="1" ht="6.95" customHeight="1">
      <c r="B44" s="33"/>
      <c r="C44" s="34"/>
      <c r="D44" s="34"/>
      <c r="E44" s="34"/>
      <c r="F44" s="34"/>
      <c r="G44" s="34"/>
      <c r="H44" s="34"/>
      <c r="I44" s="89"/>
      <c r="J44" s="34"/>
      <c r="K44" s="37"/>
    </row>
    <row r="45" spans="2:11" s="1" customFormat="1" ht="18" customHeight="1">
      <c r="B45" s="33"/>
      <c r="C45" s="29" t="s">
        <v>23</v>
      </c>
      <c r="D45" s="34"/>
      <c r="E45" s="34"/>
      <c r="F45" s="27" t="str">
        <f>F10</f>
        <v>Bludovská</v>
      </c>
      <c r="G45" s="34"/>
      <c r="H45" s="34"/>
      <c r="I45" s="90" t="s">
        <v>25</v>
      </c>
      <c r="J45" s="91" t="str">
        <f>IF(J10="","",J10)</f>
        <v>22. 10. 2021</v>
      </c>
      <c r="K45" s="37"/>
    </row>
    <row r="46" spans="2:11" s="1" customFormat="1" ht="6.95" customHeight="1">
      <c r="B46" s="33"/>
      <c r="C46" s="34"/>
      <c r="D46" s="34"/>
      <c r="E46" s="34"/>
      <c r="F46" s="34"/>
      <c r="G46" s="34"/>
      <c r="H46" s="34"/>
      <c r="I46" s="89"/>
      <c r="J46" s="34"/>
      <c r="K46" s="37"/>
    </row>
    <row r="47" spans="2:11" s="1" customFormat="1" ht="15">
      <c r="B47" s="33"/>
      <c r="C47" s="29" t="s">
        <v>29</v>
      </c>
      <c r="D47" s="34"/>
      <c r="E47" s="34"/>
      <c r="F47" s="27" t="str">
        <f>E13</f>
        <v>Podniky města Šumperka a.s.</v>
      </c>
      <c r="G47" s="34"/>
      <c r="H47" s="34"/>
      <c r="I47" s="90" t="s">
        <v>37</v>
      </c>
      <c r="J47" s="27" t="str">
        <f>E19</f>
        <v xml:space="preserve"> </v>
      </c>
      <c r="K47" s="37"/>
    </row>
    <row r="48" spans="2:11" s="1" customFormat="1" ht="14.45" customHeight="1">
      <c r="B48" s="33"/>
      <c r="C48" s="29" t="s">
        <v>35</v>
      </c>
      <c r="D48" s="34"/>
      <c r="E48" s="34"/>
      <c r="F48" s="27" t="str">
        <f>IF(E16="","",E16)</f>
        <v/>
      </c>
      <c r="G48" s="34"/>
      <c r="H48" s="34"/>
      <c r="I48" s="89"/>
      <c r="J48" s="34"/>
      <c r="K48" s="37"/>
    </row>
    <row r="49" spans="2:11" s="1" customFormat="1" ht="10.35" customHeight="1">
      <c r="B49" s="33"/>
      <c r="C49" s="34"/>
      <c r="D49" s="34"/>
      <c r="E49" s="34"/>
      <c r="F49" s="34"/>
      <c r="G49" s="34"/>
      <c r="H49" s="34"/>
      <c r="I49" s="89"/>
      <c r="J49" s="34"/>
      <c r="K49" s="37"/>
    </row>
    <row r="50" spans="2:11" s="1" customFormat="1" ht="29.25" customHeight="1">
      <c r="B50" s="33"/>
      <c r="C50" s="113" t="s">
        <v>84</v>
      </c>
      <c r="D50" s="103"/>
      <c r="E50" s="103"/>
      <c r="F50" s="103"/>
      <c r="G50" s="103"/>
      <c r="H50" s="103"/>
      <c r="I50" s="114"/>
      <c r="J50" s="115" t="s">
        <v>85</v>
      </c>
      <c r="K50" s="116"/>
    </row>
    <row r="51" spans="2:11" s="1" customFormat="1" ht="10.35" customHeight="1">
      <c r="B51" s="33"/>
      <c r="C51" s="34"/>
      <c r="D51" s="34"/>
      <c r="E51" s="34"/>
      <c r="F51" s="34"/>
      <c r="G51" s="34"/>
      <c r="H51" s="34"/>
      <c r="I51" s="89"/>
      <c r="J51" s="34"/>
      <c r="K51" s="37"/>
    </row>
    <row r="52" spans="2:47" s="1" customFormat="1" ht="29.25" customHeight="1">
      <c r="B52" s="33"/>
      <c r="C52" s="117" t="s">
        <v>86</v>
      </c>
      <c r="D52" s="34"/>
      <c r="E52" s="34"/>
      <c r="F52" s="34"/>
      <c r="G52" s="34"/>
      <c r="H52" s="34"/>
      <c r="I52" s="89"/>
      <c r="J52" s="99">
        <f>J89</f>
        <v>0</v>
      </c>
      <c r="K52" s="37"/>
      <c r="AU52" s="16" t="s">
        <v>87</v>
      </c>
    </row>
    <row r="53" spans="2:11" s="7" customFormat="1" ht="24.95" customHeight="1">
      <c r="B53" s="118"/>
      <c r="C53" s="119"/>
      <c r="D53" s="120" t="s">
        <v>88</v>
      </c>
      <c r="E53" s="121"/>
      <c r="F53" s="121"/>
      <c r="G53" s="121"/>
      <c r="H53" s="121"/>
      <c r="I53" s="122"/>
      <c r="J53" s="123">
        <f>J90</f>
        <v>0</v>
      </c>
      <c r="K53" s="124"/>
    </row>
    <row r="54" spans="2:11" s="8" customFormat="1" ht="19.9" customHeight="1">
      <c r="B54" s="125"/>
      <c r="C54" s="126"/>
      <c r="D54" s="127" t="s">
        <v>89</v>
      </c>
      <c r="E54" s="128"/>
      <c r="F54" s="128"/>
      <c r="G54" s="128"/>
      <c r="H54" s="128"/>
      <c r="I54" s="129"/>
      <c r="J54" s="130">
        <f>J91</f>
        <v>0</v>
      </c>
      <c r="K54" s="131"/>
    </row>
    <row r="55" spans="2:11" s="8" customFormat="1" ht="19.9" customHeight="1">
      <c r="B55" s="125"/>
      <c r="C55" s="126"/>
      <c r="D55" s="127" t="s">
        <v>90</v>
      </c>
      <c r="E55" s="128"/>
      <c r="F55" s="128"/>
      <c r="G55" s="128"/>
      <c r="H55" s="128"/>
      <c r="I55" s="129"/>
      <c r="J55" s="130">
        <f>J150</f>
        <v>0</v>
      </c>
      <c r="K55" s="131"/>
    </row>
    <row r="56" spans="2:11" s="8" customFormat="1" ht="19.9" customHeight="1">
      <c r="B56" s="125"/>
      <c r="C56" s="126"/>
      <c r="D56" s="127" t="s">
        <v>91</v>
      </c>
      <c r="E56" s="128"/>
      <c r="F56" s="128"/>
      <c r="G56" s="128"/>
      <c r="H56" s="128"/>
      <c r="I56" s="129"/>
      <c r="J56" s="130">
        <f>J156</f>
        <v>0</v>
      </c>
      <c r="K56" s="131"/>
    </row>
    <row r="57" spans="2:11" s="8" customFormat="1" ht="19.9" customHeight="1">
      <c r="B57" s="125"/>
      <c r="C57" s="126"/>
      <c r="D57" s="127" t="s">
        <v>92</v>
      </c>
      <c r="E57" s="128"/>
      <c r="F57" s="128"/>
      <c r="G57" s="128"/>
      <c r="H57" s="128"/>
      <c r="I57" s="129"/>
      <c r="J57" s="130">
        <f>J159</f>
        <v>0</v>
      </c>
      <c r="K57" s="131"/>
    </row>
    <row r="58" spans="2:11" s="8" customFormat="1" ht="19.9" customHeight="1">
      <c r="B58" s="125"/>
      <c r="C58" s="126"/>
      <c r="D58" s="127" t="s">
        <v>93</v>
      </c>
      <c r="E58" s="128"/>
      <c r="F58" s="128"/>
      <c r="G58" s="128"/>
      <c r="H58" s="128"/>
      <c r="I58" s="129"/>
      <c r="J58" s="130">
        <f>J163</f>
        <v>0</v>
      </c>
      <c r="K58" s="131"/>
    </row>
    <row r="59" spans="2:11" s="8" customFormat="1" ht="19.9" customHeight="1">
      <c r="B59" s="125"/>
      <c r="C59" s="126"/>
      <c r="D59" s="127" t="s">
        <v>94</v>
      </c>
      <c r="E59" s="128"/>
      <c r="F59" s="128"/>
      <c r="G59" s="128"/>
      <c r="H59" s="128"/>
      <c r="I59" s="129"/>
      <c r="J59" s="130">
        <f>J166</f>
        <v>0</v>
      </c>
      <c r="K59" s="131"/>
    </row>
    <row r="60" spans="2:11" s="8" customFormat="1" ht="19.9" customHeight="1">
      <c r="B60" s="125"/>
      <c r="C60" s="126"/>
      <c r="D60" s="127" t="s">
        <v>95</v>
      </c>
      <c r="E60" s="128"/>
      <c r="F60" s="128"/>
      <c r="G60" s="128"/>
      <c r="H60" s="128"/>
      <c r="I60" s="129"/>
      <c r="J60" s="130">
        <f>J208</f>
        <v>0</v>
      </c>
      <c r="K60" s="131"/>
    </row>
    <row r="61" spans="2:11" s="8" customFormat="1" ht="19.9" customHeight="1">
      <c r="B61" s="125"/>
      <c r="C61" s="126"/>
      <c r="D61" s="127" t="s">
        <v>96</v>
      </c>
      <c r="E61" s="128"/>
      <c r="F61" s="128"/>
      <c r="G61" s="128"/>
      <c r="H61" s="128"/>
      <c r="I61" s="129"/>
      <c r="J61" s="130">
        <f>J220</f>
        <v>0</v>
      </c>
      <c r="K61" s="131"/>
    </row>
    <row r="62" spans="2:11" s="8" customFormat="1" ht="19.9" customHeight="1">
      <c r="B62" s="125"/>
      <c r="C62" s="126"/>
      <c r="D62" s="127" t="s">
        <v>97</v>
      </c>
      <c r="E62" s="128"/>
      <c r="F62" s="128"/>
      <c r="G62" s="128"/>
      <c r="H62" s="128"/>
      <c r="I62" s="129"/>
      <c r="J62" s="130">
        <f>J233</f>
        <v>0</v>
      </c>
      <c r="K62" s="131"/>
    </row>
    <row r="63" spans="2:11" s="7" customFormat="1" ht="24.95" customHeight="1">
      <c r="B63" s="118"/>
      <c r="C63" s="119"/>
      <c r="D63" s="120" t="s">
        <v>98</v>
      </c>
      <c r="E63" s="121"/>
      <c r="F63" s="121"/>
      <c r="G63" s="121"/>
      <c r="H63" s="121"/>
      <c r="I63" s="122"/>
      <c r="J63" s="123">
        <f>J236</f>
        <v>0</v>
      </c>
      <c r="K63" s="124"/>
    </row>
    <row r="64" spans="2:11" s="8" customFormat="1" ht="19.9" customHeight="1">
      <c r="B64" s="125"/>
      <c r="C64" s="126"/>
      <c r="D64" s="127" t="s">
        <v>99</v>
      </c>
      <c r="E64" s="128"/>
      <c r="F64" s="128"/>
      <c r="G64" s="128"/>
      <c r="H64" s="128"/>
      <c r="I64" s="129"/>
      <c r="J64" s="130">
        <f>J237</f>
        <v>0</v>
      </c>
      <c r="K64" s="131"/>
    </row>
    <row r="65" spans="2:11" s="8" customFormat="1" ht="19.9" customHeight="1">
      <c r="B65" s="125"/>
      <c r="C65" s="126"/>
      <c r="D65" s="127" t="s">
        <v>100</v>
      </c>
      <c r="E65" s="128"/>
      <c r="F65" s="128"/>
      <c r="G65" s="128"/>
      <c r="H65" s="128"/>
      <c r="I65" s="129"/>
      <c r="J65" s="130">
        <f>J241</f>
        <v>0</v>
      </c>
      <c r="K65" s="131"/>
    </row>
    <row r="66" spans="2:11" s="8" customFormat="1" ht="19.9" customHeight="1">
      <c r="B66" s="125"/>
      <c r="C66" s="126"/>
      <c r="D66" s="127" t="s">
        <v>101</v>
      </c>
      <c r="E66" s="128"/>
      <c r="F66" s="128"/>
      <c r="G66" s="128"/>
      <c r="H66" s="128"/>
      <c r="I66" s="129"/>
      <c r="J66" s="130">
        <f>J246</f>
        <v>0</v>
      </c>
      <c r="K66" s="131"/>
    </row>
    <row r="67" spans="2:11" s="7" customFormat="1" ht="24.95" customHeight="1">
      <c r="B67" s="118"/>
      <c r="C67" s="119"/>
      <c r="D67" s="120" t="s">
        <v>102</v>
      </c>
      <c r="E67" s="121"/>
      <c r="F67" s="121"/>
      <c r="G67" s="121"/>
      <c r="H67" s="121"/>
      <c r="I67" s="122"/>
      <c r="J67" s="123">
        <f>J250</f>
        <v>0</v>
      </c>
      <c r="K67" s="124"/>
    </row>
    <row r="68" spans="2:11" s="8" customFormat="1" ht="19.9" customHeight="1">
      <c r="B68" s="125"/>
      <c r="C68" s="126"/>
      <c r="D68" s="127" t="s">
        <v>103</v>
      </c>
      <c r="E68" s="128"/>
      <c r="F68" s="128"/>
      <c r="G68" s="128"/>
      <c r="H68" s="128"/>
      <c r="I68" s="129"/>
      <c r="J68" s="130">
        <f>J251</f>
        <v>0</v>
      </c>
      <c r="K68" s="131"/>
    </row>
    <row r="69" spans="2:11" s="7" customFormat="1" ht="24.95" customHeight="1">
      <c r="B69" s="118"/>
      <c r="C69" s="119"/>
      <c r="D69" s="120" t="s">
        <v>104</v>
      </c>
      <c r="E69" s="121"/>
      <c r="F69" s="121"/>
      <c r="G69" s="121"/>
      <c r="H69" s="121"/>
      <c r="I69" s="122"/>
      <c r="J69" s="123">
        <f>J293</f>
        <v>0</v>
      </c>
      <c r="K69" s="124"/>
    </row>
    <row r="70" spans="2:11" s="8" customFormat="1" ht="19.9" customHeight="1">
      <c r="B70" s="125"/>
      <c r="C70" s="126"/>
      <c r="D70" s="127" t="s">
        <v>105</v>
      </c>
      <c r="E70" s="128"/>
      <c r="F70" s="128"/>
      <c r="G70" s="128"/>
      <c r="H70" s="128"/>
      <c r="I70" s="129"/>
      <c r="J70" s="130">
        <f>J294</f>
        <v>0</v>
      </c>
      <c r="K70" s="131"/>
    </row>
    <row r="71" spans="2:11" s="8" customFormat="1" ht="19.9" customHeight="1">
      <c r="B71" s="125"/>
      <c r="C71" s="126"/>
      <c r="D71" s="127" t="s">
        <v>106</v>
      </c>
      <c r="E71" s="128"/>
      <c r="F71" s="128"/>
      <c r="G71" s="128"/>
      <c r="H71" s="128"/>
      <c r="I71" s="129"/>
      <c r="J71" s="130">
        <f>J299</f>
        <v>0</v>
      </c>
      <c r="K71" s="131"/>
    </row>
    <row r="72" spans="2:11" s="1" customFormat="1" ht="21.75" customHeight="1">
      <c r="B72" s="33"/>
      <c r="C72" s="34"/>
      <c r="D72" s="34"/>
      <c r="E72" s="34"/>
      <c r="F72" s="34"/>
      <c r="G72" s="34"/>
      <c r="H72" s="34"/>
      <c r="I72" s="89"/>
      <c r="J72" s="34"/>
      <c r="K72" s="37"/>
    </row>
    <row r="73" spans="2:11" s="1" customFormat="1" ht="6.95" customHeight="1">
      <c r="B73" s="48"/>
      <c r="C73" s="49"/>
      <c r="D73" s="49"/>
      <c r="E73" s="49"/>
      <c r="F73" s="49"/>
      <c r="G73" s="49"/>
      <c r="H73" s="49"/>
      <c r="I73" s="110"/>
      <c r="J73" s="49"/>
      <c r="K73" s="50"/>
    </row>
    <row r="77" spans="2:12" s="1" customFormat="1" ht="6.95" customHeight="1">
      <c r="B77" s="51"/>
      <c r="C77" s="52"/>
      <c r="D77" s="52"/>
      <c r="E77" s="52"/>
      <c r="F77" s="52"/>
      <c r="G77" s="52"/>
      <c r="H77" s="52"/>
      <c r="I77" s="111"/>
      <c r="J77" s="52"/>
      <c r="K77" s="52"/>
      <c r="L77" s="33"/>
    </row>
    <row r="78" spans="2:12" s="1" customFormat="1" ht="36.95" customHeight="1">
      <c r="B78" s="33"/>
      <c r="C78" s="53" t="s">
        <v>107</v>
      </c>
      <c r="I78" s="132"/>
      <c r="L78" s="33"/>
    </row>
    <row r="79" spans="2:12" s="1" customFormat="1" ht="6.95" customHeight="1">
      <c r="B79" s="33"/>
      <c r="I79" s="132"/>
      <c r="L79" s="33"/>
    </row>
    <row r="80" spans="2:12" s="1" customFormat="1" ht="14.45" customHeight="1">
      <c r="B80" s="33"/>
      <c r="C80" s="55" t="s">
        <v>16</v>
      </c>
      <c r="I80" s="132"/>
      <c r="L80" s="33"/>
    </row>
    <row r="81" spans="2:12" s="1" customFormat="1" ht="23.25" customHeight="1">
      <c r="B81" s="33"/>
      <c r="E81" s="328" t="str">
        <f>E7</f>
        <v>K1 - Oprava rozvodů tepla a teplé užitkové vody na zdroji VST K1-Prievidzská, topná větev „C“ Bludovská</v>
      </c>
      <c r="F81" s="331"/>
      <c r="G81" s="331"/>
      <c r="H81" s="331"/>
      <c r="I81" s="132"/>
      <c r="L81" s="33"/>
    </row>
    <row r="82" spans="2:12" s="1" customFormat="1" ht="6.95" customHeight="1">
      <c r="B82" s="33"/>
      <c r="I82" s="132"/>
      <c r="L82" s="33"/>
    </row>
    <row r="83" spans="2:12" s="1" customFormat="1" ht="18" customHeight="1">
      <c r="B83" s="33"/>
      <c r="C83" s="55" t="s">
        <v>23</v>
      </c>
      <c r="F83" s="133" t="str">
        <f>F10</f>
        <v>Bludovská</v>
      </c>
      <c r="I83" s="134" t="s">
        <v>25</v>
      </c>
      <c r="J83" s="59" t="str">
        <f>IF(J10="","",J10)</f>
        <v>22. 10. 2021</v>
      </c>
      <c r="L83" s="33"/>
    </row>
    <row r="84" spans="2:12" s="1" customFormat="1" ht="6.95" customHeight="1">
      <c r="B84" s="33"/>
      <c r="I84" s="132"/>
      <c r="L84" s="33"/>
    </row>
    <row r="85" spans="2:12" s="1" customFormat="1" ht="15">
      <c r="B85" s="33"/>
      <c r="C85" s="55" t="s">
        <v>29</v>
      </c>
      <c r="F85" s="133" t="str">
        <f>E13</f>
        <v>Podniky města Šumperka a.s.</v>
      </c>
      <c r="I85" s="134" t="s">
        <v>37</v>
      </c>
      <c r="J85" s="133" t="str">
        <f>E19</f>
        <v xml:space="preserve"> </v>
      </c>
      <c r="L85" s="33"/>
    </row>
    <row r="86" spans="2:12" s="1" customFormat="1" ht="14.45" customHeight="1">
      <c r="B86" s="33"/>
      <c r="C86" s="55" t="s">
        <v>35</v>
      </c>
      <c r="F86" s="133" t="str">
        <f>IF(E16="","",E16)</f>
        <v/>
      </c>
      <c r="I86" s="132"/>
      <c r="L86" s="33"/>
    </row>
    <row r="87" spans="2:12" s="1" customFormat="1" ht="10.35" customHeight="1">
      <c r="B87" s="33"/>
      <c r="I87" s="132"/>
      <c r="L87" s="33"/>
    </row>
    <row r="88" spans="2:20" s="9" customFormat="1" ht="29.25" customHeight="1">
      <c r="B88" s="135"/>
      <c r="C88" s="136" t="s">
        <v>108</v>
      </c>
      <c r="D88" s="137" t="s">
        <v>60</v>
      </c>
      <c r="E88" s="137" t="s">
        <v>56</v>
      </c>
      <c r="F88" s="137" t="s">
        <v>109</v>
      </c>
      <c r="G88" s="137" t="s">
        <v>110</v>
      </c>
      <c r="H88" s="137" t="s">
        <v>111</v>
      </c>
      <c r="I88" s="138" t="s">
        <v>112</v>
      </c>
      <c r="J88" s="137" t="s">
        <v>85</v>
      </c>
      <c r="K88" s="139" t="s">
        <v>113</v>
      </c>
      <c r="L88" s="135"/>
      <c r="M88" s="66" t="s">
        <v>114</v>
      </c>
      <c r="N88" s="67" t="s">
        <v>45</v>
      </c>
      <c r="O88" s="67" t="s">
        <v>115</v>
      </c>
      <c r="P88" s="67" t="s">
        <v>116</v>
      </c>
      <c r="Q88" s="67" t="s">
        <v>117</v>
      </c>
      <c r="R88" s="67" t="s">
        <v>118</v>
      </c>
      <c r="S88" s="67" t="s">
        <v>119</v>
      </c>
      <c r="T88" s="68" t="s">
        <v>120</v>
      </c>
    </row>
    <row r="89" spans="2:63" s="1" customFormat="1" ht="29.25" customHeight="1">
      <c r="B89" s="33"/>
      <c r="C89" s="70" t="s">
        <v>86</v>
      </c>
      <c r="I89" s="132"/>
      <c r="J89" s="140">
        <f>BK89</f>
        <v>0</v>
      </c>
      <c r="L89" s="33"/>
      <c r="M89" s="69"/>
      <c r="N89" s="60"/>
      <c r="O89" s="60"/>
      <c r="P89" s="141">
        <f>P90+P236+P250+P293</f>
        <v>0</v>
      </c>
      <c r="Q89" s="60"/>
      <c r="R89" s="141">
        <f>R90+R236+R250+R293</f>
        <v>727.3648299999999</v>
      </c>
      <c r="S89" s="60"/>
      <c r="T89" s="142">
        <f>T90+T236+T250+T293</f>
        <v>327.80072200000006</v>
      </c>
      <c r="AT89" s="16" t="s">
        <v>74</v>
      </c>
      <c r="AU89" s="16" t="s">
        <v>87</v>
      </c>
      <c r="BK89" s="143">
        <f>BK90+BK236+BK250+BK293</f>
        <v>0</v>
      </c>
    </row>
    <row r="90" spans="2:63" s="10" customFormat="1" ht="37.35" customHeight="1">
      <c r="B90" s="144"/>
      <c r="D90" s="145" t="s">
        <v>74</v>
      </c>
      <c r="E90" s="146" t="s">
        <v>121</v>
      </c>
      <c r="F90" s="146" t="s">
        <v>122</v>
      </c>
      <c r="I90" s="147"/>
      <c r="J90" s="148">
        <f>BK90</f>
        <v>0</v>
      </c>
      <c r="L90" s="144"/>
      <c r="M90" s="149"/>
      <c r="N90" s="150"/>
      <c r="O90" s="150"/>
      <c r="P90" s="151">
        <f>P91+P150+P156+P159+P163+P166+P208+P220+P233</f>
        <v>0</v>
      </c>
      <c r="Q90" s="150"/>
      <c r="R90" s="151">
        <f>R91+R150+R156+R159+R163+R166+R208+R220+R233</f>
        <v>711.50573</v>
      </c>
      <c r="S90" s="150"/>
      <c r="T90" s="152">
        <f>T91+T150+T156+T159+T163+T166+T208+T220+T233</f>
        <v>318.63480200000004</v>
      </c>
      <c r="AR90" s="145" t="s">
        <v>22</v>
      </c>
      <c r="AT90" s="153" t="s">
        <v>74</v>
      </c>
      <c r="AU90" s="153" t="s">
        <v>75</v>
      </c>
      <c r="AY90" s="145" t="s">
        <v>123</v>
      </c>
      <c r="BK90" s="154">
        <f>BK91+BK150+BK156+BK159+BK163+BK166+BK208+BK220+BK233</f>
        <v>0</v>
      </c>
    </row>
    <row r="91" spans="2:63" s="10" customFormat="1" ht="19.9" customHeight="1">
      <c r="B91" s="144"/>
      <c r="D91" s="155" t="s">
        <v>74</v>
      </c>
      <c r="E91" s="156" t="s">
        <v>22</v>
      </c>
      <c r="F91" s="156" t="s">
        <v>124</v>
      </c>
      <c r="I91" s="147"/>
      <c r="J91" s="157">
        <f>BK91</f>
        <v>0</v>
      </c>
      <c r="L91" s="144"/>
      <c r="M91" s="149"/>
      <c r="N91" s="150"/>
      <c r="O91" s="150"/>
      <c r="P91" s="151">
        <f>SUM(P92:P149)</f>
        <v>0</v>
      </c>
      <c r="Q91" s="150"/>
      <c r="R91" s="151">
        <f>SUM(R92:R149)</f>
        <v>674.4759</v>
      </c>
      <c r="S91" s="150"/>
      <c r="T91" s="152">
        <f>SUM(T92:T149)</f>
        <v>116.25299999999999</v>
      </c>
      <c r="AR91" s="145" t="s">
        <v>22</v>
      </c>
      <c r="AT91" s="153" t="s">
        <v>74</v>
      </c>
      <c r="AU91" s="153" t="s">
        <v>22</v>
      </c>
      <c r="AY91" s="145" t="s">
        <v>123</v>
      </c>
      <c r="BK91" s="154">
        <f>SUM(BK92:BK149)</f>
        <v>0</v>
      </c>
    </row>
    <row r="92" spans="2:65" s="1" customFormat="1" ht="22.5" customHeight="1">
      <c r="B92" s="158"/>
      <c r="C92" s="159" t="s">
        <v>22</v>
      </c>
      <c r="D92" s="159" t="s">
        <v>125</v>
      </c>
      <c r="E92" s="160" t="s">
        <v>126</v>
      </c>
      <c r="F92" s="161" t="s">
        <v>127</v>
      </c>
      <c r="G92" s="162" t="s">
        <v>128</v>
      </c>
      <c r="H92" s="163">
        <v>181.6</v>
      </c>
      <c r="I92" s="164"/>
      <c r="J92" s="165">
        <f>ROUND(I92*H92,2)</f>
        <v>0</v>
      </c>
      <c r="K92" s="161" t="s">
        <v>129</v>
      </c>
      <c r="L92" s="33"/>
      <c r="M92" s="166" t="s">
        <v>20</v>
      </c>
      <c r="N92" s="167" t="s">
        <v>48</v>
      </c>
      <c r="O92" s="34"/>
      <c r="P92" s="168">
        <f>O92*H92</f>
        <v>0</v>
      </c>
      <c r="Q92" s="168">
        <v>0</v>
      </c>
      <c r="R92" s="168">
        <f>Q92*H92</f>
        <v>0</v>
      </c>
      <c r="S92" s="168">
        <v>0.26</v>
      </c>
      <c r="T92" s="169">
        <f>S92*H92</f>
        <v>47.216</v>
      </c>
      <c r="AR92" s="16" t="s">
        <v>130</v>
      </c>
      <c r="AT92" s="16" t="s">
        <v>125</v>
      </c>
      <c r="AU92" s="16" t="s">
        <v>81</v>
      </c>
      <c r="AY92" s="16" t="s">
        <v>123</v>
      </c>
      <c r="BE92" s="170">
        <f>IF(N92="základní",J92,0)</f>
        <v>0</v>
      </c>
      <c r="BF92" s="170">
        <f>IF(N92="snížená",J92,0)</f>
        <v>0</v>
      </c>
      <c r="BG92" s="170">
        <f>IF(N92="zákl. přenesená",J92,0)</f>
        <v>0</v>
      </c>
      <c r="BH92" s="170">
        <f>IF(N92="sníž. přenesená",J92,0)</f>
        <v>0</v>
      </c>
      <c r="BI92" s="170">
        <f>IF(N92="nulová",J92,0)</f>
        <v>0</v>
      </c>
      <c r="BJ92" s="16" t="s">
        <v>130</v>
      </c>
      <c r="BK92" s="170">
        <f>ROUND(I92*H92,2)</f>
        <v>0</v>
      </c>
      <c r="BL92" s="16" t="s">
        <v>130</v>
      </c>
      <c r="BM92" s="16" t="s">
        <v>131</v>
      </c>
    </row>
    <row r="93" spans="2:51" s="11" customFormat="1" ht="22.5" customHeight="1">
      <c r="B93" s="171"/>
      <c r="D93" s="172" t="s">
        <v>132</v>
      </c>
      <c r="E93" s="173" t="s">
        <v>20</v>
      </c>
      <c r="F93" s="174" t="s">
        <v>133</v>
      </c>
      <c r="H93" s="175">
        <v>181.6</v>
      </c>
      <c r="I93" s="176"/>
      <c r="L93" s="171"/>
      <c r="M93" s="177"/>
      <c r="N93" s="178"/>
      <c r="O93" s="178"/>
      <c r="P93" s="178"/>
      <c r="Q93" s="178"/>
      <c r="R93" s="178"/>
      <c r="S93" s="178"/>
      <c r="T93" s="179"/>
      <c r="AT93" s="180" t="s">
        <v>132</v>
      </c>
      <c r="AU93" s="180" t="s">
        <v>81</v>
      </c>
      <c r="AV93" s="11" t="s">
        <v>81</v>
      </c>
      <c r="AW93" s="11" t="s">
        <v>39</v>
      </c>
      <c r="AX93" s="11" t="s">
        <v>22</v>
      </c>
      <c r="AY93" s="180" t="s">
        <v>123</v>
      </c>
    </row>
    <row r="94" spans="2:65" s="1" customFormat="1" ht="22.5" customHeight="1">
      <c r="B94" s="158"/>
      <c r="C94" s="159" t="s">
        <v>81</v>
      </c>
      <c r="D94" s="159" t="s">
        <v>125</v>
      </c>
      <c r="E94" s="160" t="s">
        <v>134</v>
      </c>
      <c r="F94" s="161" t="s">
        <v>135</v>
      </c>
      <c r="G94" s="162" t="s">
        <v>128</v>
      </c>
      <c r="H94" s="163">
        <v>3</v>
      </c>
      <c r="I94" s="164"/>
      <c r="J94" s="165">
        <f>ROUND(I94*H94,2)</f>
        <v>0</v>
      </c>
      <c r="K94" s="161" t="s">
        <v>129</v>
      </c>
      <c r="L94" s="33"/>
      <c r="M94" s="166" t="s">
        <v>20</v>
      </c>
      <c r="N94" s="167" t="s">
        <v>48</v>
      </c>
      <c r="O94" s="34"/>
      <c r="P94" s="168">
        <f>O94*H94</f>
        <v>0</v>
      </c>
      <c r="Q94" s="168">
        <v>0</v>
      </c>
      <c r="R94" s="168">
        <f>Q94*H94</f>
        <v>0</v>
      </c>
      <c r="S94" s="168">
        <v>0.181</v>
      </c>
      <c r="T94" s="169">
        <f>S94*H94</f>
        <v>0.5429999999999999</v>
      </c>
      <c r="AR94" s="16" t="s">
        <v>130</v>
      </c>
      <c r="AT94" s="16" t="s">
        <v>125</v>
      </c>
      <c r="AU94" s="16" t="s">
        <v>81</v>
      </c>
      <c r="AY94" s="16" t="s">
        <v>123</v>
      </c>
      <c r="BE94" s="170">
        <f>IF(N94="základní",J94,0)</f>
        <v>0</v>
      </c>
      <c r="BF94" s="170">
        <f>IF(N94="snížená",J94,0)</f>
        <v>0</v>
      </c>
      <c r="BG94" s="170">
        <f>IF(N94="zákl. přenesená",J94,0)</f>
        <v>0</v>
      </c>
      <c r="BH94" s="170">
        <f>IF(N94="sníž. přenesená",J94,0)</f>
        <v>0</v>
      </c>
      <c r="BI94" s="170">
        <f>IF(N94="nulová",J94,0)</f>
        <v>0</v>
      </c>
      <c r="BJ94" s="16" t="s">
        <v>130</v>
      </c>
      <c r="BK94" s="170">
        <f>ROUND(I94*H94,2)</f>
        <v>0</v>
      </c>
      <c r="BL94" s="16" t="s">
        <v>130</v>
      </c>
      <c r="BM94" s="16" t="s">
        <v>136</v>
      </c>
    </row>
    <row r="95" spans="2:51" s="11" customFormat="1" ht="22.5" customHeight="1">
      <c r="B95" s="171"/>
      <c r="D95" s="172" t="s">
        <v>132</v>
      </c>
      <c r="E95" s="173" t="s">
        <v>20</v>
      </c>
      <c r="F95" s="174" t="s">
        <v>137</v>
      </c>
      <c r="H95" s="175">
        <v>3</v>
      </c>
      <c r="I95" s="176"/>
      <c r="L95" s="171"/>
      <c r="M95" s="177"/>
      <c r="N95" s="178"/>
      <c r="O95" s="178"/>
      <c r="P95" s="178"/>
      <c r="Q95" s="178"/>
      <c r="R95" s="178"/>
      <c r="S95" s="178"/>
      <c r="T95" s="179"/>
      <c r="AT95" s="180" t="s">
        <v>132</v>
      </c>
      <c r="AU95" s="180" t="s">
        <v>81</v>
      </c>
      <c r="AV95" s="11" t="s">
        <v>81</v>
      </c>
      <c r="AW95" s="11" t="s">
        <v>39</v>
      </c>
      <c r="AX95" s="11" t="s">
        <v>22</v>
      </c>
      <c r="AY95" s="180" t="s">
        <v>123</v>
      </c>
    </row>
    <row r="96" spans="2:65" s="1" customFormat="1" ht="22.5" customHeight="1">
      <c r="B96" s="158"/>
      <c r="C96" s="159" t="s">
        <v>138</v>
      </c>
      <c r="D96" s="159" t="s">
        <v>125</v>
      </c>
      <c r="E96" s="160" t="s">
        <v>139</v>
      </c>
      <c r="F96" s="161" t="s">
        <v>140</v>
      </c>
      <c r="G96" s="162" t="s">
        <v>128</v>
      </c>
      <c r="H96" s="163">
        <v>184.6</v>
      </c>
      <c r="I96" s="164"/>
      <c r="J96" s="165">
        <f>ROUND(I96*H96,2)</f>
        <v>0</v>
      </c>
      <c r="K96" s="161" t="s">
        <v>129</v>
      </c>
      <c r="L96" s="33"/>
      <c r="M96" s="166" t="s">
        <v>20</v>
      </c>
      <c r="N96" s="167" t="s">
        <v>48</v>
      </c>
      <c r="O96" s="34"/>
      <c r="P96" s="168">
        <f>O96*H96</f>
        <v>0</v>
      </c>
      <c r="Q96" s="168">
        <v>0</v>
      </c>
      <c r="R96" s="168">
        <f>Q96*H96</f>
        <v>0</v>
      </c>
      <c r="S96" s="168">
        <v>0.24</v>
      </c>
      <c r="T96" s="169">
        <f>S96*H96</f>
        <v>44.303999999999995</v>
      </c>
      <c r="AR96" s="16" t="s">
        <v>130</v>
      </c>
      <c r="AT96" s="16" t="s">
        <v>125</v>
      </c>
      <c r="AU96" s="16" t="s">
        <v>81</v>
      </c>
      <c r="AY96" s="16" t="s">
        <v>123</v>
      </c>
      <c r="BE96" s="170">
        <f>IF(N96="základní",J96,0)</f>
        <v>0</v>
      </c>
      <c r="BF96" s="170">
        <f>IF(N96="snížená",J96,0)</f>
        <v>0</v>
      </c>
      <c r="BG96" s="170">
        <f>IF(N96="zákl. přenesená",J96,0)</f>
        <v>0</v>
      </c>
      <c r="BH96" s="170">
        <f>IF(N96="sníž. přenesená",J96,0)</f>
        <v>0</v>
      </c>
      <c r="BI96" s="170">
        <f>IF(N96="nulová",J96,0)</f>
        <v>0</v>
      </c>
      <c r="BJ96" s="16" t="s">
        <v>130</v>
      </c>
      <c r="BK96" s="170">
        <f>ROUND(I96*H96,2)</f>
        <v>0</v>
      </c>
      <c r="BL96" s="16" t="s">
        <v>130</v>
      </c>
      <c r="BM96" s="16" t="s">
        <v>141</v>
      </c>
    </row>
    <row r="97" spans="2:51" s="11" customFormat="1" ht="22.5" customHeight="1">
      <c r="B97" s="171"/>
      <c r="D97" s="172" t="s">
        <v>132</v>
      </c>
      <c r="E97" s="173" t="s">
        <v>20</v>
      </c>
      <c r="F97" s="174" t="s">
        <v>142</v>
      </c>
      <c r="H97" s="175">
        <v>184.6</v>
      </c>
      <c r="I97" s="176"/>
      <c r="L97" s="171"/>
      <c r="M97" s="177"/>
      <c r="N97" s="178"/>
      <c r="O97" s="178"/>
      <c r="P97" s="178"/>
      <c r="Q97" s="178"/>
      <c r="R97" s="178"/>
      <c r="S97" s="178"/>
      <c r="T97" s="179"/>
      <c r="AT97" s="180" t="s">
        <v>132</v>
      </c>
      <c r="AU97" s="180" t="s">
        <v>81</v>
      </c>
      <c r="AV97" s="11" t="s">
        <v>81</v>
      </c>
      <c r="AW97" s="11" t="s">
        <v>39</v>
      </c>
      <c r="AX97" s="11" t="s">
        <v>22</v>
      </c>
      <c r="AY97" s="180" t="s">
        <v>123</v>
      </c>
    </row>
    <row r="98" spans="2:65" s="1" customFormat="1" ht="22.5" customHeight="1">
      <c r="B98" s="158"/>
      <c r="C98" s="159" t="s">
        <v>130</v>
      </c>
      <c r="D98" s="159" t="s">
        <v>125</v>
      </c>
      <c r="E98" s="160" t="s">
        <v>143</v>
      </c>
      <c r="F98" s="161" t="s">
        <v>144</v>
      </c>
      <c r="G98" s="162" t="s">
        <v>145</v>
      </c>
      <c r="H98" s="163">
        <v>118</v>
      </c>
      <c r="I98" s="164"/>
      <c r="J98" s="165">
        <f>ROUND(I98*H98,2)</f>
        <v>0</v>
      </c>
      <c r="K98" s="161" t="s">
        <v>129</v>
      </c>
      <c r="L98" s="33"/>
      <c r="M98" s="166" t="s">
        <v>20</v>
      </c>
      <c r="N98" s="167" t="s">
        <v>48</v>
      </c>
      <c r="O98" s="34"/>
      <c r="P98" s="168">
        <f>O98*H98</f>
        <v>0</v>
      </c>
      <c r="Q98" s="168">
        <v>0</v>
      </c>
      <c r="R98" s="168">
        <f>Q98*H98</f>
        <v>0</v>
      </c>
      <c r="S98" s="168">
        <v>0.205</v>
      </c>
      <c r="T98" s="169">
        <f>S98*H98</f>
        <v>24.189999999999998</v>
      </c>
      <c r="AR98" s="16" t="s">
        <v>130</v>
      </c>
      <c r="AT98" s="16" t="s">
        <v>125</v>
      </c>
      <c r="AU98" s="16" t="s">
        <v>81</v>
      </c>
      <c r="AY98" s="16" t="s">
        <v>123</v>
      </c>
      <c r="BE98" s="170">
        <f>IF(N98="základní",J98,0)</f>
        <v>0</v>
      </c>
      <c r="BF98" s="170">
        <f>IF(N98="snížená",J98,0)</f>
        <v>0</v>
      </c>
      <c r="BG98" s="170">
        <f>IF(N98="zákl. přenesená",J98,0)</f>
        <v>0</v>
      </c>
      <c r="BH98" s="170">
        <f>IF(N98="sníž. přenesená",J98,0)</f>
        <v>0</v>
      </c>
      <c r="BI98" s="170">
        <f>IF(N98="nulová",J98,0)</f>
        <v>0</v>
      </c>
      <c r="BJ98" s="16" t="s">
        <v>130</v>
      </c>
      <c r="BK98" s="170">
        <f>ROUND(I98*H98,2)</f>
        <v>0</v>
      </c>
      <c r="BL98" s="16" t="s">
        <v>130</v>
      </c>
      <c r="BM98" s="16" t="s">
        <v>146</v>
      </c>
    </row>
    <row r="99" spans="2:51" s="11" customFormat="1" ht="22.5" customHeight="1">
      <c r="B99" s="171"/>
      <c r="D99" s="172" t="s">
        <v>132</v>
      </c>
      <c r="E99" s="173" t="s">
        <v>20</v>
      </c>
      <c r="F99" s="174" t="s">
        <v>147</v>
      </c>
      <c r="H99" s="175">
        <v>118</v>
      </c>
      <c r="I99" s="176"/>
      <c r="L99" s="171"/>
      <c r="M99" s="177"/>
      <c r="N99" s="178"/>
      <c r="O99" s="178"/>
      <c r="P99" s="178"/>
      <c r="Q99" s="178"/>
      <c r="R99" s="178"/>
      <c r="S99" s="178"/>
      <c r="T99" s="179"/>
      <c r="AT99" s="180" t="s">
        <v>132</v>
      </c>
      <c r="AU99" s="180" t="s">
        <v>81</v>
      </c>
      <c r="AV99" s="11" t="s">
        <v>81</v>
      </c>
      <c r="AW99" s="11" t="s">
        <v>39</v>
      </c>
      <c r="AX99" s="11" t="s">
        <v>22</v>
      </c>
      <c r="AY99" s="180" t="s">
        <v>123</v>
      </c>
    </row>
    <row r="100" spans="2:65" s="1" customFormat="1" ht="31.5" customHeight="1">
      <c r="B100" s="158"/>
      <c r="C100" s="159" t="s">
        <v>148</v>
      </c>
      <c r="D100" s="159" t="s">
        <v>125</v>
      </c>
      <c r="E100" s="160" t="s">
        <v>149</v>
      </c>
      <c r="F100" s="161" t="s">
        <v>150</v>
      </c>
      <c r="G100" s="162" t="s">
        <v>151</v>
      </c>
      <c r="H100" s="163">
        <v>2</v>
      </c>
      <c r="I100" s="164"/>
      <c r="J100" s="165">
        <f>ROUND(I100*H100,2)</f>
        <v>0</v>
      </c>
      <c r="K100" s="161" t="s">
        <v>129</v>
      </c>
      <c r="L100" s="33"/>
      <c r="M100" s="166" t="s">
        <v>20</v>
      </c>
      <c r="N100" s="167" t="s">
        <v>48</v>
      </c>
      <c r="O100" s="34"/>
      <c r="P100" s="168">
        <f>O100*H100</f>
        <v>0</v>
      </c>
      <c r="Q100" s="168">
        <v>0.0008</v>
      </c>
      <c r="R100" s="168">
        <f>Q100*H100</f>
        <v>0.0016</v>
      </c>
      <c r="S100" s="168">
        <v>0</v>
      </c>
      <c r="T100" s="169">
        <f>S100*H100</f>
        <v>0</v>
      </c>
      <c r="AR100" s="16" t="s">
        <v>130</v>
      </c>
      <c r="AT100" s="16" t="s">
        <v>125</v>
      </c>
      <c r="AU100" s="16" t="s">
        <v>81</v>
      </c>
      <c r="AY100" s="16" t="s">
        <v>123</v>
      </c>
      <c r="BE100" s="170">
        <f>IF(N100="základní",J100,0)</f>
        <v>0</v>
      </c>
      <c r="BF100" s="170">
        <f>IF(N100="snížená",J100,0)</f>
        <v>0</v>
      </c>
      <c r="BG100" s="170">
        <f>IF(N100="zákl. přenesená",J100,0)</f>
        <v>0</v>
      </c>
      <c r="BH100" s="170">
        <f>IF(N100="sníž. přenesená",J100,0)</f>
        <v>0</v>
      </c>
      <c r="BI100" s="170">
        <f>IF(N100="nulová",J100,0)</f>
        <v>0</v>
      </c>
      <c r="BJ100" s="16" t="s">
        <v>130</v>
      </c>
      <c r="BK100" s="170">
        <f>ROUND(I100*H100,2)</f>
        <v>0</v>
      </c>
      <c r="BL100" s="16" t="s">
        <v>130</v>
      </c>
      <c r="BM100" s="16" t="s">
        <v>152</v>
      </c>
    </row>
    <row r="101" spans="2:65" s="1" customFormat="1" ht="31.5" customHeight="1">
      <c r="B101" s="158"/>
      <c r="C101" s="159" t="s">
        <v>153</v>
      </c>
      <c r="D101" s="159" t="s">
        <v>125</v>
      </c>
      <c r="E101" s="160" t="s">
        <v>154</v>
      </c>
      <c r="F101" s="161" t="s">
        <v>155</v>
      </c>
      <c r="G101" s="162" t="s">
        <v>151</v>
      </c>
      <c r="H101" s="163">
        <v>2</v>
      </c>
      <c r="I101" s="164"/>
      <c r="J101" s="165">
        <f>ROUND(I101*H101,2)</f>
        <v>0</v>
      </c>
      <c r="K101" s="161" t="s">
        <v>129</v>
      </c>
      <c r="L101" s="33"/>
      <c r="M101" s="166" t="s">
        <v>20</v>
      </c>
      <c r="N101" s="167" t="s">
        <v>48</v>
      </c>
      <c r="O101" s="34"/>
      <c r="P101" s="168">
        <f>O101*H101</f>
        <v>0</v>
      </c>
      <c r="Q101" s="168">
        <v>0</v>
      </c>
      <c r="R101" s="168">
        <f>Q101*H101</f>
        <v>0</v>
      </c>
      <c r="S101" s="168">
        <v>0</v>
      </c>
      <c r="T101" s="169">
        <f>S101*H101</f>
        <v>0</v>
      </c>
      <c r="AR101" s="16" t="s">
        <v>130</v>
      </c>
      <c r="AT101" s="16" t="s">
        <v>125</v>
      </c>
      <c r="AU101" s="16" t="s">
        <v>81</v>
      </c>
      <c r="AY101" s="16" t="s">
        <v>123</v>
      </c>
      <c r="BE101" s="170">
        <f>IF(N101="základní",J101,0)</f>
        <v>0</v>
      </c>
      <c r="BF101" s="170">
        <f>IF(N101="snížená",J101,0)</f>
        <v>0</v>
      </c>
      <c r="BG101" s="170">
        <f>IF(N101="zákl. přenesená",J101,0)</f>
        <v>0</v>
      </c>
      <c r="BH101" s="170">
        <f>IF(N101="sníž. přenesená",J101,0)</f>
        <v>0</v>
      </c>
      <c r="BI101" s="170">
        <f>IF(N101="nulová",J101,0)</f>
        <v>0</v>
      </c>
      <c r="BJ101" s="16" t="s">
        <v>130</v>
      </c>
      <c r="BK101" s="170">
        <f>ROUND(I101*H101,2)</f>
        <v>0</v>
      </c>
      <c r="BL101" s="16" t="s">
        <v>130</v>
      </c>
      <c r="BM101" s="16" t="s">
        <v>156</v>
      </c>
    </row>
    <row r="102" spans="2:65" s="1" customFormat="1" ht="22.5" customHeight="1">
      <c r="B102" s="158"/>
      <c r="C102" s="159" t="s">
        <v>157</v>
      </c>
      <c r="D102" s="159" t="s">
        <v>125</v>
      </c>
      <c r="E102" s="160" t="s">
        <v>158</v>
      </c>
      <c r="F102" s="161" t="s">
        <v>159</v>
      </c>
      <c r="G102" s="162" t="s">
        <v>160</v>
      </c>
      <c r="H102" s="163">
        <v>76.04</v>
      </c>
      <c r="I102" s="164"/>
      <c r="J102" s="165">
        <f>ROUND(I102*H102,2)</f>
        <v>0</v>
      </c>
      <c r="K102" s="161" t="s">
        <v>129</v>
      </c>
      <c r="L102" s="33"/>
      <c r="M102" s="166" t="s">
        <v>20</v>
      </c>
      <c r="N102" s="167" t="s">
        <v>48</v>
      </c>
      <c r="O102" s="34"/>
      <c r="P102" s="168">
        <f>O102*H102</f>
        <v>0</v>
      </c>
      <c r="Q102" s="168">
        <v>0</v>
      </c>
      <c r="R102" s="168">
        <f>Q102*H102</f>
        <v>0</v>
      </c>
      <c r="S102" s="168">
        <v>0</v>
      </c>
      <c r="T102" s="169">
        <f>S102*H102</f>
        <v>0</v>
      </c>
      <c r="AR102" s="16" t="s">
        <v>130</v>
      </c>
      <c r="AT102" s="16" t="s">
        <v>125</v>
      </c>
      <c r="AU102" s="16" t="s">
        <v>81</v>
      </c>
      <c r="AY102" s="16" t="s">
        <v>123</v>
      </c>
      <c r="BE102" s="170">
        <f>IF(N102="základní",J102,0)</f>
        <v>0</v>
      </c>
      <c r="BF102" s="170">
        <f>IF(N102="snížená",J102,0)</f>
        <v>0</v>
      </c>
      <c r="BG102" s="170">
        <f>IF(N102="zákl. přenesená",J102,0)</f>
        <v>0</v>
      </c>
      <c r="BH102" s="170">
        <f>IF(N102="sníž. přenesená",J102,0)</f>
        <v>0</v>
      </c>
      <c r="BI102" s="170">
        <f>IF(N102="nulová",J102,0)</f>
        <v>0</v>
      </c>
      <c r="BJ102" s="16" t="s">
        <v>130</v>
      </c>
      <c r="BK102" s="170">
        <f>ROUND(I102*H102,2)</f>
        <v>0</v>
      </c>
      <c r="BL102" s="16" t="s">
        <v>130</v>
      </c>
      <c r="BM102" s="16" t="s">
        <v>161</v>
      </c>
    </row>
    <row r="103" spans="2:51" s="11" customFormat="1" ht="22.5" customHeight="1">
      <c r="B103" s="171"/>
      <c r="D103" s="181" t="s">
        <v>132</v>
      </c>
      <c r="E103" s="180" t="s">
        <v>20</v>
      </c>
      <c r="F103" s="182" t="s">
        <v>162</v>
      </c>
      <c r="H103" s="183">
        <v>68.04</v>
      </c>
      <c r="I103" s="176"/>
      <c r="L103" s="171"/>
      <c r="M103" s="177"/>
      <c r="N103" s="178"/>
      <c r="O103" s="178"/>
      <c r="P103" s="178"/>
      <c r="Q103" s="178"/>
      <c r="R103" s="178"/>
      <c r="S103" s="178"/>
      <c r="T103" s="179"/>
      <c r="AT103" s="180" t="s">
        <v>132</v>
      </c>
      <c r="AU103" s="180" t="s">
        <v>81</v>
      </c>
      <c r="AV103" s="11" t="s">
        <v>81</v>
      </c>
      <c r="AW103" s="11" t="s">
        <v>39</v>
      </c>
      <c r="AX103" s="11" t="s">
        <v>75</v>
      </c>
      <c r="AY103" s="180" t="s">
        <v>123</v>
      </c>
    </row>
    <row r="104" spans="2:51" s="11" customFormat="1" ht="22.5" customHeight="1">
      <c r="B104" s="171"/>
      <c r="D104" s="181" t="s">
        <v>132</v>
      </c>
      <c r="E104" s="180" t="s">
        <v>20</v>
      </c>
      <c r="F104" s="182" t="s">
        <v>163</v>
      </c>
      <c r="H104" s="183">
        <v>8</v>
      </c>
      <c r="I104" s="176"/>
      <c r="L104" s="171"/>
      <c r="M104" s="177"/>
      <c r="N104" s="178"/>
      <c r="O104" s="178"/>
      <c r="P104" s="178"/>
      <c r="Q104" s="178"/>
      <c r="R104" s="178"/>
      <c r="S104" s="178"/>
      <c r="T104" s="179"/>
      <c r="AT104" s="180" t="s">
        <v>132</v>
      </c>
      <c r="AU104" s="180" t="s">
        <v>81</v>
      </c>
      <c r="AV104" s="11" t="s">
        <v>81</v>
      </c>
      <c r="AW104" s="11" t="s">
        <v>39</v>
      </c>
      <c r="AX104" s="11" t="s">
        <v>75</v>
      </c>
      <c r="AY104" s="180" t="s">
        <v>123</v>
      </c>
    </row>
    <row r="105" spans="2:51" s="12" customFormat="1" ht="22.5" customHeight="1">
      <c r="B105" s="184"/>
      <c r="D105" s="172" t="s">
        <v>132</v>
      </c>
      <c r="E105" s="185" t="s">
        <v>20</v>
      </c>
      <c r="F105" s="186" t="s">
        <v>164</v>
      </c>
      <c r="H105" s="187">
        <v>76.04</v>
      </c>
      <c r="I105" s="188"/>
      <c r="L105" s="184"/>
      <c r="M105" s="189"/>
      <c r="N105" s="190"/>
      <c r="O105" s="190"/>
      <c r="P105" s="190"/>
      <c r="Q105" s="190"/>
      <c r="R105" s="190"/>
      <c r="S105" s="190"/>
      <c r="T105" s="191"/>
      <c r="AT105" s="192" t="s">
        <v>132</v>
      </c>
      <c r="AU105" s="192" t="s">
        <v>81</v>
      </c>
      <c r="AV105" s="12" t="s">
        <v>130</v>
      </c>
      <c r="AW105" s="12" t="s">
        <v>39</v>
      </c>
      <c r="AX105" s="12" t="s">
        <v>22</v>
      </c>
      <c r="AY105" s="192" t="s">
        <v>123</v>
      </c>
    </row>
    <row r="106" spans="2:65" s="1" customFormat="1" ht="22.5" customHeight="1">
      <c r="B106" s="158"/>
      <c r="C106" s="159" t="s">
        <v>165</v>
      </c>
      <c r="D106" s="159" t="s">
        <v>125</v>
      </c>
      <c r="E106" s="160" t="s">
        <v>166</v>
      </c>
      <c r="F106" s="161" t="s">
        <v>167</v>
      </c>
      <c r="G106" s="162" t="s">
        <v>160</v>
      </c>
      <c r="H106" s="163">
        <v>10.62</v>
      </c>
      <c r="I106" s="164"/>
      <c r="J106" s="165">
        <f>ROUND(I106*H106,2)</f>
        <v>0</v>
      </c>
      <c r="K106" s="161" t="s">
        <v>20</v>
      </c>
      <c r="L106" s="33"/>
      <c r="M106" s="166" t="s">
        <v>20</v>
      </c>
      <c r="N106" s="167" t="s">
        <v>48</v>
      </c>
      <c r="O106" s="34"/>
      <c r="P106" s="168">
        <f>O106*H106</f>
        <v>0</v>
      </c>
      <c r="Q106" s="168">
        <v>0</v>
      </c>
      <c r="R106" s="168">
        <f>Q106*H106</f>
        <v>0</v>
      </c>
      <c r="S106" s="168">
        <v>0</v>
      </c>
      <c r="T106" s="169">
        <f>S106*H106</f>
        <v>0</v>
      </c>
      <c r="AR106" s="16" t="s">
        <v>130</v>
      </c>
      <c r="AT106" s="16" t="s">
        <v>125</v>
      </c>
      <c r="AU106" s="16" t="s">
        <v>81</v>
      </c>
      <c r="AY106" s="16" t="s">
        <v>123</v>
      </c>
      <c r="BE106" s="170">
        <f>IF(N106="základní",J106,0)</f>
        <v>0</v>
      </c>
      <c r="BF106" s="170">
        <f>IF(N106="snížená",J106,0)</f>
        <v>0</v>
      </c>
      <c r="BG106" s="170">
        <f>IF(N106="zákl. přenesená",J106,0)</f>
        <v>0</v>
      </c>
      <c r="BH106" s="170">
        <f>IF(N106="sníž. přenesená",J106,0)</f>
        <v>0</v>
      </c>
      <c r="BI106" s="170">
        <f>IF(N106="nulová",J106,0)</f>
        <v>0</v>
      </c>
      <c r="BJ106" s="16" t="s">
        <v>130</v>
      </c>
      <c r="BK106" s="170">
        <f>ROUND(I106*H106,2)</f>
        <v>0</v>
      </c>
      <c r="BL106" s="16" t="s">
        <v>130</v>
      </c>
      <c r="BM106" s="16" t="s">
        <v>168</v>
      </c>
    </row>
    <row r="107" spans="2:51" s="11" customFormat="1" ht="22.5" customHeight="1">
      <c r="B107" s="171"/>
      <c r="D107" s="172" t="s">
        <v>132</v>
      </c>
      <c r="E107" s="173" t="s">
        <v>20</v>
      </c>
      <c r="F107" s="174" t="s">
        <v>169</v>
      </c>
      <c r="H107" s="175">
        <v>10.62</v>
      </c>
      <c r="I107" s="176"/>
      <c r="L107" s="171"/>
      <c r="M107" s="177"/>
      <c r="N107" s="178"/>
      <c r="O107" s="178"/>
      <c r="P107" s="178"/>
      <c r="Q107" s="178"/>
      <c r="R107" s="178"/>
      <c r="S107" s="178"/>
      <c r="T107" s="179"/>
      <c r="AT107" s="180" t="s">
        <v>132</v>
      </c>
      <c r="AU107" s="180" t="s">
        <v>81</v>
      </c>
      <c r="AV107" s="11" t="s">
        <v>81</v>
      </c>
      <c r="AW107" s="11" t="s">
        <v>39</v>
      </c>
      <c r="AX107" s="11" t="s">
        <v>22</v>
      </c>
      <c r="AY107" s="180" t="s">
        <v>123</v>
      </c>
    </row>
    <row r="108" spans="2:65" s="1" customFormat="1" ht="22.5" customHeight="1">
      <c r="B108" s="158"/>
      <c r="C108" s="159" t="s">
        <v>170</v>
      </c>
      <c r="D108" s="159" t="s">
        <v>125</v>
      </c>
      <c r="E108" s="160" t="s">
        <v>171</v>
      </c>
      <c r="F108" s="161" t="s">
        <v>172</v>
      </c>
      <c r="G108" s="162" t="s">
        <v>160</v>
      </c>
      <c r="H108" s="163">
        <v>54</v>
      </c>
      <c r="I108" s="164"/>
      <c r="J108" s="165">
        <f>ROUND(I108*H108,2)</f>
        <v>0</v>
      </c>
      <c r="K108" s="161" t="s">
        <v>20</v>
      </c>
      <c r="L108" s="33"/>
      <c r="M108" s="166" t="s">
        <v>20</v>
      </c>
      <c r="N108" s="167" t="s">
        <v>48</v>
      </c>
      <c r="O108" s="34"/>
      <c r="P108" s="168">
        <f>O108*H108</f>
        <v>0</v>
      </c>
      <c r="Q108" s="168">
        <v>0</v>
      </c>
      <c r="R108" s="168">
        <f>Q108*H108</f>
        <v>0</v>
      </c>
      <c r="S108" s="168">
        <v>0</v>
      </c>
      <c r="T108" s="169">
        <f>S108*H108</f>
        <v>0</v>
      </c>
      <c r="AR108" s="16" t="s">
        <v>130</v>
      </c>
      <c r="AT108" s="16" t="s">
        <v>125</v>
      </c>
      <c r="AU108" s="16" t="s">
        <v>81</v>
      </c>
      <c r="AY108" s="16" t="s">
        <v>123</v>
      </c>
      <c r="BE108" s="170">
        <f>IF(N108="základní",J108,0)</f>
        <v>0</v>
      </c>
      <c r="BF108" s="170">
        <f>IF(N108="snížená",J108,0)</f>
        <v>0</v>
      </c>
      <c r="BG108" s="170">
        <f>IF(N108="zákl. přenesená",J108,0)</f>
        <v>0</v>
      </c>
      <c r="BH108" s="170">
        <f>IF(N108="sníž. přenesená",J108,0)</f>
        <v>0</v>
      </c>
      <c r="BI108" s="170">
        <f>IF(N108="nulová",J108,0)</f>
        <v>0</v>
      </c>
      <c r="BJ108" s="16" t="s">
        <v>130</v>
      </c>
      <c r="BK108" s="170">
        <f>ROUND(I108*H108,2)</f>
        <v>0</v>
      </c>
      <c r="BL108" s="16" t="s">
        <v>130</v>
      </c>
      <c r="BM108" s="16" t="s">
        <v>173</v>
      </c>
    </row>
    <row r="109" spans="2:51" s="11" customFormat="1" ht="22.5" customHeight="1">
      <c r="B109" s="171"/>
      <c r="D109" s="172" t="s">
        <v>132</v>
      </c>
      <c r="E109" s="173" t="s">
        <v>20</v>
      </c>
      <c r="F109" s="174" t="s">
        <v>174</v>
      </c>
      <c r="H109" s="175">
        <v>54</v>
      </c>
      <c r="I109" s="176"/>
      <c r="L109" s="171"/>
      <c r="M109" s="177"/>
      <c r="N109" s="178"/>
      <c r="O109" s="178"/>
      <c r="P109" s="178"/>
      <c r="Q109" s="178"/>
      <c r="R109" s="178"/>
      <c r="S109" s="178"/>
      <c r="T109" s="179"/>
      <c r="AT109" s="180" t="s">
        <v>132</v>
      </c>
      <c r="AU109" s="180" t="s">
        <v>81</v>
      </c>
      <c r="AV109" s="11" t="s">
        <v>81</v>
      </c>
      <c r="AW109" s="11" t="s">
        <v>39</v>
      </c>
      <c r="AX109" s="11" t="s">
        <v>22</v>
      </c>
      <c r="AY109" s="180" t="s">
        <v>123</v>
      </c>
    </row>
    <row r="110" spans="2:65" s="1" customFormat="1" ht="22.5" customHeight="1">
      <c r="B110" s="158"/>
      <c r="C110" s="159" t="s">
        <v>27</v>
      </c>
      <c r="D110" s="159" t="s">
        <v>125</v>
      </c>
      <c r="E110" s="160" t="s">
        <v>175</v>
      </c>
      <c r="F110" s="161" t="s">
        <v>176</v>
      </c>
      <c r="G110" s="162" t="s">
        <v>160</v>
      </c>
      <c r="H110" s="163">
        <v>772.2</v>
      </c>
      <c r="I110" s="164"/>
      <c r="J110" s="165">
        <f>ROUND(I110*H110,2)</f>
        <v>0</v>
      </c>
      <c r="K110" s="161" t="s">
        <v>129</v>
      </c>
      <c r="L110" s="33"/>
      <c r="M110" s="166" t="s">
        <v>20</v>
      </c>
      <c r="N110" s="167" t="s">
        <v>48</v>
      </c>
      <c r="O110" s="34"/>
      <c r="P110" s="168">
        <f>O110*H110</f>
        <v>0</v>
      </c>
      <c r="Q110" s="168">
        <v>0</v>
      </c>
      <c r="R110" s="168">
        <f>Q110*H110</f>
        <v>0</v>
      </c>
      <c r="S110" s="168">
        <v>0</v>
      </c>
      <c r="T110" s="169">
        <f>S110*H110</f>
        <v>0</v>
      </c>
      <c r="AR110" s="16" t="s">
        <v>130</v>
      </c>
      <c r="AT110" s="16" t="s">
        <v>125</v>
      </c>
      <c r="AU110" s="16" t="s">
        <v>81</v>
      </c>
      <c r="AY110" s="16" t="s">
        <v>123</v>
      </c>
      <c r="BE110" s="170">
        <f>IF(N110="základní",J110,0)</f>
        <v>0</v>
      </c>
      <c r="BF110" s="170">
        <f>IF(N110="snížená",J110,0)</f>
        <v>0</v>
      </c>
      <c r="BG110" s="170">
        <f>IF(N110="zákl. přenesená",J110,0)</f>
        <v>0</v>
      </c>
      <c r="BH110" s="170">
        <f>IF(N110="sníž. přenesená",J110,0)</f>
        <v>0</v>
      </c>
      <c r="BI110" s="170">
        <f>IF(N110="nulová",J110,0)</f>
        <v>0</v>
      </c>
      <c r="BJ110" s="16" t="s">
        <v>130</v>
      </c>
      <c r="BK110" s="170">
        <f>ROUND(I110*H110,2)</f>
        <v>0</v>
      </c>
      <c r="BL110" s="16" t="s">
        <v>130</v>
      </c>
      <c r="BM110" s="16" t="s">
        <v>177</v>
      </c>
    </row>
    <row r="111" spans="2:51" s="11" customFormat="1" ht="22.5" customHeight="1">
      <c r="B111" s="171"/>
      <c r="D111" s="172" t="s">
        <v>132</v>
      </c>
      <c r="E111" s="173" t="s">
        <v>20</v>
      </c>
      <c r="F111" s="174" t="s">
        <v>178</v>
      </c>
      <c r="H111" s="175">
        <v>772.2</v>
      </c>
      <c r="I111" s="176"/>
      <c r="L111" s="171"/>
      <c r="M111" s="177"/>
      <c r="N111" s="178"/>
      <c r="O111" s="178"/>
      <c r="P111" s="178"/>
      <c r="Q111" s="178"/>
      <c r="R111" s="178"/>
      <c r="S111" s="178"/>
      <c r="T111" s="179"/>
      <c r="AT111" s="180" t="s">
        <v>132</v>
      </c>
      <c r="AU111" s="180" t="s">
        <v>81</v>
      </c>
      <c r="AV111" s="11" t="s">
        <v>81</v>
      </c>
      <c r="AW111" s="11" t="s">
        <v>39</v>
      </c>
      <c r="AX111" s="11" t="s">
        <v>22</v>
      </c>
      <c r="AY111" s="180" t="s">
        <v>123</v>
      </c>
    </row>
    <row r="112" spans="2:65" s="1" customFormat="1" ht="22.5" customHeight="1">
      <c r="B112" s="158"/>
      <c r="C112" s="159" t="s">
        <v>179</v>
      </c>
      <c r="D112" s="159" t="s">
        <v>125</v>
      </c>
      <c r="E112" s="160" t="s">
        <v>180</v>
      </c>
      <c r="F112" s="161" t="s">
        <v>181</v>
      </c>
      <c r="G112" s="162" t="s">
        <v>160</v>
      </c>
      <c r="H112" s="163">
        <v>826.2</v>
      </c>
      <c r="I112" s="164"/>
      <c r="J112" s="165">
        <f>ROUND(I112*H112,2)</f>
        <v>0</v>
      </c>
      <c r="K112" s="161" t="s">
        <v>129</v>
      </c>
      <c r="L112" s="33"/>
      <c r="M112" s="166" t="s">
        <v>20</v>
      </c>
      <c r="N112" s="167" t="s">
        <v>48</v>
      </c>
      <c r="O112" s="34"/>
      <c r="P112" s="168">
        <f>O112*H112</f>
        <v>0</v>
      </c>
      <c r="Q112" s="168">
        <v>0</v>
      </c>
      <c r="R112" s="168">
        <f>Q112*H112</f>
        <v>0</v>
      </c>
      <c r="S112" s="168">
        <v>0</v>
      </c>
      <c r="T112" s="169">
        <f>S112*H112</f>
        <v>0</v>
      </c>
      <c r="AR112" s="16" t="s">
        <v>130</v>
      </c>
      <c r="AT112" s="16" t="s">
        <v>125</v>
      </c>
      <c r="AU112" s="16" t="s">
        <v>81</v>
      </c>
      <c r="AY112" s="16" t="s">
        <v>123</v>
      </c>
      <c r="BE112" s="170">
        <f>IF(N112="základní",J112,0)</f>
        <v>0</v>
      </c>
      <c r="BF112" s="170">
        <f>IF(N112="snížená",J112,0)</f>
        <v>0</v>
      </c>
      <c r="BG112" s="170">
        <f>IF(N112="zákl. přenesená",J112,0)</f>
        <v>0</v>
      </c>
      <c r="BH112" s="170">
        <f>IF(N112="sníž. přenesená",J112,0)</f>
        <v>0</v>
      </c>
      <c r="BI112" s="170">
        <f>IF(N112="nulová",J112,0)</f>
        <v>0</v>
      </c>
      <c r="BJ112" s="16" t="s">
        <v>130</v>
      </c>
      <c r="BK112" s="170">
        <f>ROUND(I112*H112,2)</f>
        <v>0</v>
      </c>
      <c r="BL112" s="16" t="s">
        <v>130</v>
      </c>
      <c r="BM112" s="16" t="s">
        <v>182</v>
      </c>
    </row>
    <row r="113" spans="2:51" s="11" customFormat="1" ht="22.5" customHeight="1">
      <c r="B113" s="171"/>
      <c r="D113" s="172" t="s">
        <v>132</v>
      </c>
      <c r="E113" s="173" t="s">
        <v>20</v>
      </c>
      <c r="F113" s="174" t="s">
        <v>183</v>
      </c>
      <c r="H113" s="175">
        <v>826.2</v>
      </c>
      <c r="I113" s="176"/>
      <c r="L113" s="171"/>
      <c r="M113" s="177"/>
      <c r="N113" s="178"/>
      <c r="O113" s="178"/>
      <c r="P113" s="178"/>
      <c r="Q113" s="178"/>
      <c r="R113" s="178"/>
      <c r="S113" s="178"/>
      <c r="T113" s="179"/>
      <c r="AT113" s="180" t="s">
        <v>132</v>
      </c>
      <c r="AU113" s="180" t="s">
        <v>81</v>
      </c>
      <c r="AV113" s="11" t="s">
        <v>81</v>
      </c>
      <c r="AW113" s="11" t="s">
        <v>39</v>
      </c>
      <c r="AX113" s="11" t="s">
        <v>22</v>
      </c>
      <c r="AY113" s="180" t="s">
        <v>123</v>
      </c>
    </row>
    <row r="114" spans="2:65" s="1" customFormat="1" ht="22.5" customHeight="1">
      <c r="B114" s="158"/>
      <c r="C114" s="159" t="s">
        <v>184</v>
      </c>
      <c r="D114" s="159" t="s">
        <v>125</v>
      </c>
      <c r="E114" s="160" t="s">
        <v>185</v>
      </c>
      <c r="F114" s="161" t="s">
        <v>186</v>
      </c>
      <c r="G114" s="162" t="s">
        <v>160</v>
      </c>
      <c r="H114" s="163">
        <v>45.5</v>
      </c>
      <c r="I114" s="164"/>
      <c r="J114" s="165">
        <f>ROUND(I114*H114,2)</f>
        <v>0</v>
      </c>
      <c r="K114" s="161" t="s">
        <v>129</v>
      </c>
      <c r="L114" s="33"/>
      <c r="M114" s="166" t="s">
        <v>20</v>
      </c>
      <c r="N114" s="167" t="s">
        <v>48</v>
      </c>
      <c r="O114" s="34"/>
      <c r="P114" s="168">
        <f>O114*H114</f>
        <v>0</v>
      </c>
      <c r="Q114" s="168">
        <v>0</v>
      </c>
      <c r="R114" s="168">
        <f>Q114*H114</f>
        <v>0</v>
      </c>
      <c r="S114" s="168">
        <v>0</v>
      </c>
      <c r="T114" s="169">
        <f>S114*H114</f>
        <v>0</v>
      </c>
      <c r="AR114" s="16" t="s">
        <v>130</v>
      </c>
      <c r="AT114" s="16" t="s">
        <v>125</v>
      </c>
      <c r="AU114" s="16" t="s">
        <v>81</v>
      </c>
      <c r="AY114" s="16" t="s">
        <v>123</v>
      </c>
      <c r="BE114" s="170">
        <f>IF(N114="základní",J114,0)</f>
        <v>0</v>
      </c>
      <c r="BF114" s="170">
        <f>IF(N114="snížená",J114,0)</f>
        <v>0</v>
      </c>
      <c r="BG114" s="170">
        <f>IF(N114="zákl. přenesená",J114,0)</f>
        <v>0</v>
      </c>
      <c r="BH114" s="170">
        <f>IF(N114="sníž. přenesená",J114,0)</f>
        <v>0</v>
      </c>
      <c r="BI114" s="170">
        <f>IF(N114="nulová",J114,0)</f>
        <v>0</v>
      </c>
      <c r="BJ114" s="16" t="s">
        <v>130</v>
      </c>
      <c r="BK114" s="170">
        <f>ROUND(I114*H114,2)</f>
        <v>0</v>
      </c>
      <c r="BL114" s="16" t="s">
        <v>130</v>
      </c>
      <c r="BM114" s="16" t="s">
        <v>187</v>
      </c>
    </row>
    <row r="115" spans="2:51" s="11" customFormat="1" ht="22.5" customHeight="1">
      <c r="B115" s="171"/>
      <c r="D115" s="172" t="s">
        <v>132</v>
      </c>
      <c r="E115" s="173" t="s">
        <v>20</v>
      </c>
      <c r="F115" s="174" t="s">
        <v>188</v>
      </c>
      <c r="H115" s="175">
        <v>45.5</v>
      </c>
      <c r="I115" s="176"/>
      <c r="L115" s="171"/>
      <c r="M115" s="177"/>
      <c r="N115" s="178"/>
      <c r="O115" s="178"/>
      <c r="P115" s="178"/>
      <c r="Q115" s="178"/>
      <c r="R115" s="178"/>
      <c r="S115" s="178"/>
      <c r="T115" s="179"/>
      <c r="AT115" s="180" t="s">
        <v>132</v>
      </c>
      <c r="AU115" s="180" t="s">
        <v>81</v>
      </c>
      <c r="AV115" s="11" t="s">
        <v>81</v>
      </c>
      <c r="AW115" s="11" t="s">
        <v>39</v>
      </c>
      <c r="AX115" s="11" t="s">
        <v>22</v>
      </c>
      <c r="AY115" s="180" t="s">
        <v>123</v>
      </c>
    </row>
    <row r="116" spans="2:65" s="1" customFormat="1" ht="22.5" customHeight="1">
      <c r="B116" s="158"/>
      <c r="C116" s="159" t="s">
        <v>189</v>
      </c>
      <c r="D116" s="159" t="s">
        <v>125</v>
      </c>
      <c r="E116" s="160" t="s">
        <v>190</v>
      </c>
      <c r="F116" s="161" t="s">
        <v>191</v>
      </c>
      <c r="G116" s="162" t="s">
        <v>160</v>
      </c>
      <c r="H116" s="163">
        <v>407.212</v>
      </c>
      <c r="I116" s="164"/>
      <c r="J116" s="165">
        <f>ROUND(I116*H116,2)</f>
        <v>0</v>
      </c>
      <c r="K116" s="161" t="s">
        <v>129</v>
      </c>
      <c r="L116" s="33"/>
      <c r="M116" s="166" t="s">
        <v>20</v>
      </c>
      <c r="N116" s="167" t="s">
        <v>48</v>
      </c>
      <c r="O116" s="34"/>
      <c r="P116" s="168">
        <f>O116*H116</f>
        <v>0</v>
      </c>
      <c r="Q116" s="168">
        <v>0</v>
      </c>
      <c r="R116" s="168">
        <f>Q116*H116</f>
        <v>0</v>
      </c>
      <c r="S116" s="168">
        <v>0</v>
      </c>
      <c r="T116" s="169">
        <f>S116*H116</f>
        <v>0</v>
      </c>
      <c r="AR116" s="16" t="s">
        <v>130</v>
      </c>
      <c r="AT116" s="16" t="s">
        <v>125</v>
      </c>
      <c r="AU116" s="16" t="s">
        <v>81</v>
      </c>
      <c r="AY116" s="16" t="s">
        <v>123</v>
      </c>
      <c r="BE116" s="170">
        <f>IF(N116="základní",J116,0)</f>
        <v>0</v>
      </c>
      <c r="BF116" s="170">
        <f>IF(N116="snížená",J116,0)</f>
        <v>0</v>
      </c>
      <c r="BG116" s="170">
        <f>IF(N116="zákl. přenesená",J116,0)</f>
        <v>0</v>
      </c>
      <c r="BH116" s="170">
        <f>IF(N116="sníž. přenesená",J116,0)</f>
        <v>0</v>
      </c>
      <c r="BI116" s="170">
        <f>IF(N116="nulová",J116,0)</f>
        <v>0</v>
      </c>
      <c r="BJ116" s="16" t="s">
        <v>130</v>
      </c>
      <c r="BK116" s="170">
        <f>ROUND(I116*H116,2)</f>
        <v>0</v>
      </c>
      <c r="BL116" s="16" t="s">
        <v>130</v>
      </c>
      <c r="BM116" s="16" t="s">
        <v>192</v>
      </c>
    </row>
    <row r="117" spans="2:51" s="11" customFormat="1" ht="22.5" customHeight="1">
      <c r="B117" s="171"/>
      <c r="D117" s="181" t="s">
        <v>132</v>
      </c>
      <c r="E117" s="180" t="s">
        <v>20</v>
      </c>
      <c r="F117" s="182" t="s">
        <v>193</v>
      </c>
      <c r="H117" s="183">
        <v>102.96</v>
      </c>
      <c r="I117" s="176"/>
      <c r="L117" s="171"/>
      <c r="M117" s="177"/>
      <c r="N117" s="178"/>
      <c r="O117" s="178"/>
      <c r="P117" s="178"/>
      <c r="Q117" s="178"/>
      <c r="R117" s="178"/>
      <c r="S117" s="178"/>
      <c r="T117" s="179"/>
      <c r="AT117" s="180" t="s">
        <v>132</v>
      </c>
      <c r="AU117" s="180" t="s">
        <v>81</v>
      </c>
      <c r="AV117" s="11" t="s">
        <v>81</v>
      </c>
      <c r="AW117" s="11" t="s">
        <v>39</v>
      </c>
      <c r="AX117" s="11" t="s">
        <v>75</v>
      </c>
      <c r="AY117" s="180" t="s">
        <v>123</v>
      </c>
    </row>
    <row r="118" spans="2:51" s="11" customFormat="1" ht="22.5" customHeight="1">
      <c r="B118" s="171"/>
      <c r="D118" s="181" t="s">
        <v>132</v>
      </c>
      <c r="E118" s="180" t="s">
        <v>20</v>
      </c>
      <c r="F118" s="182" t="s">
        <v>194</v>
      </c>
      <c r="H118" s="183">
        <v>234.277</v>
      </c>
      <c r="I118" s="176"/>
      <c r="L118" s="171"/>
      <c r="M118" s="177"/>
      <c r="N118" s="178"/>
      <c r="O118" s="178"/>
      <c r="P118" s="178"/>
      <c r="Q118" s="178"/>
      <c r="R118" s="178"/>
      <c r="S118" s="178"/>
      <c r="T118" s="179"/>
      <c r="AT118" s="180" t="s">
        <v>132</v>
      </c>
      <c r="AU118" s="180" t="s">
        <v>81</v>
      </c>
      <c r="AV118" s="11" t="s">
        <v>81</v>
      </c>
      <c r="AW118" s="11" t="s">
        <v>39</v>
      </c>
      <c r="AX118" s="11" t="s">
        <v>75</v>
      </c>
      <c r="AY118" s="180" t="s">
        <v>123</v>
      </c>
    </row>
    <row r="119" spans="2:51" s="11" customFormat="1" ht="22.5" customHeight="1">
      <c r="B119" s="171"/>
      <c r="D119" s="181" t="s">
        <v>132</v>
      </c>
      <c r="E119" s="180" t="s">
        <v>20</v>
      </c>
      <c r="F119" s="182" t="s">
        <v>195</v>
      </c>
      <c r="H119" s="183">
        <v>69.975</v>
      </c>
      <c r="I119" s="176"/>
      <c r="L119" s="171"/>
      <c r="M119" s="177"/>
      <c r="N119" s="178"/>
      <c r="O119" s="178"/>
      <c r="P119" s="178"/>
      <c r="Q119" s="178"/>
      <c r="R119" s="178"/>
      <c r="S119" s="178"/>
      <c r="T119" s="179"/>
      <c r="AT119" s="180" t="s">
        <v>132</v>
      </c>
      <c r="AU119" s="180" t="s">
        <v>81</v>
      </c>
      <c r="AV119" s="11" t="s">
        <v>81</v>
      </c>
      <c r="AW119" s="11" t="s">
        <v>39</v>
      </c>
      <c r="AX119" s="11" t="s">
        <v>75</v>
      </c>
      <c r="AY119" s="180" t="s">
        <v>123</v>
      </c>
    </row>
    <row r="120" spans="2:51" s="12" customFormat="1" ht="22.5" customHeight="1">
      <c r="B120" s="184"/>
      <c r="D120" s="172" t="s">
        <v>132</v>
      </c>
      <c r="E120" s="185" t="s">
        <v>20</v>
      </c>
      <c r="F120" s="186" t="s">
        <v>164</v>
      </c>
      <c r="H120" s="187">
        <v>407.212</v>
      </c>
      <c r="I120" s="188"/>
      <c r="L120" s="184"/>
      <c r="M120" s="189"/>
      <c r="N120" s="190"/>
      <c r="O120" s="190"/>
      <c r="P120" s="190"/>
      <c r="Q120" s="190"/>
      <c r="R120" s="190"/>
      <c r="S120" s="190"/>
      <c r="T120" s="191"/>
      <c r="AT120" s="192" t="s">
        <v>132</v>
      </c>
      <c r="AU120" s="192" t="s">
        <v>81</v>
      </c>
      <c r="AV120" s="12" t="s">
        <v>130</v>
      </c>
      <c r="AW120" s="12" t="s">
        <v>39</v>
      </c>
      <c r="AX120" s="12" t="s">
        <v>22</v>
      </c>
      <c r="AY120" s="192" t="s">
        <v>123</v>
      </c>
    </row>
    <row r="121" spans="2:65" s="1" customFormat="1" ht="31.5" customHeight="1">
      <c r="B121" s="158"/>
      <c r="C121" s="159" t="s">
        <v>196</v>
      </c>
      <c r="D121" s="159" t="s">
        <v>125</v>
      </c>
      <c r="E121" s="160" t="s">
        <v>197</v>
      </c>
      <c r="F121" s="161" t="s">
        <v>198</v>
      </c>
      <c r="G121" s="162" t="s">
        <v>160</v>
      </c>
      <c r="H121" s="163">
        <v>6085.06</v>
      </c>
      <c r="I121" s="164"/>
      <c r="J121" s="165">
        <f>ROUND(I121*H121,2)</f>
        <v>0</v>
      </c>
      <c r="K121" s="161" t="s">
        <v>129</v>
      </c>
      <c r="L121" s="33"/>
      <c r="M121" s="166" t="s">
        <v>20</v>
      </c>
      <c r="N121" s="167" t="s">
        <v>48</v>
      </c>
      <c r="O121" s="34"/>
      <c r="P121" s="168">
        <f>O121*H121</f>
        <v>0</v>
      </c>
      <c r="Q121" s="168">
        <v>0</v>
      </c>
      <c r="R121" s="168">
        <f>Q121*H121</f>
        <v>0</v>
      </c>
      <c r="S121" s="168">
        <v>0</v>
      </c>
      <c r="T121" s="169">
        <f>S121*H121</f>
        <v>0</v>
      </c>
      <c r="AR121" s="16" t="s">
        <v>130</v>
      </c>
      <c r="AT121" s="16" t="s">
        <v>125</v>
      </c>
      <c r="AU121" s="16" t="s">
        <v>81</v>
      </c>
      <c r="AY121" s="16" t="s">
        <v>123</v>
      </c>
      <c r="BE121" s="170">
        <f>IF(N121="základní",J121,0)</f>
        <v>0</v>
      </c>
      <c r="BF121" s="170">
        <f>IF(N121="snížená",J121,0)</f>
        <v>0</v>
      </c>
      <c r="BG121" s="170">
        <f>IF(N121="zákl. přenesená",J121,0)</f>
        <v>0</v>
      </c>
      <c r="BH121" s="170">
        <f>IF(N121="sníž. přenesená",J121,0)</f>
        <v>0</v>
      </c>
      <c r="BI121" s="170">
        <f>IF(N121="nulová",J121,0)</f>
        <v>0</v>
      </c>
      <c r="BJ121" s="16" t="s">
        <v>130</v>
      </c>
      <c r="BK121" s="170">
        <f>ROUND(I121*H121,2)</f>
        <v>0</v>
      </c>
      <c r="BL121" s="16" t="s">
        <v>130</v>
      </c>
      <c r="BM121" s="16" t="s">
        <v>199</v>
      </c>
    </row>
    <row r="122" spans="2:51" s="11" customFormat="1" ht="22.5" customHeight="1">
      <c r="B122" s="171"/>
      <c r="D122" s="181" t="s">
        <v>132</v>
      </c>
      <c r="E122" s="180" t="s">
        <v>20</v>
      </c>
      <c r="F122" s="182" t="s">
        <v>200</v>
      </c>
      <c r="H122" s="183">
        <v>304.253</v>
      </c>
      <c r="I122" s="176"/>
      <c r="L122" s="171"/>
      <c r="M122" s="177"/>
      <c r="N122" s="178"/>
      <c r="O122" s="178"/>
      <c r="P122" s="178"/>
      <c r="Q122" s="178"/>
      <c r="R122" s="178"/>
      <c r="S122" s="178"/>
      <c r="T122" s="179"/>
      <c r="AT122" s="180" t="s">
        <v>132</v>
      </c>
      <c r="AU122" s="180" t="s">
        <v>81</v>
      </c>
      <c r="AV122" s="11" t="s">
        <v>81</v>
      </c>
      <c r="AW122" s="11" t="s">
        <v>39</v>
      </c>
      <c r="AX122" s="11" t="s">
        <v>22</v>
      </c>
      <c r="AY122" s="180" t="s">
        <v>123</v>
      </c>
    </row>
    <row r="123" spans="2:51" s="11" customFormat="1" ht="22.5" customHeight="1">
      <c r="B123" s="171"/>
      <c r="D123" s="172" t="s">
        <v>132</v>
      </c>
      <c r="F123" s="174" t="s">
        <v>201</v>
      </c>
      <c r="H123" s="175">
        <v>6085.06</v>
      </c>
      <c r="I123" s="176"/>
      <c r="L123" s="171"/>
      <c r="M123" s="177"/>
      <c r="N123" s="178"/>
      <c r="O123" s="178"/>
      <c r="P123" s="178"/>
      <c r="Q123" s="178"/>
      <c r="R123" s="178"/>
      <c r="S123" s="178"/>
      <c r="T123" s="179"/>
      <c r="AT123" s="180" t="s">
        <v>132</v>
      </c>
      <c r="AU123" s="180" t="s">
        <v>81</v>
      </c>
      <c r="AV123" s="11" t="s">
        <v>81</v>
      </c>
      <c r="AW123" s="11" t="s">
        <v>4</v>
      </c>
      <c r="AX123" s="11" t="s">
        <v>22</v>
      </c>
      <c r="AY123" s="180" t="s">
        <v>123</v>
      </c>
    </row>
    <row r="124" spans="2:65" s="1" customFormat="1" ht="22.5" customHeight="1">
      <c r="B124" s="158"/>
      <c r="C124" s="159" t="s">
        <v>8</v>
      </c>
      <c r="D124" s="159" t="s">
        <v>125</v>
      </c>
      <c r="E124" s="160" t="s">
        <v>202</v>
      </c>
      <c r="F124" s="161" t="s">
        <v>203</v>
      </c>
      <c r="G124" s="162" t="s">
        <v>160</v>
      </c>
      <c r="H124" s="163">
        <v>102.96</v>
      </c>
      <c r="I124" s="164"/>
      <c r="J124" s="165">
        <f>ROUND(I124*H124,2)</f>
        <v>0</v>
      </c>
      <c r="K124" s="161" t="s">
        <v>129</v>
      </c>
      <c r="L124" s="33"/>
      <c r="M124" s="166" t="s">
        <v>20</v>
      </c>
      <c r="N124" s="167" t="s">
        <v>48</v>
      </c>
      <c r="O124" s="34"/>
      <c r="P124" s="168">
        <f>O124*H124</f>
        <v>0</v>
      </c>
      <c r="Q124" s="168">
        <v>0</v>
      </c>
      <c r="R124" s="168">
        <f>Q124*H124</f>
        <v>0</v>
      </c>
      <c r="S124" s="168">
        <v>0</v>
      </c>
      <c r="T124" s="169">
        <f>S124*H124</f>
        <v>0</v>
      </c>
      <c r="AR124" s="16" t="s">
        <v>130</v>
      </c>
      <c r="AT124" s="16" t="s">
        <v>125</v>
      </c>
      <c r="AU124" s="16" t="s">
        <v>81</v>
      </c>
      <c r="AY124" s="16" t="s">
        <v>123</v>
      </c>
      <c r="BE124" s="170">
        <f>IF(N124="základní",J124,0)</f>
        <v>0</v>
      </c>
      <c r="BF124" s="170">
        <f>IF(N124="snížená",J124,0)</f>
        <v>0</v>
      </c>
      <c r="BG124" s="170">
        <f>IF(N124="zákl. přenesená",J124,0)</f>
        <v>0</v>
      </c>
      <c r="BH124" s="170">
        <f>IF(N124="sníž. přenesená",J124,0)</f>
        <v>0</v>
      </c>
      <c r="BI124" s="170">
        <f>IF(N124="nulová",J124,0)</f>
        <v>0</v>
      </c>
      <c r="BJ124" s="16" t="s">
        <v>130</v>
      </c>
      <c r="BK124" s="170">
        <f>ROUND(I124*H124,2)</f>
        <v>0</v>
      </c>
      <c r="BL124" s="16" t="s">
        <v>130</v>
      </c>
      <c r="BM124" s="16" t="s">
        <v>204</v>
      </c>
    </row>
    <row r="125" spans="2:65" s="1" customFormat="1" ht="22.5" customHeight="1">
      <c r="B125" s="158"/>
      <c r="C125" s="193" t="s">
        <v>205</v>
      </c>
      <c r="D125" s="193" t="s">
        <v>206</v>
      </c>
      <c r="E125" s="194" t="s">
        <v>207</v>
      </c>
      <c r="F125" s="195" t="s">
        <v>208</v>
      </c>
      <c r="G125" s="196" t="s">
        <v>209</v>
      </c>
      <c r="H125" s="197">
        <v>205.92</v>
      </c>
      <c r="I125" s="198"/>
      <c r="J125" s="199">
        <f>ROUND(I125*H125,2)</f>
        <v>0</v>
      </c>
      <c r="K125" s="195" t="s">
        <v>20</v>
      </c>
      <c r="L125" s="200"/>
      <c r="M125" s="201" t="s">
        <v>20</v>
      </c>
      <c r="N125" s="202" t="s">
        <v>48</v>
      </c>
      <c r="O125" s="34"/>
      <c r="P125" s="168">
        <f>O125*H125</f>
        <v>0</v>
      </c>
      <c r="Q125" s="168">
        <v>1</v>
      </c>
      <c r="R125" s="168">
        <f>Q125*H125</f>
        <v>205.92</v>
      </c>
      <c r="S125" s="168">
        <v>0</v>
      </c>
      <c r="T125" s="169">
        <f>S125*H125</f>
        <v>0</v>
      </c>
      <c r="AR125" s="16" t="s">
        <v>165</v>
      </c>
      <c r="AT125" s="16" t="s">
        <v>206</v>
      </c>
      <c r="AU125" s="16" t="s">
        <v>81</v>
      </c>
      <c r="AY125" s="16" t="s">
        <v>123</v>
      </c>
      <c r="BE125" s="170">
        <f>IF(N125="základní",J125,0)</f>
        <v>0</v>
      </c>
      <c r="BF125" s="170">
        <f>IF(N125="snížená",J125,0)</f>
        <v>0</v>
      </c>
      <c r="BG125" s="170">
        <f>IF(N125="zákl. přenesená",J125,0)</f>
        <v>0</v>
      </c>
      <c r="BH125" s="170">
        <f>IF(N125="sníž. přenesená",J125,0)</f>
        <v>0</v>
      </c>
      <c r="BI125" s="170">
        <f>IF(N125="nulová",J125,0)</f>
        <v>0</v>
      </c>
      <c r="BJ125" s="16" t="s">
        <v>130</v>
      </c>
      <c r="BK125" s="170">
        <f>ROUND(I125*H125,2)</f>
        <v>0</v>
      </c>
      <c r="BL125" s="16" t="s">
        <v>130</v>
      </c>
      <c r="BM125" s="16" t="s">
        <v>210</v>
      </c>
    </row>
    <row r="126" spans="2:51" s="11" customFormat="1" ht="22.5" customHeight="1">
      <c r="B126" s="171"/>
      <c r="D126" s="172" t="s">
        <v>132</v>
      </c>
      <c r="E126" s="173" t="s">
        <v>20</v>
      </c>
      <c r="F126" s="174" t="s">
        <v>211</v>
      </c>
      <c r="H126" s="175">
        <v>205.92</v>
      </c>
      <c r="I126" s="176"/>
      <c r="L126" s="171"/>
      <c r="M126" s="177"/>
      <c r="N126" s="178"/>
      <c r="O126" s="178"/>
      <c r="P126" s="178"/>
      <c r="Q126" s="178"/>
      <c r="R126" s="178"/>
      <c r="S126" s="178"/>
      <c r="T126" s="179"/>
      <c r="AT126" s="180" t="s">
        <v>132</v>
      </c>
      <c r="AU126" s="180" t="s">
        <v>81</v>
      </c>
      <c r="AV126" s="11" t="s">
        <v>81</v>
      </c>
      <c r="AW126" s="11" t="s">
        <v>39</v>
      </c>
      <c r="AX126" s="11" t="s">
        <v>22</v>
      </c>
      <c r="AY126" s="180" t="s">
        <v>123</v>
      </c>
    </row>
    <row r="127" spans="2:65" s="1" customFormat="1" ht="22.5" customHeight="1">
      <c r="B127" s="158"/>
      <c r="C127" s="159" t="s">
        <v>212</v>
      </c>
      <c r="D127" s="159" t="s">
        <v>125</v>
      </c>
      <c r="E127" s="160" t="s">
        <v>213</v>
      </c>
      <c r="F127" s="161" t="s">
        <v>214</v>
      </c>
      <c r="G127" s="162" t="s">
        <v>160</v>
      </c>
      <c r="H127" s="163">
        <v>826.2</v>
      </c>
      <c r="I127" s="164"/>
      <c r="J127" s="165">
        <f>ROUND(I127*H127,2)</f>
        <v>0</v>
      </c>
      <c r="K127" s="161" t="s">
        <v>129</v>
      </c>
      <c r="L127" s="33"/>
      <c r="M127" s="166" t="s">
        <v>20</v>
      </c>
      <c r="N127" s="167" t="s">
        <v>48</v>
      </c>
      <c r="O127" s="34"/>
      <c r="P127" s="168">
        <f>O127*H127</f>
        <v>0</v>
      </c>
      <c r="Q127" s="168">
        <v>0</v>
      </c>
      <c r="R127" s="168">
        <f>Q127*H127</f>
        <v>0</v>
      </c>
      <c r="S127" s="168">
        <v>0</v>
      </c>
      <c r="T127" s="169">
        <f>S127*H127</f>
        <v>0</v>
      </c>
      <c r="AR127" s="16" t="s">
        <v>130</v>
      </c>
      <c r="AT127" s="16" t="s">
        <v>125</v>
      </c>
      <c r="AU127" s="16" t="s">
        <v>81</v>
      </c>
      <c r="AY127" s="16" t="s">
        <v>123</v>
      </c>
      <c r="BE127" s="170">
        <f>IF(N127="základní",J127,0)</f>
        <v>0</v>
      </c>
      <c r="BF127" s="170">
        <f>IF(N127="snížená",J127,0)</f>
        <v>0</v>
      </c>
      <c r="BG127" s="170">
        <f>IF(N127="zákl. přenesená",J127,0)</f>
        <v>0</v>
      </c>
      <c r="BH127" s="170">
        <f>IF(N127="sníž. přenesená",J127,0)</f>
        <v>0</v>
      </c>
      <c r="BI127" s="170">
        <f>IF(N127="nulová",J127,0)</f>
        <v>0</v>
      </c>
      <c r="BJ127" s="16" t="s">
        <v>130</v>
      </c>
      <c r="BK127" s="170">
        <f>ROUND(I127*H127,2)</f>
        <v>0</v>
      </c>
      <c r="BL127" s="16" t="s">
        <v>130</v>
      </c>
      <c r="BM127" s="16" t="s">
        <v>215</v>
      </c>
    </row>
    <row r="128" spans="2:65" s="1" customFormat="1" ht="22.5" customHeight="1">
      <c r="B128" s="158"/>
      <c r="C128" s="159" t="s">
        <v>216</v>
      </c>
      <c r="D128" s="159" t="s">
        <v>125</v>
      </c>
      <c r="E128" s="160" t="s">
        <v>217</v>
      </c>
      <c r="F128" s="161" t="s">
        <v>218</v>
      </c>
      <c r="G128" s="162" t="s">
        <v>160</v>
      </c>
      <c r="H128" s="163">
        <v>234.277</v>
      </c>
      <c r="I128" s="164"/>
      <c r="J128" s="165">
        <f>ROUND(I128*H128,2)</f>
        <v>0</v>
      </c>
      <c r="K128" s="161" t="s">
        <v>129</v>
      </c>
      <c r="L128" s="33"/>
      <c r="M128" s="166" t="s">
        <v>20</v>
      </c>
      <c r="N128" s="167" t="s">
        <v>48</v>
      </c>
      <c r="O128" s="34"/>
      <c r="P128" s="168">
        <f>O128*H128</f>
        <v>0</v>
      </c>
      <c r="Q128" s="168">
        <v>0</v>
      </c>
      <c r="R128" s="168">
        <f>Q128*H128</f>
        <v>0</v>
      </c>
      <c r="S128" s="168">
        <v>0</v>
      </c>
      <c r="T128" s="169">
        <f>S128*H128</f>
        <v>0</v>
      </c>
      <c r="AR128" s="16" t="s">
        <v>130</v>
      </c>
      <c r="AT128" s="16" t="s">
        <v>125</v>
      </c>
      <c r="AU128" s="16" t="s">
        <v>81</v>
      </c>
      <c r="AY128" s="16" t="s">
        <v>123</v>
      </c>
      <c r="BE128" s="170">
        <f>IF(N128="základní",J128,0)</f>
        <v>0</v>
      </c>
      <c r="BF128" s="170">
        <f>IF(N128="snížená",J128,0)</f>
        <v>0</v>
      </c>
      <c r="BG128" s="170">
        <f>IF(N128="zákl. přenesená",J128,0)</f>
        <v>0</v>
      </c>
      <c r="BH128" s="170">
        <f>IF(N128="sníž. přenesená",J128,0)</f>
        <v>0</v>
      </c>
      <c r="BI128" s="170">
        <f>IF(N128="nulová",J128,0)</f>
        <v>0</v>
      </c>
      <c r="BJ128" s="16" t="s">
        <v>130</v>
      </c>
      <c r="BK128" s="170">
        <f>ROUND(I128*H128,2)</f>
        <v>0</v>
      </c>
      <c r="BL128" s="16" t="s">
        <v>130</v>
      </c>
      <c r="BM128" s="16" t="s">
        <v>219</v>
      </c>
    </row>
    <row r="129" spans="2:51" s="11" customFormat="1" ht="22.5" customHeight="1">
      <c r="B129" s="171"/>
      <c r="D129" s="181" t="s">
        <v>132</v>
      </c>
      <c r="E129" s="180" t="s">
        <v>20</v>
      </c>
      <c r="F129" s="182" t="s">
        <v>220</v>
      </c>
      <c r="H129" s="183">
        <v>256.575</v>
      </c>
      <c r="I129" s="176"/>
      <c r="L129" s="171"/>
      <c r="M129" s="177"/>
      <c r="N129" s="178"/>
      <c r="O129" s="178"/>
      <c r="P129" s="178"/>
      <c r="Q129" s="178"/>
      <c r="R129" s="178"/>
      <c r="S129" s="178"/>
      <c r="T129" s="179"/>
      <c r="AT129" s="180" t="s">
        <v>132</v>
      </c>
      <c r="AU129" s="180" t="s">
        <v>81</v>
      </c>
      <c r="AV129" s="11" t="s">
        <v>81</v>
      </c>
      <c r="AW129" s="11" t="s">
        <v>39</v>
      </c>
      <c r="AX129" s="11" t="s">
        <v>75</v>
      </c>
      <c r="AY129" s="180" t="s">
        <v>123</v>
      </c>
    </row>
    <row r="130" spans="2:51" s="11" customFormat="1" ht="22.5" customHeight="1">
      <c r="B130" s="171"/>
      <c r="D130" s="181" t="s">
        <v>132</v>
      </c>
      <c r="E130" s="180" t="s">
        <v>20</v>
      </c>
      <c r="F130" s="182" t="s">
        <v>221</v>
      </c>
      <c r="H130" s="183">
        <v>-20.951</v>
      </c>
      <c r="I130" s="176"/>
      <c r="L130" s="171"/>
      <c r="M130" s="177"/>
      <c r="N130" s="178"/>
      <c r="O130" s="178"/>
      <c r="P130" s="178"/>
      <c r="Q130" s="178"/>
      <c r="R130" s="178"/>
      <c r="S130" s="178"/>
      <c r="T130" s="179"/>
      <c r="AT130" s="180" t="s">
        <v>132</v>
      </c>
      <c r="AU130" s="180" t="s">
        <v>81</v>
      </c>
      <c r="AV130" s="11" t="s">
        <v>81</v>
      </c>
      <c r="AW130" s="11" t="s">
        <v>39</v>
      </c>
      <c r="AX130" s="11" t="s">
        <v>75</v>
      </c>
      <c r="AY130" s="180" t="s">
        <v>123</v>
      </c>
    </row>
    <row r="131" spans="2:51" s="11" customFormat="1" ht="22.5" customHeight="1">
      <c r="B131" s="171"/>
      <c r="D131" s="181" t="s">
        <v>132</v>
      </c>
      <c r="E131" s="180" t="s">
        <v>20</v>
      </c>
      <c r="F131" s="182" t="s">
        <v>222</v>
      </c>
      <c r="H131" s="183">
        <v>-1.347</v>
      </c>
      <c r="I131" s="176"/>
      <c r="L131" s="171"/>
      <c r="M131" s="177"/>
      <c r="N131" s="178"/>
      <c r="O131" s="178"/>
      <c r="P131" s="178"/>
      <c r="Q131" s="178"/>
      <c r="R131" s="178"/>
      <c r="S131" s="178"/>
      <c r="T131" s="179"/>
      <c r="AT131" s="180" t="s">
        <v>132</v>
      </c>
      <c r="AU131" s="180" t="s">
        <v>81</v>
      </c>
      <c r="AV131" s="11" t="s">
        <v>81</v>
      </c>
      <c r="AW131" s="11" t="s">
        <v>39</v>
      </c>
      <c r="AX131" s="11" t="s">
        <v>75</v>
      </c>
      <c r="AY131" s="180" t="s">
        <v>123</v>
      </c>
    </row>
    <row r="132" spans="2:51" s="12" customFormat="1" ht="22.5" customHeight="1">
      <c r="B132" s="184"/>
      <c r="D132" s="172" t="s">
        <v>132</v>
      </c>
      <c r="E132" s="185" t="s">
        <v>20</v>
      </c>
      <c r="F132" s="186" t="s">
        <v>164</v>
      </c>
      <c r="H132" s="187">
        <v>234.277</v>
      </c>
      <c r="I132" s="188"/>
      <c r="L132" s="184"/>
      <c r="M132" s="189"/>
      <c r="N132" s="190"/>
      <c r="O132" s="190"/>
      <c r="P132" s="190"/>
      <c r="Q132" s="190"/>
      <c r="R132" s="190"/>
      <c r="S132" s="190"/>
      <c r="T132" s="191"/>
      <c r="AT132" s="192" t="s">
        <v>132</v>
      </c>
      <c r="AU132" s="192" t="s">
        <v>81</v>
      </c>
      <c r="AV132" s="12" t="s">
        <v>130</v>
      </c>
      <c r="AW132" s="12" t="s">
        <v>39</v>
      </c>
      <c r="AX132" s="12" t="s">
        <v>22</v>
      </c>
      <c r="AY132" s="192" t="s">
        <v>123</v>
      </c>
    </row>
    <row r="133" spans="2:65" s="1" customFormat="1" ht="22.5" customHeight="1">
      <c r="B133" s="158"/>
      <c r="C133" s="193" t="s">
        <v>223</v>
      </c>
      <c r="D133" s="193" t="s">
        <v>206</v>
      </c>
      <c r="E133" s="194" t="s">
        <v>224</v>
      </c>
      <c r="F133" s="195" t="s">
        <v>225</v>
      </c>
      <c r="G133" s="196" t="s">
        <v>209</v>
      </c>
      <c r="H133" s="197">
        <v>468.554</v>
      </c>
      <c r="I133" s="198"/>
      <c r="J133" s="199">
        <f>ROUND(I133*H133,2)</f>
        <v>0</v>
      </c>
      <c r="K133" s="195" t="s">
        <v>129</v>
      </c>
      <c r="L133" s="200"/>
      <c r="M133" s="201" t="s">
        <v>20</v>
      </c>
      <c r="N133" s="202" t="s">
        <v>48</v>
      </c>
      <c r="O133" s="34"/>
      <c r="P133" s="168">
        <f>O133*H133</f>
        <v>0</v>
      </c>
      <c r="Q133" s="168">
        <v>1</v>
      </c>
      <c r="R133" s="168">
        <f>Q133*H133</f>
        <v>468.554</v>
      </c>
      <c r="S133" s="168">
        <v>0</v>
      </c>
      <c r="T133" s="169">
        <f>S133*H133</f>
        <v>0</v>
      </c>
      <c r="AR133" s="16" t="s">
        <v>165</v>
      </c>
      <c r="AT133" s="16" t="s">
        <v>206</v>
      </c>
      <c r="AU133" s="16" t="s">
        <v>81</v>
      </c>
      <c r="AY133" s="16" t="s">
        <v>123</v>
      </c>
      <c r="BE133" s="170">
        <f>IF(N133="základní",J133,0)</f>
        <v>0</v>
      </c>
      <c r="BF133" s="170">
        <f>IF(N133="snížená",J133,0)</f>
        <v>0</v>
      </c>
      <c r="BG133" s="170">
        <f>IF(N133="zákl. přenesená",J133,0)</f>
        <v>0</v>
      </c>
      <c r="BH133" s="170">
        <f>IF(N133="sníž. přenesená",J133,0)</f>
        <v>0</v>
      </c>
      <c r="BI133" s="170">
        <f>IF(N133="nulová",J133,0)</f>
        <v>0</v>
      </c>
      <c r="BJ133" s="16" t="s">
        <v>130</v>
      </c>
      <c r="BK133" s="170">
        <f>ROUND(I133*H133,2)</f>
        <v>0</v>
      </c>
      <c r="BL133" s="16" t="s">
        <v>130</v>
      </c>
      <c r="BM133" s="16" t="s">
        <v>226</v>
      </c>
    </row>
    <row r="134" spans="2:51" s="11" customFormat="1" ht="22.5" customHeight="1">
      <c r="B134" s="171"/>
      <c r="D134" s="172" t="s">
        <v>132</v>
      </c>
      <c r="F134" s="174" t="s">
        <v>227</v>
      </c>
      <c r="H134" s="175">
        <v>468.554</v>
      </c>
      <c r="I134" s="176"/>
      <c r="L134" s="171"/>
      <c r="M134" s="177"/>
      <c r="N134" s="178"/>
      <c r="O134" s="178"/>
      <c r="P134" s="178"/>
      <c r="Q134" s="178"/>
      <c r="R134" s="178"/>
      <c r="S134" s="178"/>
      <c r="T134" s="179"/>
      <c r="AT134" s="180" t="s">
        <v>132</v>
      </c>
      <c r="AU134" s="180" t="s">
        <v>81</v>
      </c>
      <c r="AV134" s="11" t="s">
        <v>81</v>
      </c>
      <c r="AW134" s="11" t="s">
        <v>4</v>
      </c>
      <c r="AX134" s="11" t="s">
        <v>22</v>
      </c>
      <c r="AY134" s="180" t="s">
        <v>123</v>
      </c>
    </row>
    <row r="135" spans="2:65" s="1" customFormat="1" ht="22.5" customHeight="1">
      <c r="B135" s="158"/>
      <c r="C135" s="159" t="s">
        <v>228</v>
      </c>
      <c r="D135" s="159" t="s">
        <v>125</v>
      </c>
      <c r="E135" s="160" t="s">
        <v>229</v>
      </c>
      <c r="F135" s="161" t="s">
        <v>230</v>
      </c>
      <c r="G135" s="162" t="s">
        <v>128</v>
      </c>
      <c r="H135" s="163">
        <v>330.2</v>
      </c>
      <c r="I135" s="164"/>
      <c r="J135" s="165">
        <f>ROUND(I135*H135,2)</f>
        <v>0</v>
      </c>
      <c r="K135" s="161" t="s">
        <v>129</v>
      </c>
      <c r="L135" s="33"/>
      <c r="M135" s="166" t="s">
        <v>20</v>
      </c>
      <c r="N135" s="167" t="s">
        <v>48</v>
      </c>
      <c r="O135" s="34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AR135" s="16" t="s">
        <v>130</v>
      </c>
      <c r="AT135" s="16" t="s">
        <v>125</v>
      </c>
      <c r="AU135" s="16" t="s">
        <v>81</v>
      </c>
      <c r="AY135" s="16" t="s">
        <v>123</v>
      </c>
      <c r="BE135" s="170">
        <f>IF(N135="základní",J135,0)</f>
        <v>0</v>
      </c>
      <c r="BF135" s="170">
        <f>IF(N135="snížená",J135,0)</f>
        <v>0</v>
      </c>
      <c r="BG135" s="170">
        <f>IF(N135="zákl. přenesená",J135,0)</f>
        <v>0</v>
      </c>
      <c r="BH135" s="170">
        <f>IF(N135="sníž. přenesená",J135,0)</f>
        <v>0</v>
      </c>
      <c r="BI135" s="170">
        <f>IF(N135="nulová",J135,0)</f>
        <v>0</v>
      </c>
      <c r="BJ135" s="16" t="s">
        <v>130</v>
      </c>
      <c r="BK135" s="170">
        <f>ROUND(I135*H135,2)</f>
        <v>0</v>
      </c>
      <c r="BL135" s="16" t="s">
        <v>130</v>
      </c>
      <c r="BM135" s="16" t="s">
        <v>231</v>
      </c>
    </row>
    <row r="136" spans="2:51" s="11" customFormat="1" ht="22.5" customHeight="1">
      <c r="B136" s="171"/>
      <c r="D136" s="181" t="s">
        <v>132</v>
      </c>
      <c r="E136" s="180" t="s">
        <v>20</v>
      </c>
      <c r="F136" s="182" t="s">
        <v>232</v>
      </c>
      <c r="H136" s="183">
        <v>340.2</v>
      </c>
      <c r="I136" s="176"/>
      <c r="L136" s="171"/>
      <c r="M136" s="177"/>
      <c r="N136" s="178"/>
      <c r="O136" s="178"/>
      <c r="P136" s="178"/>
      <c r="Q136" s="178"/>
      <c r="R136" s="178"/>
      <c r="S136" s="178"/>
      <c r="T136" s="179"/>
      <c r="AT136" s="180" t="s">
        <v>132</v>
      </c>
      <c r="AU136" s="180" t="s">
        <v>81</v>
      </c>
      <c r="AV136" s="11" t="s">
        <v>81</v>
      </c>
      <c r="AW136" s="11" t="s">
        <v>39</v>
      </c>
      <c r="AX136" s="11" t="s">
        <v>75</v>
      </c>
      <c r="AY136" s="180" t="s">
        <v>123</v>
      </c>
    </row>
    <row r="137" spans="2:51" s="11" customFormat="1" ht="22.5" customHeight="1">
      <c r="B137" s="171"/>
      <c r="D137" s="181" t="s">
        <v>132</v>
      </c>
      <c r="E137" s="180" t="s">
        <v>20</v>
      </c>
      <c r="F137" s="182" t="s">
        <v>233</v>
      </c>
      <c r="H137" s="183">
        <v>40</v>
      </c>
      <c r="I137" s="176"/>
      <c r="L137" s="171"/>
      <c r="M137" s="177"/>
      <c r="N137" s="178"/>
      <c r="O137" s="178"/>
      <c r="P137" s="178"/>
      <c r="Q137" s="178"/>
      <c r="R137" s="178"/>
      <c r="S137" s="178"/>
      <c r="T137" s="179"/>
      <c r="AT137" s="180" t="s">
        <v>132</v>
      </c>
      <c r="AU137" s="180" t="s">
        <v>81</v>
      </c>
      <c r="AV137" s="11" t="s">
        <v>81</v>
      </c>
      <c r="AW137" s="11" t="s">
        <v>39</v>
      </c>
      <c r="AX137" s="11" t="s">
        <v>75</v>
      </c>
      <c r="AY137" s="180" t="s">
        <v>123</v>
      </c>
    </row>
    <row r="138" spans="2:51" s="11" customFormat="1" ht="22.5" customHeight="1">
      <c r="B138" s="171"/>
      <c r="D138" s="181" t="s">
        <v>132</v>
      </c>
      <c r="E138" s="180" t="s">
        <v>20</v>
      </c>
      <c r="F138" s="182" t="s">
        <v>234</v>
      </c>
      <c r="H138" s="183">
        <v>-50</v>
      </c>
      <c r="I138" s="176"/>
      <c r="L138" s="171"/>
      <c r="M138" s="177"/>
      <c r="N138" s="178"/>
      <c r="O138" s="178"/>
      <c r="P138" s="178"/>
      <c r="Q138" s="178"/>
      <c r="R138" s="178"/>
      <c r="S138" s="178"/>
      <c r="T138" s="179"/>
      <c r="AT138" s="180" t="s">
        <v>132</v>
      </c>
      <c r="AU138" s="180" t="s">
        <v>81</v>
      </c>
      <c r="AV138" s="11" t="s">
        <v>81</v>
      </c>
      <c r="AW138" s="11" t="s">
        <v>39</v>
      </c>
      <c r="AX138" s="11" t="s">
        <v>75</v>
      </c>
      <c r="AY138" s="180" t="s">
        <v>123</v>
      </c>
    </row>
    <row r="139" spans="2:51" s="12" customFormat="1" ht="22.5" customHeight="1">
      <c r="B139" s="184"/>
      <c r="D139" s="172" t="s">
        <v>132</v>
      </c>
      <c r="E139" s="185" t="s">
        <v>20</v>
      </c>
      <c r="F139" s="186" t="s">
        <v>164</v>
      </c>
      <c r="H139" s="187">
        <v>330.2</v>
      </c>
      <c r="I139" s="188"/>
      <c r="L139" s="184"/>
      <c r="M139" s="189"/>
      <c r="N139" s="190"/>
      <c r="O139" s="190"/>
      <c r="P139" s="190"/>
      <c r="Q139" s="190"/>
      <c r="R139" s="190"/>
      <c r="S139" s="190"/>
      <c r="T139" s="191"/>
      <c r="AT139" s="192" t="s">
        <v>132</v>
      </c>
      <c r="AU139" s="192" t="s">
        <v>81</v>
      </c>
      <c r="AV139" s="12" t="s">
        <v>130</v>
      </c>
      <c r="AW139" s="12" t="s">
        <v>39</v>
      </c>
      <c r="AX139" s="12" t="s">
        <v>22</v>
      </c>
      <c r="AY139" s="192" t="s">
        <v>123</v>
      </c>
    </row>
    <row r="140" spans="2:65" s="1" customFormat="1" ht="22.5" customHeight="1">
      <c r="B140" s="158"/>
      <c r="C140" s="159" t="s">
        <v>7</v>
      </c>
      <c r="D140" s="159" t="s">
        <v>125</v>
      </c>
      <c r="E140" s="160" t="s">
        <v>235</v>
      </c>
      <c r="F140" s="161" t="s">
        <v>236</v>
      </c>
      <c r="G140" s="162" t="s">
        <v>128</v>
      </c>
      <c r="H140" s="163">
        <v>50</v>
      </c>
      <c r="I140" s="164"/>
      <c r="J140" s="165">
        <f>ROUND(I140*H140,2)</f>
        <v>0</v>
      </c>
      <c r="K140" s="161" t="s">
        <v>129</v>
      </c>
      <c r="L140" s="33"/>
      <c r="M140" s="166" t="s">
        <v>20</v>
      </c>
      <c r="N140" s="167" t="s">
        <v>48</v>
      </c>
      <c r="O140" s="34"/>
      <c r="P140" s="168">
        <f>O140*H140</f>
        <v>0</v>
      </c>
      <c r="Q140" s="168">
        <v>0</v>
      </c>
      <c r="R140" s="168">
        <f>Q140*H140</f>
        <v>0</v>
      </c>
      <c r="S140" s="168">
        <v>0</v>
      </c>
      <c r="T140" s="169">
        <f>S140*H140</f>
        <v>0</v>
      </c>
      <c r="AR140" s="16" t="s">
        <v>130</v>
      </c>
      <c r="AT140" s="16" t="s">
        <v>125</v>
      </c>
      <c r="AU140" s="16" t="s">
        <v>81</v>
      </c>
      <c r="AY140" s="16" t="s">
        <v>123</v>
      </c>
      <c r="BE140" s="170">
        <f>IF(N140="základní",J140,0)</f>
        <v>0</v>
      </c>
      <c r="BF140" s="170">
        <f>IF(N140="snížená",J140,0)</f>
        <v>0</v>
      </c>
      <c r="BG140" s="170">
        <f>IF(N140="zákl. přenesená",J140,0)</f>
        <v>0</v>
      </c>
      <c r="BH140" s="170">
        <f>IF(N140="sníž. přenesená",J140,0)</f>
        <v>0</v>
      </c>
      <c r="BI140" s="170">
        <f>IF(N140="nulová",J140,0)</f>
        <v>0</v>
      </c>
      <c r="BJ140" s="16" t="s">
        <v>130</v>
      </c>
      <c r="BK140" s="170">
        <f>ROUND(I140*H140,2)</f>
        <v>0</v>
      </c>
      <c r="BL140" s="16" t="s">
        <v>130</v>
      </c>
      <c r="BM140" s="16" t="s">
        <v>237</v>
      </c>
    </row>
    <row r="141" spans="2:51" s="11" customFormat="1" ht="22.5" customHeight="1">
      <c r="B141" s="171"/>
      <c r="D141" s="172" t="s">
        <v>132</v>
      </c>
      <c r="E141" s="173" t="s">
        <v>20</v>
      </c>
      <c r="F141" s="174" t="s">
        <v>238</v>
      </c>
      <c r="H141" s="175">
        <v>50</v>
      </c>
      <c r="I141" s="176"/>
      <c r="L141" s="171"/>
      <c r="M141" s="177"/>
      <c r="N141" s="178"/>
      <c r="O141" s="178"/>
      <c r="P141" s="178"/>
      <c r="Q141" s="178"/>
      <c r="R141" s="178"/>
      <c r="S141" s="178"/>
      <c r="T141" s="179"/>
      <c r="AT141" s="180" t="s">
        <v>132</v>
      </c>
      <c r="AU141" s="180" t="s">
        <v>81</v>
      </c>
      <c r="AV141" s="11" t="s">
        <v>81</v>
      </c>
      <c r="AW141" s="11" t="s">
        <v>39</v>
      </c>
      <c r="AX141" s="11" t="s">
        <v>22</v>
      </c>
      <c r="AY141" s="180" t="s">
        <v>123</v>
      </c>
    </row>
    <row r="142" spans="2:65" s="1" customFormat="1" ht="22.5" customHeight="1">
      <c r="B142" s="158"/>
      <c r="C142" s="159" t="s">
        <v>239</v>
      </c>
      <c r="D142" s="159" t="s">
        <v>125</v>
      </c>
      <c r="E142" s="160" t="s">
        <v>240</v>
      </c>
      <c r="F142" s="161" t="s">
        <v>241</v>
      </c>
      <c r="G142" s="162" t="s">
        <v>128</v>
      </c>
      <c r="H142" s="163">
        <v>330</v>
      </c>
      <c r="I142" s="164"/>
      <c r="J142" s="165">
        <f>ROUND(I142*H142,2)</f>
        <v>0</v>
      </c>
      <c r="K142" s="161" t="s">
        <v>129</v>
      </c>
      <c r="L142" s="33"/>
      <c r="M142" s="166" t="s">
        <v>20</v>
      </c>
      <c r="N142" s="167" t="s">
        <v>48</v>
      </c>
      <c r="O142" s="34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AR142" s="16" t="s">
        <v>130</v>
      </c>
      <c r="AT142" s="16" t="s">
        <v>125</v>
      </c>
      <c r="AU142" s="16" t="s">
        <v>81</v>
      </c>
      <c r="AY142" s="16" t="s">
        <v>123</v>
      </c>
      <c r="BE142" s="170">
        <f>IF(N142="základní",J142,0)</f>
        <v>0</v>
      </c>
      <c r="BF142" s="170">
        <f>IF(N142="snížená",J142,0)</f>
        <v>0</v>
      </c>
      <c r="BG142" s="170">
        <f>IF(N142="zákl. přenesená",J142,0)</f>
        <v>0</v>
      </c>
      <c r="BH142" s="170">
        <f>IF(N142="sníž. přenesená",J142,0)</f>
        <v>0</v>
      </c>
      <c r="BI142" s="170">
        <f>IF(N142="nulová",J142,0)</f>
        <v>0</v>
      </c>
      <c r="BJ142" s="16" t="s">
        <v>130</v>
      </c>
      <c r="BK142" s="170">
        <f>ROUND(I142*H142,2)</f>
        <v>0</v>
      </c>
      <c r="BL142" s="16" t="s">
        <v>130</v>
      </c>
      <c r="BM142" s="16" t="s">
        <v>242</v>
      </c>
    </row>
    <row r="143" spans="2:65" s="1" customFormat="1" ht="22.5" customHeight="1">
      <c r="B143" s="158"/>
      <c r="C143" s="159" t="s">
        <v>243</v>
      </c>
      <c r="D143" s="159" t="s">
        <v>125</v>
      </c>
      <c r="E143" s="160" t="s">
        <v>244</v>
      </c>
      <c r="F143" s="161" t="s">
        <v>245</v>
      </c>
      <c r="G143" s="162" t="s">
        <v>128</v>
      </c>
      <c r="H143" s="163">
        <v>50</v>
      </c>
      <c r="I143" s="164"/>
      <c r="J143" s="165">
        <f>ROUND(I143*H143,2)</f>
        <v>0</v>
      </c>
      <c r="K143" s="161" t="s">
        <v>129</v>
      </c>
      <c r="L143" s="33"/>
      <c r="M143" s="166" t="s">
        <v>20</v>
      </c>
      <c r="N143" s="167" t="s">
        <v>48</v>
      </c>
      <c r="O143" s="34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AR143" s="16" t="s">
        <v>130</v>
      </c>
      <c r="AT143" s="16" t="s">
        <v>125</v>
      </c>
      <c r="AU143" s="16" t="s">
        <v>81</v>
      </c>
      <c r="AY143" s="16" t="s">
        <v>123</v>
      </c>
      <c r="BE143" s="170">
        <f>IF(N143="základní",J143,0)</f>
        <v>0</v>
      </c>
      <c r="BF143" s="170">
        <f>IF(N143="snížená",J143,0)</f>
        <v>0</v>
      </c>
      <c r="BG143" s="170">
        <f>IF(N143="zákl. přenesená",J143,0)</f>
        <v>0</v>
      </c>
      <c r="BH143" s="170">
        <f>IF(N143="sníž. přenesená",J143,0)</f>
        <v>0</v>
      </c>
      <c r="BI143" s="170">
        <f>IF(N143="nulová",J143,0)</f>
        <v>0</v>
      </c>
      <c r="BJ143" s="16" t="s">
        <v>130</v>
      </c>
      <c r="BK143" s="170">
        <f>ROUND(I143*H143,2)</f>
        <v>0</v>
      </c>
      <c r="BL143" s="16" t="s">
        <v>130</v>
      </c>
      <c r="BM143" s="16" t="s">
        <v>246</v>
      </c>
    </row>
    <row r="144" spans="2:65" s="1" customFormat="1" ht="22.5" customHeight="1">
      <c r="B144" s="158"/>
      <c r="C144" s="193" t="s">
        <v>247</v>
      </c>
      <c r="D144" s="193" t="s">
        <v>206</v>
      </c>
      <c r="E144" s="194" t="s">
        <v>248</v>
      </c>
      <c r="F144" s="195" t="s">
        <v>249</v>
      </c>
      <c r="G144" s="196" t="s">
        <v>250</v>
      </c>
      <c r="H144" s="197">
        <v>9.5</v>
      </c>
      <c r="I144" s="198"/>
      <c r="J144" s="199">
        <f>ROUND(I144*H144,2)</f>
        <v>0</v>
      </c>
      <c r="K144" s="195" t="s">
        <v>129</v>
      </c>
      <c r="L144" s="200"/>
      <c r="M144" s="201" t="s">
        <v>20</v>
      </c>
      <c r="N144" s="202" t="s">
        <v>48</v>
      </c>
      <c r="O144" s="34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AR144" s="16" t="s">
        <v>165</v>
      </c>
      <c r="AT144" s="16" t="s">
        <v>206</v>
      </c>
      <c r="AU144" s="16" t="s">
        <v>81</v>
      </c>
      <c r="AY144" s="16" t="s">
        <v>123</v>
      </c>
      <c r="BE144" s="170">
        <f>IF(N144="základní",J144,0)</f>
        <v>0</v>
      </c>
      <c r="BF144" s="170">
        <f>IF(N144="snížená",J144,0)</f>
        <v>0</v>
      </c>
      <c r="BG144" s="170">
        <f>IF(N144="zákl. přenesená",J144,0)</f>
        <v>0</v>
      </c>
      <c r="BH144" s="170">
        <f>IF(N144="sníž. přenesená",J144,0)</f>
        <v>0</v>
      </c>
      <c r="BI144" s="170">
        <f>IF(N144="nulová",J144,0)</f>
        <v>0</v>
      </c>
      <c r="BJ144" s="16" t="s">
        <v>130</v>
      </c>
      <c r="BK144" s="170">
        <f>ROUND(I144*H144,2)</f>
        <v>0</v>
      </c>
      <c r="BL144" s="16" t="s">
        <v>130</v>
      </c>
      <c r="BM144" s="16" t="s">
        <v>251</v>
      </c>
    </row>
    <row r="145" spans="2:51" s="11" customFormat="1" ht="22.5" customHeight="1">
      <c r="B145" s="171"/>
      <c r="D145" s="172" t="s">
        <v>132</v>
      </c>
      <c r="E145" s="173" t="s">
        <v>20</v>
      </c>
      <c r="F145" s="174" t="s">
        <v>252</v>
      </c>
      <c r="H145" s="175">
        <v>9.5</v>
      </c>
      <c r="I145" s="176"/>
      <c r="L145" s="171"/>
      <c r="M145" s="177"/>
      <c r="N145" s="178"/>
      <c r="O145" s="178"/>
      <c r="P145" s="178"/>
      <c r="Q145" s="178"/>
      <c r="R145" s="178"/>
      <c r="S145" s="178"/>
      <c r="T145" s="179"/>
      <c r="AT145" s="180" t="s">
        <v>132</v>
      </c>
      <c r="AU145" s="180" t="s">
        <v>81</v>
      </c>
      <c r="AV145" s="11" t="s">
        <v>81</v>
      </c>
      <c r="AW145" s="11" t="s">
        <v>39</v>
      </c>
      <c r="AX145" s="11" t="s">
        <v>22</v>
      </c>
      <c r="AY145" s="180" t="s">
        <v>123</v>
      </c>
    </row>
    <row r="146" spans="2:65" s="1" customFormat="1" ht="22.5" customHeight="1">
      <c r="B146" s="158"/>
      <c r="C146" s="159" t="s">
        <v>253</v>
      </c>
      <c r="D146" s="159" t="s">
        <v>125</v>
      </c>
      <c r="E146" s="160" t="s">
        <v>254</v>
      </c>
      <c r="F146" s="161" t="s">
        <v>255</v>
      </c>
      <c r="G146" s="162" t="s">
        <v>151</v>
      </c>
      <c r="H146" s="163">
        <v>2</v>
      </c>
      <c r="I146" s="164"/>
      <c r="J146" s="165">
        <f>ROUND(I146*H146,2)</f>
        <v>0</v>
      </c>
      <c r="K146" s="161" t="s">
        <v>20</v>
      </c>
      <c r="L146" s="33"/>
      <c r="M146" s="166" t="s">
        <v>20</v>
      </c>
      <c r="N146" s="167" t="s">
        <v>48</v>
      </c>
      <c r="O146" s="34"/>
      <c r="P146" s="168">
        <f>O146*H146</f>
        <v>0</v>
      </c>
      <c r="Q146" s="168">
        <v>0</v>
      </c>
      <c r="R146" s="168">
        <f>Q146*H146</f>
        <v>0</v>
      </c>
      <c r="S146" s="168">
        <v>0</v>
      </c>
      <c r="T146" s="169">
        <f>S146*H146</f>
        <v>0</v>
      </c>
      <c r="AR146" s="16" t="s">
        <v>130</v>
      </c>
      <c r="AT146" s="16" t="s">
        <v>125</v>
      </c>
      <c r="AU146" s="16" t="s">
        <v>81</v>
      </c>
      <c r="AY146" s="16" t="s">
        <v>123</v>
      </c>
      <c r="BE146" s="170">
        <f>IF(N146="základní",J146,0)</f>
        <v>0</v>
      </c>
      <c r="BF146" s="170">
        <f>IF(N146="snížená",J146,0)</f>
        <v>0</v>
      </c>
      <c r="BG146" s="170">
        <f>IF(N146="zákl. přenesená",J146,0)</f>
        <v>0</v>
      </c>
      <c r="BH146" s="170">
        <f>IF(N146="sníž. přenesená",J146,0)</f>
        <v>0</v>
      </c>
      <c r="BI146" s="170">
        <f>IF(N146="nulová",J146,0)</f>
        <v>0</v>
      </c>
      <c r="BJ146" s="16" t="s">
        <v>130</v>
      </c>
      <c r="BK146" s="170">
        <f>ROUND(I146*H146,2)</f>
        <v>0</v>
      </c>
      <c r="BL146" s="16" t="s">
        <v>130</v>
      </c>
      <c r="BM146" s="16" t="s">
        <v>256</v>
      </c>
    </row>
    <row r="147" spans="2:47" s="1" customFormat="1" ht="30" customHeight="1">
      <c r="B147" s="33"/>
      <c r="D147" s="172" t="s">
        <v>257</v>
      </c>
      <c r="F147" s="203" t="s">
        <v>258</v>
      </c>
      <c r="I147" s="132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257</v>
      </c>
      <c r="AU147" s="16" t="s">
        <v>81</v>
      </c>
    </row>
    <row r="148" spans="2:65" s="1" customFormat="1" ht="22.5" customHeight="1">
      <c r="B148" s="158"/>
      <c r="C148" s="159" t="s">
        <v>259</v>
      </c>
      <c r="D148" s="159" t="s">
        <v>125</v>
      </c>
      <c r="E148" s="160" t="s">
        <v>260</v>
      </c>
      <c r="F148" s="161" t="s">
        <v>261</v>
      </c>
      <c r="G148" s="162" t="s">
        <v>151</v>
      </c>
      <c r="H148" s="163">
        <v>2</v>
      </c>
      <c r="I148" s="164"/>
      <c r="J148" s="165">
        <f>ROUND(I148*H148,2)</f>
        <v>0</v>
      </c>
      <c r="K148" s="161" t="s">
        <v>129</v>
      </c>
      <c r="L148" s="33"/>
      <c r="M148" s="166" t="s">
        <v>20</v>
      </c>
      <c r="N148" s="167" t="s">
        <v>48</v>
      </c>
      <c r="O148" s="34"/>
      <c r="P148" s="168">
        <f>O148*H148</f>
        <v>0</v>
      </c>
      <c r="Q148" s="168">
        <v>0.00015</v>
      </c>
      <c r="R148" s="168">
        <f>Q148*H148</f>
        <v>0.0003</v>
      </c>
      <c r="S148" s="168">
        <v>0</v>
      </c>
      <c r="T148" s="169">
        <f>S148*H148</f>
        <v>0</v>
      </c>
      <c r="AR148" s="16" t="s">
        <v>130</v>
      </c>
      <c r="AT148" s="16" t="s">
        <v>125</v>
      </c>
      <c r="AU148" s="16" t="s">
        <v>81</v>
      </c>
      <c r="AY148" s="16" t="s">
        <v>123</v>
      </c>
      <c r="BE148" s="170">
        <f>IF(N148="základní",J148,0)</f>
        <v>0</v>
      </c>
      <c r="BF148" s="170">
        <f>IF(N148="snížená",J148,0)</f>
        <v>0</v>
      </c>
      <c r="BG148" s="170">
        <f>IF(N148="zákl. přenesená",J148,0)</f>
        <v>0</v>
      </c>
      <c r="BH148" s="170">
        <f>IF(N148="sníž. přenesená",J148,0)</f>
        <v>0</v>
      </c>
      <c r="BI148" s="170">
        <f>IF(N148="nulová",J148,0)</f>
        <v>0</v>
      </c>
      <c r="BJ148" s="16" t="s">
        <v>130</v>
      </c>
      <c r="BK148" s="170">
        <f>ROUND(I148*H148,2)</f>
        <v>0</v>
      </c>
      <c r="BL148" s="16" t="s">
        <v>130</v>
      </c>
      <c r="BM148" s="16" t="s">
        <v>262</v>
      </c>
    </row>
    <row r="149" spans="2:47" s="1" customFormat="1" ht="30" customHeight="1">
      <c r="B149" s="33"/>
      <c r="D149" s="181" t="s">
        <v>257</v>
      </c>
      <c r="F149" s="204" t="s">
        <v>263</v>
      </c>
      <c r="I149" s="132"/>
      <c r="L149" s="33"/>
      <c r="M149" s="62"/>
      <c r="N149" s="34"/>
      <c r="O149" s="34"/>
      <c r="P149" s="34"/>
      <c r="Q149" s="34"/>
      <c r="R149" s="34"/>
      <c r="S149" s="34"/>
      <c r="T149" s="63"/>
      <c r="AT149" s="16" t="s">
        <v>257</v>
      </c>
      <c r="AU149" s="16" t="s">
        <v>81</v>
      </c>
    </row>
    <row r="150" spans="2:63" s="10" customFormat="1" ht="29.85" customHeight="1">
      <c r="B150" s="144"/>
      <c r="D150" s="155" t="s">
        <v>74</v>
      </c>
      <c r="E150" s="156" t="s">
        <v>138</v>
      </c>
      <c r="F150" s="156" t="s">
        <v>264</v>
      </c>
      <c r="I150" s="147"/>
      <c r="J150" s="157">
        <f>BK150</f>
        <v>0</v>
      </c>
      <c r="L150" s="144"/>
      <c r="M150" s="149"/>
      <c r="N150" s="150"/>
      <c r="O150" s="150"/>
      <c r="P150" s="151">
        <f>SUM(P151:P155)</f>
        <v>0</v>
      </c>
      <c r="Q150" s="150"/>
      <c r="R150" s="151">
        <f>SUM(R151:R155)</f>
        <v>18.014499999999998</v>
      </c>
      <c r="S150" s="150"/>
      <c r="T150" s="152">
        <f>SUM(T151:T155)</f>
        <v>1.944</v>
      </c>
      <c r="AR150" s="145" t="s">
        <v>22</v>
      </c>
      <c r="AT150" s="153" t="s">
        <v>74</v>
      </c>
      <c r="AU150" s="153" t="s">
        <v>22</v>
      </c>
      <c r="AY150" s="145" t="s">
        <v>123</v>
      </c>
      <c r="BK150" s="154">
        <f>SUM(BK151:BK155)</f>
        <v>0</v>
      </c>
    </row>
    <row r="151" spans="2:65" s="1" customFormat="1" ht="31.5" customHeight="1">
      <c r="B151" s="158"/>
      <c r="C151" s="159" t="s">
        <v>265</v>
      </c>
      <c r="D151" s="159" t="s">
        <v>125</v>
      </c>
      <c r="E151" s="160" t="s">
        <v>266</v>
      </c>
      <c r="F151" s="161" t="s">
        <v>267</v>
      </c>
      <c r="G151" s="162" t="s">
        <v>268</v>
      </c>
      <c r="H151" s="163">
        <v>7</v>
      </c>
      <c r="I151" s="164"/>
      <c r="J151" s="165">
        <f>ROUND(I151*H151,2)</f>
        <v>0</v>
      </c>
      <c r="K151" s="161" t="s">
        <v>129</v>
      </c>
      <c r="L151" s="33"/>
      <c r="M151" s="166" t="s">
        <v>20</v>
      </c>
      <c r="N151" s="167" t="s">
        <v>48</v>
      </c>
      <c r="O151" s="34"/>
      <c r="P151" s="168">
        <f>O151*H151</f>
        <v>0</v>
      </c>
      <c r="Q151" s="168">
        <v>1.8775</v>
      </c>
      <c r="R151" s="168">
        <f>Q151*H151</f>
        <v>13.1425</v>
      </c>
      <c r="S151" s="168">
        <v>0</v>
      </c>
      <c r="T151" s="169">
        <f>S151*H151</f>
        <v>0</v>
      </c>
      <c r="AR151" s="16" t="s">
        <v>130</v>
      </c>
      <c r="AT151" s="16" t="s">
        <v>125</v>
      </c>
      <c r="AU151" s="16" t="s">
        <v>81</v>
      </c>
      <c r="AY151" s="16" t="s">
        <v>123</v>
      </c>
      <c r="BE151" s="170">
        <f>IF(N151="základní",J151,0)</f>
        <v>0</v>
      </c>
      <c r="BF151" s="170">
        <f>IF(N151="snížená",J151,0)</f>
        <v>0</v>
      </c>
      <c r="BG151" s="170">
        <f>IF(N151="zákl. přenesená",J151,0)</f>
        <v>0</v>
      </c>
      <c r="BH151" s="170">
        <f>IF(N151="sníž. přenesená",J151,0)</f>
        <v>0</v>
      </c>
      <c r="BI151" s="170">
        <f>IF(N151="nulová",J151,0)</f>
        <v>0</v>
      </c>
      <c r="BJ151" s="16" t="s">
        <v>130</v>
      </c>
      <c r="BK151" s="170">
        <f>ROUND(I151*H151,2)</f>
        <v>0</v>
      </c>
      <c r="BL151" s="16" t="s">
        <v>130</v>
      </c>
      <c r="BM151" s="16" t="s">
        <v>269</v>
      </c>
    </row>
    <row r="152" spans="2:65" s="1" customFormat="1" ht="22.5" customHeight="1">
      <c r="B152" s="158"/>
      <c r="C152" s="159" t="s">
        <v>270</v>
      </c>
      <c r="D152" s="159" t="s">
        <v>125</v>
      </c>
      <c r="E152" s="160" t="s">
        <v>271</v>
      </c>
      <c r="F152" s="161" t="s">
        <v>272</v>
      </c>
      <c r="G152" s="162" t="s">
        <v>160</v>
      </c>
      <c r="H152" s="163">
        <v>0.81</v>
      </c>
      <c r="I152" s="164"/>
      <c r="J152" s="165">
        <f>ROUND(I152*H152,2)</f>
        <v>0</v>
      </c>
      <c r="K152" s="161" t="s">
        <v>129</v>
      </c>
      <c r="L152" s="33"/>
      <c r="M152" s="166" t="s">
        <v>20</v>
      </c>
      <c r="N152" s="167" t="s">
        <v>48</v>
      </c>
      <c r="O152" s="34"/>
      <c r="P152" s="168">
        <f>O152*H152</f>
        <v>0</v>
      </c>
      <c r="Q152" s="168">
        <v>0</v>
      </c>
      <c r="R152" s="168">
        <f>Q152*H152</f>
        <v>0</v>
      </c>
      <c r="S152" s="168">
        <v>2.4</v>
      </c>
      <c r="T152" s="169">
        <f>S152*H152</f>
        <v>1.944</v>
      </c>
      <c r="AR152" s="16" t="s">
        <v>130</v>
      </c>
      <c r="AT152" s="16" t="s">
        <v>125</v>
      </c>
      <c r="AU152" s="16" t="s">
        <v>81</v>
      </c>
      <c r="AY152" s="16" t="s">
        <v>123</v>
      </c>
      <c r="BE152" s="170">
        <f>IF(N152="základní",J152,0)</f>
        <v>0</v>
      </c>
      <c r="BF152" s="170">
        <f>IF(N152="snížená",J152,0)</f>
        <v>0</v>
      </c>
      <c r="BG152" s="170">
        <f>IF(N152="zákl. přenesená",J152,0)</f>
        <v>0</v>
      </c>
      <c r="BH152" s="170">
        <f>IF(N152="sníž. přenesená",J152,0)</f>
        <v>0</v>
      </c>
      <c r="BI152" s="170">
        <f>IF(N152="nulová",J152,0)</f>
        <v>0</v>
      </c>
      <c r="BJ152" s="16" t="s">
        <v>130</v>
      </c>
      <c r="BK152" s="170">
        <f>ROUND(I152*H152,2)</f>
        <v>0</v>
      </c>
      <c r="BL152" s="16" t="s">
        <v>130</v>
      </c>
      <c r="BM152" s="16" t="s">
        <v>273</v>
      </c>
    </row>
    <row r="153" spans="2:51" s="11" customFormat="1" ht="22.5" customHeight="1">
      <c r="B153" s="171"/>
      <c r="D153" s="172" t="s">
        <v>132</v>
      </c>
      <c r="E153" s="173" t="s">
        <v>20</v>
      </c>
      <c r="F153" s="174" t="s">
        <v>274</v>
      </c>
      <c r="H153" s="175">
        <v>0.81</v>
      </c>
      <c r="I153" s="176"/>
      <c r="L153" s="171"/>
      <c r="M153" s="177"/>
      <c r="N153" s="178"/>
      <c r="O153" s="178"/>
      <c r="P153" s="178"/>
      <c r="Q153" s="178"/>
      <c r="R153" s="178"/>
      <c r="S153" s="178"/>
      <c r="T153" s="179"/>
      <c r="AT153" s="180" t="s">
        <v>132</v>
      </c>
      <c r="AU153" s="180" t="s">
        <v>81</v>
      </c>
      <c r="AV153" s="11" t="s">
        <v>81</v>
      </c>
      <c r="AW153" s="11" t="s">
        <v>39</v>
      </c>
      <c r="AX153" s="11" t="s">
        <v>22</v>
      </c>
      <c r="AY153" s="180" t="s">
        <v>123</v>
      </c>
    </row>
    <row r="154" spans="2:65" s="1" customFormat="1" ht="22.5" customHeight="1">
      <c r="B154" s="158"/>
      <c r="C154" s="159" t="s">
        <v>275</v>
      </c>
      <c r="D154" s="159" t="s">
        <v>125</v>
      </c>
      <c r="E154" s="160" t="s">
        <v>276</v>
      </c>
      <c r="F154" s="161" t="s">
        <v>277</v>
      </c>
      <c r="G154" s="162" t="s">
        <v>151</v>
      </c>
      <c r="H154" s="163">
        <v>100</v>
      </c>
      <c r="I154" s="164"/>
      <c r="J154" s="165">
        <f>ROUND(I154*H154,2)</f>
        <v>0</v>
      </c>
      <c r="K154" s="161" t="s">
        <v>129</v>
      </c>
      <c r="L154" s="33"/>
      <c r="M154" s="166" t="s">
        <v>20</v>
      </c>
      <c r="N154" s="167" t="s">
        <v>48</v>
      </c>
      <c r="O154" s="34"/>
      <c r="P154" s="168">
        <f>O154*H154</f>
        <v>0</v>
      </c>
      <c r="Q154" s="168">
        <v>0.04872</v>
      </c>
      <c r="R154" s="168">
        <f>Q154*H154</f>
        <v>4.872</v>
      </c>
      <c r="S154" s="168">
        <v>0</v>
      </c>
      <c r="T154" s="169">
        <f>S154*H154</f>
        <v>0</v>
      </c>
      <c r="AR154" s="16" t="s">
        <v>130</v>
      </c>
      <c r="AT154" s="16" t="s">
        <v>125</v>
      </c>
      <c r="AU154" s="16" t="s">
        <v>81</v>
      </c>
      <c r="AY154" s="16" t="s">
        <v>123</v>
      </c>
      <c r="BE154" s="170">
        <f>IF(N154="základní",J154,0)</f>
        <v>0</v>
      </c>
      <c r="BF154" s="170">
        <f>IF(N154="snížená",J154,0)</f>
        <v>0</v>
      </c>
      <c r="BG154" s="170">
        <f>IF(N154="zákl. přenesená",J154,0)</f>
        <v>0</v>
      </c>
      <c r="BH154" s="170">
        <f>IF(N154="sníž. přenesená",J154,0)</f>
        <v>0</v>
      </c>
      <c r="BI154" s="170">
        <f>IF(N154="nulová",J154,0)</f>
        <v>0</v>
      </c>
      <c r="BJ154" s="16" t="s">
        <v>130</v>
      </c>
      <c r="BK154" s="170">
        <f>ROUND(I154*H154,2)</f>
        <v>0</v>
      </c>
      <c r="BL154" s="16" t="s">
        <v>130</v>
      </c>
      <c r="BM154" s="16" t="s">
        <v>278</v>
      </c>
    </row>
    <row r="155" spans="2:51" s="11" customFormat="1" ht="22.5" customHeight="1">
      <c r="B155" s="171"/>
      <c r="D155" s="181" t="s">
        <v>132</v>
      </c>
      <c r="E155" s="180" t="s">
        <v>20</v>
      </c>
      <c r="F155" s="182" t="s">
        <v>279</v>
      </c>
      <c r="H155" s="183">
        <v>100</v>
      </c>
      <c r="I155" s="176"/>
      <c r="L155" s="171"/>
      <c r="M155" s="177"/>
      <c r="N155" s="178"/>
      <c r="O155" s="178"/>
      <c r="P155" s="178"/>
      <c r="Q155" s="178"/>
      <c r="R155" s="178"/>
      <c r="S155" s="178"/>
      <c r="T155" s="179"/>
      <c r="AT155" s="180" t="s">
        <v>132</v>
      </c>
      <c r="AU155" s="180" t="s">
        <v>81</v>
      </c>
      <c r="AV155" s="11" t="s">
        <v>81</v>
      </c>
      <c r="AW155" s="11" t="s">
        <v>39</v>
      </c>
      <c r="AX155" s="11" t="s">
        <v>22</v>
      </c>
      <c r="AY155" s="180" t="s">
        <v>123</v>
      </c>
    </row>
    <row r="156" spans="2:63" s="10" customFormat="1" ht="29.85" customHeight="1">
      <c r="B156" s="144"/>
      <c r="D156" s="155" t="s">
        <v>74</v>
      </c>
      <c r="E156" s="156" t="s">
        <v>130</v>
      </c>
      <c r="F156" s="156" t="s">
        <v>280</v>
      </c>
      <c r="I156" s="147"/>
      <c r="J156" s="157">
        <f>BK156</f>
        <v>0</v>
      </c>
      <c r="L156" s="144"/>
      <c r="M156" s="149"/>
      <c r="N156" s="150"/>
      <c r="O156" s="150"/>
      <c r="P156" s="151">
        <f>SUM(P157:P158)</f>
        <v>0</v>
      </c>
      <c r="Q156" s="150"/>
      <c r="R156" s="151">
        <f>SUM(R157:R158)</f>
        <v>0</v>
      </c>
      <c r="S156" s="150"/>
      <c r="T156" s="152">
        <f>SUM(T157:T158)</f>
        <v>0</v>
      </c>
      <c r="AR156" s="145" t="s">
        <v>22</v>
      </c>
      <c r="AT156" s="153" t="s">
        <v>74</v>
      </c>
      <c r="AU156" s="153" t="s">
        <v>22</v>
      </c>
      <c r="AY156" s="145" t="s">
        <v>123</v>
      </c>
      <c r="BK156" s="154">
        <f>SUM(BK157:BK158)</f>
        <v>0</v>
      </c>
    </row>
    <row r="157" spans="2:65" s="1" customFormat="1" ht="22.5" customHeight="1">
      <c r="B157" s="158"/>
      <c r="C157" s="159" t="s">
        <v>281</v>
      </c>
      <c r="D157" s="159" t="s">
        <v>125</v>
      </c>
      <c r="E157" s="160" t="s">
        <v>282</v>
      </c>
      <c r="F157" s="161" t="s">
        <v>283</v>
      </c>
      <c r="G157" s="162" t="s">
        <v>160</v>
      </c>
      <c r="H157" s="163">
        <v>69.975</v>
      </c>
      <c r="I157" s="164"/>
      <c r="J157" s="165">
        <f>ROUND(I157*H157,2)</f>
        <v>0</v>
      </c>
      <c r="K157" s="161" t="s">
        <v>129</v>
      </c>
      <c r="L157" s="33"/>
      <c r="M157" s="166" t="s">
        <v>20</v>
      </c>
      <c r="N157" s="167" t="s">
        <v>48</v>
      </c>
      <c r="O157" s="34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AR157" s="16" t="s">
        <v>130</v>
      </c>
      <c r="AT157" s="16" t="s">
        <v>125</v>
      </c>
      <c r="AU157" s="16" t="s">
        <v>81</v>
      </c>
      <c r="AY157" s="16" t="s">
        <v>123</v>
      </c>
      <c r="BE157" s="170">
        <f>IF(N157="základní",J157,0)</f>
        <v>0</v>
      </c>
      <c r="BF157" s="170">
        <f>IF(N157="snížená",J157,0)</f>
        <v>0</v>
      </c>
      <c r="BG157" s="170">
        <f>IF(N157="zákl. přenesená",J157,0)</f>
        <v>0</v>
      </c>
      <c r="BH157" s="170">
        <f>IF(N157="sníž. přenesená",J157,0)</f>
        <v>0</v>
      </c>
      <c r="BI157" s="170">
        <f>IF(N157="nulová",J157,0)</f>
        <v>0</v>
      </c>
      <c r="BJ157" s="16" t="s">
        <v>130</v>
      </c>
      <c r="BK157" s="170">
        <f>ROUND(I157*H157,2)</f>
        <v>0</v>
      </c>
      <c r="BL157" s="16" t="s">
        <v>130</v>
      </c>
      <c r="BM157" s="16" t="s">
        <v>284</v>
      </c>
    </row>
    <row r="158" spans="2:51" s="11" customFormat="1" ht="22.5" customHeight="1">
      <c r="B158" s="171"/>
      <c r="D158" s="181" t="s">
        <v>132</v>
      </c>
      <c r="E158" s="180" t="s">
        <v>20</v>
      </c>
      <c r="F158" s="182" t="s">
        <v>285</v>
      </c>
      <c r="H158" s="183">
        <v>69.975</v>
      </c>
      <c r="I158" s="176"/>
      <c r="L158" s="171"/>
      <c r="M158" s="177"/>
      <c r="N158" s="178"/>
      <c r="O158" s="178"/>
      <c r="P158" s="178"/>
      <c r="Q158" s="178"/>
      <c r="R158" s="178"/>
      <c r="S158" s="178"/>
      <c r="T158" s="179"/>
      <c r="AT158" s="180" t="s">
        <v>132</v>
      </c>
      <c r="AU158" s="180" t="s">
        <v>81</v>
      </c>
      <c r="AV158" s="11" t="s">
        <v>81</v>
      </c>
      <c r="AW158" s="11" t="s">
        <v>39</v>
      </c>
      <c r="AX158" s="11" t="s">
        <v>22</v>
      </c>
      <c r="AY158" s="180" t="s">
        <v>123</v>
      </c>
    </row>
    <row r="159" spans="2:63" s="10" customFormat="1" ht="29.85" customHeight="1">
      <c r="B159" s="144"/>
      <c r="D159" s="155" t="s">
        <v>74</v>
      </c>
      <c r="E159" s="156" t="s">
        <v>148</v>
      </c>
      <c r="F159" s="156" t="s">
        <v>286</v>
      </c>
      <c r="I159" s="147"/>
      <c r="J159" s="157">
        <f>BK159</f>
        <v>0</v>
      </c>
      <c r="L159" s="144"/>
      <c r="M159" s="149"/>
      <c r="N159" s="150"/>
      <c r="O159" s="150"/>
      <c r="P159" s="151">
        <f>SUM(P160:P162)</f>
        <v>0</v>
      </c>
      <c r="Q159" s="150"/>
      <c r="R159" s="151">
        <f>SUM(R160:R162)</f>
        <v>15.299800000000001</v>
      </c>
      <c r="S159" s="150"/>
      <c r="T159" s="152">
        <f>SUM(T160:T162)</f>
        <v>0</v>
      </c>
      <c r="AR159" s="145" t="s">
        <v>22</v>
      </c>
      <c r="AT159" s="153" t="s">
        <v>74</v>
      </c>
      <c r="AU159" s="153" t="s">
        <v>22</v>
      </c>
      <c r="AY159" s="145" t="s">
        <v>123</v>
      </c>
      <c r="BK159" s="154">
        <f>SUM(BK160:BK162)</f>
        <v>0</v>
      </c>
    </row>
    <row r="160" spans="2:65" s="1" customFormat="1" ht="22.5" customHeight="1">
      <c r="B160" s="158"/>
      <c r="C160" s="159" t="s">
        <v>287</v>
      </c>
      <c r="D160" s="159" t="s">
        <v>125</v>
      </c>
      <c r="E160" s="160" t="s">
        <v>288</v>
      </c>
      <c r="F160" s="161" t="s">
        <v>289</v>
      </c>
      <c r="G160" s="162" t="s">
        <v>128</v>
      </c>
      <c r="H160" s="163">
        <v>184.6</v>
      </c>
      <c r="I160" s="164"/>
      <c r="J160" s="165">
        <f>ROUND(I160*H160,2)</f>
        <v>0</v>
      </c>
      <c r="K160" s="161" t="s">
        <v>129</v>
      </c>
      <c r="L160" s="33"/>
      <c r="M160" s="166" t="s">
        <v>20</v>
      </c>
      <c r="N160" s="167" t="s">
        <v>48</v>
      </c>
      <c r="O160" s="34"/>
      <c r="P160" s="168">
        <f>O160*H160</f>
        <v>0</v>
      </c>
      <c r="Q160" s="168">
        <v>0</v>
      </c>
      <c r="R160" s="168">
        <f>Q160*H160</f>
        <v>0</v>
      </c>
      <c r="S160" s="168">
        <v>0</v>
      </c>
      <c r="T160" s="169">
        <f>S160*H160</f>
        <v>0</v>
      </c>
      <c r="AR160" s="16" t="s">
        <v>130</v>
      </c>
      <c r="AT160" s="16" t="s">
        <v>125</v>
      </c>
      <c r="AU160" s="16" t="s">
        <v>81</v>
      </c>
      <c r="AY160" s="16" t="s">
        <v>123</v>
      </c>
      <c r="BE160" s="170">
        <f>IF(N160="základní",J160,0)</f>
        <v>0</v>
      </c>
      <c r="BF160" s="170">
        <f>IF(N160="snížená",J160,0)</f>
        <v>0</v>
      </c>
      <c r="BG160" s="170">
        <f>IF(N160="zákl. přenesená",J160,0)</f>
        <v>0</v>
      </c>
      <c r="BH160" s="170">
        <f>IF(N160="sníž. přenesená",J160,0)</f>
        <v>0</v>
      </c>
      <c r="BI160" s="170">
        <f>IF(N160="nulová",J160,0)</f>
        <v>0</v>
      </c>
      <c r="BJ160" s="16" t="s">
        <v>130</v>
      </c>
      <c r="BK160" s="170">
        <f>ROUND(I160*H160,2)</f>
        <v>0</v>
      </c>
      <c r="BL160" s="16" t="s">
        <v>130</v>
      </c>
      <c r="BM160" s="16" t="s">
        <v>290</v>
      </c>
    </row>
    <row r="161" spans="2:65" s="1" customFormat="1" ht="31.5" customHeight="1">
      <c r="B161" s="158"/>
      <c r="C161" s="159" t="s">
        <v>291</v>
      </c>
      <c r="D161" s="159" t="s">
        <v>125</v>
      </c>
      <c r="E161" s="160" t="s">
        <v>292</v>
      </c>
      <c r="F161" s="161" t="s">
        <v>293</v>
      </c>
      <c r="G161" s="162" t="s">
        <v>128</v>
      </c>
      <c r="H161" s="163">
        <v>3</v>
      </c>
      <c r="I161" s="164"/>
      <c r="J161" s="165">
        <f>ROUND(I161*H161,2)</f>
        <v>0</v>
      </c>
      <c r="K161" s="161" t="s">
        <v>20</v>
      </c>
      <c r="L161" s="33"/>
      <c r="M161" s="166" t="s">
        <v>20</v>
      </c>
      <c r="N161" s="167" t="s">
        <v>48</v>
      </c>
      <c r="O161" s="34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AR161" s="16" t="s">
        <v>130</v>
      </c>
      <c r="AT161" s="16" t="s">
        <v>125</v>
      </c>
      <c r="AU161" s="16" t="s">
        <v>81</v>
      </c>
      <c r="AY161" s="16" t="s">
        <v>123</v>
      </c>
      <c r="BE161" s="170">
        <f>IF(N161="základní",J161,0)</f>
        <v>0</v>
      </c>
      <c r="BF161" s="170">
        <f>IF(N161="snížená",J161,0)</f>
        <v>0</v>
      </c>
      <c r="BG161" s="170">
        <f>IF(N161="zákl. přenesená",J161,0)</f>
        <v>0</v>
      </c>
      <c r="BH161" s="170">
        <f>IF(N161="sníž. přenesená",J161,0)</f>
        <v>0</v>
      </c>
      <c r="BI161" s="170">
        <f>IF(N161="nulová",J161,0)</f>
        <v>0</v>
      </c>
      <c r="BJ161" s="16" t="s">
        <v>130</v>
      </c>
      <c r="BK161" s="170">
        <f>ROUND(I161*H161,2)</f>
        <v>0</v>
      </c>
      <c r="BL161" s="16" t="s">
        <v>130</v>
      </c>
      <c r="BM161" s="16" t="s">
        <v>294</v>
      </c>
    </row>
    <row r="162" spans="2:65" s="1" customFormat="1" ht="22.5" customHeight="1">
      <c r="B162" s="158"/>
      <c r="C162" s="159" t="s">
        <v>295</v>
      </c>
      <c r="D162" s="159" t="s">
        <v>125</v>
      </c>
      <c r="E162" s="160" t="s">
        <v>296</v>
      </c>
      <c r="F162" s="161" t="s">
        <v>297</v>
      </c>
      <c r="G162" s="162" t="s">
        <v>128</v>
      </c>
      <c r="H162" s="163">
        <v>181.6</v>
      </c>
      <c r="I162" s="164"/>
      <c r="J162" s="165">
        <f>ROUND(I162*H162,2)</f>
        <v>0</v>
      </c>
      <c r="K162" s="161" t="s">
        <v>129</v>
      </c>
      <c r="L162" s="33"/>
      <c r="M162" s="166" t="s">
        <v>20</v>
      </c>
      <c r="N162" s="167" t="s">
        <v>48</v>
      </c>
      <c r="O162" s="34"/>
      <c r="P162" s="168">
        <f>O162*H162</f>
        <v>0</v>
      </c>
      <c r="Q162" s="168">
        <v>0.08425</v>
      </c>
      <c r="R162" s="168">
        <f>Q162*H162</f>
        <v>15.299800000000001</v>
      </c>
      <c r="S162" s="168">
        <v>0</v>
      </c>
      <c r="T162" s="169">
        <f>S162*H162</f>
        <v>0</v>
      </c>
      <c r="AR162" s="16" t="s">
        <v>130</v>
      </c>
      <c r="AT162" s="16" t="s">
        <v>125</v>
      </c>
      <c r="AU162" s="16" t="s">
        <v>81</v>
      </c>
      <c r="AY162" s="16" t="s">
        <v>123</v>
      </c>
      <c r="BE162" s="170">
        <f>IF(N162="základní",J162,0)</f>
        <v>0</v>
      </c>
      <c r="BF162" s="170">
        <f>IF(N162="snížená",J162,0)</f>
        <v>0</v>
      </c>
      <c r="BG162" s="170">
        <f>IF(N162="zákl. přenesená",J162,0)</f>
        <v>0</v>
      </c>
      <c r="BH162" s="170">
        <f>IF(N162="sníž. přenesená",J162,0)</f>
        <v>0</v>
      </c>
      <c r="BI162" s="170">
        <f>IF(N162="nulová",J162,0)</f>
        <v>0</v>
      </c>
      <c r="BJ162" s="16" t="s">
        <v>130</v>
      </c>
      <c r="BK162" s="170">
        <f>ROUND(I162*H162,2)</f>
        <v>0</v>
      </c>
      <c r="BL162" s="16" t="s">
        <v>130</v>
      </c>
      <c r="BM162" s="16" t="s">
        <v>298</v>
      </c>
    </row>
    <row r="163" spans="2:63" s="10" customFormat="1" ht="29.85" customHeight="1">
      <c r="B163" s="144"/>
      <c r="D163" s="155" t="s">
        <v>74</v>
      </c>
      <c r="E163" s="156" t="s">
        <v>153</v>
      </c>
      <c r="F163" s="156" t="s">
        <v>299</v>
      </c>
      <c r="I163" s="147"/>
      <c r="J163" s="157">
        <f>BK163</f>
        <v>0</v>
      </c>
      <c r="L163" s="144"/>
      <c r="M163" s="149"/>
      <c r="N163" s="150"/>
      <c r="O163" s="150"/>
      <c r="P163" s="151">
        <f>SUM(P164:P165)</f>
        <v>0</v>
      </c>
      <c r="Q163" s="150"/>
      <c r="R163" s="151">
        <f>SUM(R164:R165)</f>
        <v>0</v>
      </c>
      <c r="S163" s="150"/>
      <c r="T163" s="152">
        <f>SUM(T164:T165)</f>
        <v>0</v>
      </c>
      <c r="AR163" s="145" t="s">
        <v>22</v>
      </c>
      <c r="AT163" s="153" t="s">
        <v>74</v>
      </c>
      <c r="AU163" s="153" t="s">
        <v>22</v>
      </c>
      <c r="AY163" s="145" t="s">
        <v>123</v>
      </c>
      <c r="BK163" s="154">
        <f>SUM(BK164:BK165)</f>
        <v>0</v>
      </c>
    </row>
    <row r="164" spans="2:65" s="1" customFormat="1" ht="22.5" customHeight="1">
      <c r="B164" s="158"/>
      <c r="C164" s="159" t="s">
        <v>300</v>
      </c>
      <c r="D164" s="159" t="s">
        <v>125</v>
      </c>
      <c r="E164" s="160" t="s">
        <v>301</v>
      </c>
      <c r="F164" s="161" t="s">
        <v>302</v>
      </c>
      <c r="G164" s="162" t="s">
        <v>145</v>
      </c>
      <c r="H164" s="163">
        <v>8</v>
      </c>
      <c r="I164" s="164"/>
      <c r="J164" s="165">
        <f>ROUND(I164*H164,2)</f>
        <v>0</v>
      </c>
      <c r="K164" s="161" t="s">
        <v>20</v>
      </c>
      <c r="L164" s="33"/>
      <c r="M164" s="166" t="s">
        <v>20</v>
      </c>
      <c r="N164" s="167" t="s">
        <v>48</v>
      </c>
      <c r="O164" s="34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AR164" s="16" t="s">
        <v>130</v>
      </c>
      <c r="AT164" s="16" t="s">
        <v>125</v>
      </c>
      <c r="AU164" s="16" t="s">
        <v>81</v>
      </c>
      <c r="AY164" s="16" t="s">
        <v>123</v>
      </c>
      <c r="BE164" s="170">
        <f>IF(N164="základní",J164,0)</f>
        <v>0</v>
      </c>
      <c r="BF164" s="170">
        <f>IF(N164="snížená",J164,0)</f>
        <v>0</v>
      </c>
      <c r="BG164" s="170">
        <f>IF(N164="zákl. přenesená",J164,0)</f>
        <v>0</v>
      </c>
      <c r="BH164" s="170">
        <f>IF(N164="sníž. přenesená",J164,0)</f>
        <v>0</v>
      </c>
      <c r="BI164" s="170">
        <f>IF(N164="nulová",J164,0)</f>
        <v>0</v>
      </c>
      <c r="BJ164" s="16" t="s">
        <v>130</v>
      </c>
      <c r="BK164" s="170">
        <f>ROUND(I164*H164,2)</f>
        <v>0</v>
      </c>
      <c r="BL164" s="16" t="s">
        <v>130</v>
      </c>
      <c r="BM164" s="16" t="s">
        <v>303</v>
      </c>
    </row>
    <row r="165" spans="2:51" s="11" customFormat="1" ht="22.5" customHeight="1">
      <c r="B165" s="171"/>
      <c r="D165" s="181" t="s">
        <v>132</v>
      </c>
      <c r="E165" s="180" t="s">
        <v>20</v>
      </c>
      <c r="F165" s="182" t="s">
        <v>304</v>
      </c>
      <c r="H165" s="183">
        <v>8</v>
      </c>
      <c r="I165" s="176"/>
      <c r="L165" s="171"/>
      <c r="M165" s="177"/>
      <c r="N165" s="178"/>
      <c r="O165" s="178"/>
      <c r="P165" s="178"/>
      <c r="Q165" s="178"/>
      <c r="R165" s="178"/>
      <c r="S165" s="178"/>
      <c r="T165" s="179"/>
      <c r="AT165" s="180" t="s">
        <v>132</v>
      </c>
      <c r="AU165" s="180" t="s">
        <v>81</v>
      </c>
      <c r="AV165" s="11" t="s">
        <v>81</v>
      </c>
      <c r="AW165" s="11" t="s">
        <v>39</v>
      </c>
      <c r="AX165" s="11" t="s">
        <v>22</v>
      </c>
      <c r="AY165" s="180" t="s">
        <v>123</v>
      </c>
    </row>
    <row r="166" spans="2:63" s="10" customFormat="1" ht="29.85" customHeight="1">
      <c r="B166" s="144"/>
      <c r="D166" s="155" t="s">
        <v>74</v>
      </c>
      <c r="E166" s="156" t="s">
        <v>165</v>
      </c>
      <c r="F166" s="156" t="s">
        <v>305</v>
      </c>
      <c r="I166" s="147"/>
      <c r="J166" s="157">
        <f>BK166</f>
        <v>0</v>
      </c>
      <c r="L166" s="144"/>
      <c r="M166" s="149"/>
      <c r="N166" s="150"/>
      <c r="O166" s="150"/>
      <c r="P166" s="151">
        <f>SUM(P167:P207)</f>
        <v>0</v>
      </c>
      <c r="Q166" s="150"/>
      <c r="R166" s="151">
        <f>SUM(R167:R207)</f>
        <v>1.2995399999999997</v>
      </c>
      <c r="S166" s="150"/>
      <c r="T166" s="152">
        <f>SUM(T167:T207)</f>
        <v>6.85444</v>
      </c>
      <c r="AR166" s="145" t="s">
        <v>22</v>
      </c>
      <c r="AT166" s="153" t="s">
        <v>74</v>
      </c>
      <c r="AU166" s="153" t="s">
        <v>22</v>
      </c>
      <c r="AY166" s="145" t="s">
        <v>123</v>
      </c>
      <c r="BK166" s="154">
        <f>SUM(BK167:BK207)</f>
        <v>0</v>
      </c>
    </row>
    <row r="167" spans="2:65" s="1" customFormat="1" ht="22.5" customHeight="1">
      <c r="B167" s="158"/>
      <c r="C167" s="159" t="s">
        <v>306</v>
      </c>
      <c r="D167" s="159" t="s">
        <v>125</v>
      </c>
      <c r="E167" s="160" t="s">
        <v>307</v>
      </c>
      <c r="F167" s="161" t="s">
        <v>308</v>
      </c>
      <c r="G167" s="162" t="s">
        <v>145</v>
      </c>
      <c r="H167" s="163">
        <v>71</v>
      </c>
      <c r="I167" s="164"/>
      <c r="J167" s="165">
        <f>ROUND(I167*H167,2)</f>
        <v>0</v>
      </c>
      <c r="K167" s="161" t="s">
        <v>20</v>
      </c>
      <c r="L167" s="33"/>
      <c r="M167" s="166" t="s">
        <v>20</v>
      </c>
      <c r="N167" s="167" t="s">
        <v>48</v>
      </c>
      <c r="O167" s="34"/>
      <c r="P167" s="168">
        <f>O167*H167</f>
        <v>0</v>
      </c>
      <c r="Q167" s="168">
        <v>0.00042</v>
      </c>
      <c r="R167" s="168">
        <f>Q167*H167</f>
        <v>0.029820000000000003</v>
      </c>
      <c r="S167" s="168">
        <v>0</v>
      </c>
      <c r="T167" s="169">
        <f>S167*H167</f>
        <v>0</v>
      </c>
      <c r="AR167" s="16" t="s">
        <v>130</v>
      </c>
      <c r="AT167" s="16" t="s">
        <v>125</v>
      </c>
      <c r="AU167" s="16" t="s">
        <v>81</v>
      </c>
      <c r="AY167" s="16" t="s">
        <v>123</v>
      </c>
      <c r="BE167" s="170">
        <f>IF(N167="základní",J167,0)</f>
        <v>0</v>
      </c>
      <c r="BF167" s="170">
        <f>IF(N167="snížená",J167,0)</f>
        <v>0</v>
      </c>
      <c r="BG167" s="170">
        <f>IF(N167="zákl. přenesená",J167,0)</f>
        <v>0</v>
      </c>
      <c r="BH167" s="170">
        <f>IF(N167="sníž. přenesená",J167,0)</f>
        <v>0</v>
      </c>
      <c r="BI167" s="170">
        <f>IF(N167="nulová",J167,0)</f>
        <v>0</v>
      </c>
      <c r="BJ167" s="16" t="s">
        <v>130</v>
      </c>
      <c r="BK167" s="170">
        <f>ROUND(I167*H167,2)</f>
        <v>0</v>
      </c>
      <c r="BL167" s="16" t="s">
        <v>130</v>
      </c>
      <c r="BM167" s="16" t="s">
        <v>309</v>
      </c>
    </row>
    <row r="168" spans="2:51" s="11" customFormat="1" ht="22.5" customHeight="1">
      <c r="B168" s="171"/>
      <c r="D168" s="172" t="s">
        <v>132</v>
      </c>
      <c r="E168" s="173" t="s">
        <v>20</v>
      </c>
      <c r="F168" s="174" t="s">
        <v>310</v>
      </c>
      <c r="H168" s="175">
        <v>71</v>
      </c>
      <c r="I168" s="176"/>
      <c r="L168" s="171"/>
      <c r="M168" s="177"/>
      <c r="N168" s="178"/>
      <c r="O168" s="178"/>
      <c r="P168" s="178"/>
      <c r="Q168" s="178"/>
      <c r="R168" s="178"/>
      <c r="S168" s="178"/>
      <c r="T168" s="179"/>
      <c r="AT168" s="180" t="s">
        <v>132</v>
      </c>
      <c r="AU168" s="180" t="s">
        <v>81</v>
      </c>
      <c r="AV168" s="11" t="s">
        <v>81</v>
      </c>
      <c r="AW168" s="11" t="s">
        <v>39</v>
      </c>
      <c r="AX168" s="11" t="s">
        <v>22</v>
      </c>
      <c r="AY168" s="180" t="s">
        <v>123</v>
      </c>
    </row>
    <row r="169" spans="2:65" s="1" customFormat="1" ht="22.5" customHeight="1">
      <c r="B169" s="158"/>
      <c r="C169" s="193" t="s">
        <v>311</v>
      </c>
      <c r="D169" s="193" t="s">
        <v>206</v>
      </c>
      <c r="E169" s="194" t="s">
        <v>312</v>
      </c>
      <c r="F169" s="195" t="s">
        <v>313</v>
      </c>
      <c r="G169" s="196" t="s">
        <v>145</v>
      </c>
      <c r="H169" s="197">
        <v>71</v>
      </c>
      <c r="I169" s="198"/>
      <c r="J169" s="199">
        <f>ROUND(I169*H169,2)</f>
        <v>0</v>
      </c>
      <c r="K169" s="195" t="s">
        <v>20</v>
      </c>
      <c r="L169" s="200"/>
      <c r="M169" s="201" t="s">
        <v>20</v>
      </c>
      <c r="N169" s="202" t="s">
        <v>48</v>
      </c>
      <c r="O169" s="34"/>
      <c r="P169" s="168">
        <f>O169*H169</f>
        <v>0</v>
      </c>
      <c r="Q169" s="168">
        <v>0.00094</v>
      </c>
      <c r="R169" s="168">
        <f>Q169*H169</f>
        <v>0.06674</v>
      </c>
      <c r="S169" s="168">
        <v>0</v>
      </c>
      <c r="T169" s="169">
        <f>S169*H169</f>
        <v>0</v>
      </c>
      <c r="AR169" s="16" t="s">
        <v>165</v>
      </c>
      <c r="AT169" s="16" t="s">
        <v>206</v>
      </c>
      <c r="AU169" s="16" t="s">
        <v>81</v>
      </c>
      <c r="AY169" s="16" t="s">
        <v>123</v>
      </c>
      <c r="BE169" s="170">
        <f>IF(N169="základní",J169,0)</f>
        <v>0</v>
      </c>
      <c r="BF169" s="170">
        <f>IF(N169="snížená",J169,0)</f>
        <v>0</v>
      </c>
      <c r="BG169" s="170">
        <f>IF(N169="zákl. přenesená",J169,0)</f>
        <v>0</v>
      </c>
      <c r="BH169" s="170">
        <f>IF(N169="sníž. přenesená",J169,0)</f>
        <v>0</v>
      </c>
      <c r="BI169" s="170">
        <f>IF(N169="nulová",J169,0)</f>
        <v>0</v>
      </c>
      <c r="BJ169" s="16" t="s">
        <v>130</v>
      </c>
      <c r="BK169" s="170">
        <f>ROUND(I169*H169,2)</f>
        <v>0</v>
      </c>
      <c r="BL169" s="16" t="s">
        <v>130</v>
      </c>
      <c r="BM169" s="16" t="s">
        <v>314</v>
      </c>
    </row>
    <row r="170" spans="2:47" s="1" customFormat="1" ht="30" customHeight="1">
      <c r="B170" s="33"/>
      <c r="D170" s="172" t="s">
        <v>257</v>
      </c>
      <c r="F170" s="203" t="s">
        <v>315</v>
      </c>
      <c r="I170" s="132"/>
      <c r="L170" s="33"/>
      <c r="M170" s="62"/>
      <c r="N170" s="34"/>
      <c r="O170" s="34"/>
      <c r="P170" s="34"/>
      <c r="Q170" s="34"/>
      <c r="R170" s="34"/>
      <c r="S170" s="34"/>
      <c r="T170" s="63"/>
      <c r="AT170" s="16" t="s">
        <v>257</v>
      </c>
      <c r="AU170" s="16" t="s">
        <v>81</v>
      </c>
    </row>
    <row r="171" spans="2:65" s="1" customFormat="1" ht="22.5" customHeight="1">
      <c r="B171" s="158"/>
      <c r="C171" s="193" t="s">
        <v>316</v>
      </c>
      <c r="D171" s="193" t="s">
        <v>206</v>
      </c>
      <c r="E171" s="194" t="s">
        <v>317</v>
      </c>
      <c r="F171" s="195" t="s">
        <v>318</v>
      </c>
      <c r="G171" s="196" t="s">
        <v>151</v>
      </c>
      <c r="H171" s="197">
        <v>3</v>
      </c>
      <c r="I171" s="198"/>
      <c r="J171" s="199">
        <f aca="true" t="shared" si="0" ref="J171:J178">ROUND(I171*H171,2)</f>
        <v>0</v>
      </c>
      <c r="K171" s="195" t="s">
        <v>20</v>
      </c>
      <c r="L171" s="200"/>
      <c r="M171" s="201" t="s">
        <v>20</v>
      </c>
      <c r="N171" s="202" t="s">
        <v>48</v>
      </c>
      <c r="O171" s="34"/>
      <c r="P171" s="168">
        <f aca="true" t="shared" si="1" ref="P171:P178">O171*H171</f>
        <v>0</v>
      </c>
      <c r="Q171" s="168">
        <v>0.00023</v>
      </c>
      <c r="R171" s="168">
        <f aca="true" t="shared" si="2" ref="R171:R178">Q171*H171</f>
        <v>0.0006900000000000001</v>
      </c>
      <c r="S171" s="168">
        <v>0</v>
      </c>
      <c r="T171" s="169">
        <f aca="true" t="shared" si="3" ref="T171:T178">S171*H171</f>
        <v>0</v>
      </c>
      <c r="AR171" s="16" t="s">
        <v>165</v>
      </c>
      <c r="AT171" s="16" t="s">
        <v>206</v>
      </c>
      <c r="AU171" s="16" t="s">
        <v>81</v>
      </c>
      <c r="AY171" s="16" t="s">
        <v>123</v>
      </c>
      <c r="BE171" s="170">
        <f aca="true" t="shared" si="4" ref="BE171:BE178">IF(N171="základní",J171,0)</f>
        <v>0</v>
      </c>
      <c r="BF171" s="170">
        <f aca="true" t="shared" si="5" ref="BF171:BF178">IF(N171="snížená",J171,0)</f>
        <v>0</v>
      </c>
      <c r="BG171" s="170">
        <f aca="true" t="shared" si="6" ref="BG171:BG178">IF(N171="zákl. přenesená",J171,0)</f>
        <v>0</v>
      </c>
      <c r="BH171" s="170">
        <f aca="true" t="shared" si="7" ref="BH171:BH178">IF(N171="sníž. přenesená",J171,0)</f>
        <v>0</v>
      </c>
      <c r="BI171" s="170">
        <f aca="true" t="shared" si="8" ref="BI171:BI178">IF(N171="nulová",J171,0)</f>
        <v>0</v>
      </c>
      <c r="BJ171" s="16" t="s">
        <v>130</v>
      </c>
      <c r="BK171" s="170">
        <f aca="true" t="shared" si="9" ref="BK171:BK178">ROUND(I171*H171,2)</f>
        <v>0</v>
      </c>
      <c r="BL171" s="16" t="s">
        <v>130</v>
      </c>
      <c r="BM171" s="16" t="s">
        <v>319</v>
      </c>
    </row>
    <row r="172" spans="2:65" s="1" customFormat="1" ht="22.5" customHeight="1">
      <c r="B172" s="158"/>
      <c r="C172" s="193" t="s">
        <v>320</v>
      </c>
      <c r="D172" s="193" t="s">
        <v>206</v>
      </c>
      <c r="E172" s="194" t="s">
        <v>321</v>
      </c>
      <c r="F172" s="195" t="s">
        <v>322</v>
      </c>
      <c r="G172" s="196" t="s">
        <v>151</v>
      </c>
      <c r="H172" s="197">
        <v>3</v>
      </c>
      <c r="I172" s="198"/>
      <c r="J172" s="199">
        <f t="shared" si="0"/>
        <v>0</v>
      </c>
      <c r="K172" s="195" t="s">
        <v>20</v>
      </c>
      <c r="L172" s="200"/>
      <c r="M172" s="201" t="s">
        <v>20</v>
      </c>
      <c r="N172" s="202" t="s">
        <v>48</v>
      </c>
      <c r="O172" s="34"/>
      <c r="P172" s="168">
        <f t="shared" si="1"/>
        <v>0</v>
      </c>
      <c r="Q172" s="168">
        <v>0.00023</v>
      </c>
      <c r="R172" s="168">
        <f t="shared" si="2"/>
        <v>0.0006900000000000001</v>
      </c>
      <c r="S172" s="168">
        <v>0</v>
      </c>
      <c r="T172" s="169">
        <f t="shared" si="3"/>
        <v>0</v>
      </c>
      <c r="AR172" s="16" t="s">
        <v>165</v>
      </c>
      <c r="AT172" s="16" t="s">
        <v>206</v>
      </c>
      <c r="AU172" s="16" t="s">
        <v>81</v>
      </c>
      <c r="AY172" s="16" t="s">
        <v>123</v>
      </c>
      <c r="BE172" s="170">
        <f t="shared" si="4"/>
        <v>0</v>
      </c>
      <c r="BF172" s="170">
        <f t="shared" si="5"/>
        <v>0</v>
      </c>
      <c r="BG172" s="170">
        <f t="shared" si="6"/>
        <v>0</v>
      </c>
      <c r="BH172" s="170">
        <f t="shared" si="7"/>
        <v>0</v>
      </c>
      <c r="BI172" s="170">
        <f t="shared" si="8"/>
        <v>0</v>
      </c>
      <c r="BJ172" s="16" t="s">
        <v>130</v>
      </c>
      <c r="BK172" s="170">
        <f t="shared" si="9"/>
        <v>0</v>
      </c>
      <c r="BL172" s="16" t="s">
        <v>130</v>
      </c>
      <c r="BM172" s="16" t="s">
        <v>323</v>
      </c>
    </row>
    <row r="173" spans="2:65" s="1" customFormat="1" ht="22.5" customHeight="1">
      <c r="B173" s="158"/>
      <c r="C173" s="193" t="s">
        <v>324</v>
      </c>
      <c r="D173" s="193" t="s">
        <v>206</v>
      </c>
      <c r="E173" s="194" t="s">
        <v>325</v>
      </c>
      <c r="F173" s="195" t="s">
        <v>326</v>
      </c>
      <c r="G173" s="196" t="s">
        <v>151</v>
      </c>
      <c r="H173" s="197">
        <v>6</v>
      </c>
      <c r="I173" s="198"/>
      <c r="J173" s="199">
        <f t="shared" si="0"/>
        <v>0</v>
      </c>
      <c r="K173" s="195" t="s">
        <v>20</v>
      </c>
      <c r="L173" s="200"/>
      <c r="M173" s="201" t="s">
        <v>20</v>
      </c>
      <c r="N173" s="202" t="s">
        <v>48</v>
      </c>
      <c r="O173" s="34"/>
      <c r="P173" s="168">
        <f t="shared" si="1"/>
        <v>0</v>
      </c>
      <c r="Q173" s="168">
        <v>0.00023</v>
      </c>
      <c r="R173" s="168">
        <f t="shared" si="2"/>
        <v>0.0013800000000000002</v>
      </c>
      <c r="S173" s="168">
        <v>0</v>
      </c>
      <c r="T173" s="169">
        <f t="shared" si="3"/>
        <v>0</v>
      </c>
      <c r="AR173" s="16" t="s">
        <v>165</v>
      </c>
      <c r="AT173" s="16" t="s">
        <v>206</v>
      </c>
      <c r="AU173" s="16" t="s">
        <v>81</v>
      </c>
      <c r="AY173" s="16" t="s">
        <v>123</v>
      </c>
      <c r="BE173" s="170">
        <f t="shared" si="4"/>
        <v>0</v>
      </c>
      <c r="BF173" s="170">
        <f t="shared" si="5"/>
        <v>0</v>
      </c>
      <c r="BG173" s="170">
        <f t="shared" si="6"/>
        <v>0</v>
      </c>
      <c r="BH173" s="170">
        <f t="shared" si="7"/>
        <v>0</v>
      </c>
      <c r="BI173" s="170">
        <f t="shared" si="8"/>
        <v>0</v>
      </c>
      <c r="BJ173" s="16" t="s">
        <v>130</v>
      </c>
      <c r="BK173" s="170">
        <f t="shared" si="9"/>
        <v>0</v>
      </c>
      <c r="BL173" s="16" t="s">
        <v>130</v>
      </c>
      <c r="BM173" s="16" t="s">
        <v>327</v>
      </c>
    </row>
    <row r="174" spans="2:65" s="1" customFormat="1" ht="22.5" customHeight="1">
      <c r="B174" s="158"/>
      <c r="C174" s="193" t="s">
        <v>328</v>
      </c>
      <c r="D174" s="193" t="s">
        <v>206</v>
      </c>
      <c r="E174" s="194" t="s">
        <v>329</v>
      </c>
      <c r="F174" s="195" t="s">
        <v>330</v>
      </c>
      <c r="G174" s="196" t="s">
        <v>151</v>
      </c>
      <c r="H174" s="197">
        <v>3</v>
      </c>
      <c r="I174" s="198"/>
      <c r="J174" s="199">
        <f t="shared" si="0"/>
        <v>0</v>
      </c>
      <c r="K174" s="195" t="s">
        <v>20</v>
      </c>
      <c r="L174" s="200"/>
      <c r="M174" s="201" t="s">
        <v>20</v>
      </c>
      <c r="N174" s="202" t="s">
        <v>48</v>
      </c>
      <c r="O174" s="34"/>
      <c r="P174" s="168">
        <f t="shared" si="1"/>
        <v>0</v>
      </c>
      <c r="Q174" s="168">
        <v>0.00017</v>
      </c>
      <c r="R174" s="168">
        <f t="shared" si="2"/>
        <v>0.00051</v>
      </c>
      <c r="S174" s="168">
        <v>0</v>
      </c>
      <c r="T174" s="169">
        <f t="shared" si="3"/>
        <v>0</v>
      </c>
      <c r="AR174" s="16" t="s">
        <v>165</v>
      </c>
      <c r="AT174" s="16" t="s">
        <v>206</v>
      </c>
      <c r="AU174" s="16" t="s">
        <v>81</v>
      </c>
      <c r="AY174" s="16" t="s">
        <v>123</v>
      </c>
      <c r="BE174" s="170">
        <f t="shared" si="4"/>
        <v>0</v>
      </c>
      <c r="BF174" s="170">
        <f t="shared" si="5"/>
        <v>0</v>
      </c>
      <c r="BG174" s="170">
        <f t="shared" si="6"/>
        <v>0</v>
      </c>
      <c r="BH174" s="170">
        <f t="shared" si="7"/>
        <v>0</v>
      </c>
      <c r="BI174" s="170">
        <f t="shared" si="8"/>
        <v>0</v>
      </c>
      <c r="BJ174" s="16" t="s">
        <v>130</v>
      </c>
      <c r="BK174" s="170">
        <f t="shared" si="9"/>
        <v>0</v>
      </c>
      <c r="BL174" s="16" t="s">
        <v>130</v>
      </c>
      <c r="BM174" s="16" t="s">
        <v>331</v>
      </c>
    </row>
    <row r="175" spans="2:65" s="1" customFormat="1" ht="22.5" customHeight="1">
      <c r="B175" s="158"/>
      <c r="C175" s="193" t="s">
        <v>332</v>
      </c>
      <c r="D175" s="193" t="s">
        <v>206</v>
      </c>
      <c r="E175" s="194" t="s">
        <v>333</v>
      </c>
      <c r="F175" s="195" t="s">
        <v>334</v>
      </c>
      <c r="G175" s="196" t="s">
        <v>268</v>
      </c>
      <c r="H175" s="197">
        <v>3</v>
      </c>
      <c r="I175" s="198"/>
      <c r="J175" s="199">
        <f t="shared" si="0"/>
        <v>0</v>
      </c>
      <c r="K175" s="195" t="s">
        <v>20</v>
      </c>
      <c r="L175" s="200"/>
      <c r="M175" s="201" t="s">
        <v>20</v>
      </c>
      <c r="N175" s="202" t="s">
        <v>48</v>
      </c>
      <c r="O175" s="34"/>
      <c r="P175" s="168">
        <f t="shared" si="1"/>
        <v>0</v>
      </c>
      <c r="Q175" s="168">
        <v>0.00094</v>
      </c>
      <c r="R175" s="168">
        <f t="shared" si="2"/>
        <v>0.00282</v>
      </c>
      <c r="S175" s="168">
        <v>0</v>
      </c>
      <c r="T175" s="169">
        <f t="shared" si="3"/>
        <v>0</v>
      </c>
      <c r="AR175" s="16" t="s">
        <v>165</v>
      </c>
      <c r="AT175" s="16" t="s">
        <v>206</v>
      </c>
      <c r="AU175" s="16" t="s">
        <v>81</v>
      </c>
      <c r="AY175" s="16" t="s">
        <v>123</v>
      </c>
      <c r="BE175" s="170">
        <f t="shared" si="4"/>
        <v>0</v>
      </c>
      <c r="BF175" s="170">
        <f t="shared" si="5"/>
        <v>0</v>
      </c>
      <c r="BG175" s="170">
        <f t="shared" si="6"/>
        <v>0</v>
      </c>
      <c r="BH175" s="170">
        <f t="shared" si="7"/>
        <v>0</v>
      </c>
      <c r="BI175" s="170">
        <f t="shared" si="8"/>
        <v>0</v>
      </c>
      <c r="BJ175" s="16" t="s">
        <v>130</v>
      </c>
      <c r="BK175" s="170">
        <f t="shared" si="9"/>
        <v>0</v>
      </c>
      <c r="BL175" s="16" t="s">
        <v>130</v>
      </c>
      <c r="BM175" s="16" t="s">
        <v>335</v>
      </c>
    </row>
    <row r="176" spans="2:65" s="1" customFormat="1" ht="22.5" customHeight="1">
      <c r="B176" s="158"/>
      <c r="C176" s="193" t="s">
        <v>336</v>
      </c>
      <c r="D176" s="193" t="s">
        <v>206</v>
      </c>
      <c r="E176" s="194" t="s">
        <v>337</v>
      </c>
      <c r="F176" s="195" t="s">
        <v>338</v>
      </c>
      <c r="G176" s="196" t="s">
        <v>268</v>
      </c>
      <c r="H176" s="197">
        <v>3</v>
      </c>
      <c r="I176" s="198"/>
      <c r="J176" s="199">
        <f t="shared" si="0"/>
        <v>0</v>
      </c>
      <c r="K176" s="195" t="s">
        <v>20</v>
      </c>
      <c r="L176" s="200"/>
      <c r="M176" s="201" t="s">
        <v>20</v>
      </c>
      <c r="N176" s="202" t="s">
        <v>48</v>
      </c>
      <c r="O176" s="34"/>
      <c r="P176" s="168">
        <f t="shared" si="1"/>
        <v>0</v>
      </c>
      <c r="Q176" s="168">
        <v>0.00094</v>
      </c>
      <c r="R176" s="168">
        <f t="shared" si="2"/>
        <v>0.00282</v>
      </c>
      <c r="S176" s="168">
        <v>0</v>
      </c>
      <c r="T176" s="169">
        <f t="shared" si="3"/>
        <v>0</v>
      </c>
      <c r="AR176" s="16" t="s">
        <v>165</v>
      </c>
      <c r="AT176" s="16" t="s">
        <v>206</v>
      </c>
      <c r="AU176" s="16" t="s">
        <v>81</v>
      </c>
      <c r="AY176" s="16" t="s">
        <v>123</v>
      </c>
      <c r="BE176" s="170">
        <f t="shared" si="4"/>
        <v>0</v>
      </c>
      <c r="BF176" s="170">
        <f t="shared" si="5"/>
        <v>0</v>
      </c>
      <c r="BG176" s="170">
        <f t="shared" si="6"/>
        <v>0</v>
      </c>
      <c r="BH176" s="170">
        <f t="shared" si="7"/>
        <v>0</v>
      </c>
      <c r="BI176" s="170">
        <f t="shared" si="8"/>
        <v>0</v>
      </c>
      <c r="BJ176" s="16" t="s">
        <v>130</v>
      </c>
      <c r="BK176" s="170">
        <f t="shared" si="9"/>
        <v>0</v>
      </c>
      <c r="BL176" s="16" t="s">
        <v>130</v>
      </c>
      <c r="BM176" s="16" t="s">
        <v>339</v>
      </c>
    </row>
    <row r="177" spans="2:65" s="1" customFormat="1" ht="22.5" customHeight="1">
      <c r="B177" s="158"/>
      <c r="C177" s="159" t="s">
        <v>340</v>
      </c>
      <c r="D177" s="159" t="s">
        <v>125</v>
      </c>
      <c r="E177" s="160" t="s">
        <v>341</v>
      </c>
      <c r="F177" s="161" t="s">
        <v>342</v>
      </c>
      <c r="G177" s="162" t="s">
        <v>145</v>
      </c>
      <c r="H177" s="163">
        <v>312</v>
      </c>
      <c r="I177" s="164"/>
      <c r="J177" s="165">
        <f t="shared" si="0"/>
        <v>0</v>
      </c>
      <c r="K177" s="161" t="s">
        <v>20</v>
      </c>
      <c r="L177" s="33"/>
      <c r="M177" s="166" t="s">
        <v>20</v>
      </c>
      <c r="N177" s="167" t="s">
        <v>48</v>
      </c>
      <c r="O177" s="34"/>
      <c r="P177" s="168">
        <f t="shared" si="1"/>
        <v>0</v>
      </c>
      <c r="Q177" s="168">
        <v>0.00044</v>
      </c>
      <c r="R177" s="168">
        <f t="shared" si="2"/>
        <v>0.13728</v>
      </c>
      <c r="S177" s="168">
        <v>0</v>
      </c>
      <c r="T177" s="169">
        <f t="shared" si="3"/>
        <v>0</v>
      </c>
      <c r="AR177" s="16" t="s">
        <v>130</v>
      </c>
      <c r="AT177" s="16" t="s">
        <v>125</v>
      </c>
      <c r="AU177" s="16" t="s">
        <v>81</v>
      </c>
      <c r="AY177" s="16" t="s">
        <v>123</v>
      </c>
      <c r="BE177" s="170">
        <f t="shared" si="4"/>
        <v>0</v>
      </c>
      <c r="BF177" s="170">
        <f t="shared" si="5"/>
        <v>0</v>
      </c>
      <c r="BG177" s="170">
        <f t="shared" si="6"/>
        <v>0</v>
      </c>
      <c r="BH177" s="170">
        <f t="shared" si="7"/>
        <v>0</v>
      </c>
      <c r="BI177" s="170">
        <f t="shared" si="8"/>
        <v>0</v>
      </c>
      <c r="BJ177" s="16" t="s">
        <v>130</v>
      </c>
      <c r="BK177" s="170">
        <f t="shared" si="9"/>
        <v>0</v>
      </c>
      <c r="BL177" s="16" t="s">
        <v>130</v>
      </c>
      <c r="BM177" s="16" t="s">
        <v>343</v>
      </c>
    </row>
    <row r="178" spans="2:65" s="1" customFormat="1" ht="22.5" customHeight="1">
      <c r="B178" s="158"/>
      <c r="C178" s="193" t="s">
        <v>344</v>
      </c>
      <c r="D178" s="193" t="s">
        <v>206</v>
      </c>
      <c r="E178" s="194" t="s">
        <v>345</v>
      </c>
      <c r="F178" s="195" t="s">
        <v>346</v>
      </c>
      <c r="G178" s="196" t="s">
        <v>145</v>
      </c>
      <c r="H178" s="197">
        <v>312</v>
      </c>
      <c r="I178" s="198"/>
      <c r="J178" s="199">
        <f t="shared" si="0"/>
        <v>0</v>
      </c>
      <c r="K178" s="195" t="s">
        <v>20</v>
      </c>
      <c r="L178" s="200"/>
      <c r="M178" s="201" t="s">
        <v>20</v>
      </c>
      <c r="N178" s="202" t="s">
        <v>48</v>
      </c>
      <c r="O178" s="34"/>
      <c r="P178" s="168">
        <f t="shared" si="1"/>
        <v>0</v>
      </c>
      <c r="Q178" s="168">
        <v>0.00148</v>
      </c>
      <c r="R178" s="168">
        <f t="shared" si="2"/>
        <v>0.46176</v>
      </c>
      <c r="S178" s="168">
        <v>0</v>
      </c>
      <c r="T178" s="169">
        <f t="shared" si="3"/>
        <v>0</v>
      </c>
      <c r="AR178" s="16" t="s">
        <v>165</v>
      </c>
      <c r="AT178" s="16" t="s">
        <v>206</v>
      </c>
      <c r="AU178" s="16" t="s">
        <v>81</v>
      </c>
      <c r="AY178" s="16" t="s">
        <v>123</v>
      </c>
      <c r="BE178" s="170">
        <f t="shared" si="4"/>
        <v>0</v>
      </c>
      <c r="BF178" s="170">
        <f t="shared" si="5"/>
        <v>0</v>
      </c>
      <c r="BG178" s="170">
        <f t="shared" si="6"/>
        <v>0</v>
      </c>
      <c r="BH178" s="170">
        <f t="shared" si="7"/>
        <v>0</v>
      </c>
      <c r="BI178" s="170">
        <f t="shared" si="8"/>
        <v>0</v>
      </c>
      <c r="BJ178" s="16" t="s">
        <v>130</v>
      </c>
      <c r="BK178" s="170">
        <f t="shared" si="9"/>
        <v>0</v>
      </c>
      <c r="BL178" s="16" t="s">
        <v>130</v>
      </c>
      <c r="BM178" s="16" t="s">
        <v>347</v>
      </c>
    </row>
    <row r="179" spans="2:47" s="1" customFormat="1" ht="30" customHeight="1">
      <c r="B179" s="33"/>
      <c r="D179" s="172" t="s">
        <v>257</v>
      </c>
      <c r="F179" s="203" t="s">
        <v>348</v>
      </c>
      <c r="I179" s="132"/>
      <c r="L179" s="33"/>
      <c r="M179" s="62"/>
      <c r="N179" s="34"/>
      <c r="O179" s="34"/>
      <c r="P179" s="34"/>
      <c r="Q179" s="34"/>
      <c r="R179" s="34"/>
      <c r="S179" s="34"/>
      <c r="T179" s="63"/>
      <c r="AT179" s="16" t="s">
        <v>257</v>
      </c>
      <c r="AU179" s="16" t="s">
        <v>81</v>
      </c>
    </row>
    <row r="180" spans="2:65" s="1" customFormat="1" ht="22.5" customHeight="1">
      <c r="B180" s="158"/>
      <c r="C180" s="193" t="s">
        <v>349</v>
      </c>
      <c r="D180" s="193" t="s">
        <v>206</v>
      </c>
      <c r="E180" s="194" t="s">
        <v>350</v>
      </c>
      <c r="F180" s="195" t="s">
        <v>351</v>
      </c>
      <c r="G180" s="196" t="s">
        <v>151</v>
      </c>
      <c r="H180" s="197">
        <v>1</v>
      </c>
      <c r="I180" s="198"/>
      <c r="J180" s="199">
        <f aca="true" t="shared" si="10" ref="J180:J202">ROUND(I180*H180,2)</f>
        <v>0</v>
      </c>
      <c r="K180" s="195" t="s">
        <v>20</v>
      </c>
      <c r="L180" s="200"/>
      <c r="M180" s="201" t="s">
        <v>20</v>
      </c>
      <c r="N180" s="202" t="s">
        <v>48</v>
      </c>
      <c r="O180" s="34"/>
      <c r="P180" s="168">
        <f aca="true" t="shared" si="11" ref="P180:P202">O180*H180</f>
        <v>0</v>
      </c>
      <c r="Q180" s="168">
        <v>0.00016</v>
      </c>
      <c r="R180" s="168">
        <f aca="true" t="shared" si="12" ref="R180:R202">Q180*H180</f>
        <v>0.00016</v>
      </c>
      <c r="S180" s="168">
        <v>0</v>
      </c>
      <c r="T180" s="169">
        <f aca="true" t="shared" si="13" ref="T180:T202">S180*H180</f>
        <v>0</v>
      </c>
      <c r="AR180" s="16" t="s">
        <v>165</v>
      </c>
      <c r="AT180" s="16" t="s">
        <v>206</v>
      </c>
      <c r="AU180" s="16" t="s">
        <v>81</v>
      </c>
      <c r="AY180" s="16" t="s">
        <v>123</v>
      </c>
      <c r="BE180" s="170">
        <f aca="true" t="shared" si="14" ref="BE180:BE202">IF(N180="základní",J180,0)</f>
        <v>0</v>
      </c>
      <c r="BF180" s="170">
        <f aca="true" t="shared" si="15" ref="BF180:BF202">IF(N180="snížená",J180,0)</f>
        <v>0</v>
      </c>
      <c r="BG180" s="170">
        <f aca="true" t="shared" si="16" ref="BG180:BG202">IF(N180="zákl. přenesená",J180,0)</f>
        <v>0</v>
      </c>
      <c r="BH180" s="170">
        <f aca="true" t="shared" si="17" ref="BH180:BH202">IF(N180="sníž. přenesená",J180,0)</f>
        <v>0</v>
      </c>
      <c r="BI180" s="170">
        <f aca="true" t="shared" si="18" ref="BI180:BI202">IF(N180="nulová",J180,0)</f>
        <v>0</v>
      </c>
      <c r="BJ180" s="16" t="s">
        <v>130</v>
      </c>
      <c r="BK180" s="170">
        <f aca="true" t="shared" si="19" ref="BK180:BK202">ROUND(I180*H180,2)</f>
        <v>0</v>
      </c>
      <c r="BL180" s="16" t="s">
        <v>130</v>
      </c>
      <c r="BM180" s="16" t="s">
        <v>352</v>
      </c>
    </row>
    <row r="181" spans="2:65" s="1" customFormat="1" ht="22.5" customHeight="1">
      <c r="B181" s="158"/>
      <c r="C181" s="193" t="s">
        <v>353</v>
      </c>
      <c r="D181" s="193" t="s">
        <v>206</v>
      </c>
      <c r="E181" s="194" t="s">
        <v>354</v>
      </c>
      <c r="F181" s="195" t="s">
        <v>355</v>
      </c>
      <c r="G181" s="196" t="s">
        <v>151</v>
      </c>
      <c r="H181" s="197">
        <v>1</v>
      </c>
      <c r="I181" s="198"/>
      <c r="J181" s="199">
        <f t="shared" si="10"/>
        <v>0</v>
      </c>
      <c r="K181" s="195" t="s">
        <v>20</v>
      </c>
      <c r="L181" s="200"/>
      <c r="M181" s="201" t="s">
        <v>20</v>
      </c>
      <c r="N181" s="202" t="s">
        <v>48</v>
      </c>
      <c r="O181" s="34"/>
      <c r="P181" s="168">
        <f t="shared" si="11"/>
        <v>0</v>
      </c>
      <c r="Q181" s="168">
        <v>0.00016</v>
      </c>
      <c r="R181" s="168">
        <f t="shared" si="12"/>
        <v>0.00016</v>
      </c>
      <c r="S181" s="168">
        <v>0</v>
      </c>
      <c r="T181" s="169">
        <f t="shared" si="13"/>
        <v>0</v>
      </c>
      <c r="AR181" s="16" t="s">
        <v>165</v>
      </c>
      <c r="AT181" s="16" t="s">
        <v>206</v>
      </c>
      <c r="AU181" s="16" t="s">
        <v>81</v>
      </c>
      <c r="AY181" s="16" t="s">
        <v>123</v>
      </c>
      <c r="BE181" s="170">
        <f t="shared" si="14"/>
        <v>0</v>
      </c>
      <c r="BF181" s="170">
        <f t="shared" si="15"/>
        <v>0</v>
      </c>
      <c r="BG181" s="170">
        <f t="shared" si="16"/>
        <v>0</v>
      </c>
      <c r="BH181" s="170">
        <f t="shared" si="17"/>
        <v>0</v>
      </c>
      <c r="BI181" s="170">
        <f t="shared" si="18"/>
        <v>0</v>
      </c>
      <c r="BJ181" s="16" t="s">
        <v>130</v>
      </c>
      <c r="BK181" s="170">
        <f t="shared" si="19"/>
        <v>0</v>
      </c>
      <c r="BL181" s="16" t="s">
        <v>130</v>
      </c>
      <c r="BM181" s="16" t="s">
        <v>356</v>
      </c>
    </row>
    <row r="182" spans="2:65" s="1" customFormat="1" ht="22.5" customHeight="1">
      <c r="B182" s="158"/>
      <c r="C182" s="193" t="s">
        <v>357</v>
      </c>
      <c r="D182" s="193" t="s">
        <v>206</v>
      </c>
      <c r="E182" s="194" t="s">
        <v>358</v>
      </c>
      <c r="F182" s="195" t="s">
        <v>359</v>
      </c>
      <c r="G182" s="196" t="s">
        <v>151</v>
      </c>
      <c r="H182" s="197">
        <v>2</v>
      </c>
      <c r="I182" s="198"/>
      <c r="J182" s="199">
        <f t="shared" si="10"/>
        <v>0</v>
      </c>
      <c r="K182" s="195" t="s">
        <v>20</v>
      </c>
      <c r="L182" s="200"/>
      <c r="M182" s="201" t="s">
        <v>20</v>
      </c>
      <c r="N182" s="202" t="s">
        <v>48</v>
      </c>
      <c r="O182" s="34"/>
      <c r="P182" s="168">
        <f t="shared" si="11"/>
        <v>0</v>
      </c>
      <c r="Q182" s="168">
        <v>0.00016</v>
      </c>
      <c r="R182" s="168">
        <f t="shared" si="12"/>
        <v>0.00032</v>
      </c>
      <c r="S182" s="168">
        <v>0</v>
      </c>
      <c r="T182" s="169">
        <f t="shared" si="13"/>
        <v>0</v>
      </c>
      <c r="AR182" s="16" t="s">
        <v>165</v>
      </c>
      <c r="AT182" s="16" t="s">
        <v>206</v>
      </c>
      <c r="AU182" s="16" t="s">
        <v>81</v>
      </c>
      <c r="AY182" s="16" t="s">
        <v>123</v>
      </c>
      <c r="BE182" s="170">
        <f t="shared" si="14"/>
        <v>0</v>
      </c>
      <c r="BF182" s="170">
        <f t="shared" si="15"/>
        <v>0</v>
      </c>
      <c r="BG182" s="170">
        <f t="shared" si="16"/>
        <v>0</v>
      </c>
      <c r="BH182" s="170">
        <f t="shared" si="17"/>
        <v>0</v>
      </c>
      <c r="BI182" s="170">
        <f t="shared" si="18"/>
        <v>0</v>
      </c>
      <c r="BJ182" s="16" t="s">
        <v>130</v>
      </c>
      <c r="BK182" s="170">
        <f t="shared" si="19"/>
        <v>0</v>
      </c>
      <c r="BL182" s="16" t="s">
        <v>130</v>
      </c>
      <c r="BM182" s="16" t="s">
        <v>360</v>
      </c>
    </row>
    <row r="183" spans="2:65" s="1" customFormat="1" ht="22.5" customHeight="1">
      <c r="B183" s="158"/>
      <c r="C183" s="193" t="s">
        <v>361</v>
      </c>
      <c r="D183" s="193" t="s">
        <v>206</v>
      </c>
      <c r="E183" s="194" t="s">
        <v>362</v>
      </c>
      <c r="F183" s="195" t="s">
        <v>363</v>
      </c>
      <c r="G183" s="196" t="s">
        <v>151</v>
      </c>
      <c r="H183" s="197">
        <v>3</v>
      </c>
      <c r="I183" s="198"/>
      <c r="J183" s="199">
        <f t="shared" si="10"/>
        <v>0</v>
      </c>
      <c r="K183" s="195" t="s">
        <v>20</v>
      </c>
      <c r="L183" s="200"/>
      <c r="M183" s="201" t="s">
        <v>20</v>
      </c>
      <c r="N183" s="202" t="s">
        <v>48</v>
      </c>
      <c r="O183" s="34"/>
      <c r="P183" s="168">
        <f t="shared" si="11"/>
        <v>0</v>
      </c>
      <c r="Q183" s="168">
        <v>0.00023</v>
      </c>
      <c r="R183" s="168">
        <f t="shared" si="12"/>
        <v>0.0006900000000000001</v>
      </c>
      <c r="S183" s="168">
        <v>0</v>
      </c>
      <c r="T183" s="169">
        <f t="shared" si="13"/>
        <v>0</v>
      </c>
      <c r="AR183" s="16" t="s">
        <v>165</v>
      </c>
      <c r="AT183" s="16" t="s">
        <v>206</v>
      </c>
      <c r="AU183" s="16" t="s">
        <v>81</v>
      </c>
      <c r="AY183" s="16" t="s">
        <v>123</v>
      </c>
      <c r="BE183" s="170">
        <f t="shared" si="14"/>
        <v>0</v>
      </c>
      <c r="BF183" s="170">
        <f t="shared" si="15"/>
        <v>0</v>
      </c>
      <c r="BG183" s="170">
        <f t="shared" si="16"/>
        <v>0</v>
      </c>
      <c r="BH183" s="170">
        <f t="shared" si="17"/>
        <v>0</v>
      </c>
      <c r="BI183" s="170">
        <f t="shared" si="18"/>
        <v>0</v>
      </c>
      <c r="BJ183" s="16" t="s">
        <v>130</v>
      </c>
      <c r="BK183" s="170">
        <f t="shared" si="19"/>
        <v>0</v>
      </c>
      <c r="BL183" s="16" t="s">
        <v>130</v>
      </c>
      <c r="BM183" s="16" t="s">
        <v>364</v>
      </c>
    </row>
    <row r="184" spans="2:65" s="1" customFormat="1" ht="22.5" customHeight="1">
      <c r="B184" s="158"/>
      <c r="C184" s="193" t="s">
        <v>365</v>
      </c>
      <c r="D184" s="193" t="s">
        <v>206</v>
      </c>
      <c r="E184" s="194" t="s">
        <v>366</v>
      </c>
      <c r="F184" s="195" t="s">
        <v>322</v>
      </c>
      <c r="G184" s="196" t="s">
        <v>151</v>
      </c>
      <c r="H184" s="197">
        <v>3</v>
      </c>
      <c r="I184" s="198"/>
      <c r="J184" s="199">
        <f t="shared" si="10"/>
        <v>0</v>
      </c>
      <c r="K184" s="195" t="s">
        <v>20</v>
      </c>
      <c r="L184" s="200"/>
      <c r="M184" s="201" t="s">
        <v>20</v>
      </c>
      <c r="N184" s="202" t="s">
        <v>48</v>
      </c>
      <c r="O184" s="34"/>
      <c r="P184" s="168">
        <f t="shared" si="11"/>
        <v>0</v>
      </c>
      <c r="Q184" s="168">
        <v>0.00023</v>
      </c>
      <c r="R184" s="168">
        <f t="shared" si="12"/>
        <v>0.0006900000000000001</v>
      </c>
      <c r="S184" s="168">
        <v>0</v>
      </c>
      <c r="T184" s="169">
        <f t="shared" si="13"/>
        <v>0</v>
      </c>
      <c r="AR184" s="16" t="s">
        <v>165</v>
      </c>
      <c r="AT184" s="16" t="s">
        <v>206</v>
      </c>
      <c r="AU184" s="16" t="s">
        <v>81</v>
      </c>
      <c r="AY184" s="16" t="s">
        <v>123</v>
      </c>
      <c r="BE184" s="170">
        <f t="shared" si="14"/>
        <v>0</v>
      </c>
      <c r="BF184" s="170">
        <f t="shared" si="15"/>
        <v>0</v>
      </c>
      <c r="BG184" s="170">
        <f t="shared" si="16"/>
        <v>0</v>
      </c>
      <c r="BH184" s="170">
        <f t="shared" si="17"/>
        <v>0</v>
      </c>
      <c r="BI184" s="170">
        <f t="shared" si="18"/>
        <v>0</v>
      </c>
      <c r="BJ184" s="16" t="s">
        <v>130</v>
      </c>
      <c r="BK184" s="170">
        <f t="shared" si="19"/>
        <v>0</v>
      </c>
      <c r="BL184" s="16" t="s">
        <v>130</v>
      </c>
      <c r="BM184" s="16" t="s">
        <v>367</v>
      </c>
    </row>
    <row r="185" spans="2:65" s="1" customFormat="1" ht="22.5" customHeight="1">
      <c r="B185" s="158"/>
      <c r="C185" s="193" t="s">
        <v>368</v>
      </c>
      <c r="D185" s="193" t="s">
        <v>206</v>
      </c>
      <c r="E185" s="194" t="s">
        <v>369</v>
      </c>
      <c r="F185" s="195" t="s">
        <v>370</v>
      </c>
      <c r="G185" s="196" t="s">
        <v>151</v>
      </c>
      <c r="H185" s="197">
        <v>6</v>
      </c>
      <c r="I185" s="198"/>
      <c r="J185" s="199">
        <f t="shared" si="10"/>
        <v>0</v>
      </c>
      <c r="K185" s="195" t="s">
        <v>20</v>
      </c>
      <c r="L185" s="200"/>
      <c r="M185" s="201" t="s">
        <v>20</v>
      </c>
      <c r="N185" s="202" t="s">
        <v>48</v>
      </c>
      <c r="O185" s="34"/>
      <c r="P185" s="168">
        <f t="shared" si="11"/>
        <v>0</v>
      </c>
      <c r="Q185" s="168">
        <v>0.00023</v>
      </c>
      <c r="R185" s="168">
        <f t="shared" si="12"/>
        <v>0.0013800000000000002</v>
      </c>
      <c r="S185" s="168">
        <v>0</v>
      </c>
      <c r="T185" s="169">
        <f t="shared" si="13"/>
        <v>0</v>
      </c>
      <c r="AR185" s="16" t="s">
        <v>165</v>
      </c>
      <c r="AT185" s="16" t="s">
        <v>206</v>
      </c>
      <c r="AU185" s="16" t="s">
        <v>81</v>
      </c>
      <c r="AY185" s="16" t="s">
        <v>123</v>
      </c>
      <c r="BE185" s="170">
        <f t="shared" si="14"/>
        <v>0</v>
      </c>
      <c r="BF185" s="170">
        <f t="shared" si="15"/>
        <v>0</v>
      </c>
      <c r="BG185" s="170">
        <f t="shared" si="16"/>
        <v>0</v>
      </c>
      <c r="BH185" s="170">
        <f t="shared" si="17"/>
        <v>0</v>
      </c>
      <c r="BI185" s="170">
        <f t="shared" si="18"/>
        <v>0</v>
      </c>
      <c r="BJ185" s="16" t="s">
        <v>130</v>
      </c>
      <c r="BK185" s="170">
        <f t="shared" si="19"/>
        <v>0</v>
      </c>
      <c r="BL185" s="16" t="s">
        <v>130</v>
      </c>
      <c r="BM185" s="16" t="s">
        <v>371</v>
      </c>
    </row>
    <row r="186" spans="2:65" s="1" customFormat="1" ht="22.5" customHeight="1">
      <c r="B186" s="158"/>
      <c r="C186" s="193" t="s">
        <v>372</v>
      </c>
      <c r="D186" s="193" t="s">
        <v>206</v>
      </c>
      <c r="E186" s="194" t="s">
        <v>373</v>
      </c>
      <c r="F186" s="195" t="s">
        <v>374</v>
      </c>
      <c r="G186" s="196" t="s">
        <v>151</v>
      </c>
      <c r="H186" s="197">
        <v>1</v>
      </c>
      <c r="I186" s="198"/>
      <c r="J186" s="199">
        <f t="shared" si="10"/>
        <v>0</v>
      </c>
      <c r="K186" s="195" t="s">
        <v>20</v>
      </c>
      <c r="L186" s="200"/>
      <c r="M186" s="201" t="s">
        <v>20</v>
      </c>
      <c r="N186" s="202" t="s">
        <v>48</v>
      </c>
      <c r="O186" s="34"/>
      <c r="P186" s="168">
        <f t="shared" si="11"/>
        <v>0</v>
      </c>
      <c r="Q186" s="168">
        <v>0.00023</v>
      </c>
      <c r="R186" s="168">
        <f t="shared" si="12"/>
        <v>0.00023</v>
      </c>
      <c r="S186" s="168">
        <v>0</v>
      </c>
      <c r="T186" s="169">
        <f t="shared" si="13"/>
        <v>0</v>
      </c>
      <c r="AR186" s="16" t="s">
        <v>165</v>
      </c>
      <c r="AT186" s="16" t="s">
        <v>206</v>
      </c>
      <c r="AU186" s="16" t="s">
        <v>81</v>
      </c>
      <c r="AY186" s="16" t="s">
        <v>123</v>
      </c>
      <c r="BE186" s="170">
        <f t="shared" si="14"/>
        <v>0</v>
      </c>
      <c r="BF186" s="170">
        <f t="shared" si="15"/>
        <v>0</v>
      </c>
      <c r="BG186" s="170">
        <f t="shared" si="16"/>
        <v>0</v>
      </c>
      <c r="BH186" s="170">
        <f t="shared" si="17"/>
        <v>0</v>
      </c>
      <c r="BI186" s="170">
        <f t="shared" si="18"/>
        <v>0</v>
      </c>
      <c r="BJ186" s="16" t="s">
        <v>130</v>
      </c>
      <c r="BK186" s="170">
        <f t="shared" si="19"/>
        <v>0</v>
      </c>
      <c r="BL186" s="16" t="s">
        <v>130</v>
      </c>
      <c r="BM186" s="16" t="s">
        <v>375</v>
      </c>
    </row>
    <row r="187" spans="2:65" s="1" customFormat="1" ht="22.5" customHeight="1">
      <c r="B187" s="158"/>
      <c r="C187" s="193" t="s">
        <v>376</v>
      </c>
      <c r="D187" s="193" t="s">
        <v>206</v>
      </c>
      <c r="E187" s="194" t="s">
        <v>377</v>
      </c>
      <c r="F187" s="195" t="s">
        <v>378</v>
      </c>
      <c r="G187" s="196" t="s">
        <v>151</v>
      </c>
      <c r="H187" s="197">
        <v>1</v>
      </c>
      <c r="I187" s="198"/>
      <c r="J187" s="199">
        <f t="shared" si="10"/>
        <v>0</v>
      </c>
      <c r="K187" s="195" t="s">
        <v>20</v>
      </c>
      <c r="L187" s="200"/>
      <c r="M187" s="201" t="s">
        <v>20</v>
      </c>
      <c r="N187" s="202" t="s">
        <v>48</v>
      </c>
      <c r="O187" s="34"/>
      <c r="P187" s="168">
        <f t="shared" si="11"/>
        <v>0</v>
      </c>
      <c r="Q187" s="168">
        <v>0.00029</v>
      </c>
      <c r="R187" s="168">
        <f t="shared" si="12"/>
        <v>0.00029</v>
      </c>
      <c r="S187" s="168">
        <v>0</v>
      </c>
      <c r="T187" s="169">
        <f t="shared" si="13"/>
        <v>0</v>
      </c>
      <c r="AR187" s="16" t="s">
        <v>165</v>
      </c>
      <c r="AT187" s="16" t="s">
        <v>206</v>
      </c>
      <c r="AU187" s="16" t="s">
        <v>81</v>
      </c>
      <c r="AY187" s="16" t="s">
        <v>123</v>
      </c>
      <c r="BE187" s="170">
        <f t="shared" si="14"/>
        <v>0</v>
      </c>
      <c r="BF187" s="170">
        <f t="shared" si="15"/>
        <v>0</v>
      </c>
      <c r="BG187" s="170">
        <f t="shared" si="16"/>
        <v>0</v>
      </c>
      <c r="BH187" s="170">
        <f t="shared" si="17"/>
        <v>0</v>
      </c>
      <c r="BI187" s="170">
        <f t="shared" si="18"/>
        <v>0</v>
      </c>
      <c r="BJ187" s="16" t="s">
        <v>130</v>
      </c>
      <c r="BK187" s="170">
        <f t="shared" si="19"/>
        <v>0</v>
      </c>
      <c r="BL187" s="16" t="s">
        <v>130</v>
      </c>
      <c r="BM187" s="16" t="s">
        <v>379</v>
      </c>
    </row>
    <row r="188" spans="2:65" s="1" customFormat="1" ht="22.5" customHeight="1">
      <c r="B188" s="158"/>
      <c r="C188" s="193" t="s">
        <v>380</v>
      </c>
      <c r="D188" s="193" t="s">
        <v>206</v>
      </c>
      <c r="E188" s="194" t="s">
        <v>381</v>
      </c>
      <c r="F188" s="195" t="s">
        <v>382</v>
      </c>
      <c r="G188" s="196" t="s">
        <v>151</v>
      </c>
      <c r="H188" s="197">
        <v>4</v>
      </c>
      <c r="I188" s="198"/>
      <c r="J188" s="199">
        <f t="shared" si="10"/>
        <v>0</v>
      </c>
      <c r="K188" s="195" t="s">
        <v>20</v>
      </c>
      <c r="L188" s="200"/>
      <c r="M188" s="201" t="s">
        <v>20</v>
      </c>
      <c r="N188" s="202" t="s">
        <v>48</v>
      </c>
      <c r="O188" s="34"/>
      <c r="P188" s="168">
        <f t="shared" si="11"/>
        <v>0</v>
      </c>
      <c r="Q188" s="168">
        <v>0.00017</v>
      </c>
      <c r="R188" s="168">
        <f t="shared" si="12"/>
        <v>0.00068</v>
      </c>
      <c r="S188" s="168">
        <v>0</v>
      </c>
      <c r="T188" s="169">
        <f t="shared" si="13"/>
        <v>0</v>
      </c>
      <c r="AR188" s="16" t="s">
        <v>165</v>
      </c>
      <c r="AT188" s="16" t="s">
        <v>206</v>
      </c>
      <c r="AU188" s="16" t="s">
        <v>81</v>
      </c>
      <c r="AY188" s="16" t="s">
        <v>123</v>
      </c>
      <c r="BE188" s="170">
        <f t="shared" si="14"/>
        <v>0</v>
      </c>
      <c r="BF188" s="170">
        <f t="shared" si="15"/>
        <v>0</v>
      </c>
      <c r="BG188" s="170">
        <f t="shared" si="16"/>
        <v>0</v>
      </c>
      <c r="BH188" s="170">
        <f t="shared" si="17"/>
        <v>0</v>
      </c>
      <c r="BI188" s="170">
        <f t="shared" si="18"/>
        <v>0</v>
      </c>
      <c r="BJ188" s="16" t="s">
        <v>130</v>
      </c>
      <c r="BK188" s="170">
        <f t="shared" si="19"/>
        <v>0</v>
      </c>
      <c r="BL188" s="16" t="s">
        <v>130</v>
      </c>
      <c r="BM188" s="16" t="s">
        <v>383</v>
      </c>
    </row>
    <row r="189" spans="2:65" s="1" customFormat="1" ht="22.5" customHeight="1">
      <c r="B189" s="158"/>
      <c r="C189" s="193" t="s">
        <v>384</v>
      </c>
      <c r="D189" s="193" t="s">
        <v>206</v>
      </c>
      <c r="E189" s="194" t="s">
        <v>385</v>
      </c>
      <c r="F189" s="195" t="s">
        <v>386</v>
      </c>
      <c r="G189" s="196" t="s">
        <v>268</v>
      </c>
      <c r="H189" s="197">
        <v>4</v>
      </c>
      <c r="I189" s="198"/>
      <c r="J189" s="199">
        <f t="shared" si="10"/>
        <v>0</v>
      </c>
      <c r="K189" s="195" t="s">
        <v>20</v>
      </c>
      <c r="L189" s="200"/>
      <c r="M189" s="201" t="s">
        <v>20</v>
      </c>
      <c r="N189" s="202" t="s">
        <v>48</v>
      </c>
      <c r="O189" s="34"/>
      <c r="P189" s="168">
        <f t="shared" si="11"/>
        <v>0</v>
      </c>
      <c r="Q189" s="168">
        <v>0.00148</v>
      </c>
      <c r="R189" s="168">
        <f t="shared" si="12"/>
        <v>0.00592</v>
      </c>
      <c r="S189" s="168">
        <v>0</v>
      </c>
      <c r="T189" s="169">
        <f t="shared" si="13"/>
        <v>0</v>
      </c>
      <c r="AR189" s="16" t="s">
        <v>165</v>
      </c>
      <c r="AT189" s="16" t="s">
        <v>206</v>
      </c>
      <c r="AU189" s="16" t="s">
        <v>81</v>
      </c>
      <c r="AY189" s="16" t="s">
        <v>123</v>
      </c>
      <c r="BE189" s="170">
        <f t="shared" si="14"/>
        <v>0</v>
      </c>
      <c r="BF189" s="170">
        <f t="shared" si="15"/>
        <v>0</v>
      </c>
      <c r="BG189" s="170">
        <f t="shared" si="16"/>
        <v>0</v>
      </c>
      <c r="BH189" s="170">
        <f t="shared" si="17"/>
        <v>0</v>
      </c>
      <c r="BI189" s="170">
        <f t="shared" si="18"/>
        <v>0</v>
      </c>
      <c r="BJ189" s="16" t="s">
        <v>130</v>
      </c>
      <c r="BK189" s="170">
        <f t="shared" si="19"/>
        <v>0</v>
      </c>
      <c r="BL189" s="16" t="s">
        <v>130</v>
      </c>
      <c r="BM189" s="16" t="s">
        <v>387</v>
      </c>
    </row>
    <row r="190" spans="2:65" s="1" customFormat="1" ht="22.5" customHeight="1">
      <c r="B190" s="158"/>
      <c r="C190" s="193" t="s">
        <v>388</v>
      </c>
      <c r="D190" s="193" t="s">
        <v>206</v>
      </c>
      <c r="E190" s="194" t="s">
        <v>389</v>
      </c>
      <c r="F190" s="195" t="s">
        <v>390</v>
      </c>
      <c r="G190" s="196" t="s">
        <v>268</v>
      </c>
      <c r="H190" s="197">
        <v>4</v>
      </c>
      <c r="I190" s="198"/>
      <c r="J190" s="199">
        <f t="shared" si="10"/>
        <v>0</v>
      </c>
      <c r="K190" s="195" t="s">
        <v>20</v>
      </c>
      <c r="L190" s="200"/>
      <c r="M190" s="201" t="s">
        <v>20</v>
      </c>
      <c r="N190" s="202" t="s">
        <v>48</v>
      </c>
      <c r="O190" s="34"/>
      <c r="P190" s="168">
        <f t="shared" si="11"/>
        <v>0</v>
      </c>
      <c r="Q190" s="168">
        <v>0.00148</v>
      </c>
      <c r="R190" s="168">
        <f t="shared" si="12"/>
        <v>0.00592</v>
      </c>
      <c r="S190" s="168">
        <v>0</v>
      </c>
      <c r="T190" s="169">
        <f t="shared" si="13"/>
        <v>0</v>
      </c>
      <c r="AR190" s="16" t="s">
        <v>165</v>
      </c>
      <c r="AT190" s="16" t="s">
        <v>206</v>
      </c>
      <c r="AU190" s="16" t="s">
        <v>81</v>
      </c>
      <c r="AY190" s="16" t="s">
        <v>123</v>
      </c>
      <c r="BE190" s="170">
        <f t="shared" si="14"/>
        <v>0</v>
      </c>
      <c r="BF190" s="170">
        <f t="shared" si="15"/>
        <v>0</v>
      </c>
      <c r="BG190" s="170">
        <f t="shared" si="16"/>
        <v>0</v>
      </c>
      <c r="BH190" s="170">
        <f t="shared" si="17"/>
        <v>0</v>
      </c>
      <c r="BI190" s="170">
        <f t="shared" si="18"/>
        <v>0</v>
      </c>
      <c r="BJ190" s="16" t="s">
        <v>130</v>
      </c>
      <c r="BK190" s="170">
        <f t="shared" si="19"/>
        <v>0</v>
      </c>
      <c r="BL190" s="16" t="s">
        <v>130</v>
      </c>
      <c r="BM190" s="16" t="s">
        <v>391</v>
      </c>
    </row>
    <row r="191" spans="2:65" s="1" customFormat="1" ht="22.5" customHeight="1">
      <c r="B191" s="158"/>
      <c r="C191" s="159" t="s">
        <v>392</v>
      </c>
      <c r="D191" s="159" t="s">
        <v>125</v>
      </c>
      <c r="E191" s="160" t="s">
        <v>393</v>
      </c>
      <c r="F191" s="161" t="s">
        <v>394</v>
      </c>
      <c r="G191" s="162" t="s">
        <v>145</v>
      </c>
      <c r="H191" s="163">
        <v>241</v>
      </c>
      <c r="I191" s="164"/>
      <c r="J191" s="165">
        <f t="shared" si="10"/>
        <v>0</v>
      </c>
      <c r="K191" s="161" t="s">
        <v>20</v>
      </c>
      <c r="L191" s="33"/>
      <c r="M191" s="166" t="s">
        <v>20</v>
      </c>
      <c r="N191" s="167" t="s">
        <v>48</v>
      </c>
      <c r="O191" s="34"/>
      <c r="P191" s="168">
        <f t="shared" si="11"/>
        <v>0</v>
      </c>
      <c r="Q191" s="168">
        <v>0.00074</v>
      </c>
      <c r="R191" s="168">
        <f t="shared" si="12"/>
        <v>0.17834</v>
      </c>
      <c r="S191" s="168">
        <v>0</v>
      </c>
      <c r="T191" s="169">
        <f t="shared" si="13"/>
        <v>0</v>
      </c>
      <c r="AR191" s="16" t="s">
        <v>130</v>
      </c>
      <c r="AT191" s="16" t="s">
        <v>125</v>
      </c>
      <c r="AU191" s="16" t="s">
        <v>81</v>
      </c>
      <c r="AY191" s="16" t="s">
        <v>123</v>
      </c>
      <c r="BE191" s="170">
        <f t="shared" si="14"/>
        <v>0</v>
      </c>
      <c r="BF191" s="170">
        <f t="shared" si="15"/>
        <v>0</v>
      </c>
      <c r="BG191" s="170">
        <f t="shared" si="16"/>
        <v>0</v>
      </c>
      <c r="BH191" s="170">
        <f t="shared" si="17"/>
        <v>0</v>
      </c>
      <c r="BI191" s="170">
        <f t="shared" si="18"/>
        <v>0</v>
      </c>
      <c r="BJ191" s="16" t="s">
        <v>130</v>
      </c>
      <c r="BK191" s="170">
        <f t="shared" si="19"/>
        <v>0</v>
      </c>
      <c r="BL191" s="16" t="s">
        <v>130</v>
      </c>
      <c r="BM191" s="16" t="s">
        <v>395</v>
      </c>
    </row>
    <row r="192" spans="2:65" s="1" customFormat="1" ht="22.5" customHeight="1">
      <c r="B192" s="158"/>
      <c r="C192" s="193" t="s">
        <v>396</v>
      </c>
      <c r="D192" s="193" t="s">
        <v>206</v>
      </c>
      <c r="E192" s="194" t="s">
        <v>397</v>
      </c>
      <c r="F192" s="195" t="s">
        <v>398</v>
      </c>
      <c r="G192" s="196" t="s">
        <v>145</v>
      </c>
      <c r="H192" s="197">
        <v>241</v>
      </c>
      <c r="I192" s="198"/>
      <c r="J192" s="199">
        <f t="shared" si="10"/>
        <v>0</v>
      </c>
      <c r="K192" s="195" t="s">
        <v>20</v>
      </c>
      <c r="L192" s="200"/>
      <c r="M192" s="201" t="s">
        <v>20</v>
      </c>
      <c r="N192" s="202" t="s">
        <v>48</v>
      </c>
      <c r="O192" s="34"/>
      <c r="P192" s="168">
        <f t="shared" si="11"/>
        <v>0</v>
      </c>
      <c r="Q192" s="168">
        <v>0.00148</v>
      </c>
      <c r="R192" s="168">
        <f t="shared" si="12"/>
        <v>0.35668</v>
      </c>
      <c r="S192" s="168">
        <v>0</v>
      </c>
      <c r="T192" s="169">
        <f t="shared" si="13"/>
        <v>0</v>
      </c>
      <c r="AR192" s="16" t="s">
        <v>165</v>
      </c>
      <c r="AT192" s="16" t="s">
        <v>206</v>
      </c>
      <c r="AU192" s="16" t="s">
        <v>81</v>
      </c>
      <c r="AY192" s="16" t="s">
        <v>123</v>
      </c>
      <c r="BE192" s="170">
        <f t="shared" si="14"/>
        <v>0</v>
      </c>
      <c r="BF192" s="170">
        <f t="shared" si="15"/>
        <v>0</v>
      </c>
      <c r="BG192" s="170">
        <f t="shared" si="16"/>
        <v>0</v>
      </c>
      <c r="BH192" s="170">
        <f t="shared" si="17"/>
        <v>0</v>
      </c>
      <c r="BI192" s="170">
        <f t="shared" si="18"/>
        <v>0</v>
      </c>
      <c r="BJ192" s="16" t="s">
        <v>130</v>
      </c>
      <c r="BK192" s="170">
        <f t="shared" si="19"/>
        <v>0</v>
      </c>
      <c r="BL192" s="16" t="s">
        <v>130</v>
      </c>
      <c r="BM192" s="16" t="s">
        <v>399</v>
      </c>
    </row>
    <row r="193" spans="2:65" s="1" customFormat="1" ht="22.5" customHeight="1">
      <c r="B193" s="158"/>
      <c r="C193" s="193" t="s">
        <v>400</v>
      </c>
      <c r="D193" s="193" t="s">
        <v>206</v>
      </c>
      <c r="E193" s="194" t="s">
        <v>401</v>
      </c>
      <c r="F193" s="195" t="s">
        <v>402</v>
      </c>
      <c r="G193" s="196" t="s">
        <v>151</v>
      </c>
      <c r="H193" s="197">
        <v>1</v>
      </c>
      <c r="I193" s="198"/>
      <c r="J193" s="199">
        <f t="shared" si="10"/>
        <v>0</v>
      </c>
      <c r="K193" s="195" t="s">
        <v>20</v>
      </c>
      <c r="L193" s="200"/>
      <c r="M193" s="201" t="s">
        <v>20</v>
      </c>
      <c r="N193" s="202" t="s">
        <v>48</v>
      </c>
      <c r="O193" s="34"/>
      <c r="P193" s="168">
        <f t="shared" si="11"/>
        <v>0</v>
      </c>
      <c r="Q193" s="168">
        <v>0.00016</v>
      </c>
      <c r="R193" s="168">
        <f t="shared" si="12"/>
        <v>0.00016</v>
      </c>
      <c r="S193" s="168">
        <v>0</v>
      </c>
      <c r="T193" s="169">
        <f t="shared" si="13"/>
        <v>0</v>
      </c>
      <c r="AR193" s="16" t="s">
        <v>165</v>
      </c>
      <c r="AT193" s="16" t="s">
        <v>206</v>
      </c>
      <c r="AU193" s="16" t="s">
        <v>81</v>
      </c>
      <c r="AY193" s="16" t="s">
        <v>123</v>
      </c>
      <c r="BE193" s="170">
        <f t="shared" si="14"/>
        <v>0</v>
      </c>
      <c r="BF193" s="170">
        <f t="shared" si="15"/>
        <v>0</v>
      </c>
      <c r="BG193" s="170">
        <f t="shared" si="16"/>
        <v>0</v>
      </c>
      <c r="BH193" s="170">
        <f t="shared" si="17"/>
        <v>0</v>
      </c>
      <c r="BI193" s="170">
        <f t="shared" si="18"/>
        <v>0</v>
      </c>
      <c r="BJ193" s="16" t="s">
        <v>130</v>
      </c>
      <c r="BK193" s="170">
        <f t="shared" si="19"/>
        <v>0</v>
      </c>
      <c r="BL193" s="16" t="s">
        <v>130</v>
      </c>
      <c r="BM193" s="16" t="s">
        <v>403</v>
      </c>
    </row>
    <row r="194" spans="2:65" s="1" customFormat="1" ht="22.5" customHeight="1">
      <c r="B194" s="158"/>
      <c r="C194" s="193" t="s">
        <v>404</v>
      </c>
      <c r="D194" s="193" t="s">
        <v>206</v>
      </c>
      <c r="E194" s="194" t="s">
        <v>405</v>
      </c>
      <c r="F194" s="195" t="s">
        <v>406</v>
      </c>
      <c r="G194" s="196" t="s">
        <v>151</v>
      </c>
      <c r="H194" s="197">
        <v>1</v>
      </c>
      <c r="I194" s="198"/>
      <c r="J194" s="199">
        <f t="shared" si="10"/>
        <v>0</v>
      </c>
      <c r="K194" s="195" t="s">
        <v>20</v>
      </c>
      <c r="L194" s="200"/>
      <c r="M194" s="201" t="s">
        <v>20</v>
      </c>
      <c r="N194" s="202" t="s">
        <v>48</v>
      </c>
      <c r="O194" s="34"/>
      <c r="P194" s="168">
        <f t="shared" si="11"/>
        <v>0</v>
      </c>
      <c r="Q194" s="168">
        <v>0.00016</v>
      </c>
      <c r="R194" s="168">
        <f t="shared" si="12"/>
        <v>0.00016</v>
      </c>
      <c r="S194" s="168">
        <v>0</v>
      </c>
      <c r="T194" s="169">
        <f t="shared" si="13"/>
        <v>0</v>
      </c>
      <c r="AR194" s="16" t="s">
        <v>165</v>
      </c>
      <c r="AT194" s="16" t="s">
        <v>206</v>
      </c>
      <c r="AU194" s="16" t="s">
        <v>81</v>
      </c>
      <c r="AY194" s="16" t="s">
        <v>123</v>
      </c>
      <c r="BE194" s="170">
        <f t="shared" si="14"/>
        <v>0</v>
      </c>
      <c r="BF194" s="170">
        <f t="shared" si="15"/>
        <v>0</v>
      </c>
      <c r="BG194" s="170">
        <f t="shared" si="16"/>
        <v>0</v>
      </c>
      <c r="BH194" s="170">
        <f t="shared" si="17"/>
        <v>0</v>
      </c>
      <c r="BI194" s="170">
        <f t="shared" si="18"/>
        <v>0</v>
      </c>
      <c r="BJ194" s="16" t="s">
        <v>130</v>
      </c>
      <c r="BK194" s="170">
        <f t="shared" si="19"/>
        <v>0</v>
      </c>
      <c r="BL194" s="16" t="s">
        <v>130</v>
      </c>
      <c r="BM194" s="16" t="s">
        <v>407</v>
      </c>
    </row>
    <row r="195" spans="2:65" s="1" customFormat="1" ht="22.5" customHeight="1">
      <c r="B195" s="158"/>
      <c r="C195" s="193" t="s">
        <v>408</v>
      </c>
      <c r="D195" s="193" t="s">
        <v>206</v>
      </c>
      <c r="E195" s="194" t="s">
        <v>409</v>
      </c>
      <c r="F195" s="195" t="s">
        <v>410</v>
      </c>
      <c r="G195" s="196" t="s">
        <v>151</v>
      </c>
      <c r="H195" s="197">
        <v>2</v>
      </c>
      <c r="I195" s="198"/>
      <c r="J195" s="199">
        <f t="shared" si="10"/>
        <v>0</v>
      </c>
      <c r="K195" s="195" t="s">
        <v>20</v>
      </c>
      <c r="L195" s="200"/>
      <c r="M195" s="201" t="s">
        <v>20</v>
      </c>
      <c r="N195" s="202" t="s">
        <v>48</v>
      </c>
      <c r="O195" s="34"/>
      <c r="P195" s="168">
        <f t="shared" si="11"/>
        <v>0</v>
      </c>
      <c r="Q195" s="168">
        <v>0.00016</v>
      </c>
      <c r="R195" s="168">
        <f t="shared" si="12"/>
        <v>0.00032</v>
      </c>
      <c r="S195" s="168">
        <v>0</v>
      </c>
      <c r="T195" s="169">
        <f t="shared" si="13"/>
        <v>0</v>
      </c>
      <c r="AR195" s="16" t="s">
        <v>165</v>
      </c>
      <c r="AT195" s="16" t="s">
        <v>206</v>
      </c>
      <c r="AU195" s="16" t="s">
        <v>81</v>
      </c>
      <c r="AY195" s="16" t="s">
        <v>123</v>
      </c>
      <c r="BE195" s="170">
        <f t="shared" si="14"/>
        <v>0</v>
      </c>
      <c r="BF195" s="170">
        <f t="shared" si="15"/>
        <v>0</v>
      </c>
      <c r="BG195" s="170">
        <f t="shared" si="16"/>
        <v>0</v>
      </c>
      <c r="BH195" s="170">
        <f t="shared" si="17"/>
        <v>0</v>
      </c>
      <c r="BI195" s="170">
        <f t="shared" si="18"/>
        <v>0</v>
      </c>
      <c r="BJ195" s="16" t="s">
        <v>130</v>
      </c>
      <c r="BK195" s="170">
        <f t="shared" si="19"/>
        <v>0</v>
      </c>
      <c r="BL195" s="16" t="s">
        <v>130</v>
      </c>
      <c r="BM195" s="16" t="s">
        <v>411</v>
      </c>
    </row>
    <row r="196" spans="2:65" s="1" customFormat="1" ht="22.5" customHeight="1">
      <c r="B196" s="158"/>
      <c r="C196" s="193" t="s">
        <v>412</v>
      </c>
      <c r="D196" s="193" t="s">
        <v>206</v>
      </c>
      <c r="E196" s="194" t="s">
        <v>413</v>
      </c>
      <c r="F196" s="195" t="s">
        <v>414</v>
      </c>
      <c r="G196" s="196" t="s">
        <v>151</v>
      </c>
      <c r="H196" s="197">
        <v>1</v>
      </c>
      <c r="I196" s="198"/>
      <c r="J196" s="199">
        <f t="shared" si="10"/>
        <v>0</v>
      </c>
      <c r="K196" s="195" t="s">
        <v>20</v>
      </c>
      <c r="L196" s="200"/>
      <c r="M196" s="201" t="s">
        <v>20</v>
      </c>
      <c r="N196" s="202" t="s">
        <v>48</v>
      </c>
      <c r="O196" s="34"/>
      <c r="P196" s="168">
        <f t="shared" si="11"/>
        <v>0</v>
      </c>
      <c r="Q196" s="168">
        <v>0.00023</v>
      </c>
      <c r="R196" s="168">
        <f t="shared" si="12"/>
        <v>0.00023</v>
      </c>
      <c r="S196" s="168">
        <v>0</v>
      </c>
      <c r="T196" s="169">
        <f t="shared" si="13"/>
        <v>0</v>
      </c>
      <c r="AR196" s="16" t="s">
        <v>165</v>
      </c>
      <c r="AT196" s="16" t="s">
        <v>206</v>
      </c>
      <c r="AU196" s="16" t="s">
        <v>81</v>
      </c>
      <c r="AY196" s="16" t="s">
        <v>123</v>
      </c>
      <c r="BE196" s="170">
        <f t="shared" si="14"/>
        <v>0</v>
      </c>
      <c r="BF196" s="170">
        <f t="shared" si="15"/>
        <v>0</v>
      </c>
      <c r="BG196" s="170">
        <f t="shared" si="16"/>
        <v>0</v>
      </c>
      <c r="BH196" s="170">
        <f t="shared" si="17"/>
        <v>0</v>
      </c>
      <c r="BI196" s="170">
        <f t="shared" si="18"/>
        <v>0</v>
      </c>
      <c r="BJ196" s="16" t="s">
        <v>130</v>
      </c>
      <c r="BK196" s="170">
        <f t="shared" si="19"/>
        <v>0</v>
      </c>
      <c r="BL196" s="16" t="s">
        <v>130</v>
      </c>
      <c r="BM196" s="16" t="s">
        <v>415</v>
      </c>
    </row>
    <row r="197" spans="2:65" s="1" customFormat="1" ht="22.5" customHeight="1">
      <c r="B197" s="158"/>
      <c r="C197" s="193" t="s">
        <v>416</v>
      </c>
      <c r="D197" s="193" t="s">
        <v>206</v>
      </c>
      <c r="E197" s="194" t="s">
        <v>417</v>
      </c>
      <c r="F197" s="195" t="s">
        <v>418</v>
      </c>
      <c r="G197" s="196" t="s">
        <v>151</v>
      </c>
      <c r="H197" s="197">
        <v>1</v>
      </c>
      <c r="I197" s="198"/>
      <c r="J197" s="199">
        <f t="shared" si="10"/>
        <v>0</v>
      </c>
      <c r="K197" s="195" t="s">
        <v>20</v>
      </c>
      <c r="L197" s="200"/>
      <c r="M197" s="201" t="s">
        <v>20</v>
      </c>
      <c r="N197" s="202" t="s">
        <v>48</v>
      </c>
      <c r="O197" s="34"/>
      <c r="P197" s="168">
        <f t="shared" si="11"/>
        <v>0</v>
      </c>
      <c r="Q197" s="168">
        <v>0.00029</v>
      </c>
      <c r="R197" s="168">
        <f t="shared" si="12"/>
        <v>0.00029</v>
      </c>
      <c r="S197" s="168">
        <v>0</v>
      </c>
      <c r="T197" s="169">
        <f t="shared" si="13"/>
        <v>0</v>
      </c>
      <c r="AR197" s="16" t="s">
        <v>165</v>
      </c>
      <c r="AT197" s="16" t="s">
        <v>206</v>
      </c>
      <c r="AU197" s="16" t="s">
        <v>81</v>
      </c>
      <c r="AY197" s="16" t="s">
        <v>123</v>
      </c>
      <c r="BE197" s="170">
        <f t="shared" si="14"/>
        <v>0</v>
      </c>
      <c r="BF197" s="170">
        <f t="shared" si="15"/>
        <v>0</v>
      </c>
      <c r="BG197" s="170">
        <f t="shared" si="16"/>
        <v>0</v>
      </c>
      <c r="BH197" s="170">
        <f t="shared" si="17"/>
        <v>0</v>
      </c>
      <c r="BI197" s="170">
        <f t="shared" si="18"/>
        <v>0</v>
      </c>
      <c r="BJ197" s="16" t="s">
        <v>130</v>
      </c>
      <c r="BK197" s="170">
        <f t="shared" si="19"/>
        <v>0</v>
      </c>
      <c r="BL197" s="16" t="s">
        <v>130</v>
      </c>
      <c r="BM197" s="16" t="s">
        <v>419</v>
      </c>
    </row>
    <row r="198" spans="2:65" s="1" customFormat="1" ht="22.5" customHeight="1">
      <c r="B198" s="158"/>
      <c r="C198" s="193" t="s">
        <v>420</v>
      </c>
      <c r="D198" s="193" t="s">
        <v>206</v>
      </c>
      <c r="E198" s="194" t="s">
        <v>421</v>
      </c>
      <c r="F198" s="195" t="s">
        <v>422</v>
      </c>
      <c r="G198" s="196" t="s">
        <v>268</v>
      </c>
      <c r="H198" s="197">
        <v>1</v>
      </c>
      <c r="I198" s="198"/>
      <c r="J198" s="199">
        <f t="shared" si="10"/>
        <v>0</v>
      </c>
      <c r="K198" s="195" t="s">
        <v>20</v>
      </c>
      <c r="L198" s="200"/>
      <c r="M198" s="201" t="s">
        <v>20</v>
      </c>
      <c r="N198" s="202" t="s">
        <v>48</v>
      </c>
      <c r="O198" s="34"/>
      <c r="P198" s="168">
        <f t="shared" si="11"/>
        <v>0</v>
      </c>
      <c r="Q198" s="168">
        <v>0.00148</v>
      </c>
      <c r="R198" s="168">
        <f t="shared" si="12"/>
        <v>0.00148</v>
      </c>
      <c r="S198" s="168">
        <v>0</v>
      </c>
      <c r="T198" s="169">
        <f t="shared" si="13"/>
        <v>0</v>
      </c>
      <c r="AR198" s="16" t="s">
        <v>165</v>
      </c>
      <c r="AT198" s="16" t="s">
        <v>206</v>
      </c>
      <c r="AU198" s="16" t="s">
        <v>81</v>
      </c>
      <c r="AY198" s="16" t="s">
        <v>123</v>
      </c>
      <c r="BE198" s="170">
        <f t="shared" si="14"/>
        <v>0</v>
      </c>
      <c r="BF198" s="170">
        <f t="shared" si="15"/>
        <v>0</v>
      </c>
      <c r="BG198" s="170">
        <f t="shared" si="16"/>
        <v>0</v>
      </c>
      <c r="BH198" s="170">
        <f t="shared" si="17"/>
        <v>0</v>
      </c>
      <c r="BI198" s="170">
        <f t="shared" si="18"/>
        <v>0</v>
      </c>
      <c r="BJ198" s="16" t="s">
        <v>130</v>
      </c>
      <c r="BK198" s="170">
        <f t="shared" si="19"/>
        <v>0</v>
      </c>
      <c r="BL198" s="16" t="s">
        <v>130</v>
      </c>
      <c r="BM198" s="16" t="s">
        <v>423</v>
      </c>
    </row>
    <row r="199" spans="2:65" s="1" customFormat="1" ht="22.5" customHeight="1">
      <c r="B199" s="158"/>
      <c r="C199" s="193" t="s">
        <v>424</v>
      </c>
      <c r="D199" s="193" t="s">
        <v>206</v>
      </c>
      <c r="E199" s="194" t="s">
        <v>425</v>
      </c>
      <c r="F199" s="195" t="s">
        <v>426</v>
      </c>
      <c r="G199" s="196" t="s">
        <v>151</v>
      </c>
      <c r="H199" s="197">
        <v>1</v>
      </c>
      <c r="I199" s="198"/>
      <c r="J199" s="199">
        <f t="shared" si="10"/>
        <v>0</v>
      </c>
      <c r="K199" s="195" t="s">
        <v>20</v>
      </c>
      <c r="L199" s="200"/>
      <c r="M199" s="201" t="s">
        <v>20</v>
      </c>
      <c r="N199" s="202" t="s">
        <v>48</v>
      </c>
      <c r="O199" s="34"/>
      <c r="P199" s="168">
        <f t="shared" si="11"/>
        <v>0</v>
      </c>
      <c r="Q199" s="168">
        <v>0.00017</v>
      </c>
      <c r="R199" s="168">
        <f t="shared" si="12"/>
        <v>0.00017</v>
      </c>
      <c r="S199" s="168">
        <v>0</v>
      </c>
      <c r="T199" s="169">
        <f t="shared" si="13"/>
        <v>0</v>
      </c>
      <c r="AR199" s="16" t="s">
        <v>165</v>
      </c>
      <c r="AT199" s="16" t="s">
        <v>206</v>
      </c>
      <c r="AU199" s="16" t="s">
        <v>81</v>
      </c>
      <c r="AY199" s="16" t="s">
        <v>123</v>
      </c>
      <c r="BE199" s="170">
        <f t="shared" si="14"/>
        <v>0</v>
      </c>
      <c r="BF199" s="170">
        <f t="shared" si="15"/>
        <v>0</v>
      </c>
      <c r="BG199" s="170">
        <f t="shared" si="16"/>
        <v>0</v>
      </c>
      <c r="BH199" s="170">
        <f t="shared" si="17"/>
        <v>0</v>
      </c>
      <c r="BI199" s="170">
        <f t="shared" si="18"/>
        <v>0</v>
      </c>
      <c r="BJ199" s="16" t="s">
        <v>130</v>
      </c>
      <c r="BK199" s="170">
        <f t="shared" si="19"/>
        <v>0</v>
      </c>
      <c r="BL199" s="16" t="s">
        <v>130</v>
      </c>
      <c r="BM199" s="16" t="s">
        <v>427</v>
      </c>
    </row>
    <row r="200" spans="2:65" s="1" customFormat="1" ht="22.5" customHeight="1">
      <c r="B200" s="158"/>
      <c r="C200" s="193" t="s">
        <v>428</v>
      </c>
      <c r="D200" s="193" t="s">
        <v>206</v>
      </c>
      <c r="E200" s="194" t="s">
        <v>429</v>
      </c>
      <c r="F200" s="195" t="s">
        <v>430</v>
      </c>
      <c r="G200" s="196" t="s">
        <v>268</v>
      </c>
      <c r="H200" s="197">
        <v>1</v>
      </c>
      <c r="I200" s="198"/>
      <c r="J200" s="199">
        <f t="shared" si="10"/>
        <v>0</v>
      </c>
      <c r="K200" s="195" t="s">
        <v>20</v>
      </c>
      <c r="L200" s="200"/>
      <c r="M200" s="201" t="s">
        <v>20</v>
      </c>
      <c r="N200" s="202" t="s">
        <v>48</v>
      </c>
      <c r="O200" s="34"/>
      <c r="P200" s="168">
        <f t="shared" si="11"/>
        <v>0</v>
      </c>
      <c r="Q200" s="168">
        <v>0.00148</v>
      </c>
      <c r="R200" s="168">
        <f t="shared" si="12"/>
        <v>0.00148</v>
      </c>
      <c r="S200" s="168">
        <v>0</v>
      </c>
      <c r="T200" s="169">
        <f t="shared" si="13"/>
        <v>0</v>
      </c>
      <c r="AR200" s="16" t="s">
        <v>165</v>
      </c>
      <c r="AT200" s="16" t="s">
        <v>206</v>
      </c>
      <c r="AU200" s="16" t="s">
        <v>81</v>
      </c>
      <c r="AY200" s="16" t="s">
        <v>123</v>
      </c>
      <c r="BE200" s="170">
        <f t="shared" si="14"/>
        <v>0</v>
      </c>
      <c r="BF200" s="170">
        <f t="shared" si="15"/>
        <v>0</v>
      </c>
      <c r="BG200" s="170">
        <f t="shared" si="16"/>
        <v>0</v>
      </c>
      <c r="BH200" s="170">
        <f t="shared" si="17"/>
        <v>0</v>
      </c>
      <c r="BI200" s="170">
        <f t="shared" si="18"/>
        <v>0</v>
      </c>
      <c r="BJ200" s="16" t="s">
        <v>130</v>
      </c>
      <c r="BK200" s="170">
        <f t="shared" si="19"/>
        <v>0</v>
      </c>
      <c r="BL200" s="16" t="s">
        <v>130</v>
      </c>
      <c r="BM200" s="16" t="s">
        <v>431</v>
      </c>
    </row>
    <row r="201" spans="2:65" s="1" customFormat="1" ht="22.5" customHeight="1">
      <c r="B201" s="158"/>
      <c r="C201" s="193" t="s">
        <v>432</v>
      </c>
      <c r="D201" s="193" t="s">
        <v>206</v>
      </c>
      <c r="E201" s="194" t="s">
        <v>433</v>
      </c>
      <c r="F201" s="195" t="s">
        <v>434</v>
      </c>
      <c r="G201" s="196" t="s">
        <v>268</v>
      </c>
      <c r="H201" s="197">
        <v>1</v>
      </c>
      <c r="I201" s="198"/>
      <c r="J201" s="199">
        <f t="shared" si="10"/>
        <v>0</v>
      </c>
      <c r="K201" s="195" t="s">
        <v>20</v>
      </c>
      <c r="L201" s="200"/>
      <c r="M201" s="201" t="s">
        <v>20</v>
      </c>
      <c r="N201" s="202" t="s">
        <v>48</v>
      </c>
      <c r="O201" s="34"/>
      <c r="P201" s="168">
        <f t="shared" si="11"/>
        <v>0</v>
      </c>
      <c r="Q201" s="168">
        <v>0.00148</v>
      </c>
      <c r="R201" s="168">
        <f t="shared" si="12"/>
        <v>0.00148</v>
      </c>
      <c r="S201" s="168">
        <v>0</v>
      </c>
      <c r="T201" s="169">
        <f t="shared" si="13"/>
        <v>0</v>
      </c>
      <c r="AR201" s="16" t="s">
        <v>165</v>
      </c>
      <c r="AT201" s="16" t="s">
        <v>206</v>
      </c>
      <c r="AU201" s="16" t="s">
        <v>81</v>
      </c>
      <c r="AY201" s="16" t="s">
        <v>123</v>
      </c>
      <c r="BE201" s="170">
        <f t="shared" si="14"/>
        <v>0</v>
      </c>
      <c r="BF201" s="170">
        <f t="shared" si="15"/>
        <v>0</v>
      </c>
      <c r="BG201" s="170">
        <f t="shared" si="16"/>
        <v>0</v>
      </c>
      <c r="BH201" s="170">
        <f t="shared" si="17"/>
        <v>0</v>
      </c>
      <c r="BI201" s="170">
        <f t="shared" si="18"/>
        <v>0</v>
      </c>
      <c r="BJ201" s="16" t="s">
        <v>130</v>
      </c>
      <c r="BK201" s="170">
        <f t="shared" si="19"/>
        <v>0</v>
      </c>
      <c r="BL201" s="16" t="s">
        <v>130</v>
      </c>
      <c r="BM201" s="16" t="s">
        <v>435</v>
      </c>
    </row>
    <row r="202" spans="2:65" s="1" customFormat="1" ht="22.5" customHeight="1">
      <c r="B202" s="158"/>
      <c r="C202" s="159" t="s">
        <v>436</v>
      </c>
      <c r="D202" s="159" t="s">
        <v>125</v>
      </c>
      <c r="E202" s="160" t="s">
        <v>437</v>
      </c>
      <c r="F202" s="161" t="s">
        <v>438</v>
      </c>
      <c r="G202" s="162" t="s">
        <v>145</v>
      </c>
      <c r="H202" s="163">
        <v>100</v>
      </c>
      <c r="I202" s="164"/>
      <c r="J202" s="165">
        <f t="shared" si="10"/>
        <v>0</v>
      </c>
      <c r="K202" s="161" t="s">
        <v>129</v>
      </c>
      <c r="L202" s="33"/>
      <c r="M202" s="166" t="s">
        <v>20</v>
      </c>
      <c r="N202" s="167" t="s">
        <v>48</v>
      </c>
      <c r="O202" s="34"/>
      <c r="P202" s="168">
        <f t="shared" si="11"/>
        <v>0</v>
      </c>
      <c r="Q202" s="168">
        <v>0</v>
      </c>
      <c r="R202" s="168">
        <f t="shared" si="12"/>
        <v>0</v>
      </c>
      <c r="S202" s="168">
        <v>0</v>
      </c>
      <c r="T202" s="169">
        <f t="shared" si="13"/>
        <v>0</v>
      </c>
      <c r="AR202" s="16" t="s">
        <v>130</v>
      </c>
      <c r="AT202" s="16" t="s">
        <v>125</v>
      </c>
      <c r="AU202" s="16" t="s">
        <v>81</v>
      </c>
      <c r="AY202" s="16" t="s">
        <v>123</v>
      </c>
      <c r="BE202" s="170">
        <f t="shared" si="14"/>
        <v>0</v>
      </c>
      <c r="BF202" s="170">
        <f t="shared" si="15"/>
        <v>0</v>
      </c>
      <c r="BG202" s="170">
        <f t="shared" si="16"/>
        <v>0</v>
      </c>
      <c r="BH202" s="170">
        <f t="shared" si="17"/>
        <v>0</v>
      </c>
      <c r="BI202" s="170">
        <f t="shared" si="18"/>
        <v>0</v>
      </c>
      <c r="BJ202" s="16" t="s">
        <v>130</v>
      </c>
      <c r="BK202" s="170">
        <f t="shared" si="19"/>
        <v>0</v>
      </c>
      <c r="BL202" s="16" t="s">
        <v>130</v>
      </c>
      <c r="BM202" s="16" t="s">
        <v>439</v>
      </c>
    </row>
    <row r="203" spans="2:51" s="11" customFormat="1" ht="22.5" customHeight="1">
      <c r="B203" s="171"/>
      <c r="D203" s="172" t="s">
        <v>132</v>
      </c>
      <c r="E203" s="173" t="s">
        <v>20</v>
      </c>
      <c r="F203" s="174" t="s">
        <v>440</v>
      </c>
      <c r="H203" s="175">
        <v>100</v>
      </c>
      <c r="I203" s="176"/>
      <c r="L203" s="171"/>
      <c r="M203" s="177"/>
      <c r="N203" s="178"/>
      <c r="O203" s="178"/>
      <c r="P203" s="178"/>
      <c r="Q203" s="178"/>
      <c r="R203" s="178"/>
      <c r="S203" s="178"/>
      <c r="T203" s="179"/>
      <c r="AT203" s="180" t="s">
        <v>132</v>
      </c>
      <c r="AU203" s="180" t="s">
        <v>81</v>
      </c>
      <c r="AV203" s="11" t="s">
        <v>81</v>
      </c>
      <c r="AW203" s="11" t="s">
        <v>39</v>
      </c>
      <c r="AX203" s="11" t="s">
        <v>22</v>
      </c>
      <c r="AY203" s="180" t="s">
        <v>123</v>
      </c>
    </row>
    <row r="204" spans="2:65" s="1" customFormat="1" ht="22.5" customHeight="1">
      <c r="B204" s="158"/>
      <c r="C204" s="159" t="s">
        <v>441</v>
      </c>
      <c r="D204" s="159" t="s">
        <v>125</v>
      </c>
      <c r="E204" s="160" t="s">
        <v>442</v>
      </c>
      <c r="F204" s="161" t="s">
        <v>443</v>
      </c>
      <c r="G204" s="162" t="s">
        <v>145</v>
      </c>
      <c r="H204" s="163">
        <v>622</v>
      </c>
      <c r="I204" s="164"/>
      <c r="J204" s="165">
        <f>ROUND(I204*H204,2)</f>
        <v>0</v>
      </c>
      <c r="K204" s="161" t="s">
        <v>129</v>
      </c>
      <c r="L204" s="33"/>
      <c r="M204" s="166" t="s">
        <v>20</v>
      </c>
      <c r="N204" s="167" t="s">
        <v>48</v>
      </c>
      <c r="O204" s="34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AR204" s="16" t="s">
        <v>130</v>
      </c>
      <c r="AT204" s="16" t="s">
        <v>125</v>
      </c>
      <c r="AU204" s="16" t="s">
        <v>81</v>
      </c>
      <c r="AY204" s="16" t="s">
        <v>123</v>
      </c>
      <c r="BE204" s="170">
        <f>IF(N204="základní",J204,0)</f>
        <v>0</v>
      </c>
      <c r="BF204" s="170">
        <f>IF(N204="snížená",J204,0)</f>
        <v>0</v>
      </c>
      <c r="BG204" s="170">
        <f>IF(N204="zákl. přenesená",J204,0)</f>
        <v>0</v>
      </c>
      <c r="BH204" s="170">
        <f>IF(N204="sníž. přenesená",J204,0)</f>
        <v>0</v>
      </c>
      <c r="BI204" s="170">
        <f>IF(N204="nulová",J204,0)</f>
        <v>0</v>
      </c>
      <c r="BJ204" s="16" t="s">
        <v>130</v>
      </c>
      <c r="BK204" s="170">
        <f>ROUND(I204*H204,2)</f>
        <v>0</v>
      </c>
      <c r="BL204" s="16" t="s">
        <v>130</v>
      </c>
      <c r="BM204" s="16" t="s">
        <v>444</v>
      </c>
    </row>
    <row r="205" spans="2:51" s="11" customFormat="1" ht="22.5" customHeight="1">
      <c r="B205" s="171"/>
      <c r="D205" s="172" t="s">
        <v>132</v>
      </c>
      <c r="E205" s="173" t="s">
        <v>20</v>
      </c>
      <c r="F205" s="174" t="s">
        <v>445</v>
      </c>
      <c r="H205" s="175">
        <v>622</v>
      </c>
      <c r="I205" s="176"/>
      <c r="L205" s="171"/>
      <c r="M205" s="177"/>
      <c r="N205" s="178"/>
      <c r="O205" s="178"/>
      <c r="P205" s="178"/>
      <c r="Q205" s="178"/>
      <c r="R205" s="178"/>
      <c r="S205" s="178"/>
      <c r="T205" s="179"/>
      <c r="AT205" s="180" t="s">
        <v>132</v>
      </c>
      <c r="AU205" s="180" t="s">
        <v>81</v>
      </c>
      <c r="AV205" s="11" t="s">
        <v>81</v>
      </c>
      <c r="AW205" s="11" t="s">
        <v>39</v>
      </c>
      <c r="AX205" s="11" t="s">
        <v>22</v>
      </c>
      <c r="AY205" s="180" t="s">
        <v>123</v>
      </c>
    </row>
    <row r="206" spans="2:65" s="1" customFormat="1" ht="22.5" customHeight="1">
      <c r="B206" s="158"/>
      <c r="C206" s="159" t="s">
        <v>446</v>
      </c>
      <c r="D206" s="159" t="s">
        <v>125</v>
      </c>
      <c r="E206" s="160" t="s">
        <v>447</v>
      </c>
      <c r="F206" s="161" t="s">
        <v>448</v>
      </c>
      <c r="G206" s="162" t="s">
        <v>145</v>
      </c>
      <c r="H206" s="163">
        <v>630</v>
      </c>
      <c r="I206" s="164"/>
      <c r="J206" s="165">
        <f>ROUND(I206*H206,2)</f>
        <v>0</v>
      </c>
      <c r="K206" s="161" t="s">
        <v>129</v>
      </c>
      <c r="L206" s="33"/>
      <c r="M206" s="166" t="s">
        <v>20</v>
      </c>
      <c r="N206" s="167" t="s">
        <v>48</v>
      </c>
      <c r="O206" s="34"/>
      <c r="P206" s="168">
        <f>O206*H206</f>
        <v>0</v>
      </c>
      <c r="Q206" s="168">
        <v>6E-05</v>
      </c>
      <c r="R206" s="168">
        <f>Q206*H206</f>
        <v>0.0378</v>
      </c>
      <c r="S206" s="168">
        <v>0</v>
      </c>
      <c r="T206" s="169">
        <f>S206*H206</f>
        <v>0</v>
      </c>
      <c r="AR206" s="16" t="s">
        <v>130</v>
      </c>
      <c r="AT206" s="16" t="s">
        <v>125</v>
      </c>
      <c r="AU206" s="16" t="s">
        <v>81</v>
      </c>
      <c r="AY206" s="16" t="s">
        <v>123</v>
      </c>
      <c r="BE206" s="170">
        <f>IF(N206="základní",J206,0)</f>
        <v>0</v>
      </c>
      <c r="BF206" s="170">
        <f>IF(N206="snížená",J206,0)</f>
        <v>0</v>
      </c>
      <c r="BG206" s="170">
        <f>IF(N206="zákl. přenesená",J206,0)</f>
        <v>0</v>
      </c>
      <c r="BH206" s="170">
        <f>IF(N206="sníž. přenesená",J206,0)</f>
        <v>0</v>
      </c>
      <c r="BI206" s="170">
        <f>IF(N206="nulová",J206,0)</f>
        <v>0</v>
      </c>
      <c r="BJ206" s="16" t="s">
        <v>130</v>
      </c>
      <c r="BK206" s="170">
        <f>ROUND(I206*H206,2)</f>
        <v>0</v>
      </c>
      <c r="BL206" s="16" t="s">
        <v>130</v>
      </c>
      <c r="BM206" s="16" t="s">
        <v>449</v>
      </c>
    </row>
    <row r="207" spans="2:65" s="1" customFormat="1" ht="22.5" customHeight="1">
      <c r="B207" s="158"/>
      <c r="C207" s="159" t="s">
        <v>450</v>
      </c>
      <c r="D207" s="159" t="s">
        <v>125</v>
      </c>
      <c r="E207" s="160" t="s">
        <v>451</v>
      </c>
      <c r="F207" s="161" t="s">
        <v>452</v>
      </c>
      <c r="G207" s="162" t="s">
        <v>145</v>
      </c>
      <c r="H207" s="163">
        <v>622</v>
      </c>
      <c r="I207" s="164"/>
      <c r="J207" s="165">
        <f>ROUND(I207*H207,2)</f>
        <v>0</v>
      </c>
      <c r="K207" s="161" t="s">
        <v>20</v>
      </c>
      <c r="L207" s="33"/>
      <c r="M207" s="166" t="s">
        <v>20</v>
      </c>
      <c r="N207" s="167" t="s">
        <v>48</v>
      </c>
      <c r="O207" s="34"/>
      <c r="P207" s="168">
        <f>O207*H207</f>
        <v>0</v>
      </c>
      <c r="Q207" s="168">
        <v>0</v>
      </c>
      <c r="R207" s="168">
        <f>Q207*H207</f>
        <v>0</v>
      </c>
      <c r="S207" s="168">
        <v>0.01102</v>
      </c>
      <c r="T207" s="169">
        <f>S207*H207</f>
        <v>6.85444</v>
      </c>
      <c r="AR207" s="16" t="s">
        <v>205</v>
      </c>
      <c r="AT207" s="16" t="s">
        <v>125</v>
      </c>
      <c r="AU207" s="16" t="s">
        <v>81</v>
      </c>
      <c r="AY207" s="16" t="s">
        <v>123</v>
      </c>
      <c r="BE207" s="170">
        <f>IF(N207="základní",J207,0)</f>
        <v>0</v>
      </c>
      <c r="BF207" s="170">
        <f>IF(N207="snížená",J207,0)</f>
        <v>0</v>
      </c>
      <c r="BG207" s="170">
        <f>IF(N207="zákl. přenesená",J207,0)</f>
        <v>0</v>
      </c>
      <c r="BH207" s="170">
        <f>IF(N207="sníž. přenesená",J207,0)</f>
        <v>0</v>
      </c>
      <c r="BI207" s="170">
        <f>IF(N207="nulová",J207,0)</f>
        <v>0</v>
      </c>
      <c r="BJ207" s="16" t="s">
        <v>130</v>
      </c>
      <c r="BK207" s="170">
        <f>ROUND(I207*H207,2)</f>
        <v>0</v>
      </c>
      <c r="BL207" s="16" t="s">
        <v>205</v>
      </c>
      <c r="BM207" s="16" t="s">
        <v>453</v>
      </c>
    </row>
    <row r="208" spans="2:63" s="10" customFormat="1" ht="29.85" customHeight="1">
      <c r="B208" s="144"/>
      <c r="D208" s="155" t="s">
        <v>74</v>
      </c>
      <c r="E208" s="156" t="s">
        <v>170</v>
      </c>
      <c r="F208" s="156" t="s">
        <v>454</v>
      </c>
      <c r="I208" s="147"/>
      <c r="J208" s="157">
        <f>BK208</f>
        <v>0</v>
      </c>
      <c r="L208" s="144"/>
      <c r="M208" s="149"/>
      <c r="N208" s="150"/>
      <c r="O208" s="150"/>
      <c r="P208" s="151">
        <f>SUM(P209:P219)</f>
        <v>0</v>
      </c>
      <c r="Q208" s="150"/>
      <c r="R208" s="151">
        <f>SUM(R209:R219)</f>
        <v>2.41599</v>
      </c>
      <c r="S208" s="150"/>
      <c r="T208" s="152">
        <f>SUM(T209:T219)</f>
        <v>193.58336200000002</v>
      </c>
      <c r="AR208" s="145" t="s">
        <v>22</v>
      </c>
      <c r="AT208" s="153" t="s">
        <v>74</v>
      </c>
      <c r="AU208" s="153" t="s">
        <v>22</v>
      </c>
      <c r="AY208" s="145" t="s">
        <v>123</v>
      </c>
      <c r="BK208" s="154">
        <f>SUM(BK209:BK219)</f>
        <v>0</v>
      </c>
    </row>
    <row r="209" spans="2:65" s="1" customFormat="1" ht="31.5" customHeight="1">
      <c r="B209" s="158"/>
      <c r="C209" s="159" t="s">
        <v>455</v>
      </c>
      <c r="D209" s="159" t="s">
        <v>125</v>
      </c>
      <c r="E209" s="160" t="s">
        <v>456</v>
      </c>
      <c r="F209" s="161" t="s">
        <v>457</v>
      </c>
      <c r="G209" s="162" t="s">
        <v>145</v>
      </c>
      <c r="H209" s="163">
        <v>118</v>
      </c>
      <c r="I209" s="164"/>
      <c r="J209" s="165">
        <f>ROUND(I209*H209,2)</f>
        <v>0</v>
      </c>
      <c r="K209" s="161" t="s">
        <v>129</v>
      </c>
      <c r="L209" s="33"/>
      <c r="M209" s="166" t="s">
        <v>20</v>
      </c>
      <c r="N209" s="167" t="s">
        <v>48</v>
      </c>
      <c r="O209" s="34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AR209" s="16" t="s">
        <v>130</v>
      </c>
      <c r="AT209" s="16" t="s">
        <v>125</v>
      </c>
      <c r="AU209" s="16" t="s">
        <v>81</v>
      </c>
      <c r="AY209" s="16" t="s">
        <v>123</v>
      </c>
      <c r="BE209" s="170">
        <f>IF(N209="základní",J209,0)</f>
        <v>0</v>
      </c>
      <c r="BF209" s="170">
        <f>IF(N209="snížená",J209,0)</f>
        <v>0</v>
      </c>
      <c r="BG209" s="170">
        <f>IF(N209="zákl. přenesená",J209,0)</f>
        <v>0</v>
      </c>
      <c r="BH209" s="170">
        <f>IF(N209="sníž. přenesená",J209,0)</f>
        <v>0</v>
      </c>
      <c r="BI209" s="170">
        <f>IF(N209="nulová",J209,0)</f>
        <v>0</v>
      </c>
      <c r="BJ209" s="16" t="s">
        <v>130</v>
      </c>
      <c r="BK209" s="170">
        <f>ROUND(I209*H209,2)</f>
        <v>0</v>
      </c>
      <c r="BL209" s="16" t="s">
        <v>130</v>
      </c>
      <c r="BM209" s="16" t="s">
        <v>458</v>
      </c>
    </row>
    <row r="210" spans="2:65" s="1" customFormat="1" ht="22.5" customHeight="1">
      <c r="B210" s="158"/>
      <c r="C210" s="193" t="s">
        <v>459</v>
      </c>
      <c r="D210" s="193" t="s">
        <v>206</v>
      </c>
      <c r="E210" s="194" t="s">
        <v>460</v>
      </c>
      <c r="F210" s="195" t="s">
        <v>461</v>
      </c>
      <c r="G210" s="196" t="s">
        <v>151</v>
      </c>
      <c r="H210" s="197">
        <v>30</v>
      </c>
      <c r="I210" s="198"/>
      <c r="J210" s="199">
        <f>ROUND(I210*H210,2)</f>
        <v>0</v>
      </c>
      <c r="K210" s="195" t="s">
        <v>129</v>
      </c>
      <c r="L210" s="200"/>
      <c r="M210" s="201" t="s">
        <v>20</v>
      </c>
      <c r="N210" s="202" t="s">
        <v>48</v>
      </c>
      <c r="O210" s="34"/>
      <c r="P210" s="168">
        <f>O210*H210</f>
        <v>0</v>
      </c>
      <c r="Q210" s="168">
        <v>0.0515</v>
      </c>
      <c r="R210" s="168">
        <f>Q210*H210</f>
        <v>1.545</v>
      </c>
      <c r="S210" s="168">
        <v>0</v>
      </c>
      <c r="T210" s="169">
        <f>S210*H210</f>
        <v>0</v>
      </c>
      <c r="AR210" s="16" t="s">
        <v>165</v>
      </c>
      <c r="AT210" s="16" t="s">
        <v>206</v>
      </c>
      <c r="AU210" s="16" t="s">
        <v>81</v>
      </c>
      <c r="AY210" s="16" t="s">
        <v>123</v>
      </c>
      <c r="BE210" s="170">
        <f>IF(N210="základní",J210,0)</f>
        <v>0</v>
      </c>
      <c r="BF210" s="170">
        <f>IF(N210="snížená",J210,0)</f>
        <v>0</v>
      </c>
      <c r="BG210" s="170">
        <f>IF(N210="zákl. přenesená",J210,0)</f>
        <v>0</v>
      </c>
      <c r="BH210" s="170">
        <f>IF(N210="sníž. přenesená",J210,0)</f>
        <v>0</v>
      </c>
      <c r="BI210" s="170">
        <f>IF(N210="nulová",J210,0)</f>
        <v>0</v>
      </c>
      <c r="BJ210" s="16" t="s">
        <v>130</v>
      </c>
      <c r="BK210" s="170">
        <f>ROUND(I210*H210,2)</f>
        <v>0</v>
      </c>
      <c r="BL210" s="16" t="s">
        <v>130</v>
      </c>
      <c r="BM210" s="16" t="s">
        <v>462</v>
      </c>
    </row>
    <row r="211" spans="2:65" s="1" customFormat="1" ht="22.5" customHeight="1">
      <c r="B211" s="158"/>
      <c r="C211" s="159" t="s">
        <v>463</v>
      </c>
      <c r="D211" s="159" t="s">
        <v>125</v>
      </c>
      <c r="E211" s="160" t="s">
        <v>464</v>
      </c>
      <c r="F211" s="161" t="s">
        <v>465</v>
      </c>
      <c r="G211" s="162" t="s">
        <v>145</v>
      </c>
      <c r="H211" s="163">
        <v>3</v>
      </c>
      <c r="I211" s="164"/>
      <c r="J211" s="165">
        <f>ROUND(I211*H211,2)</f>
        <v>0</v>
      </c>
      <c r="K211" s="161" t="s">
        <v>129</v>
      </c>
      <c r="L211" s="33"/>
      <c r="M211" s="166" t="s">
        <v>20</v>
      </c>
      <c r="N211" s="167" t="s">
        <v>48</v>
      </c>
      <c r="O211" s="34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AR211" s="16" t="s">
        <v>130</v>
      </c>
      <c r="AT211" s="16" t="s">
        <v>125</v>
      </c>
      <c r="AU211" s="16" t="s">
        <v>81</v>
      </c>
      <c r="AY211" s="16" t="s">
        <v>123</v>
      </c>
      <c r="BE211" s="170">
        <f>IF(N211="základní",J211,0)</f>
        <v>0</v>
      </c>
      <c r="BF211" s="170">
        <f>IF(N211="snížená",J211,0)</f>
        <v>0</v>
      </c>
      <c r="BG211" s="170">
        <f>IF(N211="zákl. přenesená",J211,0)</f>
        <v>0</v>
      </c>
      <c r="BH211" s="170">
        <f>IF(N211="sníž. přenesená",J211,0)</f>
        <v>0</v>
      </c>
      <c r="BI211" s="170">
        <f>IF(N211="nulová",J211,0)</f>
        <v>0</v>
      </c>
      <c r="BJ211" s="16" t="s">
        <v>130</v>
      </c>
      <c r="BK211" s="170">
        <f>ROUND(I211*H211,2)</f>
        <v>0</v>
      </c>
      <c r="BL211" s="16" t="s">
        <v>130</v>
      </c>
      <c r="BM211" s="16" t="s">
        <v>466</v>
      </c>
    </row>
    <row r="212" spans="2:65" s="1" customFormat="1" ht="22.5" customHeight="1">
      <c r="B212" s="158"/>
      <c r="C212" s="159" t="s">
        <v>467</v>
      </c>
      <c r="D212" s="159" t="s">
        <v>125</v>
      </c>
      <c r="E212" s="160" t="s">
        <v>468</v>
      </c>
      <c r="F212" s="161" t="s">
        <v>469</v>
      </c>
      <c r="G212" s="162" t="s">
        <v>145</v>
      </c>
      <c r="H212" s="163">
        <v>3</v>
      </c>
      <c r="I212" s="164"/>
      <c r="J212" s="165">
        <f>ROUND(I212*H212,2)</f>
        <v>0</v>
      </c>
      <c r="K212" s="161" t="s">
        <v>129</v>
      </c>
      <c r="L212" s="33"/>
      <c r="M212" s="166" t="s">
        <v>20</v>
      </c>
      <c r="N212" s="167" t="s">
        <v>48</v>
      </c>
      <c r="O212" s="34"/>
      <c r="P212" s="168">
        <f>O212*H212</f>
        <v>0</v>
      </c>
      <c r="Q212" s="168">
        <v>0.29033</v>
      </c>
      <c r="R212" s="168">
        <f>Q212*H212</f>
        <v>0.8709899999999999</v>
      </c>
      <c r="S212" s="168">
        <v>0</v>
      </c>
      <c r="T212" s="169">
        <f>S212*H212</f>
        <v>0</v>
      </c>
      <c r="AR212" s="16" t="s">
        <v>130</v>
      </c>
      <c r="AT212" s="16" t="s">
        <v>125</v>
      </c>
      <c r="AU212" s="16" t="s">
        <v>81</v>
      </c>
      <c r="AY212" s="16" t="s">
        <v>123</v>
      </c>
      <c r="BE212" s="170">
        <f>IF(N212="základní",J212,0)</f>
        <v>0</v>
      </c>
      <c r="BF212" s="170">
        <f>IF(N212="snížená",J212,0)</f>
        <v>0</v>
      </c>
      <c r="BG212" s="170">
        <f>IF(N212="zákl. přenesená",J212,0)</f>
        <v>0</v>
      </c>
      <c r="BH212" s="170">
        <f>IF(N212="sníž. přenesená",J212,0)</f>
        <v>0</v>
      </c>
      <c r="BI212" s="170">
        <f>IF(N212="nulová",J212,0)</f>
        <v>0</v>
      </c>
      <c r="BJ212" s="16" t="s">
        <v>130</v>
      </c>
      <c r="BK212" s="170">
        <f>ROUND(I212*H212,2)</f>
        <v>0</v>
      </c>
      <c r="BL212" s="16" t="s">
        <v>130</v>
      </c>
      <c r="BM212" s="16" t="s">
        <v>470</v>
      </c>
    </row>
    <row r="213" spans="2:65" s="1" customFormat="1" ht="31.5" customHeight="1">
      <c r="B213" s="158"/>
      <c r="C213" s="159" t="s">
        <v>471</v>
      </c>
      <c r="D213" s="159" t="s">
        <v>125</v>
      </c>
      <c r="E213" s="160" t="s">
        <v>472</v>
      </c>
      <c r="F213" s="161" t="s">
        <v>473</v>
      </c>
      <c r="G213" s="162" t="s">
        <v>151</v>
      </c>
      <c r="H213" s="163">
        <v>1036.667</v>
      </c>
      <c r="I213" s="164"/>
      <c r="J213" s="165">
        <f>ROUND(I213*H213,2)</f>
        <v>0</v>
      </c>
      <c r="K213" s="161" t="s">
        <v>129</v>
      </c>
      <c r="L213" s="33"/>
      <c r="M213" s="166" t="s">
        <v>20</v>
      </c>
      <c r="N213" s="167" t="s">
        <v>48</v>
      </c>
      <c r="O213" s="34"/>
      <c r="P213" s="168">
        <f>O213*H213</f>
        <v>0</v>
      </c>
      <c r="Q213" s="168">
        <v>0</v>
      </c>
      <c r="R213" s="168">
        <f>Q213*H213</f>
        <v>0</v>
      </c>
      <c r="S213" s="168">
        <v>0.086</v>
      </c>
      <c r="T213" s="169">
        <f>S213*H213</f>
        <v>89.15336199999999</v>
      </c>
      <c r="AR213" s="16" t="s">
        <v>130</v>
      </c>
      <c r="AT213" s="16" t="s">
        <v>125</v>
      </c>
      <c r="AU213" s="16" t="s">
        <v>81</v>
      </c>
      <c r="AY213" s="16" t="s">
        <v>123</v>
      </c>
      <c r="BE213" s="170">
        <f>IF(N213="základní",J213,0)</f>
        <v>0</v>
      </c>
      <c r="BF213" s="170">
        <f>IF(N213="snížená",J213,0)</f>
        <v>0</v>
      </c>
      <c r="BG213" s="170">
        <f>IF(N213="zákl. přenesená",J213,0)</f>
        <v>0</v>
      </c>
      <c r="BH213" s="170">
        <f>IF(N213="sníž. přenesená",J213,0)</f>
        <v>0</v>
      </c>
      <c r="BI213" s="170">
        <f>IF(N213="nulová",J213,0)</f>
        <v>0</v>
      </c>
      <c r="BJ213" s="16" t="s">
        <v>130</v>
      </c>
      <c r="BK213" s="170">
        <f>ROUND(I213*H213,2)</f>
        <v>0</v>
      </c>
      <c r="BL213" s="16" t="s">
        <v>130</v>
      </c>
      <c r="BM213" s="16" t="s">
        <v>474</v>
      </c>
    </row>
    <row r="214" spans="2:51" s="11" customFormat="1" ht="22.5" customHeight="1">
      <c r="B214" s="171"/>
      <c r="D214" s="172" t="s">
        <v>132</v>
      </c>
      <c r="E214" s="173" t="s">
        <v>20</v>
      </c>
      <c r="F214" s="174" t="s">
        <v>475</v>
      </c>
      <c r="H214" s="175">
        <v>1036.667</v>
      </c>
      <c r="I214" s="176"/>
      <c r="L214" s="171"/>
      <c r="M214" s="177"/>
      <c r="N214" s="178"/>
      <c r="O214" s="178"/>
      <c r="P214" s="178"/>
      <c r="Q214" s="178"/>
      <c r="R214" s="178"/>
      <c r="S214" s="178"/>
      <c r="T214" s="179"/>
      <c r="AT214" s="180" t="s">
        <v>132</v>
      </c>
      <c r="AU214" s="180" t="s">
        <v>81</v>
      </c>
      <c r="AV214" s="11" t="s">
        <v>81</v>
      </c>
      <c r="AW214" s="11" t="s">
        <v>39</v>
      </c>
      <c r="AX214" s="11" t="s">
        <v>22</v>
      </c>
      <c r="AY214" s="180" t="s">
        <v>123</v>
      </c>
    </row>
    <row r="215" spans="2:65" s="1" customFormat="1" ht="22.5" customHeight="1">
      <c r="B215" s="158"/>
      <c r="C215" s="159" t="s">
        <v>476</v>
      </c>
      <c r="D215" s="159" t="s">
        <v>125</v>
      </c>
      <c r="E215" s="160" t="s">
        <v>477</v>
      </c>
      <c r="F215" s="161" t="s">
        <v>478</v>
      </c>
      <c r="G215" s="162" t="s">
        <v>160</v>
      </c>
      <c r="H215" s="163">
        <v>46.65</v>
      </c>
      <c r="I215" s="164"/>
      <c r="J215" s="165">
        <f>ROUND(I215*H215,2)</f>
        <v>0</v>
      </c>
      <c r="K215" s="161" t="s">
        <v>20</v>
      </c>
      <c r="L215" s="33"/>
      <c r="M215" s="166" t="s">
        <v>20</v>
      </c>
      <c r="N215" s="167" t="s">
        <v>48</v>
      </c>
      <c r="O215" s="34"/>
      <c r="P215" s="168">
        <f>O215*H215</f>
        <v>0</v>
      </c>
      <c r="Q215" s="168">
        <v>0</v>
      </c>
      <c r="R215" s="168">
        <f>Q215*H215</f>
        <v>0</v>
      </c>
      <c r="S215" s="168">
        <v>2.2</v>
      </c>
      <c r="T215" s="169">
        <f>S215*H215</f>
        <v>102.63000000000001</v>
      </c>
      <c r="AR215" s="16" t="s">
        <v>130</v>
      </c>
      <c r="AT215" s="16" t="s">
        <v>125</v>
      </c>
      <c r="AU215" s="16" t="s">
        <v>81</v>
      </c>
      <c r="AY215" s="16" t="s">
        <v>123</v>
      </c>
      <c r="BE215" s="170">
        <f>IF(N215="základní",J215,0)</f>
        <v>0</v>
      </c>
      <c r="BF215" s="170">
        <f>IF(N215="snížená",J215,0)</f>
        <v>0</v>
      </c>
      <c r="BG215" s="170">
        <f>IF(N215="zákl. přenesená",J215,0)</f>
        <v>0</v>
      </c>
      <c r="BH215" s="170">
        <f>IF(N215="sníž. přenesená",J215,0)</f>
        <v>0</v>
      </c>
      <c r="BI215" s="170">
        <f>IF(N215="nulová",J215,0)</f>
        <v>0</v>
      </c>
      <c r="BJ215" s="16" t="s">
        <v>130</v>
      </c>
      <c r="BK215" s="170">
        <f>ROUND(I215*H215,2)</f>
        <v>0</v>
      </c>
      <c r="BL215" s="16" t="s">
        <v>130</v>
      </c>
      <c r="BM215" s="16" t="s">
        <v>479</v>
      </c>
    </row>
    <row r="216" spans="2:51" s="11" customFormat="1" ht="22.5" customHeight="1">
      <c r="B216" s="171"/>
      <c r="D216" s="172" t="s">
        <v>132</v>
      </c>
      <c r="E216" s="173" t="s">
        <v>20</v>
      </c>
      <c r="F216" s="174" t="s">
        <v>480</v>
      </c>
      <c r="H216" s="175">
        <v>46.65</v>
      </c>
      <c r="I216" s="176"/>
      <c r="L216" s="171"/>
      <c r="M216" s="177"/>
      <c r="N216" s="178"/>
      <c r="O216" s="178"/>
      <c r="P216" s="178"/>
      <c r="Q216" s="178"/>
      <c r="R216" s="178"/>
      <c r="S216" s="178"/>
      <c r="T216" s="179"/>
      <c r="AT216" s="180" t="s">
        <v>132</v>
      </c>
      <c r="AU216" s="180" t="s">
        <v>81</v>
      </c>
      <c r="AV216" s="11" t="s">
        <v>81</v>
      </c>
      <c r="AW216" s="11" t="s">
        <v>39</v>
      </c>
      <c r="AX216" s="11" t="s">
        <v>22</v>
      </c>
      <c r="AY216" s="180" t="s">
        <v>123</v>
      </c>
    </row>
    <row r="217" spans="2:65" s="1" customFormat="1" ht="22.5" customHeight="1">
      <c r="B217" s="158"/>
      <c r="C217" s="159" t="s">
        <v>481</v>
      </c>
      <c r="D217" s="159" t="s">
        <v>125</v>
      </c>
      <c r="E217" s="160" t="s">
        <v>482</v>
      </c>
      <c r="F217" s="161" t="s">
        <v>483</v>
      </c>
      <c r="G217" s="162" t="s">
        <v>145</v>
      </c>
      <c r="H217" s="163">
        <v>3</v>
      </c>
      <c r="I217" s="164"/>
      <c r="J217" s="165">
        <f>ROUND(I217*H217,2)</f>
        <v>0</v>
      </c>
      <c r="K217" s="161" t="s">
        <v>129</v>
      </c>
      <c r="L217" s="33"/>
      <c r="M217" s="166" t="s">
        <v>20</v>
      </c>
      <c r="N217" s="167" t="s">
        <v>48</v>
      </c>
      <c r="O217" s="34"/>
      <c r="P217" s="168">
        <f>O217*H217</f>
        <v>0</v>
      </c>
      <c r="Q217" s="168">
        <v>0</v>
      </c>
      <c r="R217" s="168">
        <f>Q217*H217</f>
        <v>0</v>
      </c>
      <c r="S217" s="168">
        <v>0.6</v>
      </c>
      <c r="T217" s="169">
        <f>S217*H217</f>
        <v>1.7999999999999998</v>
      </c>
      <c r="AR217" s="16" t="s">
        <v>130</v>
      </c>
      <c r="AT217" s="16" t="s">
        <v>125</v>
      </c>
      <c r="AU217" s="16" t="s">
        <v>81</v>
      </c>
      <c r="AY217" s="16" t="s">
        <v>123</v>
      </c>
      <c r="BE217" s="170">
        <f>IF(N217="základní",J217,0)</f>
        <v>0</v>
      </c>
      <c r="BF217" s="170">
        <f>IF(N217="snížená",J217,0)</f>
        <v>0</v>
      </c>
      <c r="BG217" s="170">
        <f>IF(N217="zákl. přenesená",J217,0)</f>
        <v>0</v>
      </c>
      <c r="BH217" s="170">
        <f>IF(N217="sníž. přenesená",J217,0)</f>
        <v>0</v>
      </c>
      <c r="BI217" s="170">
        <f>IF(N217="nulová",J217,0)</f>
        <v>0</v>
      </c>
      <c r="BJ217" s="16" t="s">
        <v>130</v>
      </c>
      <c r="BK217" s="170">
        <f>ROUND(I217*H217,2)</f>
        <v>0</v>
      </c>
      <c r="BL217" s="16" t="s">
        <v>130</v>
      </c>
      <c r="BM217" s="16" t="s">
        <v>484</v>
      </c>
    </row>
    <row r="218" spans="2:65" s="1" customFormat="1" ht="22.5" customHeight="1">
      <c r="B218" s="158"/>
      <c r="C218" s="159" t="s">
        <v>485</v>
      </c>
      <c r="D218" s="159" t="s">
        <v>125</v>
      </c>
      <c r="E218" s="160" t="s">
        <v>486</v>
      </c>
      <c r="F218" s="161" t="s">
        <v>487</v>
      </c>
      <c r="G218" s="162" t="s">
        <v>145</v>
      </c>
      <c r="H218" s="163">
        <v>118</v>
      </c>
      <c r="I218" s="164"/>
      <c r="J218" s="165">
        <f>ROUND(I218*H218,2)</f>
        <v>0</v>
      </c>
      <c r="K218" s="161" t="s">
        <v>129</v>
      </c>
      <c r="L218" s="33"/>
      <c r="M218" s="166" t="s">
        <v>20</v>
      </c>
      <c r="N218" s="167" t="s">
        <v>48</v>
      </c>
      <c r="O218" s="34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AR218" s="16" t="s">
        <v>130</v>
      </c>
      <c r="AT218" s="16" t="s">
        <v>125</v>
      </c>
      <c r="AU218" s="16" t="s">
        <v>81</v>
      </c>
      <c r="AY218" s="16" t="s">
        <v>123</v>
      </c>
      <c r="BE218" s="170">
        <f>IF(N218="základní",J218,0)</f>
        <v>0</v>
      </c>
      <c r="BF218" s="170">
        <f>IF(N218="snížená",J218,0)</f>
        <v>0</v>
      </c>
      <c r="BG218" s="170">
        <f>IF(N218="zákl. přenesená",J218,0)</f>
        <v>0</v>
      </c>
      <c r="BH218" s="170">
        <f>IF(N218="sníž. přenesená",J218,0)</f>
        <v>0</v>
      </c>
      <c r="BI218" s="170">
        <f>IF(N218="nulová",J218,0)</f>
        <v>0</v>
      </c>
      <c r="BJ218" s="16" t="s">
        <v>130</v>
      </c>
      <c r="BK218" s="170">
        <f>ROUND(I218*H218,2)</f>
        <v>0</v>
      </c>
      <c r="BL218" s="16" t="s">
        <v>130</v>
      </c>
      <c r="BM218" s="16" t="s">
        <v>488</v>
      </c>
    </row>
    <row r="219" spans="2:65" s="1" customFormat="1" ht="22.5" customHeight="1">
      <c r="B219" s="158"/>
      <c r="C219" s="159" t="s">
        <v>489</v>
      </c>
      <c r="D219" s="159" t="s">
        <v>125</v>
      </c>
      <c r="E219" s="160" t="s">
        <v>490</v>
      </c>
      <c r="F219" s="161" t="s">
        <v>491</v>
      </c>
      <c r="G219" s="162" t="s">
        <v>128</v>
      </c>
      <c r="H219" s="163">
        <v>181.6</v>
      </c>
      <c r="I219" s="164"/>
      <c r="J219" s="165">
        <f>ROUND(I219*H219,2)</f>
        <v>0</v>
      </c>
      <c r="K219" s="161" t="s">
        <v>129</v>
      </c>
      <c r="L219" s="33"/>
      <c r="M219" s="166" t="s">
        <v>20</v>
      </c>
      <c r="N219" s="167" t="s">
        <v>48</v>
      </c>
      <c r="O219" s="34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AR219" s="16" t="s">
        <v>130</v>
      </c>
      <c r="AT219" s="16" t="s">
        <v>125</v>
      </c>
      <c r="AU219" s="16" t="s">
        <v>81</v>
      </c>
      <c r="AY219" s="16" t="s">
        <v>123</v>
      </c>
      <c r="BE219" s="170">
        <f>IF(N219="základní",J219,0)</f>
        <v>0</v>
      </c>
      <c r="BF219" s="170">
        <f>IF(N219="snížená",J219,0)</f>
        <v>0</v>
      </c>
      <c r="BG219" s="170">
        <f>IF(N219="zákl. přenesená",J219,0)</f>
        <v>0</v>
      </c>
      <c r="BH219" s="170">
        <f>IF(N219="sníž. přenesená",J219,0)</f>
        <v>0</v>
      </c>
      <c r="BI219" s="170">
        <f>IF(N219="nulová",J219,0)</f>
        <v>0</v>
      </c>
      <c r="BJ219" s="16" t="s">
        <v>130</v>
      </c>
      <c r="BK219" s="170">
        <f>ROUND(I219*H219,2)</f>
        <v>0</v>
      </c>
      <c r="BL219" s="16" t="s">
        <v>130</v>
      </c>
      <c r="BM219" s="16" t="s">
        <v>492</v>
      </c>
    </row>
    <row r="220" spans="2:63" s="10" customFormat="1" ht="29.85" customHeight="1">
      <c r="B220" s="144"/>
      <c r="D220" s="155" t="s">
        <v>74</v>
      </c>
      <c r="E220" s="156" t="s">
        <v>493</v>
      </c>
      <c r="F220" s="156" t="s">
        <v>494</v>
      </c>
      <c r="I220" s="147"/>
      <c r="J220" s="157">
        <f>BK220</f>
        <v>0</v>
      </c>
      <c r="L220" s="144"/>
      <c r="M220" s="149"/>
      <c r="N220" s="150"/>
      <c r="O220" s="150"/>
      <c r="P220" s="151">
        <f>SUM(P221:P232)</f>
        <v>0</v>
      </c>
      <c r="Q220" s="150"/>
      <c r="R220" s="151">
        <f>SUM(R221:R232)</f>
        <v>0</v>
      </c>
      <c r="S220" s="150"/>
      <c r="T220" s="152">
        <f>SUM(T221:T232)</f>
        <v>0</v>
      </c>
      <c r="AR220" s="145" t="s">
        <v>22</v>
      </c>
      <c r="AT220" s="153" t="s">
        <v>74</v>
      </c>
      <c r="AU220" s="153" t="s">
        <v>22</v>
      </c>
      <c r="AY220" s="145" t="s">
        <v>123</v>
      </c>
      <c r="BK220" s="154">
        <f>SUM(BK221:BK232)</f>
        <v>0</v>
      </c>
    </row>
    <row r="221" spans="2:65" s="1" customFormat="1" ht="31.5" customHeight="1">
      <c r="B221" s="158"/>
      <c r="C221" s="159" t="s">
        <v>495</v>
      </c>
      <c r="D221" s="159" t="s">
        <v>125</v>
      </c>
      <c r="E221" s="160" t="s">
        <v>496</v>
      </c>
      <c r="F221" s="161" t="s">
        <v>497</v>
      </c>
      <c r="G221" s="162" t="s">
        <v>209</v>
      </c>
      <c r="H221" s="163">
        <v>11.34</v>
      </c>
      <c r="I221" s="164"/>
      <c r="J221" s="165">
        <f>ROUND(I221*H221,2)</f>
        <v>0</v>
      </c>
      <c r="K221" s="161" t="s">
        <v>20</v>
      </c>
      <c r="L221" s="33"/>
      <c r="M221" s="166" t="s">
        <v>20</v>
      </c>
      <c r="N221" s="167" t="s">
        <v>48</v>
      </c>
      <c r="O221" s="34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AR221" s="16" t="s">
        <v>130</v>
      </c>
      <c r="AT221" s="16" t="s">
        <v>125</v>
      </c>
      <c r="AU221" s="16" t="s">
        <v>81</v>
      </c>
      <c r="AY221" s="16" t="s">
        <v>123</v>
      </c>
      <c r="BE221" s="170">
        <f>IF(N221="základní",J221,0)</f>
        <v>0</v>
      </c>
      <c r="BF221" s="170">
        <f>IF(N221="snížená",J221,0)</f>
        <v>0</v>
      </c>
      <c r="BG221" s="170">
        <f>IF(N221="zákl. přenesená",J221,0)</f>
        <v>0</v>
      </c>
      <c r="BH221" s="170">
        <f>IF(N221="sníž. přenesená",J221,0)</f>
        <v>0</v>
      </c>
      <c r="BI221" s="170">
        <f>IF(N221="nulová",J221,0)</f>
        <v>0</v>
      </c>
      <c r="BJ221" s="16" t="s">
        <v>130</v>
      </c>
      <c r="BK221" s="170">
        <f>ROUND(I221*H221,2)</f>
        <v>0</v>
      </c>
      <c r="BL221" s="16" t="s">
        <v>130</v>
      </c>
      <c r="BM221" s="16" t="s">
        <v>498</v>
      </c>
    </row>
    <row r="222" spans="2:47" s="1" customFormat="1" ht="30" customHeight="1">
      <c r="B222" s="33"/>
      <c r="D222" s="172" t="s">
        <v>257</v>
      </c>
      <c r="F222" s="203" t="s">
        <v>499</v>
      </c>
      <c r="I222" s="132"/>
      <c r="L222" s="33"/>
      <c r="M222" s="62"/>
      <c r="N222" s="34"/>
      <c r="O222" s="34"/>
      <c r="P222" s="34"/>
      <c r="Q222" s="34"/>
      <c r="R222" s="34"/>
      <c r="S222" s="34"/>
      <c r="T222" s="63"/>
      <c r="AT222" s="16" t="s">
        <v>257</v>
      </c>
      <c r="AU222" s="16" t="s">
        <v>81</v>
      </c>
    </row>
    <row r="223" spans="2:65" s="1" customFormat="1" ht="22.5" customHeight="1">
      <c r="B223" s="158"/>
      <c r="C223" s="159" t="s">
        <v>500</v>
      </c>
      <c r="D223" s="159" t="s">
        <v>125</v>
      </c>
      <c r="E223" s="160" t="s">
        <v>501</v>
      </c>
      <c r="F223" s="161" t="s">
        <v>502</v>
      </c>
      <c r="G223" s="162" t="s">
        <v>209</v>
      </c>
      <c r="H223" s="163">
        <v>45.36</v>
      </c>
      <c r="I223" s="164"/>
      <c r="J223" s="165">
        <f>ROUND(I223*H223,2)</f>
        <v>0</v>
      </c>
      <c r="K223" s="161" t="s">
        <v>129</v>
      </c>
      <c r="L223" s="33"/>
      <c r="M223" s="166" t="s">
        <v>20</v>
      </c>
      <c r="N223" s="167" t="s">
        <v>48</v>
      </c>
      <c r="O223" s="34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AR223" s="16" t="s">
        <v>130</v>
      </c>
      <c r="AT223" s="16" t="s">
        <v>125</v>
      </c>
      <c r="AU223" s="16" t="s">
        <v>81</v>
      </c>
      <c r="AY223" s="16" t="s">
        <v>123</v>
      </c>
      <c r="BE223" s="170">
        <f>IF(N223="základní",J223,0)</f>
        <v>0</v>
      </c>
      <c r="BF223" s="170">
        <f>IF(N223="snížená",J223,0)</f>
        <v>0</v>
      </c>
      <c r="BG223" s="170">
        <f>IF(N223="zákl. přenesená",J223,0)</f>
        <v>0</v>
      </c>
      <c r="BH223" s="170">
        <f>IF(N223="sníž. přenesená",J223,0)</f>
        <v>0</v>
      </c>
      <c r="BI223" s="170">
        <f>IF(N223="nulová",J223,0)</f>
        <v>0</v>
      </c>
      <c r="BJ223" s="16" t="s">
        <v>130</v>
      </c>
      <c r="BK223" s="170">
        <f>ROUND(I223*H223,2)</f>
        <v>0</v>
      </c>
      <c r="BL223" s="16" t="s">
        <v>130</v>
      </c>
      <c r="BM223" s="16" t="s">
        <v>503</v>
      </c>
    </row>
    <row r="224" spans="2:51" s="11" customFormat="1" ht="22.5" customHeight="1">
      <c r="B224" s="171"/>
      <c r="D224" s="181" t="s">
        <v>132</v>
      </c>
      <c r="E224" s="180" t="s">
        <v>20</v>
      </c>
      <c r="F224" s="182" t="s">
        <v>504</v>
      </c>
      <c r="H224" s="183">
        <v>11.34</v>
      </c>
      <c r="I224" s="176"/>
      <c r="L224" s="171"/>
      <c r="M224" s="177"/>
      <c r="N224" s="178"/>
      <c r="O224" s="178"/>
      <c r="P224" s="178"/>
      <c r="Q224" s="178"/>
      <c r="R224" s="178"/>
      <c r="S224" s="178"/>
      <c r="T224" s="179"/>
      <c r="AT224" s="180" t="s">
        <v>132</v>
      </c>
      <c r="AU224" s="180" t="s">
        <v>81</v>
      </c>
      <c r="AV224" s="11" t="s">
        <v>81</v>
      </c>
      <c r="AW224" s="11" t="s">
        <v>39</v>
      </c>
      <c r="AX224" s="11" t="s">
        <v>22</v>
      </c>
      <c r="AY224" s="180" t="s">
        <v>123</v>
      </c>
    </row>
    <row r="225" spans="2:51" s="11" customFormat="1" ht="22.5" customHeight="1">
      <c r="B225" s="171"/>
      <c r="D225" s="172" t="s">
        <v>132</v>
      </c>
      <c r="F225" s="174" t="s">
        <v>505</v>
      </c>
      <c r="H225" s="175">
        <v>45.36</v>
      </c>
      <c r="I225" s="176"/>
      <c r="L225" s="171"/>
      <c r="M225" s="177"/>
      <c r="N225" s="178"/>
      <c r="O225" s="178"/>
      <c r="P225" s="178"/>
      <c r="Q225" s="178"/>
      <c r="R225" s="178"/>
      <c r="S225" s="178"/>
      <c r="T225" s="179"/>
      <c r="AT225" s="180" t="s">
        <v>132</v>
      </c>
      <c r="AU225" s="180" t="s">
        <v>81</v>
      </c>
      <c r="AV225" s="11" t="s">
        <v>81</v>
      </c>
      <c r="AW225" s="11" t="s">
        <v>4</v>
      </c>
      <c r="AX225" s="11" t="s">
        <v>22</v>
      </c>
      <c r="AY225" s="180" t="s">
        <v>123</v>
      </c>
    </row>
    <row r="226" spans="2:65" s="1" customFormat="1" ht="22.5" customHeight="1">
      <c r="B226" s="158"/>
      <c r="C226" s="159" t="s">
        <v>506</v>
      </c>
      <c r="D226" s="159" t="s">
        <v>125</v>
      </c>
      <c r="E226" s="160" t="s">
        <v>507</v>
      </c>
      <c r="F226" s="161" t="s">
        <v>508</v>
      </c>
      <c r="G226" s="162" t="s">
        <v>209</v>
      </c>
      <c r="H226" s="163">
        <v>202.7</v>
      </c>
      <c r="I226" s="164"/>
      <c r="J226" s="165">
        <f>ROUND(I226*H226,2)</f>
        <v>0</v>
      </c>
      <c r="K226" s="161" t="s">
        <v>129</v>
      </c>
      <c r="L226" s="33"/>
      <c r="M226" s="166" t="s">
        <v>20</v>
      </c>
      <c r="N226" s="167" t="s">
        <v>48</v>
      </c>
      <c r="O226" s="34"/>
      <c r="P226" s="168">
        <f>O226*H226</f>
        <v>0</v>
      </c>
      <c r="Q226" s="168">
        <v>0</v>
      </c>
      <c r="R226" s="168">
        <f>Q226*H226</f>
        <v>0</v>
      </c>
      <c r="S226" s="168">
        <v>0</v>
      </c>
      <c r="T226" s="169">
        <f>S226*H226</f>
        <v>0</v>
      </c>
      <c r="AR226" s="16" t="s">
        <v>130</v>
      </c>
      <c r="AT226" s="16" t="s">
        <v>125</v>
      </c>
      <c r="AU226" s="16" t="s">
        <v>81</v>
      </c>
      <c r="AY226" s="16" t="s">
        <v>123</v>
      </c>
      <c r="BE226" s="170">
        <f>IF(N226="základní",J226,0)</f>
        <v>0</v>
      </c>
      <c r="BF226" s="170">
        <f>IF(N226="snížená",J226,0)</f>
        <v>0</v>
      </c>
      <c r="BG226" s="170">
        <f>IF(N226="zákl. přenesená",J226,0)</f>
        <v>0</v>
      </c>
      <c r="BH226" s="170">
        <f>IF(N226="sníž. přenesená",J226,0)</f>
        <v>0</v>
      </c>
      <c r="BI226" s="170">
        <f>IF(N226="nulová",J226,0)</f>
        <v>0</v>
      </c>
      <c r="BJ226" s="16" t="s">
        <v>130</v>
      </c>
      <c r="BK226" s="170">
        <f>ROUND(I226*H226,2)</f>
        <v>0</v>
      </c>
      <c r="BL226" s="16" t="s">
        <v>130</v>
      </c>
      <c r="BM226" s="16" t="s">
        <v>509</v>
      </c>
    </row>
    <row r="227" spans="2:65" s="1" customFormat="1" ht="22.5" customHeight="1">
      <c r="B227" s="158"/>
      <c r="C227" s="159" t="s">
        <v>510</v>
      </c>
      <c r="D227" s="159" t="s">
        <v>125</v>
      </c>
      <c r="E227" s="160" t="s">
        <v>511</v>
      </c>
      <c r="F227" s="161" t="s">
        <v>512</v>
      </c>
      <c r="G227" s="162" t="s">
        <v>209</v>
      </c>
      <c r="H227" s="163">
        <v>1216.2</v>
      </c>
      <c r="I227" s="164"/>
      <c r="J227" s="165">
        <f>ROUND(I227*H227,2)</f>
        <v>0</v>
      </c>
      <c r="K227" s="161" t="s">
        <v>129</v>
      </c>
      <c r="L227" s="33"/>
      <c r="M227" s="166" t="s">
        <v>20</v>
      </c>
      <c r="N227" s="167" t="s">
        <v>48</v>
      </c>
      <c r="O227" s="34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AR227" s="16" t="s">
        <v>130</v>
      </c>
      <c r="AT227" s="16" t="s">
        <v>125</v>
      </c>
      <c r="AU227" s="16" t="s">
        <v>81</v>
      </c>
      <c r="AY227" s="16" t="s">
        <v>123</v>
      </c>
      <c r="BE227" s="170">
        <f>IF(N227="základní",J227,0)</f>
        <v>0</v>
      </c>
      <c r="BF227" s="170">
        <f>IF(N227="snížená",J227,0)</f>
        <v>0</v>
      </c>
      <c r="BG227" s="170">
        <f>IF(N227="zákl. přenesená",J227,0)</f>
        <v>0</v>
      </c>
      <c r="BH227" s="170">
        <f>IF(N227="sníž. přenesená",J227,0)</f>
        <v>0</v>
      </c>
      <c r="BI227" s="170">
        <f>IF(N227="nulová",J227,0)</f>
        <v>0</v>
      </c>
      <c r="BJ227" s="16" t="s">
        <v>130</v>
      </c>
      <c r="BK227" s="170">
        <f>ROUND(I227*H227,2)</f>
        <v>0</v>
      </c>
      <c r="BL227" s="16" t="s">
        <v>130</v>
      </c>
      <c r="BM227" s="16" t="s">
        <v>513</v>
      </c>
    </row>
    <row r="228" spans="2:47" s="1" customFormat="1" ht="30" customHeight="1">
      <c r="B228" s="33"/>
      <c r="D228" s="181" t="s">
        <v>257</v>
      </c>
      <c r="F228" s="204" t="s">
        <v>514</v>
      </c>
      <c r="I228" s="132"/>
      <c r="L228" s="33"/>
      <c r="M228" s="62"/>
      <c r="N228" s="34"/>
      <c r="O228" s="34"/>
      <c r="P228" s="34"/>
      <c r="Q228" s="34"/>
      <c r="R228" s="34"/>
      <c r="S228" s="34"/>
      <c r="T228" s="63"/>
      <c r="AT228" s="16" t="s">
        <v>257</v>
      </c>
      <c r="AU228" s="16" t="s">
        <v>81</v>
      </c>
    </row>
    <row r="229" spans="2:51" s="11" customFormat="1" ht="22.5" customHeight="1">
      <c r="B229" s="171"/>
      <c r="D229" s="181" t="s">
        <v>132</v>
      </c>
      <c r="E229" s="180" t="s">
        <v>20</v>
      </c>
      <c r="F229" s="182" t="s">
        <v>515</v>
      </c>
      <c r="H229" s="183">
        <v>202.7</v>
      </c>
      <c r="I229" s="176"/>
      <c r="L229" s="171"/>
      <c r="M229" s="177"/>
      <c r="N229" s="178"/>
      <c r="O229" s="178"/>
      <c r="P229" s="178"/>
      <c r="Q229" s="178"/>
      <c r="R229" s="178"/>
      <c r="S229" s="178"/>
      <c r="T229" s="179"/>
      <c r="AT229" s="180" t="s">
        <v>132</v>
      </c>
      <c r="AU229" s="180" t="s">
        <v>81</v>
      </c>
      <c r="AV229" s="11" t="s">
        <v>81</v>
      </c>
      <c r="AW229" s="11" t="s">
        <v>39</v>
      </c>
      <c r="AX229" s="11" t="s">
        <v>22</v>
      </c>
      <c r="AY229" s="180" t="s">
        <v>123</v>
      </c>
    </row>
    <row r="230" spans="2:51" s="11" customFormat="1" ht="22.5" customHeight="1">
      <c r="B230" s="171"/>
      <c r="D230" s="172" t="s">
        <v>132</v>
      </c>
      <c r="F230" s="174" t="s">
        <v>516</v>
      </c>
      <c r="H230" s="175">
        <v>1216.2</v>
      </c>
      <c r="I230" s="176"/>
      <c r="L230" s="171"/>
      <c r="M230" s="177"/>
      <c r="N230" s="178"/>
      <c r="O230" s="178"/>
      <c r="P230" s="178"/>
      <c r="Q230" s="178"/>
      <c r="R230" s="178"/>
      <c r="S230" s="178"/>
      <c r="T230" s="179"/>
      <c r="AT230" s="180" t="s">
        <v>132</v>
      </c>
      <c r="AU230" s="180" t="s">
        <v>81</v>
      </c>
      <c r="AV230" s="11" t="s">
        <v>81</v>
      </c>
      <c r="AW230" s="11" t="s">
        <v>4</v>
      </c>
      <c r="AX230" s="11" t="s">
        <v>22</v>
      </c>
      <c r="AY230" s="180" t="s">
        <v>123</v>
      </c>
    </row>
    <row r="231" spans="2:65" s="1" customFormat="1" ht="22.5" customHeight="1">
      <c r="B231" s="158"/>
      <c r="C231" s="159" t="s">
        <v>517</v>
      </c>
      <c r="D231" s="159" t="s">
        <v>125</v>
      </c>
      <c r="E231" s="160" t="s">
        <v>518</v>
      </c>
      <c r="F231" s="161" t="s">
        <v>519</v>
      </c>
      <c r="G231" s="162" t="s">
        <v>209</v>
      </c>
      <c r="H231" s="163">
        <v>193.727</v>
      </c>
      <c r="I231" s="164"/>
      <c r="J231" s="165">
        <f>ROUND(I231*H231,2)</f>
        <v>0</v>
      </c>
      <c r="K231" s="161" t="s">
        <v>129</v>
      </c>
      <c r="L231" s="33"/>
      <c r="M231" s="166" t="s">
        <v>20</v>
      </c>
      <c r="N231" s="167" t="s">
        <v>48</v>
      </c>
      <c r="O231" s="34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AR231" s="16" t="s">
        <v>130</v>
      </c>
      <c r="AT231" s="16" t="s">
        <v>125</v>
      </c>
      <c r="AU231" s="16" t="s">
        <v>81</v>
      </c>
      <c r="AY231" s="16" t="s">
        <v>123</v>
      </c>
      <c r="BE231" s="170">
        <f>IF(N231="základní",J231,0)</f>
        <v>0</v>
      </c>
      <c r="BF231" s="170">
        <f>IF(N231="snížená",J231,0)</f>
        <v>0</v>
      </c>
      <c r="BG231" s="170">
        <f>IF(N231="zákl. přenesená",J231,0)</f>
        <v>0</v>
      </c>
      <c r="BH231" s="170">
        <f>IF(N231="sníž. přenesená",J231,0)</f>
        <v>0</v>
      </c>
      <c r="BI231" s="170">
        <f>IF(N231="nulová",J231,0)</f>
        <v>0</v>
      </c>
      <c r="BJ231" s="16" t="s">
        <v>130</v>
      </c>
      <c r="BK231" s="170">
        <f>ROUND(I231*H231,2)</f>
        <v>0</v>
      </c>
      <c r="BL231" s="16" t="s">
        <v>130</v>
      </c>
      <c r="BM231" s="16" t="s">
        <v>520</v>
      </c>
    </row>
    <row r="232" spans="2:65" s="1" customFormat="1" ht="22.5" customHeight="1">
      <c r="B232" s="158"/>
      <c r="C232" s="159" t="s">
        <v>521</v>
      </c>
      <c r="D232" s="159" t="s">
        <v>125</v>
      </c>
      <c r="E232" s="160" t="s">
        <v>522</v>
      </c>
      <c r="F232" s="161" t="s">
        <v>523</v>
      </c>
      <c r="G232" s="162" t="s">
        <v>209</v>
      </c>
      <c r="H232" s="163">
        <v>8.932</v>
      </c>
      <c r="I232" s="164"/>
      <c r="J232" s="165">
        <f>ROUND(I232*H232,2)</f>
        <v>0</v>
      </c>
      <c r="K232" s="161" t="s">
        <v>129</v>
      </c>
      <c r="L232" s="33"/>
      <c r="M232" s="166" t="s">
        <v>20</v>
      </c>
      <c r="N232" s="167" t="s">
        <v>48</v>
      </c>
      <c r="O232" s="34"/>
      <c r="P232" s="168">
        <f>O232*H232</f>
        <v>0</v>
      </c>
      <c r="Q232" s="168">
        <v>0</v>
      </c>
      <c r="R232" s="168">
        <f>Q232*H232</f>
        <v>0</v>
      </c>
      <c r="S232" s="168">
        <v>0</v>
      </c>
      <c r="T232" s="169">
        <f>S232*H232</f>
        <v>0</v>
      </c>
      <c r="AR232" s="16" t="s">
        <v>130</v>
      </c>
      <c r="AT232" s="16" t="s">
        <v>125</v>
      </c>
      <c r="AU232" s="16" t="s">
        <v>81</v>
      </c>
      <c r="AY232" s="16" t="s">
        <v>123</v>
      </c>
      <c r="BE232" s="170">
        <f>IF(N232="základní",J232,0)</f>
        <v>0</v>
      </c>
      <c r="BF232" s="170">
        <f>IF(N232="snížená",J232,0)</f>
        <v>0</v>
      </c>
      <c r="BG232" s="170">
        <f>IF(N232="zákl. přenesená",J232,0)</f>
        <v>0</v>
      </c>
      <c r="BH232" s="170">
        <f>IF(N232="sníž. přenesená",J232,0)</f>
        <v>0</v>
      </c>
      <c r="BI232" s="170">
        <f>IF(N232="nulová",J232,0)</f>
        <v>0</v>
      </c>
      <c r="BJ232" s="16" t="s">
        <v>130</v>
      </c>
      <c r="BK232" s="170">
        <f>ROUND(I232*H232,2)</f>
        <v>0</v>
      </c>
      <c r="BL232" s="16" t="s">
        <v>130</v>
      </c>
      <c r="BM232" s="16" t="s">
        <v>524</v>
      </c>
    </row>
    <row r="233" spans="2:63" s="10" customFormat="1" ht="29.85" customHeight="1">
      <c r="B233" s="144"/>
      <c r="D233" s="155" t="s">
        <v>74</v>
      </c>
      <c r="E233" s="156" t="s">
        <v>525</v>
      </c>
      <c r="F233" s="156" t="s">
        <v>526</v>
      </c>
      <c r="I233" s="147"/>
      <c r="J233" s="157">
        <f>BK233</f>
        <v>0</v>
      </c>
      <c r="L233" s="144"/>
      <c r="M233" s="149"/>
      <c r="N233" s="150"/>
      <c r="O233" s="150"/>
      <c r="P233" s="151">
        <f>SUM(P234:P235)</f>
        <v>0</v>
      </c>
      <c r="Q233" s="150"/>
      <c r="R233" s="151">
        <f>SUM(R234:R235)</f>
        <v>0</v>
      </c>
      <c r="S233" s="150"/>
      <c r="T233" s="152">
        <f>SUM(T234:T235)</f>
        <v>0</v>
      </c>
      <c r="AR233" s="145" t="s">
        <v>22</v>
      </c>
      <c r="AT233" s="153" t="s">
        <v>74</v>
      </c>
      <c r="AU233" s="153" t="s">
        <v>22</v>
      </c>
      <c r="AY233" s="145" t="s">
        <v>123</v>
      </c>
      <c r="BK233" s="154">
        <f>SUM(BK234:BK235)</f>
        <v>0</v>
      </c>
    </row>
    <row r="234" spans="2:65" s="1" customFormat="1" ht="22.5" customHeight="1">
      <c r="B234" s="158"/>
      <c r="C234" s="159" t="s">
        <v>527</v>
      </c>
      <c r="D234" s="159" t="s">
        <v>125</v>
      </c>
      <c r="E234" s="160" t="s">
        <v>528</v>
      </c>
      <c r="F234" s="161" t="s">
        <v>529</v>
      </c>
      <c r="G234" s="162" t="s">
        <v>530</v>
      </c>
      <c r="H234" s="163">
        <v>2</v>
      </c>
      <c r="I234" s="164"/>
      <c r="J234" s="165">
        <f>ROUND(I234*H234,2)</f>
        <v>0</v>
      </c>
      <c r="K234" s="161" t="s">
        <v>20</v>
      </c>
      <c r="L234" s="33"/>
      <c r="M234" s="166" t="s">
        <v>20</v>
      </c>
      <c r="N234" s="167" t="s">
        <v>48</v>
      </c>
      <c r="O234" s="34"/>
      <c r="P234" s="168">
        <f>O234*H234</f>
        <v>0</v>
      </c>
      <c r="Q234" s="168">
        <v>0</v>
      </c>
      <c r="R234" s="168">
        <f>Q234*H234</f>
        <v>0</v>
      </c>
      <c r="S234" s="168">
        <v>0</v>
      </c>
      <c r="T234" s="169">
        <f>S234*H234</f>
        <v>0</v>
      </c>
      <c r="AR234" s="16" t="s">
        <v>130</v>
      </c>
      <c r="AT234" s="16" t="s">
        <v>125</v>
      </c>
      <c r="AU234" s="16" t="s">
        <v>81</v>
      </c>
      <c r="AY234" s="16" t="s">
        <v>123</v>
      </c>
      <c r="BE234" s="170">
        <f>IF(N234="základní",J234,0)</f>
        <v>0</v>
      </c>
      <c r="BF234" s="170">
        <f>IF(N234="snížená",J234,0)</f>
        <v>0</v>
      </c>
      <c r="BG234" s="170">
        <f>IF(N234="zákl. přenesená",J234,0)</f>
        <v>0</v>
      </c>
      <c r="BH234" s="170">
        <f>IF(N234="sníž. přenesená",J234,0)</f>
        <v>0</v>
      </c>
      <c r="BI234" s="170">
        <f>IF(N234="nulová",J234,0)</f>
        <v>0</v>
      </c>
      <c r="BJ234" s="16" t="s">
        <v>130</v>
      </c>
      <c r="BK234" s="170">
        <f>ROUND(I234*H234,2)</f>
        <v>0</v>
      </c>
      <c r="BL234" s="16" t="s">
        <v>130</v>
      </c>
      <c r="BM234" s="16" t="s">
        <v>531</v>
      </c>
    </row>
    <row r="235" spans="2:65" s="1" customFormat="1" ht="22.5" customHeight="1">
      <c r="B235" s="158"/>
      <c r="C235" s="159" t="s">
        <v>532</v>
      </c>
      <c r="D235" s="159" t="s">
        <v>125</v>
      </c>
      <c r="E235" s="160" t="s">
        <v>533</v>
      </c>
      <c r="F235" s="161" t="s">
        <v>534</v>
      </c>
      <c r="G235" s="162" t="s">
        <v>530</v>
      </c>
      <c r="H235" s="163">
        <v>1</v>
      </c>
      <c r="I235" s="164"/>
      <c r="J235" s="165">
        <f>ROUND(I235*H235,2)</f>
        <v>0</v>
      </c>
      <c r="K235" s="161" t="s">
        <v>20</v>
      </c>
      <c r="L235" s="33"/>
      <c r="M235" s="166" t="s">
        <v>20</v>
      </c>
      <c r="N235" s="167" t="s">
        <v>48</v>
      </c>
      <c r="O235" s="34"/>
      <c r="P235" s="168">
        <f>O235*H235</f>
        <v>0</v>
      </c>
      <c r="Q235" s="168">
        <v>0</v>
      </c>
      <c r="R235" s="168">
        <f>Q235*H235</f>
        <v>0</v>
      </c>
      <c r="S235" s="168">
        <v>0</v>
      </c>
      <c r="T235" s="169">
        <f>S235*H235</f>
        <v>0</v>
      </c>
      <c r="AR235" s="16" t="s">
        <v>130</v>
      </c>
      <c r="AT235" s="16" t="s">
        <v>125</v>
      </c>
      <c r="AU235" s="16" t="s">
        <v>81</v>
      </c>
      <c r="AY235" s="16" t="s">
        <v>123</v>
      </c>
      <c r="BE235" s="170">
        <f>IF(N235="základní",J235,0)</f>
        <v>0</v>
      </c>
      <c r="BF235" s="170">
        <f>IF(N235="snížená",J235,0)</f>
        <v>0</v>
      </c>
      <c r="BG235" s="170">
        <f>IF(N235="zákl. přenesená",J235,0)</f>
        <v>0</v>
      </c>
      <c r="BH235" s="170">
        <f>IF(N235="sníž. přenesená",J235,0)</f>
        <v>0</v>
      </c>
      <c r="BI235" s="170">
        <f>IF(N235="nulová",J235,0)</f>
        <v>0</v>
      </c>
      <c r="BJ235" s="16" t="s">
        <v>130</v>
      </c>
      <c r="BK235" s="170">
        <f>ROUND(I235*H235,2)</f>
        <v>0</v>
      </c>
      <c r="BL235" s="16" t="s">
        <v>130</v>
      </c>
      <c r="BM235" s="16" t="s">
        <v>535</v>
      </c>
    </row>
    <row r="236" spans="2:63" s="10" customFormat="1" ht="37.35" customHeight="1">
      <c r="B236" s="144"/>
      <c r="D236" s="145" t="s">
        <v>74</v>
      </c>
      <c r="E236" s="146" t="s">
        <v>536</v>
      </c>
      <c r="F236" s="146" t="s">
        <v>537</v>
      </c>
      <c r="I236" s="147"/>
      <c r="J236" s="148">
        <f>BK236</f>
        <v>0</v>
      </c>
      <c r="L236" s="144"/>
      <c r="M236" s="149"/>
      <c r="N236" s="150"/>
      <c r="O236" s="150"/>
      <c r="P236" s="151">
        <f>P237+P241+P246</f>
        <v>0</v>
      </c>
      <c r="Q236" s="150"/>
      <c r="R236" s="151">
        <f>R237+R241+R246</f>
        <v>0.13164</v>
      </c>
      <c r="S236" s="150"/>
      <c r="T236" s="152">
        <f>T237+T241+T246</f>
        <v>9.16592</v>
      </c>
      <c r="AR236" s="145" t="s">
        <v>81</v>
      </c>
      <c r="AT236" s="153" t="s">
        <v>74</v>
      </c>
      <c r="AU236" s="153" t="s">
        <v>75</v>
      </c>
      <c r="AY236" s="145" t="s">
        <v>123</v>
      </c>
      <c r="BK236" s="154">
        <f>BK237+BK241+BK246</f>
        <v>0</v>
      </c>
    </row>
    <row r="237" spans="2:63" s="10" customFormat="1" ht="19.9" customHeight="1">
      <c r="B237" s="144"/>
      <c r="D237" s="155" t="s">
        <v>74</v>
      </c>
      <c r="E237" s="156" t="s">
        <v>538</v>
      </c>
      <c r="F237" s="156" t="s">
        <v>539</v>
      </c>
      <c r="I237" s="147"/>
      <c r="J237" s="157">
        <f>BK237</f>
        <v>0</v>
      </c>
      <c r="L237" s="144"/>
      <c r="M237" s="149"/>
      <c r="N237" s="150"/>
      <c r="O237" s="150"/>
      <c r="P237" s="151">
        <f>SUM(P238:P240)</f>
        <v>0</v>
      </c>
      <c r="Q237" s="150"/>
      <c r="R237" s="151">
        <f>SUM(R238:R240)</f>
        <v>0</v>
      </c>
      <c r="S237" s="150"/>
      <c r="T237" s="152">
        <f>SUM(T238:T240)</f>
        <v>8.93192</v>
      </c>
      <c r="AR237" s="145" t="s">
        <v>81</v>
      </c>
      <c r="AT237" s="153" t="s">
        <v>74</v>
      </c>
      <c r="AU237" s="153" t="s">
        <v>22</v>
      </c>
      <c r="AY237" s="145" t="s">
        <v>123</v>
      </c>
      <c r="BK237" s="154">
        <f>SUM(BK238:BK240)</f>
        <v>0</v>
      </c>
    </row>
    <row r="238" spans="2:65" s="1" customFormat="1" ht="31.5" customHeight="1">
      <c r="B238" s="158"/>
      <c r="C238" s="159" t="s">
        <v>540</v>
      </c>
      <c r="D238" s="159" t="s">
        <v>125</v>
      </c>
      <c r="E238" s="160" t="s">
        <v>541</v>
      </c>
      <c r="F238" s="161" t="s">
        <v>542</v>
      </c>
      <c r="G238" s="162" t="s">
        <v>145</v>
      </c>
      <c r="H238" s="163">
        <v>1244</v>
      </c>
      <c r="I238" s="164"/>
      <c r="J238" s="165">
        <f>ROUND(I238*H238,2)</f>
        <v>0</v>
      </c>
      <c r="K238" s="161" t="s">
        <v>129</v>
      </c>
      <c r="L238" s="33"/>
      <c r="M238" s="166" t="s">
        <v>20</v>
      </c>
      <c r="N238" s="167" t="s">
        <v>48</v>
      </c>
      <c r="O238" s="34"/>
      <c r="P238" s="168">
        <f>O238*H238</f>
        <v>0</v>
      </c>
      <c r="Q238" s="168">
        <v>0</v>
      </c>
      <c r="R238" s="168">
        <f>Q238*H238</f>
        <v>0</v>
      </c>
      <c r="S238" s="168">
        <v>0.00718</v>
      </c>
      <c r="T238" s="169">
        <f>S238*H238</f>
        <v>8.93192</v>
      </c>
      <c r="AR238" s="16" t="s">
        <v>205</v>
      </c>
      <c r="AT238" s="16" t="s">
        <v>125</v>
      </c>
      <c r="AU238" s="16" t="s">
        <v>81</v>
      </c>
      <c r="AY238" s="16" t="s">
        <v>123</v>
      </c>
      <c r="BE238" s="170">
        <f>IF(N238="základní",J238,0)</f>
        <v>0</v>
      </c>
      <c r="BF238" s="170">
        <f>IF(N238="snížená",J238,0)</f>
        <v>0</v>
      </c>
      <c r="BG238" s="170">
        <f>IF(N238="zákl. přenesená",J238,0)</f>
        <v>0</v>
      </c>
      <c r="BH238" s="170">
        <f>IF(N238="sníž. přenesená",J238,0)</f>
        <v>0</v>
      </c>
      <c r="BI238" s="170">
        <f>IF(N238="nulová",J238,0)</f>
        <v>0</v>
      </c>
      <c r="BJ238" s="16" t="s">
        <v>130</v>
      </c>
      <c r="BK238" s="170">
        <f>ROUND(I238*H238,2)</f>
        <v>0</v>
      </c>
      <c r="BL238" s="16" t="s">
        <v>205</v>
      </c>
      <c r="BM238" s="16" t="s">
        <v>543</v>
      </c>
    </row>
    <row r="239" spans="2:51" s="11" customFormat="1" ht="22.5" customHeight="1">
      <c r="B239" s="171"/>
      <c r="D239" s="172" t="s">
        <v>132</v>
      </c>
      <c r="E239" s="173" t="s">
        <v>20</v>
      </c>
      <c r="F239" s="174" t="s">
        <v>544</v>
      </c>
      <c r="H239" s="175">
        <v>1244</v>
      </c>
      <c r="I239" s="176"/>
      <c r="L239" s="171"/>
      <c r="M239" s="177"/>
      <c r="N239" s="178"/>
      <c r="O239" s="178"/>
      <c r="P239" s="178"/>
      <c r="Q239" s="178"/>
      <c r="R239" s="178"/>
      <c r="S239" s="178"/>
      <c r="T239" s="179"/>
      <c r="AT239" s="180" t="s">
        <v>132</v>
      </c>
      <c r="AU239" s="180" t="s">
        <v>81</v>
      </c>
      <c r="AV239" s="11" t="s">
        <v>81</v>
      </c>
      <c r="AW239" s="11" t="s">
        <v>39</v>
      </c>
      <c r="AX239" s="11" t="s">
        <v>22</v>
      </c>
      <c r="AY239" s="180" t="s">
        <v>123</v>
      </c>
    </row>
    <row r="240" spans="2:65" s="1" customFormat="1" ht="22.5" customHeight="1">
      <c r="B240" s="158"/>
      <c r="C240" s="159" t="s">
        <v>545</v>
      </c>
      <c r="D240" s="159" t="s">
        <v>125</v>
      </c>
      <c r="E240" s="160" t="s">
        <v>546</v>
      </c>
      <c r="F240" s="161" t="s">
        <v>547</v>
      </c>
      <c r="G240" s="162" t="s">
        <v>548</v>
      </c>
      <c r="H240" s="205"/>
      <c r="I240" s="164"/>
      <c r="J240" s="165">
        <f>ROUND(I240*H240,2)</f>
        <v>0</v>
      </c>
      <c r="K240" s="161" t="s">
        <v>129</v>
      </c>
      <c r="L240" s="33"/>
      <c r="M240" s="166" t="s">
        <v>20</v>
      </c>
      <c r="N240" s="167" t="s">
        <v>48</v>
      </c>
      <c r="O240" s="34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AR240" s="16" t="s">
        <v>205</v>
      </c>
      <c r="AT240" s="16" t="s">
        <v>125</v>
      </c>
      <c r="AU240" s="16" t="s">
        <v>81</v>
      </c>
      <c r="AY240" s="16" t="s">
        <v>123</v>
      </c>
      <c r="BE240" s="170">
        <f>IF(N240="základní",J240,0)</f>
        <v>0</v>
      </c>
      <c r="BF240" s="170">
        <f>IF(N240="snížená",J240,0)</f>
        <v>0</v>
      </c>
      <c r="BG240" s="170">
        <f>IF(N240="zákl. přenesená",J240,0)</f>
        <v>0</v>
      </c>
      <c r="BH240" s="170">
        <f>IF(N240="sníž. přenesená",J240,0)</f>
        <v>0</v>
      </c>
      <c r="BI240" s="170">
        <f>IF(N240="nulová",J240,0)</f>
        <v>0</v>
      </c>
      <c r="BJ240" s="16" t="s">
        <v>130</v>
      </c>
      <c r="BK240" s="170">
        <f>ROUND(I240*H240,2)</f>
        <v>0</v>
      </c>
      <c r="BL240" s="16" t="s">
        <v>205</v>
      </c>
      <c r="BM240" s="16" t="s">
        <v>549</v>
      </c>
    </row>
    <row r="241" spans="2:63" s="10" customFormat="1" ht="29.85" customHeight="1">
      <c r="B241" s="144"/>
      <c r="D241" s="155" t="s">
        <v>74</v>
      </c>
      <c r="E241" s="156" t="s">
        <v>550</v>
      </c>
      <c r="F241" s="156" t="s">
        <v>551</v>
      </c>
      <c r="I241" s="147"/>
      <c r="J241" s="157">
        <f>BK241</f>
        <v>0</v>
      </c>
      <c r="L241" s="144"/>
      <c r="M241" s="149"/>
      <c r="N241" s="150"/>
      <c r="O241" s="150"/>
      <c r="P241" s="151">
        <f>SUM(P242:P245)</f>
        <v>0</v>
      </c>
      <c r="Q241" s="150"/>
      <c r="R241" s="151">
        <f>SUM(R242:R245)</f>
        <v>0</v>
      </c>
      <c r="S241" s="150"/>
      <c r="T241" s="152">
        <f>SUM(T242:T245)</f>
        <v>0</v>
      </c>
      <c r="AR241" s="145" t="s">
        <v>81</v>
      </c>
      <c r="AT241" s="153" t="s">
        <v>74</v>
      </c>
      <c r="AU241" s="153" t="s">
        <v>22</v>
      </c>
      <c r="AY241" s="145" t="s">
        <v>123</v>
      </c>
      <c r="BK241" s="154">
        <f>SUM(BK242:BK245)</f>
        <v>0</v>
      </c>
    </row>
    <row r="242" spans="2:65" s="1" customFormat="1" ht="22.5" customHeight="1">
      <c r="B242" s="158"/>
      <c r="C242" s="159" t="s">
        <v>552</v>
      </c>
      <c r="D242" s="159" t="s">
        <v>125</v>
      </c>
      <c r="E242" s="160" t="s">
        <v>553</v>
      </c>
      <c r="F242" s="161" t="s">
        <v>554</v>
      </c>
      <c r="G242" s="162" t="s">
        <v>151</v>
      </c>
      <c r="H242" s="163">
        <v>6</v>
      </c>
      <c r="I242" s="164"/>
      <c r="J242" s="165">
        <f>ROUND(I242*H242,2)</f>
        <v>0</v>
      </c>
      <c r="K242" s="161" t="s">
        <v>129</v>
      </c>
      <c r="L242" s="33"/>
      <c r="M242" s="166" t="s">
        <v>20</v>
      </c>
      <c r="N242" s="167" t="s">
        <v>48</v>
      </c>
      <c r="O242" s="34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AR242" s="16" t="s">
        <v>205</v>
      </c>
      <c r="AT242" s="16" t="s">
        <v>125</v>
      </c>
      <c r="AU242" s="16" t="s">
        <v>81</v>
      </c>
      <c r="AY242" s="16" t="s">
        <v>123</v>
      </c>
      <c r="BE242" s="170">
        <f>IF(N242="základní",J242,0)</f>
        <v>0</v>
      </c>
      <c r="BF242" s="170">
        <f>IF(N242="snížená",J242,0)</f>
        <v>0</v>
      </c>
      <c r="BG242" s="170">
        <f>IF(N242="zákl. přenesená",J242,0)</f>
        <v>0</v>
      </c>
      <c r="BH242" s="170">
        <f>IF(N242="sníž. přenesená",J242,0)</f>
        <v>0</v>
      </c>
      <c r="BI242" s="170">
        <f>IF(N242="nulová",J242,0)</f>
        <v>0</v>
      </c>
      <c r="BJ242" s="16" t="s">
        <v>130</v>
      </c>
      <c r="BK242" s="170">
        <f>ROUND(I242*H242,2)</f>
        <v>0</v>
      </c>
      <c r="BL242" s="16" t="s">
        <v>205</v>
      </c>
      <c r="BM242" s="16" t="s">
        <v>555</v>
      </c>
    </row>
    <row r="243" spans="2:65" s="1" customFormat="1" ht="22.5" customHeight="1">
      <c r="B243" s="158"/>
      <c r="C243" s="159" t="s">
        <v>556</v>
      </c>
      <c r="D243" s="159" t="s">
        <v>125</v>
      </c>
      <c r="E243" s="160" t="s">
        <v>557</v>
      </c>
      <c r="F243" s="161" t="s">
        <v>558</v>
      </c>
      <c r="G243" s="162" t="s">
        <v>151</v>
      </c>
      <c r="H243" s="163">
        <v>3</v>
      </c>
      <c r="I243" s="164"/>
      <c r="J243" s="165">
        <f>ROUND(I243*H243,2)</f>
        <v>0</v>
      </c>
      <c r="K243" s="161" t="s">
        <v>129</v>
      </c>
      <c r="L243" s="33"/>
      <c r="M243" s="166" t="s">
        <v>20</v>
      </c>
      <c r="N243" s="167" t="s">
        <v>48</v>
      </c>
      <c r="O243" s="34"/>
      <c r="P243" s="168">
        <f>O243*H243</f>
        <v>0</v>
      </c>
      <c r="Q243" s="168">
        <v>0</v>
      </c>
      <c r="R243" s="168">
        <f>Q243*H243</f>
        <v>0</v>
      </c>
      <c r="S243" s="168">
        <v>0</v>
      </c>
      <c r="T243" s="169">
        <f>S243*H243</f>
        <v>0</v>
      </c>
      <c r="AR243" s="16" t="s">
        <v>205</v>
      </c>
      <c r="AT243" s="16" t="s">
        <v>125</v>
      </c>
      <c r="AU243" s="16" t="s">
        <v>81</v>
      </c>
      <c r="AY243" s="16" t="s">
        <v>123</v>
      </c>
      <c r="BE243" s="170">
        <f>IF(N243="základní",J243,0)</f>
        <v>0</v>
      </c>
      <c r="BF243" s="170">
        <f>IF(N243="snížená",J243,0)</f>
        <v>0</v>
      </c>
      <c r="BG243" s="170">
        <f>IF(N243="zákl. přenesená",J243,0)</f>
        <v>0</v>
      </c>
      <c r="BH243" s="170">
        <f>IF(N243="sníž. přenesená",J243,0)</f>
        <v>0</v>
      </c>
      <c r="BI243" s="170">
        <f>IF(N243="nulová",J243,0)</f>
        <v>0</v>
      </c>
      <c r="BJ243" s="16" t="s">
        <v>130</v>
      </c>
      <c r="BK243" s="170">
        <f>ROUND(I243*H243,2)</f>
        <v>0</v>
      </c>
      <c r="BL243" s="16" t="s">
        <v>205</v>
      </c>
      <c r="BM243" s="16" t="s">
        <v>559</v>
      </c>
    </row>
    <row r="244" spans="2:65" s="1" customFormat="1" ht="22.5" customHeight="1">
      <c r="B244" s="158"/>
      <c r="C244" s="159" t="s">
        <v>560</v>
      </c>
      <c r="D244" s="159" t="s">
        <v>125</v>
      </c>
      <c r="E244" s="160" t="s">
        <v>561</v>
      </c>
      <c r="F244" s="161" t="s">
        <v>562</v>
      </c>
      <c r="G244" s="162" t="s">
        <v>151</v>
      </c>
      <c r="H244" s="163">
        <v>3</v>
      </c>
      <c r="I244" s="164"/>
      <c r="J244" s="165">
        <f>ROUND(I244*H244,2)</f>
        <v>0</v>
      </c>
      <c r="K244" s="161" t="s">
        <v>129</v>
      </c>
      <c r="L244" s="33"/>
      <c r="M244" s="166" t="s">
        <v>20</v>
      </c>
      <c r="N244" s="167" t="s">
        <v>48</v>
      </c>
      <c r="O244" s="34"/>
      <c r="P244" s="168">
        <f>O244*H244</f>
        <v>0</v>
      </c>
      <c r="Q244" s="168">
        <v>0</v>
      </c>
      <c r="R244" s="168">
        <f>Q244*H244</f>
        <v>0</v>
      </c>
      <c r="S244" s="168">
        <v>0</v>
      </c>
      <c r="T244" s="169">
        <f>S244*H244</f>
        <v>0</v>
      </c>
      <c r="AR244" s="16" t="s">
        <v>205</v>
      </c>
      <c r="AT244" s="16" t="s">
        <v>125</v>
      </c>
      <c r="AU244" s="16" t="s">
        <v>81</v>
      </c>
      <c r="AY244" s="16" t="s">
        <v>123</v>
      </c>
      <c r="BE244" s="170">
        <f>IF(N244="základní",J244,0)</f>
        <v>0</v>
      </c>
      <c r="BF244" s="170">
        <f>IF(N244="snížená",J244,0)</f>
        <v>0</v>
      </c>
      <c r="BG244" s="170">
        <f>IF(N244="zákl. přenesená",J244,0)</f>
        <v>0</v>
      </c>
      <c r="BH244" s="170">
        <f>IF(N244="sníž. přenesená",J244,0)</f>
        <v>0</v>
      </c>
      <c r="BI244" s="170">
        <f>IF(N244="nulová",J244,0)</f>
        <v>0</v>
      </c>
      <c r="BJ244" s="16" t="s">
        <v>130</v>
      </c>
      <c r="BK244" s="170">
        <f>ROUND(I244*H244,2)</f>
        <v>0</v>
      </c>
      <c r="BL244" s="16" t="s">
        <v>205</v>
      </c>
      <c r="BM244" s="16" t="s">
        <v>563</v>
      </c>
    </row>
    <row r="245" spans="2:65" s="1" customFormat="1" ht="22.5" customHeight="1">
      <c r="B245" s="158"/>
      <c r="C245" s="159" t="s">
        <v>564</v>
      </c>
      <c r="D245" s="159" t="s">
        <v>125</v>
      </c>
      <c r="E245" s="160" t="s">
        <v>565</v>
      </c>
      <c r="F245" s="161" t="s">
        <v>566</v>
      </c>
      <c r="G245" s="162" t="s">
        <v>548</v>
      </c>
      <c r="H245" s="205"/>
      <c r="I245" s="164"/>
      <c r="J245" s="165">
        <f>ROUND(I245*H245,2)</f>
        <v>0</v>
      </c>
      <c r="K245" s="161" t="s">
        <v>129</v>
      </c>
      <c r="L245" s="33"/>
      <c r="M245" s="166" t="s">
        <v>20</v>
      </c>
      <c r="N245" s="167" t="s">
        <v>48</v>
      </c>
      <c r="O245" s="34"/>
      <c r="P245" s="168">
        <f>O245*H245</f>
        <v>0</v>
      </c>
      <c r="Q245" s="168">
        <v>0</v>
      </c>
      <c r="R245" s="168">
        <f>Q245*H245</f>
        <v>0</v>
      </c>
      <c r="S245" s="168">
        <v>0</v>
      </c>
      <c r="T245" s="169">
        <f>S245*H245</f>
        <v>0</v>
      </c>
      <c r="AR245" s="16" t="s">
        <v>205</v>
      </c>
      <c r="AT245" s="16" t="s">
        <v>125</v>
      </c>
      <c r="AU245" s="16" t="s">
        <v>81</v>
      </c>
      <c r="AY245" s="16" t="s">
        <v>123</v>
      </c>
      <c r="BE245" s="170">
        <f>IF(N245="základní",J245,0)</f>
        <v>0</v>
      </c>
      <c r="BF245" s="170">
        <f>IF(N245="snížená",J245,0)</f>
        <v>0</v>
      </c>
      <c r="BG245" s="170">
        <f>IF(N245="zákl. přenesená",J245,0)</f>
        <v>0</v>
      </c>
      <c r="BH245" s="170">
        <f>IF(N245="sníž. přenesená",J245,0)</f>
        <v>0</v>
      </c>
      <c r="BI245" s="170">
        <f>IF(N245="nulová",J245,0)</f>
        <v>0</v>
      </c>
      <c r="BJ245" s="16" t="s">
        <v>130</v>
      </c>
      <c r="BK245" s="170">
        <f>ROUND(I245*H245,2)</f>
        <v>0</v>
      </c>
      <c r="BL245" s="16" t="s">
        <v>205</v>
      </c>
      <c r="BM245" s="16" t="s">
        <v>567</v>
      </c>
    </row>
    <row r="246" spans="2:63" s="10" customFormat="1" ht="29.85" customHeight="1">
      <c r="B246" s="144"/>
      <c r="D246" s="155" t="s">
        <v>74</v>
      </c>
      <c r="E246" s="156" t="s">
        <v>568</v>
      </c>
      <c r="F246" s="156" t="s">
        <v>569</v>
      </c>
      <c r="I246" s="147"/>
      <c r="J246" s="157">
        <f>BK246</f>
        <v>0</v>
      </c>
      <c r="L246" s="144"/>
      <c r="M246" s="149"/>
      <c r="N246" s="150"/>
      <c r="O246" s="150"/>
      <c r="P246" s="151">
        <f>SUM(P247:P249)</f>
        <v>0</v>
      </c>
      <c r="Q246" s="150"/>
      <c r="R246" s="151">
        <f>SUM(R247:R249)</f>
        <v>0.13164</v>
      </c>
      <c r="S246" s="150"/>
      <c r="T246" s="152">
        <f>SUM(T247:T249)</f>
        <v>0.23399999999999999</v>
      </c>
      <c r="AR246" s="145" t="s">
        <v>81</v>
      </c>
      <c r="AT246" s="153" t="s">
        <v>74</v>
      </c>
      <c r="AU246" s="153" t="s">
        <v>22</v>
      </c>
      <c r="AY246" s="145" t="s">
        <v>123</v>
      </c>
      <c r="BK246" s="154">
        <f>SUM(BK247:BK249)</f>
        <v>0</v>
      </c>
    </row>
    <row r="247" spans="2:65" s="1" customFormat="1" ht="22.5" customHeight="1">
      <c r="B247" s="158"/>
      <c r="C247" s="159" t="s">
        <v>570</v>
      </c>
      <c r="D247" s="159" t="s">
        <v>125</v>
      </c>
      <c r="E247" s="160" t="s">
        <v>571</v>
      </c>
      <c r="F247" s="161" t="s">
        <v>572</v>
      </c>
      <c r="G247" s="162" t="s">
        <v>151</v>
      </c>
      <c r="H247" s="163">
        <v>6</v>
      </c>
      <c r="I247" s="164"/>
      <c r="J247" s="165">
        <f>ROUND(I247*H247,2)</f>
        <v>0</v>
      </c>
      <c r="K247" s="161" t="s">
        <v>129</v>
      </c>
      <c r="L247" s="33"/>
      <c r="M247" s="166" t="s">
        <v>20</v>
      </c>
      <c r="N247" s="167" t="s">
        <v>48</v>
      </c>
      <c r="O247" s="34"/>
      <c r="P247" s="168">
        <f>O247*H247</f>
        <v>0</v>
      </c>
      <c r="Q247" s="168">
        <v>2E-05</v>
      </c>
      <c r="R247" s="168">
        <f>Q247*H247</f>
        <v>0.00012000000000000002</v>
      </c>
      <c r="S247" s="168">
        <v>0.039</v>
      </c>
      <c r="T247" s="169">
        <f>S247*H247</f>
        <v>0.23399999999999999</v>
      </c>
      <c r="AR247" s="16" t="s">
        <v>205</v>
      </c>
      <c r="AT247" s="16" t="s">
        <v>125</v>
      </c>
      <c r="AU247" s="16" t="s">
        <v>81</v>
      </c>
      <c r="AY247" s="16" t="s">
        <v>123</v>
      </c>
      <c r="BE247" s="170">
        <f>IF(N247="základní",J247,0)</f>
        <v>0</v>
      </c>
      <c r="BF247" s="170">
        <f>IF(N247="snížená",J247,0)</f>
        <v>0</v>
      </c>
      <c r="BG247" s="170">
        <f>IF(N247="zákl. přenesená",J247,0)</f>
        <v>0</v>
      </c>
      <c r="BH247" s="170">
        <f>IF(N247="sníž. přenesená",J247,0)</f>
        <v>0</v>
      </c>
      <c r="BI247" s="170">
        <f>IF(N247="nulová",J247,0)</f>
        <v>0</v>
      </c>
      <c r="BJ247" s="16" t="s">
        <v>130</v>
      </c>
      <c r="BK247" s="170">
        <f>ROUND(I247*H247,2)</f>
        <v>0</v>
      </c>
      <c r="BL247" s="16" t="s">
        <v>205</v>
      </c>
      <c r="BM247" s="16" t="s">
        <v>573</v>
      </c>
    </row>
    <row r="248" spans="2:65" s="1" customFormat="1" ht="31.5" customHeight="1">
      <c r="B248" s="158"/>
      <c r="C248" s="159" t="s">
        <v>574</v>
      </c>
      <c r="D248" s="159" t="s">
        <v>125</v>
      </c>
      <c r="E248" s="160" t="s">
        <v>575</v>
      </c>
      <c r="F248" s="161" t="s">
        <v>576</v>
      </c>
      <c r="G248" s="162" t="s">
        <v>577</v>
      </c>
      <c r="H248" s="163">
        <v>6</v>
      </c>
      <c r="I248" s="164"/>
      <c r="J248" s="165">
        <f>ROUND(I248*H248,2)</f>
        <v>0</v>
      </c>
      <c r="K248" s="161" t="s">
        <v>129</v>
      </c>
      <c r="L248" s="33"/>
      <c r="M248" s="166" t="s">
        <v>20</v>
      </c>
      <c r="N248" s="167" t="s">
        <v>48</v>
      </c>
      <c r="O248" s="34"/>
      <c r="P248" s="168">
        <f>O248*H248</f>
        <v>0</v>
      </c>
      <c r="Q248" s="168">
        <v>0.02192</v>
      </c>
      <c r="R248" s="168">
        <f>Q248*H248</f>
        <v>0.13152</v>
      </c>
      <c r="S248" s="168">
        <v>0</v>
      </c>
      <c r="T248" s="169">
        <f>S248*H248</f>
        <v>0</v>
      </c>
      <c r="AR248" s="16" t="s">
        <v>205</v>
      </c>
      <c r="AT248" s="16" t="s">
        <v>125</v>
      </c>
      <c r="AU248" s="16" t="s">
        <v>81</v>
      </c>
      <c r="AY248" s="16" t="s">
        <v>123</v>
      </c>
      <c r="BE248" s="170">
        <f>IF(N248="základní",J248,0)</f>
        <v>0</v>
      </c>
      <c r="BF248" s="170">
        <f>IF(N248="snížená",J248,0)</f>
        <v>0</v>
      </c>
      <c r="BG248" s="170">
        <f>IF(N248="zákl. přenesená",J248,0)</f>
        <v>0</v>
      </c>
      <c r="BH248" s="170">
        <f>IF(N248="sníž. přenesená",J248,0)</f>
        <v>0</v>
      </c>
      <c r="BI248" s="170">
        <f>IF(N248="nulová",J248,0)</f>
        <v>0</v>
      </c>
      <c r="BJ248" s="16" t="s">
        <v>130</v>
      </c>
      <c r="BK248" s="170">
        <f>ROUND(I248*H248,2)</f>
        <v>0</v>
      </c>
      <c r="BL248" s="16" t="s">
        <v>205</v>
      </c>
      <c r="BM248" s="16" t="s">
        <v>578</v>
      </c>
    </row>
    <row r="249" spans="2:65" s="1" customFormat="1" ht="22.5" customHeight="1">
      <c r="B249" s="158"/>
      <c r="C249" s="159" t="s">
        <v>579</v>
      </c>
      <c r="D249" s="159" t="s">
        <v>125</v>
      </c>
      <c r="E249" s="160" t="s">
        <v>580</v>
      </c>
      <c r="F249" s="161" t="s">
        <v>581</v>
      </c>
      <c r="G249" s="162" t="s">
        <v>548</v>
      </c>
      <c r="H249" s="205"/>
      <c r="I249" s="164"/>
      <c r="J249" s="165">
        <f>ROUND(I249*H249,2)</f>
        <v>0</v>
      </c>
      <c r="K249" s="161" t="s">
        <v>129</v>
      </c>
      <c r="L249" s="33"/>
      <c r="M249" s="166" t="s">
        <v>20</v>
      </c>
      <c r="N249" s="167" t="s">
        <v>48</v>
      </c>
      <c r="O249" s="34"/>
      <c r="P249" s="168">
        <f>O249*H249</f>
        <v>0</v>
      </c>
      <c r="Q249" s="168">
        <v>0</v>
      </c>
      <c r="R249" s="168">
        <f>Q249*H249</f>
        <v>0</v>
      </c>
      <c r="S249" s="168">
        <v>0</v>
      </c>
      <c r="T249" s="169">
        <f>S249*H249</f>
        <v>0</v>
      </c>
      <c r="AR249" s="16" t="s">
        <v>205</v>
      </c>
      <c r="AT249" s="16" t="s">
        <v>125</v>
      </c>
      <c r="AU249" s="16" t="s">
        <v>81</v>
      </c>
      <c r="AY249" s="16" t="s">
        <v>123</v>
      </c>
      <c r="BE249" s="170">
        <f>IF(N249="základní",J249,0)</f>
        <v>0</v>
      </c>
      <c r="BF249" s="170">
        <f>IF(N249="snížená",J249,0)</f>
        <v>0</v>
      </c>
      <c r="BG249" s="170">
        <f>IF(N249="zákl. přenesená",J249,0)</f>
        <v>0</v>
      </c>
      <c r="BH249" s="170">
        <f>IF(N249="sníž. přenesená",J249,0)</f>
        <v>0</v>
      </c>
      <c r="BI249" s="170">
        <f>IF(N249="nulová",J249,0)</f>
        <v>0</v>
      </c>
      <c r="BJ249" s="16" t="s">
        <v>130</v>
      </c>
      <c r="BK249" s="170">
        <f>ROUND(I249*H249,2)</f>
        <v>0</v>
      </c>
      <c r="BL249" s="16" t="s">
        <v>205</v>
      </c>
      <c r="BM249" s="16" t="s">
        <v>582</v>
      </c>
    </row>
    <row r="250" spans="2:63" s="10" customFormat="1" ht="37.35" customHeight="1">
      <c r="B250" s="144"/>
      <c r="D250" s="145" t="s">
        <v>74</v>
      </c>
      <c r="E250" s="146" t="s">
        <v>206</v>
      </c>
      <c r="F250" s="146" t="s">
        <v>583</v>
      </c>
      <c r="I250" s="147"/>
      <c r="J250" s="148">
        <f>BK250</f>
        <v>0</v>
      </c>
      <c r="L250" s="144"/>
      <c r="M250" s="149"/>
      <c r="N250" s="150"/>
      <c r="O250" s="150"/>
      <c r="P250" s="151">
        <f>P251</f>
        <v>0</v>
      </c>
      <c r="Q250" s="150"/>
      <c r="R250" s="151">
        <f>R251</f>
        <v>15.727459999999997</v>
      </c>
      <c r="S250" s="150"/>
      <c r="T250" s="152">
        <f>T251</f>
        <v>0</v>
      </c>
      <c r="AR250" s="145" t="s">
        <v>138</v>
      </c>
      <c r="AT250" s="153" t="s">
        <v>74</v>
      </c>
      <c r="AU250" s="153" t="s">
        <v>75</v>
      </c>
      <c r="AY250" s="145" t="s">
        <v>123</v>
      </c>
      <c r="BK250" s="154">
        <f>BK251</f>
        <v>0</v>
      </c>
    </row>
    <row r="251" spans="2:63" s="10" customFormat="1" ht="19.9" customHeight="1">
      <c r="B251" s="144"/>
      <c r="D251" s="155" t="s">
        <v>74</v>
      </c>
      <c r="E251" s="156" t="s">
        <v>584</v>
      </c>
      <c r="F251" s="156" t="s">
        <v>585</v>
      </c>
      <c r="I251" s="147"/>
      <c r="J251" s="157">
        <f>BK251</f>
        <v>0</v>
      </c>
      <c r="L251" s="144"/>
      <c r="M251" s="149"/>
      <c r="N251" s="150"/>
      <c r="O251" s="150"/>
      <c r="P251" s="151">
        <f>SUM(P252:P292)</f>
        <v>0</v>
      </c>
      <c r="Q251" s="150"/>
      <c r="R251" s="151">
        <f>SUM(R252:R292)</f>
        <v>15.727459999999997</v>
      </c>
      <c r="S251" s="150"/>
      <c r="T251" s="152">
        <f>SUM(T252:T292)</f>
        <v>0</v>
      </c>
      <c r="AR251" s="145" t="s">
        <v>138</v>
      </c>
      <c r="AT251" s="153" t="s">
        <v>74</v>
      </c>
      <c r="AU251" s="153" t="s">
        <v>22</v>
      </c>
      <c r="AY251" s="145" t="s">
        <v>123</v>
      </c>
      <c r="BK251" s="154">
        <f>SUM(BK252:BK292)</f>
        <v>0</v>
      </c>
    </row>
    <row r="252" spans="2:65" s="1" customFormat="1" ht="22.5" customHeight="1">
      <c r="B252" s="158"/>
      <c r="C252" s="159" t="s">
        <v>586</v>
      </c>
      <c r="D252" s="159" t="s">
        <v>125</v>
      </c>
      <c r="E252" s="160" t="s">
        <v>587</v>
      </c>
      <c r="F252" s="161" t="s">
        <v>588</v>
      </c>
      <c r="G252" s="162" t="s">
        <v>145</v>
      </c>
      <c r="H252" s="163">
        <v>128</v>
      </c>
      <c r="I252" s="164"/>
      <c r="J252" s="165">
        <f>ROUND(I252*H252,2)</f>
        <v>0</v>
      </c>
      <c r="K252" s="161" t="s">
        <v>129</v>
      </c>
      <c r="L252" s="33"/>
      <c r="M252" s="166" t="s">
        <v>20</v>
      </c>
      <c r="N252" s="167" t="s">
        <v>48</v>
      </c>
      <c r="O252" s="34"/>
      <c r="P252" s="168">
        <f>O252*H252</f>
        <v>0</v>
      </c>
      <c r="Q252" s="168">
        <v>3E-05</v>
      </c>
      <c r="R252" s="168">
        <f>Q252*H252</f>
        <v>0.00384</v>
      </c>
      <c r="S252" s="168">
        <v>0</v>
      </c>
      <c r="T252" s="169">
        <f>S252*H252</f>
        <v>0</v>
      </c>
      <c r="AR252" s="16" t="s">
        <v>424</v>
      </c>
      <c r="AT252" s="16" t="s">
        <v>125</v>
      </c>
      <c r="AU252" s="16" t="s">
        <v>81</v>
      </c>
      <c r="AY252" s="16" t="s">
        <v>123</v>
      </c>
      <c r="BE252" s="170">
        <f>IF(N252="základní",J252,0)</f>
        <v>0</v>
      </c>
      <c r="BF252" s="170">
        <f>IF(N252="snížená",J252,0)</f>
        <v>0</v>
      </c>
      <c r="BG252" s="170">
        <f>IF(N252="zákl. přenesená",J252,0)</f>
        <v>0</v>
      </c>
      <c r="BH252" s="170">
        <f>IF(N252="sníž. přenesená",J252,0)</f>
        <v>0</v>
      </c>
      <c r="BI252" s="170">
        <f>IF(N252="nulová",J252,0)</f>
        <v>0</v>
      </c>
      <c r="BJ252" s="16" t="s">
        <v>130</v>
      </c>
      <c r="BK252" s="170">
        <f>ROUND(I252*H252,2)</f>
        <v>0</v>
      </c>
      <c r="BL252" s="16" t="s">
        <v>424</v>
      </c>
      <c r="BM252" s="16" t="s">
        <v>589</v>
      </c>
    </row>
    <row r="253" spans="2:65" s="1" customFormat="1" ht="22.5" customHeight="1">
      <c r="B253" s="158"/>
      <c r="C253" s="193" t="s">
        <v>590</v>
      </c>
      <c r="D253" s="193" t="s">
        <v>206</v>
      </c>
      <c r="E253" s="194" t="s">
        <v>591</v>
      </c>
      <c r="F253" s="195" t="s">
        <v>592</v>
      </c>
      <c r="G253" s="196" t="s">
        <v>145</v>
      </c>
      <c r="H253" s="197">
        <v>132</v>
      </c>
      <c r="I253" s="198"/>
      <c r="J253" s="199">
        <f>ROUND(I253*H253,2)</f>
        <v>0</v>
      </c>
      <c r="K253" s="195" t="s">
        <v>20</v>
      </c>
      <c r="L253" s="200"/>
      <c r="M253" s="201" t="s">
        <v>20</v>
      </c>
      <c r="N253" s="202" t="s">
        <v>48</v>
      </c>
      <c r="O253" s="34"/>
      <c r="P253" s="168">
        <f>O253*H253</f>
        <v>0</v>
      </c>
      <c r="Q253" s="168">
        <v>0.00822</v>
      </c>
      <c r="R253" s="168">
        <f>Q253*H253</f>
        <v>1.08504</v>
      </c>
      <c r="S253" s="168">
        <v>0</v>
      </c>
      <c r="T253" s="169">
        <f>S253*H253</f>
        <v>0</v>
      </c>
      <c r="AR253" s="16" t="s">
        <v>165</v>
      </c>
      <c r="AT253" s="16" t="s">
        <v>206</v>
      </c>
      <c r="AU253" s="16" t="s">
        <v>81</v>
      </c>
      <c r="AY253" s="16" t="s">
        <v>123</v>
      </c>
      <c r="BE253" s="170">
        <f>IF(N253="základní",J253,0)</f>
        <v>0</v>
      </c>
      <c r="BF253" s="170">
        <f>IF(N253="snížená",J253,0)</f>
        <v>0</v>
      </c>
      <c r="BG253" s="170">
        <f>IF(N253="zákl. přenesená",J253,0)</f>
        <v>0</v>
      </c>
      <c r="BH253" s="170">
        <f>IF(N253="sníž. přenesená",J253,0)</f>
        <v>0</v>
      </c>
      <c r="BI253" s="170">
        <f>IF(N253="nulová",J253,0)</f>
        <v>0</v>
      </c>
      <c r="BJ253" s="16" t="s">
        <v>130</v>
      </c>
      <c r="BK253" s="170">
        <f>ROUND(I253*H253,2)</f>
        <v>0</v>
      </c>
      <c r="BL253" s="16" t="s">
        <v>130</v>
      </c>
      <c r="BM253" s="16" t="s">
        <v>593</v>
      </c>
    </row>
    <row r="254" spans="2:47" s="1" customFormat="1" ht="30" customHeight="1">
      <c r="B254" s="33"/>
      <c r="D254" s="172" t="s">
        <v>257</v>
      </c>
      <c r="F254" s="203" t="s">
        <v>594</v>
      </c>
      <c r="I254" s="132"/>
      <c r="L254" s="33"/>
      <c r="M254" s="62"/>
      <c r="N254" s="34"/>
      <c r="O254" s="34"/>
      <c r="P254" s="34"/>
      <c r="Q254" s="34"/>
      <c r="R254" s="34"/>
      <c r="S254" s="34"/>
      <c r="T254" s="63"/>
      <c r="AT254" s="16" t="s">
        <v>257</v>
      </c>
      <c r="AU254" s="16" t="s">
        <v>81</v>
      </c>
    </row>
    <row r="255" spans="2:65" s="1" customFormat="1" ht="22.5" customHeight="1">
      <c r="B255" s="158"/>
      <c r="C255" s="193" t="s">
        <v>595</v>
      </c>
      <c r="D255" s="193" t="s">
        <v>206</v>
      </c>
      <c r="E255" s="194" t="s">
        <v>596</v>
      </c>
      <c r="F255" s="195" t="s">
        <v>597</v>
      </c>
      <c r="G255" s="196" t="s">
        <v>145</v>
      </c>
      <c r="H255" s="197">
        <v>12</v>
      </c>
      <c r="I255" s="198"/>
      <c r="J255" s="199">
        <f>ROUND(I255*H255,2)</f>
        <v>0</v>
      </c>
      <c r="K255" s="195" t="s">
        <v>20</v>
      </c>
      <c r="L255" s="200"/>
      <c r="M255" s="201" t="s">
        <v>20</v>
      </c>
      <c r="N255" s="202" t="s">
        <v>48</v>
      </c>
      <c r="O255" s="34"/>
      <c r="P255" s="168">
        <f>O255*H255</f>
        <v>0</v>
      </c>
      <c r="Q255" s="168">
        <v>0.00822</v>
      </c>
      <c r="R255" s="168">
        <f>Q255*H255</f>
        <v>0.09864</v>
      </c>
      <c r="S255" s="168">
        <v>0</v>
      </c>
      <c r="T255" s="169">
        <f>S255*H255</f>
        <v>0</v>
      </c>
      <c r="AR255" s="16" t="s">
        <v>165</v>
      </c>
      <c r="AT255" s="16" t="s">
        <v>206</v>
      </c>
      <c r="AU255" s="16" t="s">
        <v>81</v>
      </c>
      <c r="AY255" s="16" t="s">
        <v>123</v>
      </c>
      <c r="BE255" s="170">
        <f>IF(N255="základní",J255,0)</f>
        <v>0</v>
      </c>
      <c r="BF255" s="170">
        <f>IF(N255="snížená",J255,0)</f>
        <v>0</v>
      </c>
      <c r="BG255" s="170">
        <f>IF(N255="zákl. přenesená",J255,0)</f>
        <v>0</v>
      </c>
      <c r="BH255" s="170">
        <f>IF(N255="sníž. přenesená",J255,0)</f>
        <v>0</v>
      </c>
      <c r="BI255" s="170">
        <f>IF(N255="nulová",J255,0)</f>
        <v>0</v>
      </c>
      <c r="BJ255" s="16" t="s">
        <v>130</v>
      </c>
      <c r="BK255" s="170">
        <f>ROUND(I255*H255,2)</f>
        <v>0</v>
      </c>
      <c r="BL255" s="16" t="s">
        <v>130</v>
      </c>
      <c r="BM255" s="16" t="s">
        <v>598</v>
      </c>
    </row>
    <row r="256" spans="2:47" s="1" customFormat="1" ht="30" customHeight="1">
      <c r="B256" s="33"/>
      <c r="D256" s="172" t="s">
        <v>257</v>
      </c>
      <c r="F256" s="203" t="s">
        <v>594</v>
      </c>
      <c r="I256" s="132"/>
      <c r="L256" s="33"/>
      <c r="M256" s="62"/>
      <c r="N256" s="34"/>
      <c r="O256" s="34"/>
      <c r="P256" s="34"/>
      <c r="Q256" s="34"/>
      <c r="R256" s="34"/>
      <c r="S256" s="34"/>
      <c r="T256" s="63"/>
      <c r="AT256" s="16" t="s">
        <v>257</v>
      </c>
      <c r="AU256" s="16" t="s">
        <v>81</v>
      </c>
    </row>
    <row r="257" spans="2:65" s="1" customFormat="1" ht="22.5" customHeight="1">
      <c r="B257" s="158"/>
      <c r="C257" s="193" t="s">
        <v>28</v>
      </c>
      <c r="D257" s="193" t="s">
        <v>206</v>
      </c>
      <c r="E257" s="194" t="s">
        <v>599</v>
      </c>
      <c r="F257" s="195" t="s">
        <v>600</v>
      </c>
      <c r="G257" s="196" t="s">
        <v>151</v>
      </c>
      <c r="H257" s="197">
        <v>30</v>
      </c>
      <c r="I257" s="198"/>
      <c r="J257" s="199">
        <f>ROUND(I257*H257,2)</f>
        <v>0</v>
      </c>
      <c r="K257" s="195" t="s">
        <v>20</v>
      </c>
      <c r="L257" s="200"/>
      <c r="M257" s="201" t="s">
        <v>20</v>
      </c>
      <c r="N257" s="202" t="s">
        <v>48</v>
      </c>
      <c r="O257" s="34"/>
      <c r="P257" s="168">
        <f>O257*H257</f>
        <v>0</v>
      </c>
      <c r="Q257" s="168">
        <v>0.0036</v>
      </c>
      <c r="R257" s="168">
        <f>Q257*H257</f>
        <v>0.108</v>
      </c>
      <c r="S257" s="168">
        <v>0</v>
      </c>
      <c r="T257" s="169">
        <f>S257*H257</f>
        <v>0</v>
      </c>
      <c r="AR257" s="16" t="s">
        <v>165</v>
      </c>
      <c r="AT257" s="16" t="s">
        <v>206</v>
      </c>
      <c r="AU257" s="16" t="s">
        <v>81</v>
      </c>
      <c r="AY257" s="16" t="s">
        <v>123</v>
      </c>
      <c r="BE257" s="170">
        <f>IF(N257="základní",J257,0)</f>
        <v>0</v>
      </c>
      <c r="BF257" s="170">
        <f>IF(N257="snížená",J257,0)</f>
        <v>0</v>
      </c>
      <c r="BG257" s="170">
        <f>IF(N257="zákl. přenesená",J257,0)</f>
        <v>0</v>
      </c>
      <c r="BH257" s="170">
        <f>IF(N257="sníž. přenesená",J257,0)</f>
        <v>0</v>
      </c>
      <c r="BI257" s="170">
        <f>IF(N257="nulová",J257,0)</f>
        <v>0</v>
      </c>
      <c r="BJ257" s="16" t="s">
        <v>130</v>
      </c>
      <c r="BK257" s="170">
        <f>ROUND(I257*H257,2)</f>
        <v>0</v>
      </c>
      <c r="BL257" s="16" t="s">
        <v>130</v>
      </c>
      <c r="BM257" s="16" t="s">
        <v>601</v>
      </c>
    </row>
    <row r="258" spans="2:65" s="1" customFormat="1" ht="22.5" customHeight="1">
      <c r="B258" s="158"/>
      <c r="C258" s="193" t="s">
        <v>602</v>
      </c>
      <c r="D258" s="193" t="s">
        <v>206</v>
      </c>
      <c r="E258" s="194" t="s">
        <v>603</v>
      </c>
      <c r="F258" s="195" t="s">
        <v>604</v>
      </c>
      <c r="G258" s="196" t="s">
        <v>151</v>
      </c>
      <c r="H258" s="197">
        <v>6</v>
      </c>
      <c r="I258" s="198"/>
      <c r="J258" s="199">
        <f>ROUND(I258*H258,2)</f>
        <v>0</v>
      </c>
      <c r="K258" s="195" t="s">
        <v>20</v>
      </c>
      <c r="L258" s="200"/>
      <c r="M258" s="201" t="s">
        <v>20</v>
      </c>
      <c r="N258" s="202" t="s">
        <v>48</v>
      </c>
      <c r="O258" s="34"/>
      <c r="P258" s="168">
        <f>O258*H258</f>
        <v>0</v>
      </c>
      <c r="Q258" s="168">
        <v>0.0043</v>
      </c>
      <c r="R258" s="168">
        <f>Q258*H258</f>
        <v>0.0258</v>
      </c>
      <c r="S258" s="168">
        <v>0</v>
      </c>
      <c r="T258" s="169">
        <f>S258*H258</f>
        <v>0</v>
      </c>
      <c r="AR258" s="16" t="s">
        <v>165</v>
      </c>
      <c r="AT258" s="16" t="s">
        <v>206</v>
      </c>
      <c r="AU258" s="16" t="s">
        <v>81</v>
      </c>
      <c r="AY258" s="16" t="s">
        <v>123</v>
      </c>
      <c r="BE258" s="170">
        <f>IF(N258="základní",J258,0)</f>
        <v>0</v>
      </c>
      <c r="BF258" s="170">
        <f>IF(N258="snížená",J258,0)</f>
        <v>0</v>
      </c>
      <c r="BG258" s="170">
        <f>IF(N258="zákl. přenesená",J258,0)</f>
        <v>0</v>
      </c>
      <c r="BH258" s="170">
        <f>IF(N258="sníž. přenesená",J258,0)</f>
        <v>0</v>
      </c>
      <c r="BI258" s="170">
        <f>IF(N258="nulová",J258,0)</f>
        <v>0</v>
      </c>
      <c r="BJ258" s="16" t="s">
        <v>130</v>
      </c>
      <c r="BK258" s="170">
        <f>ROUND(I258*H258,2)</f>
        <v>0</v>
      </c>
      <c r="BL258" s="16" t="s">
        <v>130</v>
      </c>
      <c r="BM258" s="16" t="s">
        <v>605</v>
      </c>
    </row>
    <row r="259" spans="2:65" s="1" customFormat="1" ht="22.5" customHeight="1">
      <c r="B259" s="158"/>
      <c r="C259" s="193" t="s">
        <v>606</v>
      </c>
      <c r="D259" s="193" t="s">
        <v>206</v>
      </c>
      <c r="E259" s="194" t="s">
        <v>607</v>
      </c>
      <c r="F259" s="195" t="s">
        <v>608</v>
      </c>
      <c r="G259" s="196" t="s">
        <v>151</v>
      </c>
      <c r="H259" s="197">
        <v>6</v>
      </c>
      <c r="I259" s="198"/>
      <c r="J259" s="199">
        <f>ROUND(I259*H259,2)</f>
        <v>0</v>
      </c>
      <c r="K259" s="195" t="s">
        <v>20</v>
      </c>
      <c r="L259" s="200"/>
      <c r="M259" s="201" t="s">
        <v>20</v>
      </c>
      <c r="N259" s="202" t="s">
        <v>48</v>
      </c>
      <c r="O259" s="34"/>
      <c r="P259" s="168">
        <f>O259*H259</f>
        <v>0</v>
      </c>
      <c r="Q259" s="168">
        <v>0.0043</v>
      </c>
      <c r="R259" s="168">
        <f>Q259*H259</f>
        <v>0.0258</v>
      </c>
      <c r="S259" s="168">
        <v>0</v>
      </c>
      <c r="T259" s="169">
        <f>S259*H259</f>
        <v>0</v>
      </c>
      <c r="AR259" s="16" t="s">
        <v>165</v>
      </c>
      <c r="AT259" s="16" t="s">
        <v>206</v>
      </c>
      <c r="AU259" s="16" t="s">
        <v>81</v>
      </c>
      <c r="AY259" s="16" t="s">
        <v>123</v>
      </c>
      <c r="BE259" s="170">
        <f>IF(N259="základní",J259,0)</f>
        <v>0</v>
      </c>
      <c r="BF259" s="170">
        <f>IF(N259="snížená",J259,0)</f>
        <v>0</v>
      </c>
      <c r="BG259" s="170">
        <f>IF(N259="zákl. přenesená",J259,0)</f>
        <v>0</v>
      </c>
      <c r="BH259" s="170">
        <f>IF(N259="sníž. přenesená",J259,0)</f>
        <v>0</v>
      </c>
      <c r="BI259" s="170">
        <f>IF(N259="nulová",J259,0)</f>
        <v>0</v>
      </c>
      <c r="BJ259" s="16" t="s">
        <v>130</v>
      </c>
      <c r="BK259" s="170">
        <f>ROUND(I259*H259,2)</f>
        <v>0</v>
      </c>
      <c r="BL259" s="16" t="s">
        <v>130</v>
      </c>
      <c r="BM259" s="16" t="s">
        <v>609</v>
      </c>
    </row>
    <row r="260" spans="2:65" s="1" customFormat="1" ht="22.5" customHeight="1">
      <c r="B260" s="158"/>
      <c r="C260" s="159" t="s">
        <v>610</v>
      </c>
      <c r="D260" s="159" t="s">
        <v>125</v>
      </c>
      <c r="E260" s="160" t="s">
        <v>611</v>
      </c>
      <c r="F260" s="161" t="s">
        <v>612</v>
      </c>
      <c r="G260" s="162" t="s">
        <v>145</v>
      </c>
      <c r="H260" s="163">
        <v>12</v>
      </c>
      <c r="I260" s="164"/>
      <c r="J260" s="165">
        <f>ROUND(I260*H260,2)</f>
        <v>0</v>
      </c>
      <c r="K260" s="161" t="s">
        <v>20</v>
      </c>
      <c r="L260" s="33"/>
      <c r="M260" s="166" t="s">
        <v>20</v>
      </c>
      <c r="N260" s="167" t="s">
        <v>48</v>
      </c>
      <c r="O260" s="34"/>
      <c r="P260" s="168">
        <f>O260*H260</f>
        <v>0</v>
      </c>
      <c r="Q260" s="168">
        <v>3E-05</v>
      </c>
      <c r="R260" s="168">
        <f>Q260*H260</f>
        <v>0.00036</v>
      </c>
      <c r="S260" s="168">
        <v>0</v>
      </c>
      <c r="T260" s="169">
        <f>S260*H260</f>
        <v>0</v>
      </c>
      <c r="AR260" s="16" t="s">
        <v>424</v>
      </c>
      <c r="AT260" s="16" t="s">
        <v>125</v>
      </c>
      <c r="AU260" s="16" t="s">
        <v>81</v>
      </c>
      <c r="AY260" s="16" t="s">
        <v>123</v>
      </c>
      <c r="BE260" s="170">
        <f>IF(N260="základní",J260,0)</f>
        <v>0</v>
      </c>
      <c r="BF260" s="170">
        <f>IF(N260="snížená",J260,0)</f>
        <v>0</v>
      </c>
      <c r="BG260" s="170">
        <f>IF(N260="zákl. přenesená",J260,0)</f>
        <v>0</v>
      </c>
      <c r="BH260" s="170">
        <f>IF(N260="sníž. přenesená",J260,0)</f>
        <v>0</v>
      </c>
      <c r="BI260" s="170">
        <f>IF(N260="nulová",J260,0)</f>
        <v>0</v>
      </c>
      <c r="BJ260" s="16" t="s">
        <v>130</v>
      </c>
      <c r="BK260" s="170">
        <f>ROUND(I260*H260,2)</f>
        <v>0</v>
      </c>
      <c r="BL260" s="16" t="s">
        <v>424</v>
      </c>
      <c r="BM260" s="16" t="s">
        <v>613</v>
      </c>
    </row>
    <row r="261" spans="2:65" s="1" customFormat="1" ht="22.5" customHeight="1">
      <c r="B261" s="158"/>
      <c r="C261" s="193" t="s">
        <v>614</v>
      </c>
      <c r="D261" s="193" t="s">
        <v>206</v>
      </c>
      <c r="E261" s="194" t="s">
        <v>615</v>
      </c>
      <c r="F261" s="195" t="s">
        <v>616</v>
      </c>
      <c r="G261" s="196" t="s">
        <v>145</v>
      </c>
      <c r="H261" s="197">
        <v>12</v>
      </c>
      <c r="I261" s="198"/>
      <c r="J261" s="199">
        <f>ROUND(I261*H261,2)</f>
        <v>0</v>
      </c>
      <c r="K261" s="195" t="s">
        <v>20</v>
      </c>
      <c r="L261" s="200"/>
      <c r="M261" s="201" t="s">
        <v>20</v>
      </c>
      <c r="N261" s="202" t="s">
        <v>48</v>
      </c>
      <c r="O261" s="34"/>
      <c r="P261" s="168">
        <f>O261*H261</f>
        <v>0</v>
      </c>
      <c r="Q261" s="168">
        <v>0.01049</v>
      </c>
      <c r="R261" s="168">
        <f>Q261*H261</f>
        <v>0.12588</v>
      </c>
      <c r="S261" s="168">
        <v>0</v>
      </c>
      <c r="T261" s="169">
        <f>S261*H261</f>
        <v>0</v>
      </c>
      <c r="AR261" s="16" t="s">
        <v>165</v>
      </c>
      <c r="AT261" s="16" t="s">
        <v>206</v>
      </c>
      <c r="AU261" s="16" t="s">
        <v>81</v>
      </c>
      <c r="AY261" s="16" t="s">
        <v>123</v>
      </c>
      <c r="BE261" s="170">
        <f>IF(N261="základní",J261,0)</f>
        <v>0</v>
      </c>
      <c r="BF261" s="170">
        <f>IF(N261="snížená",J261,0)</f>
        <v>0</v>
      </c>
      <c r="BG261" s="170">
        <f>IF(N261="zákl. přenesená",J261,0)</f>
        <v>0</v>
      </c>
      <c r="BH261" s="170">
        <f>IF(N261="sníž. přenesená",J261,0)</f>
        <v>0</v>
      </c>
      <c r="BI261" s="170">
        <f>IF(N261="nulová",J261,0)</f>
        <v>0</v>
      </c>
      <c r="BJ261" s="16" t="s">
        <v>130</v>
      </c>
      <c r="BK261" s="170">
        <f>ROUND(I261*H261,2)</f>
        <v>0</v>
      </c>
      <c r="BL261" s="16" t="s">
        <v>130</v>
      </c>
      <c r="BM261" s="16" t="s">
        <v>617</v>
      </c>
    </row>
    <row r="262" spans="2:47" s="1" customFormat="1" ht="30" customHeight="1">
      <c r="B262" s="33"/>
      <c r="D262" s="172" t="s">
        <v>257</v>
      </c>
      <c r="F262" s="203" t="s">
        <v>618</v>
      </c>
      <c r="I262" s="132"/>
      <c r="L262" s="33"/>
      <c r="M262" s="62"/>
      <c r="N262" s="34"/>
      <c r="O262" s="34"/>
      <c r="P262" s="34"/>
      <c r="Q262" s="34"/>
      <c r="R262" s="34"/>
      <c r="S262" s="34"/>
      <c r="T262" s="63"/>
      <c r="AT262" s="16" t="s">
        <v>257</v>
      </c>
      <c r="AU262" s="16" t="s">
        <v>81</v>
      </c>
    </row>
    <row r="263" spans="2:65" s="1" customFormat="1" ht="22.5" customHeight="1">
      <c r="B263" s="158"/>
      <c r="C263" s="159" t="s">
        <v>619</v>
      </c>
      <c r="D263" s="159" t="s">
        <v>125</v>
      </c>
      <c r="E263" s="160" t="s">
        <v>620</v>
      </c>
      <c r="F263" s="161" t="s">
        <v>621</v>
      </c>
      <c r="G263" s="162" t="s">
        <v>145</v>
      </c>
      <c r="H263" s="163">
        <v>482</v>
      </c>
      <c r="I263" s="164"/>
      <c r="J263" s="165">
        <f>ROUND(I263*H263,2)</f>
        <v>0</v>
      </c>
      <c r="K263" s="161" t="s">
        <v>20</v>
      </c>
      <c r="L263" s="33"/>
      <c r="M263" s="166" t="s">
        <v>20</v>
      </c>
      <c r="N263" s="167" t="s">
        <v>48</v>
      </c>
      <c r="O263" s="34"/>
      <c r="P263" s="168">
        <f>O263*H263</f>
        <v>0</v>
      </c>
      <c r="Q263" s="168">
        <v>5E-05</v>
      </c>
      <c r="R263" s="168">
        <f>Q263*H263</f>
        <v>0.0241</v>
      </c>
      <c r="S263" s="168">
        <v>0</v>
      </c>
      <c r="T263" s="169">
        <f>S263*H263</f>
        <v>0</v>
      </c>
      <c r="AR263" s="16" t="s">
        <v>424</v>
      </c>
      <c r="AT263" s="16" t="s">
        <v>125</v>
      </c>
      <c r="AU263" s="16" t="s">
        <v>81</v>
      </c>
      <c r="AY263" s="16" t="s">
        <v>123</v>
      </c>
      <c r="BE263" s="170">
        <f>IF(N263="základní",J263,0)</f>
        <v>0</v>
      </c>
      <c r="BF263" s="170">
        <f>IF(N263="snížená",J263,0)</f>
        <v>0</v>
      </c>
      <c r="BG263" s="170">
        <f>IF(N263="zákl. přenesená",J263,0)</f>
        <v>0</v>
      </c>
      <c r="BH263" s="170">
        <f>IF(N263="sníž. přenesená",J263,0)</f>
        <v>0</v>
      </c>
      <c r="BI263" s="170">
        <f>IF(N263="nulová",J263,0)</f>
        <v>0</v>
      </c>
      <c r="BJ263" s="16" t="s">
        <v>130</v>
      </c>
      <c r="BK263" s="170">
        <f>ROUND(I263*H263,2)</f>
        <v>0</v>
      </c>
      <c r="BL263" s="16" t="s">
        <v>424</v>
      </c>
      <c r="BM263" s="16" t="s">
        <v>622</v>
      </c>
    </row>
    <row r="264" spans="2:65" s="1" customFormat="1" ht="22.5" customHeight="1">
      <c r="B264" s="158"/>
      <c r="C264" s="193" t="s">
        <v>623</v>
      </c>
      <c r="D264" s="193" t="s">
        <v>206</v>
      </c>
      <c r="E264" s="194" t="s">
        <v>624</v>
      </c>
      <c r="F264" s="195" t="s">
        <v>625</v>
      </c>
      <c r="G264" s="196" t="s">
        <v>145</v>
      </c>
      <c r="H264" s="197">
        <v>492</v>
      </c>
      <c r="I264" s="198"/>
      <c r="J264" s="199">
        <f>ROUND(I264*H264,2)</f>
        <v>0</v>
      </c>
      <c r="K264" s="195" t="s">
        <v>20</v>
      </c>
      <c r="L264" s="200"/>
      <c r="M264" s="201" t="s">
        <v>20</v>
      </c>
      <c r="N264" s="202" t="s">
        <v>48</v>
      </c>
      <c r="O264" s="34"/>
      <c r="P264" s="168">
        <f>O264*H264</f>
        <v>0</v>
      </c>
      <c r="Q264" s="168">
        <v>0.01916</v>
      </c>
      <c r="R264" s="168">
        <f>Q264*H264</f>
        <v>9.42672</v>
      </c>
      <c r="S264" s="168">
        <v>0</v>
      </c>
      <c r="T264" s="169">
        <f>S264*H264</f>
        <v>0</v>
      </c>
      <c r="AR264" s="16" t="s">
        <v>626</v>
      </c>
      <c r="AT264" s="16" t="s">
        <v>206</v>
      </c>
      <c r="AU264" s="16" t="s">
        <v>81</v>
      </c>
      <c r="AY264" s="16" t="s">
        <v>123</v>
      </c>
      <c r="BE264" s="170">
        <f>IF(N264="základní",J264,0)</f>
        <v>0</v>
      </c>
      <c r="BF264" s="170">
        <f>IF(N264="snížená",J264,0)</f>
        <v>0</v>
      </c>
      <c r="BG264" s="170">
        <f>IF(N264="zákl. přenesená",J264,0)</f>
        <v>0</v>
      </c>
      <c r="BH264" s="170">
        <f>IF(N264="sníž. přenesená",J264,0)</f>
        <v>0</v>
      </c>
      <c r="BI264" s="170">
        <f>IF(N264="nulová",J264,0)</f>
        <v>0</v>
      </c>
      <c r="BJ264" s="16" t="s">
        <v>130</v>
      </c>
      <c r="BK264" s="170">
        <f>ROUND(I264*H264,2)</f>
        <v>0</v>
      </c>
      <c r="BL264" s="16" t="s">
        <v>626</v>
      </c>
      <c r="BM264" s="16" t="s">
        <v>627</v>
      </c>
    </row>
    <row r="265" spans="2:47" s="1" customFormat="1" ht="30" customHeight="1">
      <c r="B265" s="33"/>
      <c r="D265" s="172" t="s">
        <v>257</v>
      </c>
      <c r="F265" s="203" t="s">
        <v>628</v>
      </c>
      <c r="I265" s="132"/>
      <c r="L265" s="33"/>
      <c r="M265" s="62"/>
      <c r="N265" s="34"/>
      <c r="O265" s="34"/>
      <c r="P265" s="34"/>
      <c r="Q265" s="34"/>
      <c r="R265" s="34"/>
      <c r="S265" s="34"/>
      <c r="T265" s="63"/>
      <c r="AT265" s="16" t="s">
        <v>257</v>
      </c>
      <c r="AU265" s="16" t="s">
        <v>81</v>
      </c>
    </row>
    <row r="266" spans="2:65" s="1" customFormat="1" ht="22.5" customHeight="1">
      <c r="B266" s="158"/>
      <c r="C266" s="193" t="s">
        <v>629</v>
      </c>
      <c r="D266" s="193" t="s">
        <v>206</v>
      </c>
      <c r="E266" s="194" t="s">
        <v>630</v>
      </c>
      <c r="F266" s="195" t="s">
        <v>631</v>
      </c>
      <c r="G266" s="196" t="s">
        <v>151</v>
      </c>
      <c r="H266" s="197">
        <v>88</v>
      </c>
      <c r="I266" s="198"/>
      <c r="J266" s="199">
        <f aca="true" t="shared" si="20" ref="J266:J279">ROUND(I266*H266,2)</f>
        <v>0</v>
      </c>
      <c r="K266" s="195" t="s">
        <v>20</v>
      </c>
      <c r="L266" s="200"/>
      <c r="M266" s="201" t="s">
        <v>20</v>
      </c>
      <c r="N266" s="202" t="s">
        <v>48</v>
      </c>
      <c r="O266" s="34"/>
      <c r="P266" s="168">
        <f aca="true" t="shared" si="21" ref="P266:P279">O266*H266</f>
        <v>0</v>
      </c>
      <c r="Q266" s="168">
        <v>0.0066</v>
      </c>
      <c r="R266" s="168">
        <f aca="true" t="shared" si="22" ref="R266:R279">Q266*H266</f>
        <v>0.5808</v>
      </c>
      <c r="S266" s="168">
        <v>0</v>
      </c>
      <c r="T266" s="169">
        <f aca="true" t="shared" si="23" ref="T266:T279">S266*H266</f>
        <v>0</v>
      </c>
      <c r="AR266" s="16" t="s">
        <v>626</v>
      </c>
      <c r="AT266" s="16" t="s">
        <v>206</v>
      </c>
      <c r="AU266" s="16" t="s">
        <v>81</v>
      </c>
      <c r="AY266" s="16" t="s">
        <v>123</v>
      </c>
      <c r="BE266" s="170">
        <f aca="true" t="shared" si="24" ref="BE266:BE279">IF(N266="základní",J266,0)</f>
        <v>0</v>
      </c>
      <c r="BF266" s="170">
        <f aca="true" t="shared" si="25" ref="BF266:BF279">IF(N266="snížená",J266,0)</f>
        <v>0</v>
      </c>
      <c r="BG266" s="170">
        <f aca="true" t="shared" si="26" ref="BG266:BG279">IF(N266="zákl. přenesená",J266,0)</f>
        <v>0</v>
      </c>
      <c r="BH266" s="170">
        <f aca="true" t="shared" si="27" ref="BH266:BH279">IF(N266="sníž. přenesená",J266,0)</f>
        <v>0</v>
      </c>
      <c r="BI266" s="170">
        <f aca="true" t="shared" si="28" ref="BI266:BI279">IF(N266="nulová",J266,0)</f>
        <v>0</v>
      </c>
      <c r="BJ266" s="16" t="s">
        <v>130</v>
      </c>
      <c r="BK266" s="170">
        <f aca="true" t="shared" si="29" ref="BK266:BK279">ROUND(I266*H266,2)</f>
        <v>0</v>
      </c>
      <c r="BL266" s="16" t="s">
        <v>626</v>
      </c>
      <c r="BM266" s="16" t="s">
        <v>632</v>
      </c>
    </row>
    <row r="267" spans="2:65" s="1" customFormat="1" ht="22.5" customHeight="1">
      <c r="B267" s="158"/>
      <c r="C267" s="193" t="s">
        <v>633</v>
      </c>
      <c r="D267" s="193" t="s">
        <v>206</v>
      </c>
      <c r="E267" s="194" t="s">
        <v>634</v>
      </c>
      <c r="F267" s="195" t="s">
        <v>635</v>
      </c>
      <c r="G267" s="196" t="s">
        <v>151</v>
      </c>
      <c r="H267" s="197">
        <v>2</v>
      </c>
      <c r="I267" s="198"/>
      <c r="J267" s="199">
        <f t="shared" si="20"/>
        <v>0</v>
      </c>
      <c r="K267" s="195" t="s">
        <v>20</v>
      </c>
      <c r="L267" s="200"/>
      <c r="M267" s="201" t="s">
        <v>20</v>
      </c>
      <c r="N267" s="202" t="s">
        <v>48</v>
      </c>
      <c r="O267" s="34"/>
      <c r="P267" s="168">
        <f t="shared" si="21"/>
        <v>0</v>
      </c>
      <c r="Q267" s="168">
        <v>0.0058</v>
      </c>
      <c r="R267" s="168">
        <f t="shared" si="22"/>
        <v>0.0116</v>
      </c>
      <c r="S267" s="168">
        <v>0</v>
      </c>
      <c r="T267" s="169">
        <f t="shared" si="23"/>
        <v>0</v>
      </c>
      <c r="AR267" s="16" t="s">
        <v>165</v>
      </c>
      <c r="AT267" s="16" t="s">
        <v>206</v>
      </c>
      <c r="AU267" s="16" t="s">
        <v>81</v>
      </c>
      <c r="AY267" s="16" t="s">
        <v>123</v>
      </c>
      <c r="BE267" s="170">
        <f t="shared" si="24"/>
        <v>0</v>
      </c>
      <c r="BF267" s="170">
        <f t="shared" si="25"/>
        <v>0</v>
      </c>
      <c r="BG267" s="170">
        <f t="shared" si="26"/>
        <v>0</v>
      </c>
      <c r="BH267" s="170">
        <f t="shared" si="27"/>
        <v>0</v>
      </c>
      <c r="BI267" s="170">
        <f t="shared" si="28"/>
        <v>0</v>
      </c>
      <c r="BJ267" s="16" t="s">
        <v>130</v>
      </c>
      <c r="BK267" s="170">
        <f t="shared" si="29"/>
        <v>0</v>
      </c>
      <c r="BL267" s="16" t="s">
        <v>130</v>
      </c>
      <c r="BM267" s="16" t="s">
        <v>636</v>
      </c>
    </row>
    <row r="268" spans="2:65" s="1" customFormat="1" ht="22.5" customHeight="1">
      <c r="B268" s="158"/>
      <c r="C268" s="193" t="s">
        <v>637</v>
      </c>
      <c r="D268" s="193" t="s">
        <v>206</v>
      </c>
      <c r="E268" s="194" t="s">
        <v>638</v>
      </c>
      <c r="F268" s="195" t="s">
        <v>639</v>
      </c>
      <c r="G268" s="196" t="s">
        <v>151</v>
      </c>
      <c r="H268" s="197">
        <v>2</v>
      </c>
      <c r="I268" s="198"/>
      <c r="J268" s="199">
        <f t="shared" si="20"/>
        <v>0</v>
      </c>
      <c r="K268" s="195" t="s">
        <v>20</v>
      </c>
      <c r="L268" s="200"/>
      <c r="M268" s="201" t="s">
        <v>20</v>
      </c>
      <c r="N268" s="202" t="s">
        <v>48</v>
      </c>
      <c r="O268" s="34"/>
      <c r="P268" s="168">
        <f t="shared" si="21"/>
        <v>0</v>
      </c>
      <c r="Q268" s="168">
        <v>0.0058</v>
      </c>
      <c r="R268" s="168">
        <f t="shared" si="22"/>
        <v>0.0116</v>
      </c>
      <c r="S268" s="168">
        <v>0</v>
      </c>
      <c r="T268" s="169">
        <f t="shared" si="23"/>
        <v>0</v>
      </c>
      <c r="AR268" s="16" t="s">
        <v>165</v>
      </c>
      <c r="AT268" s="16" t="s">
        <v>206</v>
      </c>
      <c r="AU268" s="16" t="s">
        <v>81</v>
      </c>
      <c r="AY268" s="16" t="s">
        <v>123</v>
      </c>
      <c r="BE268" s="170">
        <f t="shared" si="24"/>
        <v>0</v>
      </c>
      <c r="BF268" s="170">
        <f t="shared" si="25"/>
        <v>0</v>
      </c>
      <c r="BG268" s="170">
        <f t="shared" si="26"/>
        <v>0</v>
      </c>
      <c r="BH268" s="170">
        <f t="shared" si="27"/>
        <v>0</v>
      </c>
      <c r="BI268" s="170">
        <f t="shared" si="28"/>
        <v>0</v>
      </c>
      <c r="BJ268" s="16" t="s">
        <v>130</v>
      </c>
      <c r="BK268" s="170">
        <f t="shared" si="29"/>
        <v>0</v>
      </c>
      <c r="BL268" s="16" t="s">
        <v>130</v>
      </c>
      <c r="BM268" s="16" t="s">
        <v>640</v>
      </c>
    </row>
    <row r="269" spans="2:65" s="1" customFormat="1" ht="22.5" customHeight="1">
      <c r="B269" s="158"/>
      <c r="C269" s="159" t="s">
        <v>641</v>
      </c>
      <c r="D269" s="159" t="s">
        <v>125</v>
      </c>
      <c r="E269" s="160" t="s">
        <v>642</v>
      </c>
      <c r="F269" s="161" t="s">
        <v>643</v>
      </c>
      <c r="G269" s="162" t="s">
        <v>151</v>
      </c>
      <c r="H269" s="163">
        <v>24</v>
      </c>
      <c r="I269" s="164"/>
      <c r="J269" s="165">
        <f t="shared" si="20"/>
        <v>0</v>
      </c>
      <c r="K269" s="161" t="s">
        <v>129</v>
      </c>
      <c r="L269" s="33"/>
      <c r="M269" s="166" t="s">
        <v>20</v>
      </c>
      <c r="N269" s="167" t="s">
        <v>48</v>
      </c>
      <c r="O269" s="34"/>
      <c r="P269" s="168">
        <f t="shared" si="21"/>
        <v>0</v>
      </c>
      <c r="Q269" s="168">
        <v>0.00015</v>
      </c>
      <c r="R269" s="168">
        <f t="shared" si="22"/>
        <v>0.0036</v>
      </c>
      <c r="S269" s="168">
        <v>0</v>
      </c>
      <c r="T269" s="169">
        <f t="shared" si="23"/>
        <v>0</v>
      </c>
      <c r="AR269" s="16" t="s">
        <v>424</v>
      </c>
      <c r="AT269" s="16" t="s">
        <v>125</v>
      </c>
      <c r="AU269" s="16" t="s">
        <v>81</v>
      </c>
      <c r="AY269" s="16" t="s">
        <v>123</v>
      </c>
      <c r="BE269" s="170">
        <f t="shared" si="24"/>
        <v>0</v>
      </c>
      <c r="BF269" s="170">
        <f t="shared" si="25"/>
        <v>0</v>
      </c>
      <c r="BG269" s="170">
        <f t="shared" si="26"/>
        <v>0</v>
      </c>
      <c r="BH269" s="170">
        <f t="shared" si="27"/>
        <v>0</v>
      </c>
      <c r="BI269" s="170">
        <f t="shared" si="28"/>
        <v>0</v>
      </c>
      <c r="BJ269" s="16" t="s">
        <v>130</v>
      </c>
      <c r="BK269" s="170">
        <f t="shared" si="29"/>
        <v>0</v>
      </c>
      <c r="BL269" s="16" t="s">
        <v>424</v>
      </c>
      <c r="BM269" s="16" t="s">
        <v>644</v>
      </c>
    </row>
    <row r="270" spans="2:65" s="1" customFormat="1" ht="22.5" customHeight="1">
      <c r="B270" s="158"/>
      <c r="C270" s="193" t="s">
        <v>645</v>
      </c>
      <c r="D270" s="193" t="s">
        <v>206</v>
      </c>
      <c r="E270" s="194" t="s">
        <v>646</v>
      </c>
      <c r="F270" s="195" t="s">
        <v>647</v>
      </c>
      <c r="G270" s="196" t="s">
        <v>151</v>
      </c>
      <c r="H270" s="197">
        <v>4</v>
      </c>
      <c r="I270" s="198"/>
      <c r="J270" s="199">
        <f t="shared" si="20"/>
        <v>0</v>
      </c>
      <c r="K270" s="195" t="s">
        <v>20</v>
      </c>
      <c r="L270" s="200"/>
      <c r="M270" s="201" t="s">
        <v>20</v>
      </c>
      <c r="N270" s="202" t="s">
        <v>48</v>
      </c>
      <c r="O270" s="34"/>
      <c r="P270" s="168">
        <f t="shared" si="21"/>
        <v>0</v>
      </c>
      <c r="Q270" s="168">
        <v>0.00822</v>
      </c>
      <c r="R270" s="168">
        <f t="shared" si="22"/>
        <v>0.03288</v>
      </c>
      <c r="S270" s="168">
        <v>0</v>
      </c>
      <c r="T270" s="169">
        <f t="shared" si="23"/>
        <v>0</v>
      </c>
      <c r="AR270" s="16" t="s">
        <v>165</v>
      </c>
      <c r="AT270" s="16" t="s">
        <v>206</v>
      </c>
      <c r="AU270" s="16" t="s">
        <v>81</v>
      </c>
      <c r="AY270" s="16" t="s">
        <v>123</v>
      </c>
      <c r="BE270" s="170">
        <f t="shared" si="24"/>
        <v>0</v>
      </c>
      <c r="BF270" s="170">
        <f t="shared" si="25"/>
        <v>0</v>
      </c>
      <c r="BG270" s="170">
        <f t="shared" si="26"/>
        <v>0</v>
      </c>
      <c r="BH270" s="170">
        <f t="shared" si="27"/>
        <v>0</v>
      </c>
      <c r="BI270" s="170">
        <f t="shared" si="28"/>
        <v>0</v>
      </c>
      <c r="BJ270" s="16" t="s">
        <v>130</v>
      </c>
      <c r="BK270" s="170">
        <f t="shared" si="29"/>
        <v>0</v>
      </c>
      <c r="BL270" s="16" t="s">
        <v>130</v>
      </c>
      <c r="BM270" s="16" t="s">
        <v>648</v>
      </c>
    </row>
    <row r="271" spans="2:65" s="1" customFormat="1" ht="22.5" customHeight="1">
      <c r="B271" s="158"/>
      <c r="C271" s="193" t="s">
        <v>649</v>
      </c>
      <c r="D271" s="193" t="s">
        <v>206</v>
      </c>
      <c r="E271" s="194" t="s">
        <v>650</v>
      </c>
      <c r="F271" s="195" t="s">
        <v>651</v>
      </c>
      <c r="G271" s="196" t="s">
        <v>151</v>
      </c>
      <c r="H271" s="197">
        <v>2</v>
      </c>
      <c r="I271" s="198"/>
      <c r="J271" s="199">
        <f t="shared" si="20"/>
        <v>0</v>
      </c>
      <c r="K271" s="195" t="s">
        <v>20</v>
      </c>
      <c r="L271" s="200"/>
      <c r="M271" s="201" t="s">
        <v>20</v>
      </c>
      <c r="N271" s="202" t="s">
        <v>48</v>
      </c>
      <c r="O271" s="34"/>
      <c r="P271" s="168">
        <f t="shared" si="21"/>
        <v>0</v>
      </c>
      <c r="Q271" s="168">
        <v>0.00822</v>
      </c>
      <c r="R271" s="168">
        <f t="shared" si="22"/>
        <v>0.01644</v>
      </c>
      <c r="S271" s="168">
        <v>0</v>
      </c>
      <c r="T271" s="169">
        <f t="shared" si="23"/>
        <v>0</v>
      </c>
      <c r="AR271" s="16" t="s">
        <v>165</v>
      </c>
      <c r="AT271" s="16" t="s">
        <v>206</v>
      </c>
      <c r="AU271" s="16" t="s">
        <v>81</v>
      </c>
      <c r="AY271" s="16" t="s">
        <v>123</v>
      </c>
      <c r="BE271" s="170">
        <f t="shared" si="24"/>
        <v>0</v>
      </c>
      <c r="BF271" s="170">
        <f t="shared" si="25"/>
        <v>0</v>
      </c>
      <c r="BG271" s="170">
        <f t="shared" si="26"/>
        <v>0</v>
      </c>
      <c r="BH271" s="170">
        <f t="shared" si="27"/>
        <v>0</v>
      </c>
      <c r="BI271" s="170">
        <f t="shared" si="28"/>
        <v>0</v>
      </c>
      <c r="BJ271" s="16" t="s">
        <v>130</v>
      </c>
      <c r="BK271" s="170">
        <f t="shared" si="29"/>
        <v>0</v>
      </c>
      <c r="BL271" s="16" t="s">
        <v>130</v>
      </c>
      <c r="BM271" s="16" t="s">
        <v>652</v>
      </c>
    </row>
    <row r="272" spans="2:65" s="1" customFormat="1" ht="22.5" customHeight="1">
      <c r="B272" s="158"/>
      <c r="C272" s="193" t="s">
        <v>653</v>
      </c>
      <c r="D272" s="193" t="s">
        <v>206</v>
      </c>
      <c r="E272" s="194" t="s">
        <v>654</v>
      </c>
      <c r="F272" s="195" t="s">
        <v>655</v>
      </c>
      <c r="G272" s="196" t="s">
        <v>151</v>
      </c>
      <c r="H272" s="197">
        <v>2</v>
      </c>
      <c r="I272" s="198"/>
      <c r="J272" s="199">
        <f t="shared" si="20"/>
        <v>0</v>
      </c>
      <c r="K272" s="195" t="s">
        <v>20</v>
      </c>
      <c r="L272" s="200"/>
      <c r="M272" s="201" t="s">
        <v>20</v>
      </c>
      <c r="N272" s="202" t="s">
        <v>48</v>
      </c>
      <c r="O272" s="34"/>
      <c r="P272" s="168">
        <f t="shared" si="21"/>
        <v>0</v>
      </c>
      <c r="Q272" s="168">
        <v>0.00822</v>
      </c>
      <c r="R272" s="168">
        <f t="shared" si="22"/>
        <v>0.01644</v>
      </c>
      <c r="S272" s="168">
        <v>0</v>
      </c>
      <c r="T272" s="169">
        <f t="shared" si="23"/>
        <v>0</v>
      </c>
      <c r="AR272" s="16" t="s">
        <v>165</v>
      </c>
      <c r="AT272" s="16" t="s">
        <v>206</v>
      </c>
      <c r="AU272" s="16" t="s">
        <v>81</v>
      </c>
      <c r="AY272" s="16" t="s">
        <v>123</v>
      </c>
      <c r="BE272" s="170">
        <f t="shared" si="24"/>
        <v>0</v>
      </c>
      <c r="BF272" s="170">
        <f t="shared" si="25"/>
        <v>0</v>
      </c>
      <c r="BG272" s="170">
        <f t="shared" si="26"/>
        <v>0</v>
      </c>
      <c r="BH272" s="170">
        <f t="shared" si="27"/>
        <v>0</v>
      </c>
      <c r="BI272" s="170">
        <f t="shared" si="28"/>
        <v>0</v>
      </c>
      <c r="BJ272" s="16" t="s">
        <v>130</v>
      </c>
      <c r="BK272" s="170">
        <f t="shared" si="29"/>
        <v>0</v>
      </c>
      <c r="BL272" s="16" t="s">
        <v>130</v>
      </c>
      <c r="BM272" s="16" t="s">
        <v>656</v>
      </c>
    </row>
    <row r="273" spans="2:65" s="1" customFormat="1" ht="22.5" customHeight="1">
      <c r="B273" s="158"/>
      <c r="C273" s="193" t="s">
        <v>657</v>
      </c>
      <c r="D273" s="193" t="s">
        <v>206</v>
      </c>
      <c r="E273" s="194" t="s">
        <v>658</v>
      </c>
      <c r="F273" s="195" t="s">
        <v>659</v>
      </c>
      <c r="G273" s="196" t="s">
        <v>151</v>
      </c>
      <c r="H273" s="197">
        <v>2</v>
      </c>
      <c r="I273" s="198"/>
      <c r="J273" s="199">
        <f t="shared" si="20"/>
        <v>0</v>
      </c>
      <c r="K273" s="195" t="s">
        <v>20</v>
      </c>
      <c r="L273" s="200"/>
      <c r="M273" s="201" t="s">
        <v>20</v>
      </c>
      <c r="N273" s="202" t="s">
        <v>48</v>
      </c>
      <c r="O273" s="34"/>
      <c r="P273" s="168">
        <f t="shared" si="21"/>
        <v>0</v>
      </c>
      <c r="Q273" s="168">
        <v>0.00822</v>
      </c>
      <c r="R273" s="168">
        <f t="shared" si="22"/>
        <v>0.01644</v>
      </c>
      <c r="S273" s="168">
        <v>0</v>
      </c>
      <c r="T273" s="169">
        <f t="shared" si="23"/>
        <v>0</v>
      </c>
      <c r="AR273" s="16" t="s">
        <v>165</v>
      </c>
      <c r="AT273" s="16" t="s">
        <v>206</v>
      </c>
      <c r="AU273" s="16" t="s">
        <v>81</v>
      </c>
      <c r="AY273" s="16" t="s">
        <v>123</v>
      </c>
      <c r="BE273" s="170">
        <f t="shared" si="24"/>
        <v>0</v>
      </c>
      <c r="BF273" s="170">
        <f t="shared" si="25"/>
        <v>0</v>
      </c>
      <c r="BG273" s="170">
        <f t="shared" si="26"/>
        <v>0</v>
      </c>
      <c r="BH273" s="170">
        <f t="shared" si="27"/>
        <v>0</v>
      </c>
      <c r="BI273" s="170">
        <f t="shared" si="28"/>
        <v>0</v>
      </c>
      <c r="BJ273" s="16" t="s">
        <v>130</v>
      </c>
      <c r="BK273" s="170">
        <f t="shared" si="29"/>
        <v>0</v>
      </c>
      <c r="BL273" s="16" t="s">
        <v>130</v>
      </c>
      <c r="BM273" s="16" t="s">
        <v>660</v>
      </c>
    </row>
    <row r="274" spans="2:65" s="1" customFormat="1" ht="22.5" customHeight="1">
      <c r="B274" s="158"/>
      <c r="C274" s="193" t="s">
        <v>661</v>
      </c>
      <c r="D274" s="193" t="s">
        <v>206</v>
      </c>
      <c r="E274" s="194" t="s">
        <v>662</v>
      </c>
      <c r="F274" s="195" t="s">
        <v>663</v>
      </c>
      <c r="G274" s="196" t="s">
        <v>151</v>
      </c>
      <c r="H274" s="197">
        <v>2</v>
      </c>
      <c r="I274" s="198"/>
      <c r="J274" s="199">
        <f t="shared" si="20"/>
        <v>0</v>
      </c>
      <c r="K274" s="195" t="s">
        <v>20</v>
      </c>
      <c r="L274" s="200"/>
      <c r="M274" s="201" t="s">
        <v>20</v>
      </c>
      <c r="N274" s="202" t="s">
        <v>48</v>
      </c>
      <c r="O274" s="34"/>
      <c r="P274" s="168">
        <f t="shared" si="21"/>
        <v>0</v>
      </c>
      <c r="Q274" s="168">
        <v>0.00822</v>
      </c>
      <c r="R274" s="168">
        <f t="shared" si="22"/>
        <v>0.01644</v>
      </c>
      <c r="S274" s="168">
        <v>0</v>
      </c>
      <c r="T274" s="169">
        <f t="shared" si="23"/>
        <v>0</v>
      </c>
      <c r="AR274" s="16" t="s">
        <v>165</v>
      </c>
      <c r="AT274" s="16" t="s">
        <v>206</v>
      </c>
      <c r="AU274" s="16" t="s">
        <v>81</v>
      </c>
      <c r="AY274" s="16" t="s">
        <v>123</v>
      </c>
      <c r="BE274" s="170">
        <f t="shared" si="24"/>
        <v>0</v>
      </c>
      <c r="BF274" s="170">
        <f t="shared" si="25"/>
        <v>0</v>
      </c>
      <c r="BG274" s="170">
        <f t="shared" si="26"/>
        <v>0</v>
      </c>
      <c r="BH274" s="170">
        <f t="shared" si="27"/>
        <v>0</v>
      </c>
      <c r="BI274" s="170">
        <f t="shared" si="28"/>
        <v>0</v>
      </c>
      <c r="BJ274" s="16" t="s">
        <v>130</v>
      </c>
      <c r="BK274" s="170">
        <f t="shared" si="29"/>
        <v>0</v>
      </c>
      <c r="BL274" s="16" t="s">
        <v>130</v>
      </c>
      <c r="BM274" s="16" t="s">
        <v>664</v>
      </c>
    </row>
    <row r="275" spans="2:65" s="1" customFormat="1" ht="22.5" customHeight="1">
      <c r="B275" s="158"/>
      <c r="C275" s="159" t="s">
        <v>665</v>
      </c>
      <c r="D275" s="159" t="s">
        <v>125</v>
      </c>
      <c r="E275" s="160" t="s">
        <v>666</v>
      </c>
      <c r="F275" s="161" t="s">
        <v>667</v>
      </c>
      <c r="G275" s="162" t="s">
        <v>151</v>
      </c>
      <c r="H275" s="163">
        <v>4</v>
      </c>
      <c r="I275" s="164"/>
      <c r="J275" s="165">
        <f t="shared" si="20"/>
        <v>0</v>
      </c>
      <c r="K275" s="161" t="s">
        <v>20</v>
      </c>
      <c r="L275" s="33"/>
      <c r="M275" s="166" t="s">
        <v>20</v>
      </c>
      <c r="N275" s="167" t="s">
        <v>48</v>
      </c>
      <c r="O275" s="34"/>
      <c r="P275" s="168">
        <f t="shared" si="21"/>
        <v>0</v>
      </c>
      <c r="Q275" s="168">
        <v>0.00018</v>
      </c>
      <c r="R275" s="168">
        <f t="shared" si="22"/>
        <v>0.00072</v>
      </c>
      <c r="S275" s="168">
        <v>0</v>
      </c>
      <c r="T275" s="169">
        <f t="shared" si="23"/>
        <v>0</v>
      </c>
      <c r="AR275" s="16" t="s">
        <v>424</v>
      </c>
      <c r="AT275" s="16" t="s">
        <v>125</v>
      </c>
      <c r="AU275" s="16" t="s">
        <v>81</v>
      </c>
      <c r="AY275" s="16" t="s">
        <v>123</v>
      </c>
      <c r="BE275" s="170">
        <f t="shared" si="24"/>
        <v>0</v>
      </c>
      <c r="BF275" s="170">
        <f t="shared" si="25"/>
        <v>0</v>
      </c>
      <c r="BG275" s="170">
        <f t="shared" si="26"/>
        <v>0</v>
      </c>
      <c r="BH275" s="170">
        <f t="shared" si="27"/>
        <v>0</v>
      </c>
      <c r="BI275" s="170">
        <f t="shared" si="28"/>
        <v>0</v>
      </c>
      <c r="BJ275" s="16" t="s">
        <v>130</v>
      </c>
      <c r="BK275" s="170">
        <f t="shared" si="29"/>
        <v>0</v>
      </c>
      <c r="BL275" s="16" t="s">
        <v>424</v>
      </c>
      <c r="BM275" s="16" t="s">
        <v>668</v>
      </c>
    </row>
    <row r="276" spans="2:65" s="1" customFormat="1" ht="22.5" customHeight="1">
      <c r="B276" s="158"/>
      <c r="C276" s="193" t="s">
        <v>669</v>
      </c>
      <c r="D276" s="193" t="s">
        <v>206</v>
      </c>
      <c r="E276" s="194" t="s">
        <v>670</v>
      </c>
      <c r="F276" s="195" t="s">
        <v>671</v>
      </c>
      <c r="G276" s="196" t="s">
        <v>151</v>
      </c>
      <c r="H276" s="197">
        <v>2</v>
      </c>
      <c r="I276" s="198"/>
      <c r="J276" s="199">
        <f t="shared" si="20"/>
        <v>0</v>
      </c>
      <c r="K276" s="195" t="s">
        <v>20</v>
      </c>
      <c r="L276" s="200"/>
      <c r="M276" s="201" t="s">
        <v>20</v>
      </c>
      <c r="N276" s="202" t="s">
        <v>48</v>
      </c>
      <c r="O276" s="34"/>
      <c r="P276" s="168">
        <f t="shared" si="21"/>
        <v>0</v>
      </c>
      <c r="Q276" s="168">
        <v>0.01049</v>
      </c>
      <c r="R276" s="168">
        <f t="shared" si="22"/>
        <v>0.02098</v>
      </c>
      <c r="S276" s="168">
        <v>0</v>
      </c>
      <c r="T276" s="169">
        <f t="shared" si="23"/>
        <v>0</v>
      </c>
      <c r="AR276" s="16" t="s">
        <v>165</v>
      </c>
      <c r="AT276" s="16" t="s">
        <v>206</v>
      </c>
      <c r="AU276" s="16" t="s">
        <v>81</v>
      </c>
      <c r="AY276" s="16" t="s">
        <v>123</v>
      </c>
      <c r="BE276" s="170">
        <f t="shared" si="24"/>
        <v>0</v>
      </c>
      <c r="BF276" s="170">
        <f t="shared" si="25"/>
        <v>0</v>
      </c>
      <c r="BG276" s="170">
        <f t="shared" si="26"/>
        <v>0</v>
      </c>
      <c r="BH276" s="170">
        <f t="shared" si="27"/>
        <v>0</v>
      </c>
      <c r="BI276" s="170">
        <f t="shared" si="28"/>
        <v>0</v>
      </c>
      <c r="BJ276" s="16" t="s">
        <v>130</v>
      </c>
      <c r="BK276" s="170">
        <f t="shared" si="29"/>
        <v>0</v>
      </c>
      <c r="BL276" s="16" t="s">
        <v>130</v>
      </c>
      <c r="BM276" s="16" t="s">
        <v>672</v>
      </c>
    </row>
    <row r="277" spans="2:65" s="1" customFormat="1" ht="22.5" customHeight="1">
      <c r="B277" s="158"/>
      <c r="C277" s="193" t="s">
        <v>673</v>
      </c>
      <c r="D277" s="193" t="s">
        <v>206</v>
      </c>
      <c r="E277" s="194" t="s">
        <v>674</v>
      </c>
      <c r="F277" s="195" t="s">
        <v>675</v>
      </c>
      <c r="G277" s="196" t="s">
        <v>151</v>
      </c>
      <c r="H277" s="197">
        <v>2</v>
      </c>
      <c r="I277" s="198"/>
      <c r="J277" s="199">
        <f t="shared" si="20"/>
        <v>0</v>
      </c>
      <c r="K277" s="195" t="s">
        <v>20</v>
      </c>
      <c r="L277" s="200"/>
      <c r="M277" s="201" t="s">
        <v>20</v>
      </c>
      <c r="N277" s="202" t="s">
        <v>48</v>
      </c>
      <c r="O277" s="34"/>
      <c r="P277" s="168">
        <f t="shared" si="21"/>
        <v>0</v>
      </c>
      <c r="Q277" s="168">
        <v>0.01049</v>
      </c>
      <c r="R277" s="168">
        <f t="shared" si="22"/>
        <v>0.02098</v>
      </c>
      <c r="S277" s="168">
        <v>0</v>
      </c>
      <c r="T277" s="169">
        <f t="shared" si="23"/>
        <v>0</v>
      </c>
      <c r="AR277" s="16" t="s">
        <v>165</v>
      </c>
      <c r="AT277" s="16" t="s">
        <v>206</v>
      </c>
      <c r="AU277" s="16" t="s">
        <v>81</v>
      </c>
      <c r="AY277" s="16" t="s">
        <v>123</v>
      </c>
      <c r="BE277" s="170">
        <f t="shared" si="24"/>
        <v>0</v>
      </c>
      <c r="BF277" s="170">
        <f t="shared" si="25"/>
        <v>0</v>
      </c>
      <c r="BG277" s="170">
        <f t="shared" si="26"/>
        <v>0</v>
      </c>
      <c r="BH277" s="170">
        <f t="shared" si="27"/>
        <v>0</v>
      </c>
      <c r="BI277" s="170">
        <f t="shared" si="28"/>
        <v>0</v>
      </c>
      <c r="BJ277" s="16" t="s">
        <v>130</v>
      </c>
      <c r="BK277" s="170">
        <f t="shared" si="29"/>
        <v>0</v>
      </c>
      <c r="BL277" s="16" t="s">
        <v>130</v>
      </c>
      <c r="BM277" s="16" t="s">
        <v>676</v>
      </c>
    </row>
    <row r="278" spans="2:65" s="1" customFormat="1" ht="22.5" customHeight="1">
      <c r="B278" s="158"/>
      <c r="C278" s="159" t="s">
        <v>677</v>
      </c>
      <c r="D278" s="159" t="s">
        <v>125</v>
      </c>
      <c r="E278" s="160" t="s">
        <v>678</v>
      </c>
      <c r="F278" s="161" t="s">
        <v>679</v>
      </c>
      <c r="G278" s="162" t="s">
        <v>151</v>
      </c>
      <c r="H278" s="163">
        <v>16</v>
      </c>
      <c r="I278" s="164"/>
      <c r="J278" s="165">
        <f t="shared" si="20"/>
        <v>0</v>
      </c>
      <c r="K278" s="161" t="s">
        <v>20</v>
      </c>
      <c r="L278" s="33"/>
      <c r="M278" s="166" t="s">
        <v>20</v>
      </c>
      <c r="N278" s="167" t="s">
        <v>48</v>
      </c>
      <c r="O278" s="34"/>
      <c r="P278" s="168">
        <f t="shared" si="21"/>
        <v>0</v>
      </c>
      <c r="Q278" s="168">
        <v>0.00032</v>
      </c>
      <c r="R278" s="168">
        <f t="shared" si="22"/>
        <v>0.00512</v>
      </c>
      <c r="S278" s="168">
        <v>0</v>
      </c>
      <c r="T278" s="169">
        <f t="shared" si="23"/>
        <v>0</v>
      </c>
      <c r="AR278" s="16" t="s">
        <v>424</v>
      </c>
      <c r="AT278" s="16" t="s">
        <v>125</v>
      </c>
      <c r="AU278" s="16" t="s">
        <v>81</v>
      </c>
      <c r="AY278" s="16" t="s">
        <v>123</v>
      </c>
      <c r="BE278" s="170">
        <f t="shared" si="24"/>
        <v>0</v>
      </c>
      <c r="BF278" s="170">
        <f t="shared" si="25"/>
        <v>0</v>
      </c>
      <c r="BG278" s="170">
        <f t="shared" si="26"/>
        <v>0</v>
      </c>
      <c r="BH278" s="170">
        <f t="shared" si="27"/>
        <v>0</v>
      </c>
      <c r="BI278" s="170">
        <f t="shared" si="28"/>
        <v>0</v>
      </c>
      <c r="BJ278" s="16" t="s">
        <v>130</v>
      </c>
      <c r="BK278" s="170">
        <f t="shared" si="29"/>
        <v>0</v>
      </c>
      <c r="BL278" s="16" t="s">
        <v>424</v>
      </c>
      <c r="BM278" s="16" t="s">
        <v>680</v>
      </c>
    </row>
    <row r="279" spans="2:65" s="1" customFormat="1" ht="22.5" customHeight="1">
      <c r="B279" s="158"/>
      <c r="C279" s="193" t="s">
        <v>681</v>
      </c>
      <c r="D279" s="193" t="s">
        <v>206</v>
      </c>
      <c r="E279" s="194" t="s">
        <v>682</v>
      </c>
      <c r="F279" s="195" t="s">
        <v>683</v>
      </c>
      <c r="G279" s="196" t="s">
        <v>151</v>
      </c>
      <c r="H279" s="197">
        <v>4</v>
      </c>
      <c r="I279" s="198"/>
      <c r="J279" s="199">
        <f t="shared" si="20"/>
        <v>0</v>
      </c>
      <c r="K279" s="195" t="s">
        <v>20</v>
      </c>
      <c r="L279" s="200"/>
      <c r="M279" s="201" t="s">
        <v>20</v>
      </c>
      <c r="N279" s="202" t="s">
        <v>48</v>
      </c>
      <c r="O279" s="34"/>
      <c r="P279" s="168">
        <f t="shared" si="21"/>
        <v>0</v>
      </c>
      <c r="Q279" s="168">
        <v>0.01916</v>
      </c>
      <c r="R279" s="168">
        <f t="shared" si="22"/>
        <v>0.07664</v>
      </c>
      <c r="S279" s="168">
        <v>0</v>
      </c>
      <c r="T279" s="169">
        <f t="shared" si="23"/>
        <v>0</v>
      </c>
      <c r="AR279" s="16" t="s">
        <v>626</v>
      </c>
      <c r="AT279" s="16" t="s">
        <v>206</v>
      </c>
      <c r="AU279" s="16" t="s">
        <v>81</v>
      </c>
      <c r="AY279" s="16" t="s">
        <v>123</v>
      </c>
      <c r="BE279" s="170">
        <f t="shared" si="24"/>
        <v>0</v>
      </c>
      <c r="BF279" s="170">
        <f t="shared" si="25"/>
        <v>0</v>
      </c>
      <c r="BG279" s="170">
        <f t="shared" si="26"/>
        <v>0</v>
      </c>
      <c r="BH279" s="170">
        <f t="shared" si="27"/>
        <v>0</v>
      </c>
      <c r="BI279" s="170">
        <f t="shared" si="28"/>
        <v>0</v>
      </c>
      <c r="BJ279" s="16" t="s">
        <v>130</v>
      </c>
      <c r="BK279" s="170">
        <f t="shared" si="29"/>
        <v>0</v>
      </c>
      <c r="BL279" s="16" t="s">
        <v>626</v>
      </c>
      <c r="BM279" s="16" t="s">
        <v>684</v>
      </c>
    </row>
    <row r="280" spans="2:47" s="1" customFormat="1" ht="30" customHeight="1">
      <c r="B280" s="33"/>
      <c r="D280" s="172" t="s">
        <v>257</v>
      </c>
      <c r="F280" s="203" t="s">
        <v>685</v>
      </c>
      <c r="I280" s="132"/>
      <c r="L280" s="33"/>
      <c r="M280" s="62"/>
      <c r="N280" s="34"/>
      <c r="O280" s="34"/>
      <c r="P280" s="34"/>
      <c r="Q280" s="34"/>
      <c r="R280" s="34"/>
      <c r="S280" s="34"/>
      <c r="T280" s="63"/>
      <c r="AT280" s="16" t="s">
        <v>257</v>
      </c>
      <c r="AU280" s="16" t="s">
        <v>81</v>
      </c>
    </row>
    <row r="281" spans="2:65" s="1" customFormat="1" ht="22.5" customHeight="1">
      <c r="B281" s="158"/>
      <c r="C281" s="193" t="s">
        <v>686</v>
      </c>
      <c r="D281" s="193" t="s">
        <v>206</v>
      </c>
      <c r="E281" s="194" t="s">
        <v>687</v>
      </c>
      <c r="F281" s="195" t="s">
        <v>688</v>
      </c>
      <c r="G281" s="196" t="s">
        <v>151</v>
      </c>
      <c r="H281" s="197">
        <v>2</v>
      </c>
      <c r="I281" s="198"/>
      <c r="J281" s="199">
        <f aca="true" t="shared" si="30" ref="J281:J288">ROUND(I281*H281,2)</f>
        <v>0</v>
      </c>
      <c r="K281" s="195" t="s">
        <v>20</v>
      </c>
      <c r="L281" s="200"/>
      <c r="M281" s="201" t="s">
        <v>20</v>
      </c>
      <c r="N281" s="202" t="s">
        <v>48</v>
      </c>
      <c r="O281" s="34"/>
      <c r="P281" s="168">
        <f aca="true" t="shared" si="31" ref="P281:P288">O281*H281</f>
        <v>0</v>
      </c>
      <c r="Q281" s="168">
        <v>0.01916</v>
      </c>
      <c r="R281" s="168">
        <f aca="true" t="shared" si="32" ref="R281:R288">Q281*H281</f>
        <v>0.03832</v>
      </c>
      <c r="S281" s="168">
        <v>0</v>
      </c>
      <c r="T281" s="169">
        <f aca="true" t="shared" si="33" ref="T281:T288">S281*H281</f>
        <v>0</v>
      </c>
      <c r="AR281" s="16" t="s">
        <v>626</v>
      </c>
      <c r="AT281" s="16" t="s">
        <v>206</v>
      </c>
      <c r="AU281" s="16" t="s">
        <v>81</v>
      </c>
      <c r="AY281" s="16" t="s">
        <v>123</v>
      </c>
      <c r="BE281" s="170">
        <f aca="true" t="shared" si="34" ref="BE281:BE288">IF(N281="základní",J281,0)</f>
        <v>0</v>
      </c>
      <c r="BF281" s="170">
        <f aca="true" t="shared" si="35" ref="BF281:BF288">IF(N281="snížená",J281,0)</f>
        <v>0</v>
      </c>
      <c r="BG281" s="170">
        <f aca="true" t="shared" si="36" ref="BG281:BG288">IF(N281="zákl. přenesená",J281,0)</f>
        <v>0</v>
      </c>
      <c r="BH281" s="170">
        <f aca="true" t="shared" si="37" ref="BH281:BH288">IF(N281="sníž. přenesená",J281,0)</f>
        <v>0</v>
      </c>
      <c r="BI281" s="170">
        <f aca="true" t="shared" si="38" ref="BI281:BI288">IF(N281="nulová",J281,0)</f>
        <v>0</v>
      </c>
      <c r="BJ281" s="16" t="s">
        <v>130</v>
      </c>
      <c r="BK281" s="170">
        <f aca="true" t="shared" si="39" ref="BK281:BK288">ROUND(I281*H281,2)</f>
        <v>0</v>
      </c>
      <c r="BL281" s="16" t="s">
        <v>626</v>
      </c>
      <c r="BM281" s="16" t="s">
        <v>689</v>
      </c>
    </row>
    <row r="282" spans="2:65" s="1" customFormat="1" ht="22.5" customHeight="1">
      <c r="B282" s="158"/>
      <c r="C282" s="193" t="s">
        <v>690</v>
      </c>
      <c r="D282" s="193" t="s">
        <v>206</v>
      </c>
      <c r="E282" s="194" t="s">
        <v>691</v>
      </c>
      <c r="F282" s="195" t="s">
        <v>692</v>
      </c>
      <c r="G282" s="196" t="s">
        <v>151</v>
      </c>
      <c r="H282" s="197">
        <v>2</v>
      </c>
      <c r="I282" s="198"/>
      <c r="J282" s="199">
        <f t="shared" si="30"/>
        <v>0</v>
      </c>
      <c r="K282" s="195" t="s">
        <v>20</v>
      </c>
      <c r="L282" s="200"/>
      <c r="M282" s="201" t="s">
        <v>20</v>
      </c>
      <c r="N282" s="202" t="s">
        <v>48</v>
      </c>
      <c r="O282" s="34"/>
      <c r="P282" s="168">
        <f t="shared" si="31"/>
        <v>0</v>
      </c>
      <c r="Q282" s="168">
        <v>0.01916</v>
      </c>
      <c r="R282" s="168">
        <f t="shared" si="32"/>
        <v>0.03832</v>
      </c>
      <c r="S282" s="168">
        <v>0</v>
      </c>
      <c r="T282" s="169">
        <f t="shared" si="33"/>
        <v>0</v>
      </c>
      <c r="AR282" s="16" t="s">
        <v>626</v>
      </c>
      <c r="AT282" s="16" t="s">
        <v>206</v>
      </c>
      <c r="AU282" s="16" t="s">
        <v>81</v>
      </c>
      <c r="AY282" s="16" t="s">
        <v>123</v>
      </c>
      <c r="BE282" s="170">
        <f t="shared" si="34"/>
        <v>0</v>
      </c>
      <c r="BF282" s="170">
        <f t="shared" si="35"/>
        <v>0</v>
      </c>
      <c r="BG282" s="170">
        <f t="shared" si="36"/>
        <v>0</v>
      </c>
      <c r="BH282" s="170">
        <f t="shared" si="37"/>
        <v>0</v>
      </c>
      <c r="BI282" s="170">
        <f t="shared" si="38"/>
        <v>0</v>
      </c>
      <c r="BJ282" s="16" t="s">
        <v>130</v>
      </c>
      <c r="BK282" s="170">
        <f t="shared" si="39"/>
        <v>0</v>
      </c>
      <c r="BL282" s="16" t="s">
        <v>626</v>
      </c>
      <c r="BM282" s="16" t="s">
        <v>693</v>
      </c>
    </row>
    <row r="283" spans="2:65" s="1" customFormat="1" ht="22.5" customHeight="1">
      <c r="B283" s="158"/>
      <c r="C283" s="193" t="s">
        <v>694</v>
      </c>
      <c r="D283" s="193" t="s">
        <v>206</v>
      </c>
      <c r="E283" s="194" t="s">
        <v>695</v>
      </c>
      <c r="F283" s="195" t="s">
        <v>696</v>
      </c>
      <c r="G283" s="196" t="s">
        <v>151</v>
      </c>
      <c r="H283" s="197">
        <v>4</v>
      </c>
      <c r="I283" s="198"/>
      <c r="J283" s="199">
        <f t="shared" si="30"/>
        <v>0</v>
      </c>
      <c r="K283" s="195" t="s">
        <v>129</v>
      </c>
      <c r="L283" s="200"/>
      <c r="M283" s="201" t="s">
        <v>20</v>
      </c>
      <c r="N283" s="202" t="s">
        <v>48</v>
      </c>
      <c r="O283" s="34"/>
      <c r="P283" s="168">
        <f t="shared" si="31"/>
        <v>0</v>
      </c>
      <c r="Q283" s="168">
        <v>0.01916</v>
      </c>
      <c r="R283" s="168">
        <f t="shared" si="32"/>
        <v>0.07664</v>
      </c>
      <c r="S283" s="168">
        <v>0</v>
      </c>
      <c r="T283" s="169">
        <f t="shared" si="33"/>
        <v>0</v>
      </c>
      <c r="AR283" s="16" t="s">
        <v>626</v>
      </c>
      <c r="AT283" s="16" t="s">
        <v>206</v>
      </c>
      <c r="AU283" s="16" t="s">
        <v>81</v>
      </c>
      <c r="AY283" s="16" t="s">
        <v>123</v>
      </c>
      <c r="BE283" s="170">
        <f t="shared" si="34"/>
        <v>0</v>
      </c>
      <c r="BF283" s="170">
        <f t="shared" si="35"/>
        <v>0</v>
      </c>
      <c r="BG283" s="170">
        <f t="shared" si="36"/>
        <v>0</v>
      </c>
      <c r="BH283" s="170">
        <f t="shared" si="37"/>
        <v>0</v>
      </c>
      <c r="BI283" s="170">
        <f t="shared" si="38"/>
        <v>0</v>
      </c>
      <c r="BJ283" s="16" t="s">
        <v>130</v>
      </c>
      <c r="BK283" s="170">
        <f t="shared" si="39"/>
        <v>0</v>
      </c>
      <c r="BL283" s="16" t="s">
        <v>626</v>
      </c>
      <c r="BM283" s="16" t="s">
        <v>697</v>
      </c>
    </row>
    <row r="284" spans="2:65" s="1" customFormat="1" ht="22.5" customHeight="1">
      <c r="B284" s="158"/>
      <c r="C284" s="193" t="s">
        <v>698</v>
      </c>
      <c r="D284" s="193" t="s">
        <v>206</v>
      </c>
      <c r="E284" s="194" t="s">
        <v>699</v>
      </c>
      <c r="F284" s="195" t="s">
        <v>700</v>
      </c>
      <c r="G284" s="196" t="s">
        <v>151</v>
      </c>
      <c r="H284" s="197">
        <v>2</v>
      </c>
      <c r="I284" s="198"/>
      <c r="J284" s="199">
        <f t="shared" si="30"/>
        <v>0</v>
      </c>
      <c r="K284" s="195" t="s">
        <v>20</v>
      </c>
      <c r="L284" s="200"/>
      <c r="M284" s="201" t="s">
        <v>20</v>
      </c>
      <c r="N284" s="202" t="s">
        <v>48</v>
      </c>
      <c r="O284" s="34"/>
      <c r="P284" s="168">
        <f t="shared" si="31"/>
        <v>0</v>
      </c>
      <c r="Q284" s="168">
        <v>0.01916</v>
      </c>
      <c r="R284" s="168">
        <f t="shared" si="32"/>
        <v>0.03832</v>
      </c>
      <c r="S284" s="168">
        <v>0</v>
      </c>
      <c r="T284" s="169">
        <f t="shared" si="33"/>
        <v>0</v>
      </c>
      <c r="AR284" s="16" t="s">
        <v>626</v>
      </c>
      <c r="AT284" s="16" t="s">
        <v>206</v>
      </c>
      <c r="AU284" s="16" t="s">
        <v>81</v>
      </c>
      <c r="AY284" s="16" t="s">
        <v>123</v>
      </c>
      <c r="BE284" s="170">
        <f t="shared" si="34"/>
        <v>0</v>
      </c>
      <c r="BF284" s="170">
        <f t="shared" si="35"/>
        <v>0</v>
      </c>
      <c r="BG284" s="170">
        <f t="shared" si="36"/>
        <v>0</v>
      </c>
      <c r="BH284" s="170">
        <f t="shared" si="37"/>
        <v>0</v>
      </c>
      <c r="BI284" s="170">
        <f t="shared" si="38"/>
        <v>0</v>
      </c>
      <c r="BJ284" s="16" t="s">
        <v>130</v>
      </c>
      <c r="BK284" s="170">
        <f t="shared" si="39"/>
        <v>0</v>
      </c>
      <c r="BL284" s="16" t="s">
        <v>626</v>
      </c>
      <c r="BM284" s="16" t="s">
        <v>701</v>
      </c>
    </row>
    <row r="285" spans="2:65" s="1" customFormat="1" ht="22.5" customHeight="1">
      <c r="B285" s="158"/>
      <c r="C285" s="193" t="s">
        <v>702</v>
      </c>
      <c r="D285" s="193" t="s">
        <v>206</v>
      </c>
      <c r="E285" s="194" t="s">
        <v>703</v>
      </c>
      <c r="F285" s="195" t="s">
        <v>704</v>
      </c>
      <c r="G285" s="196" t="s">
        <v>151</v>
      </c>
      <c r="H285" s="197">
        <v>2</v>
      </c>
      <c r="I285" s="198"/>
      <c r="J285" s="199">
        <f t="shared" si="30"/>
        <v>0</v>
      </c>
      <c r="K285" s="195" t="s">
        <v>20</v>
      </c>
      <c r="L285" s="200"/>
      <c r="M285" s="201" t="s">
        <v>20</v>
      </c>
      <c r="N285" s="202" t="s">
        <v>48</v>
      </c>
      <c r="O285" s="34"/>
      <c r="P285" s="168">
        <f t="shared" si="31"/>
        <v>0</v>
      </c>
      <c r="Q285" s="168">
        <v>0.0066</v>
      </c>
      <c r="R285" s="168">
        <f t="shared" si="32"/>
        <v>0.0132</v>
      </c>
      <c r="S285" s="168">
        <v>0</v>
      </c>
      <c r="T285" s="169">
        <f t="shared" si="33"/>
        <v>0</v>
      </c>
      <c r="AR285" s="16" t="s">
        <v>165</v>
      </c>
      <c r="AT285" s="16" t="s">
        <v>206</v>
      </c>
      <c r="AU285" s="16" t="s">
        <v>81</v>
      </c>
      <c r="AY285" s="16" t="s">
        <v>123</v>
      </c>
      <c r="BE285" s="170">
        <f t="shared" si="34"/>
        <v>0</v>
      </c>
      <c r="BF285" s="170">
        <f t="shared" si="35"/>
        <v>0</v>
      </c>
      <c r="BG285" s="170">
        <f t="shared" si="36"/>
        <v>0</v>
      </c>
      <c r="BH285" s="170">
        <f t="shared" si="37"/>
        <v>0</v>
      </c>
      <c r="BI285" s="170">
        <f t="shared" si="38"/>
        <v>0</v>
      </c>
      <c r="BJ285" s="16" t="s">
        <v>130</v>
      </c>
      <c r="BK285" s="170">
        <f t="shared" si="39"/>
        <v>0</v>
      </c>
      <c r="BL285" s="16" t="s">
        <v>130</v>
      </c>
      <c r="BM285" s="16" t="s">
        <v>705</v>
      </c>
    </row>
    <row r="286" spans="2:65" s="1" customFormat="1" ht="22.5" customHeight="1">
      <c r="B286" s="158"/>
      <c r="C286" s="193" t="s">
        <v>706</v>
      </c>
      <c r="D286" s="193" t="s">
        <v>206</v>
      </c>
      <c r="E286" s="194" t="s">
        <v>707</v>
      </c>
      <c r="F286" s="195" t="s">
        <v>708</v>
      </c>
      <c r="G286" s="196" t="s">
        <v>151</v>
      </c>
      <c r="H286" s="197">
        <v>196</v>
      </c>
      <c r="I286" s="198"/>
      <c r="J286" s="199">
        <f t="shared" si="30"/>
        <v>0</v>
      </c>
      <c r="K286" s="195" t="s">
        <v>20</v>
      </c>
      <c r="L286" s="200"/>
      <c r="M286" s="201" t="s">
        <v>20</v>
      </c>
      <c r="N286" s="202" t="s">
        <v>48</v>
      </c>
      <c r="O286" s="34"/>
      <c r="P286" s="168">
        <f t="shared" si="31"/>
        <v>0</v>
      </c>
      <c r="Q286" s="168">
        <v>0.0058</v>
      </c>
      <c r="R286" s="168">
        <f t="shared" si="32"/>
        <v>1.1368</v>
      </c>
      <c r="S286" s="168">
        <v>0</v>
      </c>
      <c r="T286" s="169">
        <f t="shared" si="33"/>
        <v>0</v>
      </c>
      <c r="AR286" s="16" t="s">
        <v>165</v>
      </c>
      <c r="AT286" s="16" t="s">
        <v>206</v>
      </c>
      <c r="AU286" s="16" t="s">
        <v>81</v>
      </c>
      <c r="AY286" s="16" t="s">
        <v>123</v>
      </c>
      <c r="BE286" s="170">
        <f t="shared" si="34"/>
        <v>0</v>
      </c>
      <c r="BF286" s="170">
        <f t="shared" si="35"/>
        <v>0</v>
      </c>
      <c r="BG286" s="170">
        <f t="shared" si="36"/>
        <v>0</v>
      </c>
      <c r="BH286" s="170">
        <f t="shared" si="37"/>
        <v>0</v>
      </c>
      <c r="BI286" s="170">
        <f t="shared" si="38"/>
        <v>0</v>
      </c>
      <c r="BJ286" s="16" t="s">
        <v>130</v>
      </c>
      <c r="BK286" s="170">
        <f t="shared" si="39"/>
        <v>0</v>
      </c>
      <c r="BL286" s="16" t="s">
        <v>130</v>
      </c>
      <c r="BM286" s="16" t="s">
        <v>709</v>
      </c>
    </row>
    <row r="287" spans="2:65" s="1" customFormat="1" ht="22.5" customHeight="1">
      <c r="B287" s="158"/>
      <c r="C287" s="193" t="s">
        <v>710</v>
      </c>
      <c r="D287" s="193" t="s">
        <v>206</v>
      </c>
      <c r="E287" s="194" t="s">
        <v>711</v>
      </c>
      <c r="F287" s="195" t="s">
        <v>712</v>
      </c>
      <c r="G287" s="196" t="s">
        <v>151</v>
      </c>
      <c r="H287" s="197">
        <v>84</v>
      </c>
      <c r="I287" s="198"/>
      <c r="J287" s="199">
        <f t="shared" si="30"/>
        <v>0</v>
      </c>
      <c r="K287" s="195" t="s">
        <v>20</v>
      </c>
      <c r="L287" s="200"/>
      <c r="M287" s="201" t="s">
        <v>20</v>
      </c>
      <c r="N287" s="202" t="s">
        <v>48</v>
      </c>
      <c r="O287" s="34"/>
      <c r="P287" s="168">
        <f t="shared" si="31"/>
        <v>0</v>
      </c>
      <c r="Q287" s="168">
        <v>0.0058</v>
      </c>
      <c r="R287" s="168">
        <f t="shared" si="32"/>
        <v>0.48719999999999997</v>
      </c>
      <c r="S287" s="168">
        <v>0</v>
      </c>
      <c r="T287" s="169">
        <f t="shared" si="33"/>
        <v>0</v>
      </c>
      <c r="AR287" s="16" t="s">
        <v>165</v>
      </c>
      <c r="AT287" s="16" t="s">
        <v>206</v>
      </c>
      <c r="AU287" s="16" t="s">
        <v>81</v>
      </c>
      <c r="AY287" s="16" t="s">
        <v>123</v>
      </c>
      <c r="BE287" s="170">
        <f t="shared" si="34"/>
        <v>0</v>
      </c>
      <c r="BF287" s="170">
        <f t="shared" si="35"/>
        <v>0</v>
      </c>
      <c r="BG287" s="170">
        <f t="shared" si="36"/>
        <v>0</v>
      </c>
      <c r="BH287" s="170">
        <f t="shared" si="37"/>
        <v>0</v>
      </c>
      <c r="BI287" s="170">
        <f t="shared" si="38"/>
        <v>0</v>
      </c>
      <c r="BJ287" s="16" t="s">
        <v>130</v>
      </c>
      <c r="BK287" s="170">
        <f t="shared" si="39"/>
        <v>0</v>
      </c>
      <c r="BL287" s="16" t="s">
        <v>130</v>
      </c>
      <c r="BM287" s="16" t="s">
        <v>713</v>
      </c>
    </row>
    <row r="288" spans="2:65" s="1" customFormat="1" ht="22.5" customHeight="1">
      <c r="B288" s="158"/>
      <c r="C288" s="193" t="s">
        <v>626</v>
      </c>
      <c r="D288" s="193" t="s">
        <v>206</v>
      </c>
      <c r="E288" s="194" t="s">
        <v>714</v>
      </c>
      <c r="F288" s="195" t="s">
        <v>715</v>
      </c>
      <c r="G288" s="196" t="s">
        <v>160</v>
      </c>
      <c r="H288" s="197">
        <v>3.732</v>
      </c>
      <c r="I288" s="198"/>
      <c r="J288" s="199">
        <f t="shared" si="30"/>
        <v>0</v>
      </c>
      <c r="K288" s="195" t="s">
        <v>129</v>
      </c>
      <c r="L288" s="200"/>
      <c r="M288" s="201" t="s">
        <v>20</v>
      </c>
      <c r="N288" s="202" t="s">
        <v>48</v>
      </c>
      <c r="O288" s="34"/>
      <c r="P288" s="168">
        <f t="shared" si="31"/>
        <v>0</v>
      </c>
      <c r="Q288" s="168">
        <v>0.55</v>
      </c>
      <c r="R288" s="168">
        <f t="shared" si="32"/>
        <v>2.0526000000000004</v>
      </c>
      <c r="S288" s="168">
        <v>0</v>
      </c>
      <c r="T288" s="169">
        <f t="shared" si="33"/>
        <v>0</v>
      </c>
      <c r="AR288" s="16" t="s">
        <v>165</v>
      </c>
      <c r="AT288" s="16" t="s">
        <v>206</v>
      </c>
      <c r="AU288" s="16" t="s">
        <v>81</v>
      </c>
      <c r="AY288" s="16" t="s">
        <v>123</v>
      </c>
      <c r="BE288" s="170">
        <f t="shared" si="34"/>
        <v>0</v>
      </c>
      <c r="BF288" s="170">
        <f t="shared" si="35"/>
        <v>0</v>
      </c>
      <c r="BG288" s="170">
        <f t="shared" si="36"/>
        <v>0</v>
      </c>
      <c r="BH288" s="170">
        <f t="shared" si="37"/>
        <v>0</v>
      </c>
      <c r="BI288" s="170">
        <f t="shared" si="38"/>
        <v>0</v>
      </c>
      <c r="BJ288" s="16" t="s">
        <v>130</v>
      </c>
      <c r="BK288" s="170">
        <f t="shared" si="39"/>
        <v>0</v>
      </c>
      <c r="BL288" s="16" t="s">
        <v>130</v>
      </c>
      <c r="BM288" s="16" t="s">
        <v>716</v>
      </c>
    </row>
    <row r="289" spans="2:51" s="11" customFormat="1" ht="22.5" customHeight="1">
      <c r="B289" s="171"/>
      <c r="D289" s="172" t="s">
        <v>132</v>
      </c>
      <c r="E289" s="173" t="s">
        <v>20</v>
      </c>
      <c r="F289" s="174" t="s">
        <v>717</v>
      </c>
      <c r="H289" s="175">
        <v>3.732</v>
      </c>
      <c r="I289" s="176"/>
      <c r="L289" s="171"/>
      <c r="M289" s="177"/>
      <c r="N289" s="178"/>
      <c r="O289" s="178"/>
      <c r="P289" s="178"/>
      <c r="Q289" s="178"/>
      <c r="R289" s="178"/>
      <c r="S289" s="178"/>
      <c r="T289" s="179"/>
      <c r="AT289" s="180" t="s">
        <v>132</v>
      </c>
      <c r="AU289" s="180" t="s">
        <v>81</v>
      </c>
      <c r="AV289" s="11" t="s">
        <v>81</v>
      </c>
      <c r="AW289" s="11" t="s">
        <v>39</v>
      </c>
      <c r="AX289" s="11" t="s">
        <v>22</v>
      </c>
      <c r="AY289" s="180" t="s">
        <v>123</v>
      </c>
    </row>
    <row r="290" spans="2:65" s="1" customFormat="1" ht="22.5" customHeight="1">
      <c r="B290" s="158"/>
      <c r="C290" s="159" t="s">
        <v>718</v>
      </c>
      <c r="D290" s="159" t="s">
        <v>125</v>
      </c>
      <c r="E290" s="160" t="s">
        <v>719</v>
      </c>
      <c r="F290" s="161" t="s">
        <v>720</v>
      </c>
      <c r="G290" s="162" t="s">
        <v>530</v>
      </c>
      <c r="H290" s="163">
        <v>1</v>
      </c>
      <c r="I290" s="164"/>
      <c r="J290" s="165">
        <f>ROUND(I290*H290,2)</f>
        <v>0</v>
      </c>
      <c r="K290" s="161" t="s">
        <v>20</v>
      </c>
      <c r="L290" s="33"/>
      <c r="M290" s="166" t="s">
        <v>20</v>
      </c>
      <c r="N290" s="167" t="s">
        <v>48</v>
      </c>
      <c r="O290" s="34"/>
      <c r="P290" s="168">
        <f>O290*H290</f>
        <v>0</v>
      </c>
      <c r="Q290" s="168">
        <v>0</v>
      </c>
      <c r="R290" s="168">
        <f>Q290*H290</f>
        <v>0</v>
      </c>
      <c r="S290" s="168">
        <v>0</v>
      </c>
      <c r="T290" s="169">
        <f>S290*H290</f>
        <v>0</v>
      </c>
      <c r="AR290" s="16" t="s">
        <v>130</v>
      </c>
      <c r="AT290" s="16" t="s">
        <v>125</v>
      </c>
      <c r="AU290" s="16" t="s">
        <v>81</v>
      </c>
      <c r="AY290" s="16" t="s">
        <v>123</v>
      </c>
      <c r="BE290" s="170">
        <f>IF(N290="základní",J290,0)</f>
        <v>0</v>
      </c>
      <c r="BF290" s="170">
        <f>IF(N290="snížená",J290,0)</f>
        <v>0</v>
      </c>
      <c r="BG290" s="170">
        <f>IF(N290="zákl. přenesená",J290,0)</f>
        <v>0</v>
      </c>
      <c r="BH290" s="170">
        <f>IF(N290="sníž. přenesená",J290,0)</f>
        <v>0</v>
      </c>
      <c r="BI290" s="170">
        <f>IF(N290="nulová",J290,0)</f>
        <v>0</v>
      </c>
      <c r="BJ290" s="16" t="s">
        <v>130</v>
      </c>
      <c r="BK290" s="170">
        <f>ROUND(I290*H290,2)</f>
        <v>0</v>
      </c>
      <c r="BL290" s="16" t="s">
        <v>130</v>
      </c>
      <c r="BM290" s="16" t="s">
        <v>721</v>
      </c>
    </row>
    <row r="291" spans="2:65" s="1" customFormat="1" ht="22.5" customHeight="1">
      <c r="B291" s="158"/>
      <c r="C291" s="159" t="s">
        <v>722</v>
      </c>
      <c r="D291" s="159" t="s">
        <v>125</v>
      </c>
      <c r="E291" s="160" t="s">
        <v>723</v>
      </c>
      <c r="F291" s="161" t="s">
        <v>724</v>
      </c>
      <c r="G291" s="162" t="s">
        <v>145</v>
      </c>
      <c r="H291" s="163">
        <v>70</v>
      </c>
      <c r="I291" s="164"/>
      <c r="J291" s="165">
        <f>ROUND(I291*H291,2)</f>
        <v>0</v>
      </c>
      <c r="K291" s="161" t="s">
        <v>20</v>
      </c>
      <c r="L291" s="33"/>
      <c r="M291" s="166" t="s">
        <v>20</v>
      </c>
      <c r="N291" s="167" t="s">
        <v>48</v>
      </c>
      <c r="O291" s="34"/>
      <c r="P291" s="168">
        <f>O291*H291</f>
        <v>0</v>
      </c>
      <c r="Q291" s="168">
        <v>0.00027</v>
      </c>
      <c r="R291" s="168">
        <f>Q291*H291</f>
        <v>0.0189</v>
      </c>
      <c r="S291" s="168">
        <v>0</v>
      </c>
      <c r="T291" s="169">
        <f>S291*H291</f>
        <v>0</v>
      </c>
      <c r="AR291" s="16" t="s">
        <v>424</v>
      </c>
      <c r="AT291" s="16" t="s">
        <v>125</v>
      </c>
      <c r="AU291" s="16" t="s">
        <v>81</v>
      </c>
      <c r="AY291" s="16" t="s">
        <v>123</v>
      </c>
      <c r="BE291" s="170">
        <f>IF(N291="základní",J291,0)</f>
        <v>0</v>
      </c>
      <c r="BF291" s="170">
        <f>IF(N291="snížená",J291,0)</f>
        <v>0</v>
      </c>
      <c r="BG291" s="170">
        <f>IF(N291="zákl. přenesená",J291,0)</f>
        <v>0</v>
      </c>
      <c r="BH291" s="170">
        <f>IF(N291="sníž. přenesená",J291,0)</f>
        <v>0</v>
      </c>
      <c r="BI291" s="170">
        <f>IF(N291="nulová",J291,0)</f>
        <v>0</v>
      </c>
      <c r="BJ291" s="16" t="s">
        <v>130</v>
      </c>
      <c r="BK291" s="170">
        <f>ROUND(I291*H291,2)</f>
        <v>0</v>
      </c>
      <c r="BL291" s="16" t="s">
        <v>424</v>
      </c>
      <c r="BM291" s="16" t="s">
        <v>725</v>
      </c>
    </row>
    <row r="292" spans="2:65" s="1" customFormat="1" ht="22.5" customHeight="1">
      <c r="B292" s="158"/>
      <c r="C292" s="159" t="s">
        <v>726</v>
      </c>
      <c r="D292" s="159" t="s">
        <v>125</v>
      </c>
      <c r="E292" s="160" t="s">
        <v>727</v>
      </c>
      <c r="F292" s="161" t="s">
        <v>728</v>
      </c>
      <c r="G292" s="162" t="s">
        <v>145</v>
      </c>
      <c r="H292" s="163">
        <v>241</v>
      </c>
      <c r="I292" s="164"/>
      <c r="J292" s="165">
        <f>ROUND(I292*H292,2)</f>
        <v>0</v>
      </c>
      <c r="K292" s="161" t="s">
        <v>20</v>
      </c>
      <c r="L292" s="33"/>
      <c r="M292" s="166" t="s">
        <v>20</v>
      </c>
      <c r="N292" s="167" t="s">
        <v>48</v>
      </c>
      <c r="O292" s="34"/>
      <c r="P292" s="168">
        <f>O292*H292</f>
        <v>0</v>
      </c>
      <c r="Q292" s="168">
        <v>0.0003</v>
      </c>
      <c r="R292" s="168">
        <f>Q292*H292</f>
        <v>0.07229999999999999</v>
      </c>
      <c r="S292" s="168">
        <v>0</v>
      </c>
      <c r="T292" s="169">
        <f>S292*H292</f>
        <v>0</v>
      </c>
      <c r="AR292" s="16" t="s">
        <v>424</v>
      </c>
      <c r="AT292" s="16" t="s">
        <v>125</v>
      </c>
      <c r="AU292" s="16" t="s">
        <v>81</v>
      </c>
      <c r="AY292" s="16" t="s">
        <v>123</v>
      </c>
      <c r="BE292" s="170">
        <f>IF(N292="základní",J292,0)</f>
        <v>0</v>
      </c>
      <c r="BF292" s="170">
        <f>IF(N292="snížená",J292,0)</f>
        <v>0</v>
      </c>
      <c r="BG292" s="170">
        <f>IF(N292="zákl. přenesená",J292,0)</f>
        <v>0</v>
      </c>
      <c r="BH292" s="170">
        <f>IF(N292="sníž. přenesená",J292,0)</f>
        <v>0</v>
      </c>
      <c r="BI292" s="170">
        <f>IF(N292="nulová",J292,0)</f>
        <v>0</v>
      </c>
      <c r="BJ292" s="16" t="s">
        <v>130</v>
      </c>
      <c r="BK292" s="170">
        <f>ROUND(I292*H292,2)</f>
        <v>0</v>
      </c>
      <c r="BL292" s="16" t="s">
        <v>424</v>
      </c>
      <c r="BM292" s="16" t="s">
        <v>729</v>
      </c>
    </row>
    <row r="293" spans="2:63" s="10" customFormat="1" ht="37.35" customHeight="1">
      <c r="B293" s="144"/>
      <c r="D293" s="145" t="s">
        <v>74</v>
      </c>
      <c r="E293" s="146" t="s">
        <v>730</v>
      </c>
      <c r="F293" s="146" t="s">
        <v>731</v>
      </c>
      <c r="I293" s="147"/>
      <c r="J293" s="148">
        <f>BK293</f>
        <v>0</v>
      </c>
      <c r="L293" s="144"/>
      <c r="M293" s="149"/>
      <c r="N293" s="150"/>
      <c r="O293" s="150"/>
      <c r="P293" s="151">
        <f>P294+P299</f>
        <v>0</v>
      </c>
      <c r="Q293" s="150"/>
      <c r="R293" s="151">
        <f>R294+R299</f>
        <v>0</v>
      </c>
      <c r="S293" s="150"/>
      <c r="T293" s="152">
        <f>T294+T299</f>
        <v>0</v>
      </c>
      <c r="AR293" s="145" t="s">
        <v>148</v>
      </c>
      <c r="AT293" s="153" t="s">
        <v>74</v>
      </c>
      <c r="AU293" s="153" t="s">
        <v>75</v>
      </c>
      <c r="AY293" s="145" t="s">
        <v>123</v>
      </c>
      <c r="BK293" s="154">
        <f>BK294+BK299</f>
        <v>0</v>
      </c>
    </row>
    <row r="294" spans="2:63" s="10" customFormat="1" ht="19.9" customHeight="1">
      <c r="B294" s="144"/>
      <c r="D294" s="155" t="s">
        <v>74</v>
      </c>
      <c r="E294" s="156" t="s">
        <v>732</v>
      </c>
      <c r="F294" s="156" t="s">
        <v>733</v>
      </c>
      <c r="I294" s="147"/>
      <c r="J294" s="157">
        <f>BK294</f>
        <v>0</v>
      </c>
      <c r="L294" s="144"/>
      <c r="M294" s="149"/>
      <c r="N294" s="150"/>
      <c r="O294" s="150"/>
      <c r="P294" s="151">
        <f>SUM(P295:P298)</f>
        <v>0</v>
      </c>
      <c r="Q294" s="150"/>
      <c r="R294" s="151">
        <f>SUM(R295:R298)</f>
        <v>0</v>
      </c>
      <c r="S294" s="150"/>
      <c r="T294" s="152">
        <f>SUM(T295:T298)</f>
        <v>0</v>
      </c>
      <c r="AR294" s="145" t="s">
        <v>148</v>
      </c>
      <c r="AT294" s="153" t="s">
        <v>74</v>
      </c>
      <c r="AU294" s="153" t="s">
        <v>22</v>
      </c>
      <c r="AY294" s="145" t="s">
        <v>123</v>
      </c>
      <c r="BK294" s="154">
        <f>SUM(BK295:BK298)</f>
        <v>0</v>
      </c>
    </row>
    <row r="295" spans="2:65" s="1" customFormat="1" ht="22.5" customHeight="1">
      <c r="B295" s="158"/>
      <c r="C295" s="159" t="s">
        <v>734</v>
      </c>
      <c r="D295" s="159" t="s">
        <v>125</v>
      </c>
      <c r="E295" s="160" t="s">
        <v>735</v>
      </c>
      <c r="F295" s="161" t="s">
        <v>736</v>
      </c>
      <c r="G295" s="162" t="s">
        <v>530</v>
      </c>
      <c r="H295" s="163">
        <v>1</v>
      </c>
      <c r="I295" s="164"/>
      <c r="J295" s="165">
        <f>ROUND(I295*H295,2)</f>
        <v>0</v>
      </c>
      <c r="K295" s="161" t="s">
        <v>20</v>
      </c>
      <c r="L295" s="33"/>
      <c r="M295" s="166" t="s">
        <v>20</v>
      </c>
      <c r="N295" s="167" t="s">
        <v>48</v>
      </c>
      <c r="O295" s="34"/>
      <c r="P295" s="168">
        <f>O295*H295</f>
        <v>0</v>
      </c>
      <c r="Q295" s="168">
        <v>0</v>
      </c>
      <c r="R295" s="168">
        <f>Q295*H295</f>
        <v>0</v>
      </c>
      <c r="S295" s="168">
        <v>0</v>
      </c>
      <c r="T295" s="169">
        <f>S295*H295</f>
        <v>0</v>
      </c>
      <c r="AR295" s="16" t="s">
        <v>737</v>
      </c>
      <c r="AT295" s="16" t="s">
        <v>125</v>
      </c>
      <c r="AU295" s="16" t="s">
        <v>81</v>
      </c>
      <c r="AY295" s="16" t="s">
        <v>123</v>
      </c>
      <c r="BE295" s="170">
        <f>IF(N295="základní",J295,0)</f>
        <v>0</v>
      </c>
      <c r="BF295" s="170">
        <f>IF(N295="snížená",J295,0)</f>
        <v>0</v>
      </c>
      <c r="BG295" s="170">
        <f>IF(N295="zákl. přenesená",J295,0)</f>
        <v>0</v>
      </c>
      <c r="BH295" s="170">
        <f>IF(N295="sníž. přenesená",J295,0)</f>
        <v>0</v>
      </c>
      <c r="BI295" s="170">
        <f>IF(N295="nulová",J295,0)</f>
        <v>0</v>
      </c>
      <c r="BJ295" s="16" t="s">
        <v>130</v>
      </c>
      <c r="BK295" s="170">
        <f>ROUND(I295*H295,2)</f>
        <v>0</v>
      </c>
      <c r="BL295" s="16" t="s">
        <v>737</v>
      </c>
      <c r="BM295" s="16" t="s">
        <v>738</v>
      </c>
    </row>
    <row r="296" spans="2:65" s="1" customFormat="1" ht="22.5" customHeight="1">
      <c r="B296" s="158"/>
      <c r="C296" s="159" t="s">
        <v>739</v>
      </c>
      <c r="D296" s="159" t="s">
        <v>125</v>
      </c>
      <c r="E296" s="160" t="s">
        <v>740</v>
      </c>
      <c r="F296" s="161" t="s">
        <v>741</v>
      </c>
      <c r="G296" s="162" t="s">
        <v>530</v>
      </c>
      <c r="H296" s="163">
        <v>1</v>
      </c>
      <c r="I296" s="164"/>
      <c r="J296" s="165">
        <f>ROUND(I296*H296,2)</f>
        <v>0</v>
      </c>
      <c r="K296" s="161" t="s">
        <v>129</v>
      </c>
      <c r="L296" s="33"/>
      <c r="M296" s="166" t="s">
        <v>20</v>
      </c>
      <c r="N296" s="167" t="s">
        <v>48</v>
      </c>
      <c r="O296" s="34"/>
      <c r="P296" s="168">
        <f>O296*H296</f>
        <v>0</v>
      </c>
      <c r="Q296" s="168">
        <v>0</v>
      </c>
      <c r="R296" s="168">
        <f>Q296*H296</f>
        <v>0</v>
      </c>
      <c r="S296" s="168">
        <v>0</v>
      </c>
      <c r="T296" s="169">
        <f>S296*H296</f>
        <v>0</v>
      </c>
      <c r="AR296" s="16" t="s">
        <v>737</v>
      </c>
      <c r="AT296" s="16" t="s">
        <v>125</v>
      </c>
      <c r="AU296" s="16" t="s">
        <v>81</v>
      </c>
      <c r="AY296" s="16" t="s">
        <v>123</v>
      </c>
      <c r="BE296" s="170">
        <f>IF(N296="základní",J296,0)</f>
        <v>0</v>
      </c>
      <c r="BF296" s="170">
        <f>IF(N296="snížená",J296,0)</f>
        <v>0</v>
      </c>
      <c r="BG296" s="170">
        <f>IF(N296="zákl. přenesená",J296,0)</f>
        <v>0</v>
      </c>
      <c r="BH296" s="170">
        <f>IF(N296="sníž. přenesená",J296,0)</f>
        <v>0</v>
      </c>
      <c r="BI296" s="170">
        <f>IF(N296="nulová",J296,0)</f>
        <v>0</v>
      </c>
      <c r="BJ296" s="16" t="s">
        <v>130</v>
      </c>
      <c r="BK296" s="170">
        <f>ROUND(I296*H296,2)</f>
        <v>0</v>
      </c>
      <c r="BL296" s="16" t="s">
        <v>737</v>
      </c>
      <c r="BM296" s="16" t="s">
        <v>742</v>
      </c>
    </row>
    <row r="297" spans="2:65" s="1" customFormat="1" ht="22.5" customHeight="1">
      <c r="B297" s="158"/>
      <c r="C297" s="159" t="s">
        <v>743</v>
      </c>
      <c r="D297" s="159" t="s">
        <v>125</v>
      </c>
      <c r="E297" s="160" t="s">
        <v>744</v>
      </c>
      <c r="F297" s="161" t="s">
        <v>745</v>
      </c>
      <c r="G297" s="162" t="s">
        <v>530</v>
      </c>
      <c r="H297" s="163">
        <v>1</v>
      </c>
      <c r="I297" s="164"/>
      <c r="J297" s="165">
        <f>ROUND(I297*H297,2)</f>
        <v>0</v>
      </c>
      <c r="K297" s="161" t="s">
        <v>20</v>
      </c>
      <c r="L297" s="33"/>
      <c r="M297" s="166" t="s">
        <v>20</v>
      </c>
      <c r="N297" s="167" t="s">
        <v>48</v>
      </c>
      <c r="O297" s="34"/>
      <c r="P297" s="168">
        <f>O297*H297</f>
        <v>0</v>
      </c>
      <c r="Q297" s="168">
        <v>0</v>
      </c>
      <c r="R297" s="168">
        <f>Q297*H297</f>
        <v>0</v>
      </c>
      <c r="S297" s="168">
        <v>0</v>
      </c>
      <c r="T297" s="169">
        <f>S297*H297</f>
        <v>0</v>
      </c>
      <c r="AR297" s="16" t="s">
        <v>737</v>
      </c>
      <c r="AT297" s="16" t="s">
        <v>125</v>
      </c>
      <c r="AU297" s="16" t="s">
        <v>81</v>
      </c>
      <c r="AY297" s="16" t="s">
        <v>123</v>
      </c>
      <c r="BE297" s="170">
        <f>IF(N297="základní",J297,0)</f>
        <v>0</v>
      </c>
      <c r="BF297" s="170">
        <f>IF(N297="snížená",J297,0)</f>
        <v>0</v>
      </c>
      <c r="BG297" s="170">
        <f>IF(N297="zákl. přenesená",J297,0)</f>
        <v>0</v>
      </c>
      <c r="BH297" s="170">
        <f>IF(N297="sníž. přenesená",J297,0)</f>
        <v>0</v>
      </c>
      <c r="BI297" s="170">
        <f>IF(N297="nulová",J297,0)</f>
        <v>0</v>
      </c>
      <c r="BJ297" s="16" t="s">
        <v>130</v>
      </c>
      <c r="BK297" s="170">
        <f>ROUND(I297*H297,2)</f>
        <v>0</v>
      </c>
      <c r="BL297" s="16" t="s">
        <v>737</v>
      </c>
      <c r="BM297" s="16" t="s">
        <v>746</v>
      </c>
    </row>
    <row r="298" spans="2:65" s="1" customFormat="1" ht="22.5" customHeight="1">
      <c r="B298" s="158"/>
      <c r="C298" s="159" t="s">
        <v>747</v>
      </c>
      <c r="D298" s="159" t="s">
        <v>125</v>
      </c>
      <c r="E298" s="160" t="s">
        <v>748</v>
      </c>
      <c r="F298" s="161" t="s">
        <v>749</v>
      </c>
      <c r="G298" s="162" t="s">
        <v>530</v>
      </c>
      <c r="H298" s="163">
        <v>1</v>
      </c>
      <c r="I298" s="164"/>
      <c r="J298" s="165">
        <f>ROUND(I298*H298,2)</f>
        <v>0</v>
      </c>
      <c r="K298" s="161" t="s">
        <v>129</v>
      </c>
      <c r="L298" s="33"/>
      <c r="M298" s="166" t="s">
        <v>20</v>
      </c>
      <c r="N298" s="167" t="s">
        <v>48</v>
      </c>
      <c r="O298" s="34"/>
      <c r="P298" s="168">
        <f>O298*H298</f>
        <v>0</v>
      </c>
      <c r="Q298" s="168">
        <v>0</v>
      </c>
      <c r="R298" s="168">
        <f>Q298*H298</f>
        <v>0</v>
      </c>
      <c r="S298" s="168">
        <v>0</v>
      </c>
      <c r="T298" s="169">
        <f>S298*H298</f>
        <v>0</v>
      </c>
      <c r="AR298" s="16" t="s">
        <v>737</v>
      </c>
      <c r="AT298" s="16" t="s">
        <v>125</v>
      </c>
      <c r="AU298" s="16" t="s">
        <v>81</v>
      </c>
      <c r="AY298" s="16" t="s">
        <v>123</v>
      </c>
      <c r="BE298" s="170">
        <f>IF(N298="základní",J298,0)</f>
        <v>0</v>
      </c>
      <c r="BF298" s="170">
        <f>IF(N298="snížená",J298,0)</f>
        <v>0</v>
      </c>
      <c r="BG298" s="170">
        <f>IF(N298="zákl. přenesená",J298,0)</f>
        <v>0</v>
      </c>
      <c r="BH298" s="170">
        <f>IF(N298="sníž. přenesená",J298,0)</f>
        <v>0</v>
      </c>
      <c r="BI298" s="170">
        <f>IF(N298="nulová",J298,0)</f>
        <v>0</v>
      </c>
      <c r="BJ298" s="16" t="s">
        <v>130</v>
      </c>
      <c r="BK298" s="170">
        <f>ROUND(I298*H298,2)</f>
        <v>0</v>
      </c>
      <c r="BL298" s="16" t="s">
        <v>737</v>
      </c>
      <c r="BM298" s="16" t="s">
        <v>750</v>
      </c>
    </row>
    <row r="299" spans="2:63" s="10" customFormat="1" ht="29.85" customHeight="1">
      <c r="B299" s="144"/>
      <c r="D299" s="155" t="s">
        <v>74</v>
      </c>
      <c r="E299" s="156" t="s">
        <v>751</v>
      </c>
      <c r="F299" s="156" t="s">
        <v>752</v>
      </c>
      <c r="I299" s="147"/>
      <c r="J299" s="157">
        <f>BK299</f>
        <v>0</v>
      </c>
      <c r="L299" s="144"/>
      <c r="M299" s="149"/>
      <c r="N299" s="150"/>
      <c r="O299" s="150"/>
      <c r="P299" s="151">
        <f>SUM(P300:P302)</f>
        <v>0</v>
      </c>
      <c r="Q299" s="150"/>
      <c r="R299" s="151">
        <f>SUM(R300:R302)</f>
        <v>0</v>
      </c>
      <c r="S299" s="150"/>
      <c r="T299" s="152">
        <f>SUM(T300:T302)</f>
        <v>0</v>
      </c>
      <c r="AR299" s="145" t="s">
        <v>148</v>
      </c>
      <c r="AT299" s="153" t="s">
        <v>74</v>
      </c>
      <c r="AU299" s="153" t="s">
        <v>22</v>
      </c>
      <c r="AY299" s="145" t="s">
        <v>123</v>
      </c>
      <c r="BK299" s="154">
        <f>SUM(BK300:BK302)</f>
        <v>0</v>
      </c>
    </row>
    <row r="300" spans="2:65" s="1" customFormat="1" ht="22.5" customHeight="1">
      <c r="B300" s="158"/>
      <c r="C300" s="159" t="s">
        <v>753</v>
      </c>
      <c r="D300" s="159" t="s">
        <v>125</v>
      </c>
      <c r="E300" s="160" t="s">
        <v>754</v>
      </c>
      <c r="F300" s="161" t="s">
        <v>755</v>
      </c>
      <c r="G300" s="162" t="s">
        <v>548</v>
      </c>
      <c r="H300" s="205"/>
      <c r="I300" s="164"/>
      <c r="J300" s="165">
        <f>ROUND(I300*H300,2)</f>
        <v>0</v>
      </c>
      <c r="K300" s="161" t="s">
        <v>20</v>
      </c>
      <c r="L300" s="33"/>
      <c r="M300" s="166" t="s">
        <v>20</v>
      </c>
      <c r="N300" s="167" t="s">
        <v>48</v>
      </c>
      <c r="O300" s="34"/>
      <c r="P300" s="168">
        <f>O300*H300</f>
        <v>0</v>
      </c>
      <c r="Q300" s="168">
        <v>0</v>
      </c>
      <c r="R300" s="168">
        <f>Q300*H300</f>
        <v>0</v>
      </c>
      <c r="S300" s="168">
        <v>0</v>
      </c>
      <c r="T300" s="169">
        <f>S300*H300</f>
        <v>0</v>
      </c>
      <c r="AR300" s="16" t="s">
        <v>737</v>
      </c>
      <c r="AT300" s="16" t="s">
        <v>125</v>
      </c>
      <c r="AU300" s="16" t="s">
        <v>81</v>
      </c>
      <c r="AY300" s="16" t="s">
        <v>123</v>
      </c>
      <c r="BE300" s="170">
        <f>IF(N300="základní",J300,0)</f>
        <v>0</v>
      </c>
      <c r="BF300" s="170">
        <f>IF(N300="snížená",J300,0)</f>
        <v>0</v>
      </c>
      <c r="BG300" s="170">
        <f>IF(N300="zákl. přenesená",J300,0)</f>
        <v>0</v>
      </c>
      <c r="BH300" s="170">
        <f>IF(N300="sníž. přenesená",J300,0)</f>
        <v>0</v>
      </c>
      <c r="BI300" s="170">
        <f>IF(N300="nulová",J300,0)</f>
        <v>0</v>
      </c>
      <c r="BJ300" s="16" t="s">
        <v>130</v>
      </c>
      <c r="BK300" s="170">
        <f>ROUND(I300*H300,2)</f>
        <v>0</v>
      </c>
      <c r="BL300" s="16" t="s">
        <v>737</v>
      </c>
      <c r="BM300" s="16" t="s">
        <v>756</v>
      </c>
    </row>
    <row r="301" spans="2:65" s="1" customFormat="1" ht="22.5" customHeight="1">
      <c r="B301" s="158"/>
      <c r="C301" s="159" t="s">
        <v>757</v>
      </c>
      <c r="D301" s="159" t="s">
        <v>125</v>
      </c>
      <c r="E301" s="160" t="s">
        <v>758</v>
      </c>
      <c r="F301" s="161" t="s">
        <v>759</v>
      </c>
      <c r="G301" s="162" t="s">
        <v>548</v>
      </c>
      <c r="H301" s="205"/>
      <c r="I301" s="164"/>
      <c r="J301" s="165">
        <f>ROUND(I301*H301,2)</f>
        <v>0</v>
      </c>
      <c r="K301" s="161" t="s">
        <v>20</v>
      </c>
      <c r="L301" s="33"/>
      <c r="M301" s="166" t="s">
        <v>20</v>
      </c>
      <c r="N301" s="167" t="s">
        <v>48</v>
      </c>
      <c r="O301" s="34"/>
      <c r="P301" s="168">
        <f>O301*H301</f>
        <v>0</v>
      </c>
      <c r="Q301" s="168">
        <v>0</v>
      </c>
      <c r="R301" s="168">
        <f>Q301*H301</f>
        <v>0</v>
      </c>
      <c r="S301" s="168">
        <v>0</v>
      </c>
      <c r="T301" s="169">
        <f>S301*H301</f>
        <v>0</v>
      </c>
      <c r="AR301" s="16" t="s">
        <v>737</v>
      </c>
      <c r="AT301" s="16" t="s">
        <v>125</v>
      </c>
      <c r="AU301" s="16" t="s">
        <v>81</v>
      </c>
      <c r="AY301" s="16" t="s">
        <v>123</v>
      </c>
      <c r="BE301" s="170">
        <f>IF(N301="základní",J301,0)</f>
        <v>0</v>
      </c>
      <c r="BF301" s="170">
        <f>IF(N301="snížená",J301,0)</f>
        <v>0</v>
      </c>
      <c r="BG301" s="170">
        <f>IF(N301="zákl. přenesená",J301,0)</f>
        <v>0</v>
      </c>
      <c r="BH301" s="170">
        <f>IF(N301="sníž. přenesená",J301,0)</f>
        <v>0</v>
      </c>
      <c r="BI301" s="170">
        <f>IF(N301="nulová",J301,0)</f>
        <v>0</v>
      </c>
      <c r="BJ301" s="16" t="s">
        <v>130</v>
      </c>
      <c r="BK301" s="170">
        <f>ROUND(I301*H301,2)</f>
        <v>0</v>
      </c>
      <c r="BL301" s="16" t="s">
        <v>737</v>
      </c>
      <c r="BM301" s="16" t="s">
        <v>760</v>
      </c>
    </row>
    <row r="302" spans="2:65" s="1" customFormat="1" ht="22.5" customHeight="1">
      <c r="B302" s="158"/>
      <c r="C302" s="159" t="s">
        <v>761</v>
      </c>
      <c r="D302" s="159" t="s">
        <v>125</v>
      </c>
      <c r="E302" s="160" t="s">
        <v>762</v>
      </c>
      <c r="F302" s="161" t="s">
        <v>763</v>
      </c>
      <c r="G302" s="162" t="s">
        <v>548</v>
      </c>
      <c r="H302" s="205"/>
      <c r="I302" s="164"/>
      <c r="J302" s="165">
        <f>ROUND(I302*H302,2)</f>
        <v>0</v>
      </c>
      <c r="K302" s="161" t="s">
        <v>20</v>
      </c>
      <c r="L302" s="33"/>
      <c r="M302" s="166" t="s">
        <v>20</v>
      </c>
      <c r="N302" s="206" t="s">
        <v>48</v>
      </c>
      <c r="O302" s="207"/>
      <c r="P302" s="208">
        <f>O302*H302</f>
        <v>0</v>
      </c>
      <c r="Q302" s="208">
        <v>0</v>
      </c>
      <c r="R302" s="208">
        <f>Q302*H302</f>
        <v>0</v>
      </c>
      <c r="S302" s="208">
        <v>0</v>
      </c>
      <c r="T302" s="209">
        <f>S302*H302</f>
        <v>0</v>
      </c>
      <c r="AR302" s="16" t="s">
        <v>737</v>
      </c>
      <c r="AT302" s="16" t="s">
        <v>125</v>
      </c>
      <c r="AU302" s="16" t="s">
        <v>81</v>
      </c>
      <c r="AY302" s="16" t="s">
        <v>123</v>
      </c>
      <c r="BE302" s="170">
        <f>IF(N302="základní",J302,0)</f>
        <v>0</v>
      </c>
      <c r="BF302" s="170">
        <f>IF(N302="snížená",J302,0)</f>
        <v>0</v>
      </c>
      <c r="BG302" s="170">
        <f>IF(N302="zákl. přenesená",J302,0)</f>
        <v>0</v>
      </c>
      <c r="BH302" s="170">
        <f>IF(N302="sníž. přenesená",J302,0)</f>
        <v>0</v>
      </c>
      <c r="BI302" s="170">
        <f>IF(N302="nulová",J302,0)</f>
        <v>0</v>
      </c>
      <c r="BJ302" s="16" t="s">
        <v>130</v>
      </c>
      <c r="BK302" s="170">
        <f>ROUND(I302*H302,2)</f>
        <v>0</v>
      </c>
      <c r="BL302" s="16" t="s">
        <v>737</v>
      </c>
      <c r="BM302" s="16" t="s">
        <v>764</v>
      </c>
    </row>
    <row r="303" spans="2:12" s="1" customFormat="1" ht="6.95" customHeight="1">
      <c r="B303" s="48"/>
      <c r="C303" s="49"/>
      <c r="D303" s="49"/>
      <c r="E303" s="49"/>
      <c r="F303" s="49"/>
      <c r="G303" s="49"/>
      <c r="H303" s="49"/>
      <c r="I303" s="110"/>
      <c r="J303" s="49"/>
      <c r="K303" s="49"/>
      <c r="L303" s="33"/>
    </row>
    <row r="304" ht="13.5">
      <c r="AT304" s="210"/>
    </row>
  </sheetData>
  <sheetProtection password="CC35" sheet="1" objects="1" scenarios="1" formatColumns="0" formatRows="0" sort="0" autoFilter="0"/>
  <autoFilter ref="C88:K88"/>
  <mergeCells count="6">
    <mergeCell ref="E7:H7"/>
    <mergeCell ref="E22:H22"/>
    <mergeCell ref="E43:H43"/>
    <mergeCell ref="E81:H81"/>
    <mergeCell ref="G1:H1"/>
    <mergeCell ref="L2:V2"/>
  </mergeCells>
  <hyperlinks>
    <hyperlink ref="F1:G1" location="C2" tooltip="Krycí list soupisu" display="1) Krycí list soupisu"/>
    <hyperlink ref="G1:H1" location="C50" tooltip="Rekapitulace" display="2) Rekapitulace"/>
    <hyperlink ref="J1" location="C8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2"/>
  <sheetViews>
    <sheetView showGridLines="0" workbookViewId="0" topLeftCell="A1"/>
  </sheetViews>
  <sheetFormatPr defaultColWidth="8.8515625" defaultRowHeight="13.5"/>
  <cols>
    <col min="1" max="1" width="6.421875" style="221" customWidth="1"/>
    <col min="2" max="2" width="1.28515625" style="221" customWidth="1"/>
    <col min="3" max="4" width="3.8515625" style="221" customWidth="1"/>
    <col min="5" max="5" width="9.140625" style="221" customWidth="1"/>
    <col min="6" max="6" width="7.140625" style="221" customWidth="1"/>
    <col min="7" max="7" width="3.8515625" style="221" customWidth="1"/>
    <col min="8" max="8" width="60.57421875" style="221" customWidth="1"/>
    <col min="9" max="10" width="15.57421875" style="221" customWidth="1"/>
    <col min="11" max="11" width="1.28515625" style="221" customWidth="1"/>
    <col min="12" max="16384" width="8.8515625" style="221" customWidth="1"/>
  </cols>
  <sheetData>
    <row r="1" ht="37.5" customHeight="1"/>
    <row r="2" spans="2:11" ht="7.5" customHeight="1">
      <c r="B2" s="222"/>
      <c r="C2" s="223"/>
      <c r="D2" s="223"/>
      <c r="E2" s="223"/>
      <c r="F2" s="223"/>
      <c r="G2" s="223"/>
      <c r="H2" s="223"/>
      <c r="I2" s="223"/>
      <c r="J2" s="223"/>
      <c r="K2" s="224"/>
    </row>
    <row r="3" spans="2:11" s="227" customFormat="1" ht="45" customHeight="1">
      <c r="B3" s="225"/>
      <c r="C3" s="355" t="s">
        <v>772</v>
      </c>
      <c r="D3" s="355"/>
      <c r="E3" s="355"/>
      <c r="F3" s="355"/>
      <c r="G3" s="355"/>
      <c r="H3" s="355"/>
      <c r="I3" s="355"/>
      <c r="J3" s="355"/>
      <c r="K3" s="226"/>
    </row>
    <row r="4" spans="2:11" ht="25.5" customHeight="1">
      <c r="B4" s="228"/>
      <c r="C4" s="360" t="s">
        <v>773</v>
      </c>
      <c r="D4" s="360"/>
      <c r="E4" s="360"/>
      <c r="F4" s="360"/>
      <c r="G4" s="360"/>
      <c r="H4" s="360"/>
      <c r="I4" s="360"/>
      <c r="J4" s="360"/>
      <c r="K4" s="229"/>
    </row>
    <row r="5" spans="2:11" ht="5.25" customHeight="1">
      <c r="B5" s="228"/>
      <c r="C5" s="230"/>
      <c r="D5" s="230"/>
      <c r="E5" s="230"/>
      <c r="F5" s="230"/>
      <c r="G5" s="230"/>
      <c r="H5" s="230"/>
      <c r="I5" s="230"/>
      <c r="J5" s="230"/>
      <c r="K5" s="229"/>
    </row>
    <row r="6" spans="2:11" ht="15" customHeight="1">
      <c r="B6" s="228"/>
      <c r="C6" s="357" t="s">
        <v>774</v>
      </c>
      <c r="D6" s="357"/>
      <c r="E6" s="357"/>
      <c r="F6" s="357"/>
      <c r="G6" s="357"/>
      <c r="H6" s="357"/>
      <c r="I6" s="357"/>
      <c r="J6" s="357"/>
      <c r="K6" s="229"/>
    </row>
    <row r="7" spans="2:11" ht="15" customHeight="1">
      <c r="B7" s="232"/>
      <c r="C7" s="357" t="s">
        <v>775</v>
      </c>
      <c r="D7" s="357"/>
      <c r="E7" s="357"/>
      <c r="F7" s="357"/>
      <c r="G7" s="357"/>
      <c r="H7" s="357"/>
      <c r="I7" s="357"/>
      <c r="J7" s="357"/>
      <c r="K7" s="229"/>
    </row>
    <row r="8" spans="2:11" ht="12.75" customHeight="1">
      <c r="B8" s="232"/>
      <c r="C8" s="231"/>
      <c r="D8" s="231"/>
      <c r="E8" s="231"/>
      <c r="F8" s="231"/>
      <c r="G8" s="231"/>
      <c r="H8" s="231"/>
      <c r="I8" s="231"/>
      <c r="J8" s="231"/>
      <c r="K8" s="229"/>
    </row>
    <row r="9" spans="2:11" ht="15" customHeight="1">
      <c r="B9" s="232"/>
      <c r="C9" s="357" t="s">
        <v>776</v>
      </c>
      <c r="D9" s="357"/>
      <c r="E9" s="357"/>
      <c r="F9" s="357"/>
      <c r="G9" s="357"/>
      <c r="H9" s="357"/>
      <c r="I9" s="357"/>
      <c r="J9" s="357"/>
      <c r="K9" s="229"/>
    </row>
    <row r="10" spans="2:11" ht="15" customHeight="1">
      <c r="B10" s="232"/>
      <c r="C10" s="231"/>
      <c r="D10" s="357" t="s">
        <v>777</v>
      </c>
      <c r="E10" s="357"/>
      <c r="F10" s="357"/>
      <c r="G10" s="357"/>
      <c r="H10" s="357"/>
      <c r="I10" s="357"/>
      <c r="J10" s="357"/>
      <c r="K10" s="229"/>
    </row>
    <row r="11" spans="2:11" ht="15" customHeight="1">
      <c r="B11" s="232"/>
      <c r="C11" s="233"/>
      <c r="D11" s="357" t="s">
        <v>778</v>
      </c>
      <c r="E11" s="357"/>
      <c r="F11" s="357"/>
      <c r="G11" s="357"/>
      <c r="H11" s="357"/>
      <c r="I11" s="357"/>
      <c r="J11" s="357"/>
      <c r="K11" s="229"/>
    </row>
    <row r="12" spans="2:11" ht="12.75" customHeight="1">
      <c r="B12" s="232"/>
      <c r="C12" s="233"/>
      <c r="D12" s="233"/>
      <c r="E12" s="233"/>
      <c r="F12" s="233"/>
      <c r="G12" s="233"/>
      <c r="H12" s="233"/>
      <c r="I12" s="233"/>
      <c r="J12" s="233"/>
      <c r="K12" s="229"/>
    </row>
    <row r="13" spans="2:11" ht="15" customHeight="1">
      <c r="B13" s="232"/>
      <c r="C13" s="233"/>
      <c r="D13" s="357" t="s">
        <v>779</v>
      </c>
      <c r="E13" s="357"/>
      <c r="F13" s="357"/>
      <c r="G13" s="357"/>
      <c r="H13" s="357"/>
      <c r="I13" s="357"/>
      <c r="J13" s="357"/>
      <c r="K13" s="229"/>
    </row>
    <row r="14" spans="2:11" ht="15" customHeight="1">
      <c r="B14" s="232"/>
      <c r="C14" s="233"/>
      <c r="D14" s="357" t="s">
        <v>780</v>
      </c>
      <c r="E14" s="357"/>
      <c r="F14" s="357"/>
      <c r="G14" s="357"/>
      <c r="H14" s="357"/>
      <c r="I14" s="357"/>
      <c r="J14" s="357"/>
      <c r="K14" s="229"/>
    </row>
    <row r="15" spans="2:11" ht="15" customHeight="1">
      <c r="B15" s="232"/>
      <c r="C15" s="233"/>
      <c r="D15" s="357" t="s">
        <v>781</v>
      </c>
      <c r="E15" s="357"/>
      <c r="F15" s="357"/>
      <c r="G15" s="357"/>
      <c r="H15" s="357"/>
      <c r="I15" s="357"/>
      <c r="J15" s="357"/>
      <c r="K15" s="229"/>
    </row>
    <row r="16" spans="2:11" ht="15" customHeight="1">
      <c r="B16" s="232"/>
      <c r="C16" s="233"/>
      <c r="D16" s="233"/>
      <c r="E16" s="234" t="s">
        <v>78</v>
      </c>
      <c r="F16" s="357" t="s">
        <v>782</v>
      </c>
      <c r="G16" s="357"/>
      <c r="H16" s="357"/>
      <c r="I16" s="357"/>
      <c r="J16" s="357"/>
      <c r="K16" s="229"/>
    </row>
    <row r="17" spans="2:11" ht="15" customHeight="1">
      <c r="B17" s="232"/>
      <c r="C17" s="233"/>
      <c r="D17" s="233"/>
      <c r="E17" s="234" t="s">
        <v>783</v>
      </c>
      <c r="F17" s="357" t="s">
        <v>784</v>
      </c>
      <c r="G17" s="357"/>
      <c r="H17" s="357"/>
      <c r="I17" s="357"/>
      <c r="J17" s="357"/>
      <c r="K17" s="229"/>
    </row>
    <row r="18" spans="2:11" ht="15" customHeight="1">
      <c r="B18" s="232"/>
      <c r="C18" s="233"/>
      <c r="D18" s="233"/>
      <c r="E18" s="234" t="s">
        <v>785</v>
      </c>
      <c r="F18" s="357" t="s">
        <v>786</v>
      </c>
      <c r="G18" s="357"/>
      <c r="H18" s="357"/>
      <c r="I18" s="357"/>
      <c r="J18" s="357"/>
      <c r="K18" s="229"/>
    </row>
    <row r="19" spans="2:11" ht="15" customHeight="1">
      <c r="B19" s="232"/>
      <c r="C19" s="233"/>
      <c r="D19" s="233"/>
      <c r="E19" s="234" t="s">
        <v>787</v>
      </c>
      <c r="F19" s="357" t="s">
        <v>788</v>
      </c>
      <c r="G19" s="357"/>
      <c r="H19" s="357"/>
      <c r="I19" s="357"/>
      <c r="J19" s="357"/>
      <c r="K19" s="229"/>
    </row>
    <row r="20" spans="2:11" ht="15" customHeight="1">
      <c r="B20" s="232"/>
      <c r="C20" s="233"/>
      <c r="D20" s="233"/>
      <c r="E20" s="234" t="s">
        <v>789</v>
      </c>
      <c r="F20" s="357" t="s">
        <v>790</v>
      </c>
      <c r="G20" s="357"/>
      <c r="H20" s="357"/>
      <c r="I20" s="357"/>
      <c r="J20" s="357"/>
      <c r="K20" s="229"/>
    </row>
    <row r="21" spans="2:11" ht="15" customHeight="1">
      <c r="B21" s="232"/>
      <c r="C21" s="233"/>
      <c r="D21" s="233"/>
      <c r="E21" s="234" t="s">
        <v>791</v>
      </c>
      <c r="F21" s="357" t="s">
        <v>792</v>
      </c>
      <c r="G21" s="357"/>
      <c r="H21" s="357"/>
      <c r="I21" s="357"/>
      <c r="J21" s="357"/>
      <c r="K21" s="229"/>
    </row>
    <row r="22" spans="2:11" ht="12.75" customHeight="1">
      <c r="B22" s="232"/>
      <c r="C22" s="233"/>
      <c r="D22" s="233"/>
      <c r="E22" s="233"/>
      <c r="F22" s="233"/>
      <c r="G22" s="233"/>
      <c r="H22" s="233"/>
      <c r="I22" s="233"/>
      <c r="J22" s="233"/>
      <c r="K22" s="229"/>
    </row>
    <row r="23" spans="2:11" ht="15" customHeight="1">
      <c r="B23" s="232"/>
      <c r="C23" s="357" t="s">
        <v>793</v>
      </c>
      <c r="D23" s="357"/>
      <c r="E23" s="357"/>
      <c r="F23" s="357"/>
      <c r="G23" s="357"/>
      <c r="H23" s="357"/>
      <c r="I23" s="357"/>
      <c r="J23" s="357"/>
      <c r="K23" s="229"/>
    </row>
    <row r="24" spans="2:11" ht="15" customHeight="1">
      <c r="B24" s="232"/>
      <c r="C24" s="357" t="s">
        <v>794</v>
      </c>
      <c r="D24" s="357"/>
      <c r="E24" s="357"/>
      <c r="F24" s="357"/>
      <c r="G24" s="357"/>
      <c r="H24" s="357"/>
      <c r="I24" s="357"/>
      <c r="J24" s="357"/>
      <c r="K24" s="229"/>
    </row>
    <row r="25" spans="2:11" ht="15" customHeight="1">
      <c r="B25" s="232"/>
      <c r="C25" s="231"/>
      <c r="D25" s="357" t="s">
        <v>795</v>
      </c>
      <c r="E25" s="357"/>
      <c r="F25" s="357"/>
      <c r="G25" s="357"/>
      <c r="H25" s="357"/>
      <c r="I25" s="357"/>
      <c r="J25" s="357"/>
      <c r="K25" s="229"/>
    </row>
    <row r="26" spans="2:11" ht="15" customHeight="1">
      <c r="B26" s="232"/>
      <c r="C26" s="233"/>
      <c r="D26" s="357" t="s">
        <v>796</v>
      </c>
      <c r="E26" s="357"/>
      <c r="F26" s="357"/>
      <c r="G26" s="357"/>
      <c r="H26" s="357"/>
      <c r="I26" s="357"/>
      <c r="J26" s="357"/>
      <c r="K26" s="229"/>
    </row>
    <row r="27" spans="2:11" ht="12.75" customHeight="1">
      <c r="B27" s="232"/>
      <c r="C27" s="233"/>
      <c r="D27" s="233"/>
      <c r="E27" s="233"/>
      <c r="F27" s="233"/>
      <c r="G27" s="233"/>
      <c r="H27" s="233"/>
      <c r="I27" s="233"/>
      <c r="J27" s="233"/>
      <c r="K27" s="229"/>
    </row>
    <row r="28" spans="2:11" ht="15" customHeight="1">
      <c r="B28" s="232"/>
      <c r="C28" s="233"/>
      <c r="D28" s="357" t="s">
        <v>797</v>
      </c>
      <c r="E28" s="357"/>
      <c r="F28" s="357"/>
      <c r="G28" s="357"/>
      <c r="H28" s="357"/>
      <c r="I28" s="357"/>
      <c r="J28" s="357"/>
      <c r="K28" s="229"/>
    </row>
    <row r="29" spans="2:11" ht="15" customHeight="1">
      <c r="B29" s="232"/>
      <c r="C29" s="233"/>
      <c r="D29" s="357" t="s">
        <v>798</v>
      </c>
      <c r="E29" s="357"/>
      <c r="F29" s="357"/>
      <c r="G29" s="357"/>
      <c r="H29" s="357"/>
      <c r="I29" s="357"/>
      <c r="J29" s="357"/>
      <c r="K29" s="229"/>
    </row>
    <row r="30" spans="2:11" ht="12.75" customHeight="1">
      <c r="B30" s="232"/>
      <c r="C30" s="233"/>
      <c r="D30" s="233"/>
      <c r="E30" s="233"/>
      <c r="F30" s="233"/>
      <c r="G30" s="233"/>
      <c r="H30" s="233"/>
      <c r="I30" s="233"/>
      <c r="J30" s="233"/>
      <c r="K30" s="229"/>
    </row>
    <row r="31" spans="2:11" ht="15" customHeight="1">
      <c r="B31" s="232"/>
      <c r="C31" s="233"/>
      <c r="D31" s="357" t="s">
        <v>799</v>
      </c>
      <c r="E31" s="357"/>
      <c r="F31" s="357"/>
      <c r="G31" s="357"/>
      <c r="H31" s="357"/>
      <c r="I31" s="357"/>
      <c r="J31" s="357"/>
      <c r="K31" s="229"/>
    </row>
    <row r="32" spans="2:11" ht="15" customHeight="1">
      <c r="B32" s="232"/>
      <c r="C32" s="233"/>
      <c r="D32" s="357" t="s">
        <v>800</v>
      </c>
      <c r="E32" s="357"/>
      <c r="F32" s="357"/>
      <c r="G32" s="357"/>
      <c r="H32" s="357"/>
      <c r="I32" s="357"/>
      <c r="J32" s="357"/>
      <c r="K32" s="229"/>
    </row>
    <row r="33" spans="2:11" ht="15" customHeight="1">
      <c r="B33" s="232"/>
      <c r="C33" s="233"/>
      <c r="D33" s="357" t="s">
        <v>801</v>
      </c>
      <c r="E33" s="357"/>
      <c r="F33" s="357"/>
      <c r="G33" s="357"/>
      <c r="H33" s="357"/>
      <c r="I33" s="357"/>
      <c r="J33" s="357"/>
      <c r="K33" s="229"/>
    </row>
    <row r="34" spans="2:11" ht="15" customHeight="1">
      <c r="B34" s="232"/>
      <c r="C34" s="233"/>
      <c r="D34" s="231"/>
      <c r="E34" s="235" t="s">
        <v>108</v>
      </c>
      <c r="F34" s="231"/>
      <c r="G34" s="357" t="s">
        <v>802</v>
      </c>
      <c r="H34" s="357"/>
      <c r="I34" s="357"/>
      <c r="J34" s="357"/>
      <c r="K34" s="229"/>
    </row>
    <row r="35" spans="2:11" ht="30.75" customHeight="1">
      <c r="B35" s="232"/>
      <c r="C35" s="233"/>
      <c r="D35" s="231"/>
      <c r="E35" s="235" t="s">
        <v>803</v>
      </c>
      <c r="F35" s="231"/>
      <c r="G35" s="357" t="s">
        <v>804</v>
      </c>
      <c r="H35" s="357"/>
      <c r="I35" s="357"/>
      <c r="J35" s="357"/>
      <c r="K35" s="229"/>
    </row>
    <row r="36" spans="2:11" ht="15" customHeight="1">
      <c r="B36" s="232"/>
      <c r="C36" s="233"/>
      <c r="D36" s="231"/>
      <c r="E36" s="235" t="s">
        <v>56</v>
      </c>
      <c r="F36" s="231"/>
      <c r="G36" s="357" t="s">
        <v>805</v>
      </c>
      <c r="H36" s="357"/>
      <c r="I36" s="357"/>
      <c r="J36" s="357"/>
      <c r="K36" s="229"/>
    </row>
    <row r="37" spans="2:11" ht="15" customHeight="1">
      <c r="B37" s="232"/>
      <c r="C37" s="233"/>
      <c r="D37" s="231"/>
      <c r="E37" s="235" t="s">
        <v>109</v>
      </c>
      <c r="F37" s="231"/>
      <c r="G37" s="357" t="s">
        <v>806</v>
      </c>
      <c r="H37" s="357"/>
      <c r="I37" s="357"/>
      <c r="J37" s="357"/>
      <c r="K37" s="229"/>
    </row>
    <row r="38" spans="2:11" ht="15" customHeight="1">
      <c r="B38" s="232"/>
      <c r="C38" s="233"/>
      <c r="D38" s="231"/>
      <c r="E38" s="235" t="s">
        <v>110</v>
      </c>
      <c r="F38" s="231"/>
      <c r="G38" s="357" t="s">
        <v>807</v>
      </c>
      <c r="H38" s="357"/>
      <c r="I38" s="357"/>
      <c r="J38" s="357"/>
      <c r="K38" s="229"/>
    </row>
    <row r="39" spans="2:11" ht="15" customHeight="1">
      <c r="B39" s="232"/>
      <c r="C39" s="233"/>
      <c r="D39" s="231"/>
      <c r="E39" s="235" t="s">
        <v>111</v>
      </c>
      <c r="F39" s="231"/>
      <c r="G39" s="357" t="s">
        <v>808</v>
      </c>
      <c r="H39" s="357"/>
      <c r="I39" s="357"/>
      <c r="J39" s="357"/>
      <c r="K39" s="229"/>
    </row>
    <row r="40" spans="2:11" ht="15" customHeight="1">
      <c r="B40" s="232"/>
      <c r="C40" s="233"/>
      <c r="D40" s="231"/>
      <c r="E40" s="235" t="s">
        <v>809</v>
      </c>
      <c r="F40" s="231"/>
      <c r="G40" s="357" t="s">
        <v>810</v>
      </c>
      <c r="H40" s="357"/>
      <c r="I40" s="357"/>
      <c r="J40" s="357"/>
      <c r="K40" s="229"/>
    </row>
    <row r="41" spans="2:11" ht="15" customHeight="1">
      <c r="B41" s="232"/>
      <c r="C41" s="233"/>
      <c r="D41" s="231"/>
      <c r="E41" s="235"/>
      <c r="F41" s="231"/>
      <c r="G41" s="357" t="s">
        <v>811</v>
      </c>
      <c r="H41" s="357"/>
      <c r="I41" s="357"/>
      <c r="J41" s="357"/>
      <c r="K41" s="229"/>
    </row>
    <row r="42" spans="2:11" ht="15" customHeight="1">
      <c r="B42" s="232"/>
      <c r="C42" s="233"/>
      <c r="D42" s="231"/>
      <c r="E42" s="235" t="s">
        <v>812</v>
      </c>
      <c r="F42" s="231"/>
      <c r="G42" s="357" t="s">
        <v>813</v>
      </c>
      <c r="H42" s="357"/>
      <c r="I42" s="357"/>
      <c r="J42" s="357"/>
      <c r="K42" s="229"/>
    </row>
    <row r="43" spans="2:11" ht="15" customHeight="1">
      <c r="B43" s="232"/>
      <c r="C43" s="233"/>
      <c r="D43" s="231"/>
      <c r="E43" s="235" t="s">
        <v>113</v>
      </c>
      <c r="F43" s="231"/>
      <c r="G43" s="357" t="s">
        <v>814</v>
      </c>
      <c r="H43" s="357"/>
      <c r="I43" s="357"/>
      <c r="J43" s="357"/>
      <c r="K43" s="229"/>
    </row>
    <row r="44" spans="2:11" ht="12.75" customHeight="1">
      <c r="B44" s="232"/>
      <c r="C44" s="233"/>
      <c r="D44" s="231"/>
      <c r="E44" s="231"/>
      <c r="F44" s="231"/>
      <c r="G44" s="231"/>
      <c r="H44" s="231"/>
      <c r="I44" s="231"/>
      <c r="J44" s="231"/>
      <c r="K44" s="229"/>
    </row>
    <row r="45" spans="2:11" ht="15" customHeight="1">
      <c r="B45" s="232"/>
      <c r="C45" s="233"/>
      <c r="D45" s="357" t="s">
        <v>815</v>
      </c>
      <c r="E45" s="357"/>
      <c r="F45" s="357"/>
      <c r="G45" s="357"/>
      <c r="H45" s="357"/>
      <c r="I45" s="357"/>
      <c r="J45" s="357"/>
      <c r="K45" s="229"/>
    </row>
    <row r="46" spans="2:11" ht="15" customHeight="1">
      <c r="B46" s="232"/>
      <c r="C46" s="233"/>
      <c r="D46" s="233"/>
      <c r="E46" s="357" t="s">
        <v>816</v>
      </c>
      <c r="F46" s="357"/>
      <c r="G46" s="357"/>
      <c r="H46" s="357"/>
      <c r="I46" s="357"/>
      <c r="J46" s="357"/>
      <c r="K46" s="229"/>
    </row>
    <row r="47" spans="2:11" ht="15" customHeight="1">
      <c r="B47" s="232"/>
      <c r="C47" s="233"/>
      <c r="D47" s="233"/>
      <c r="E47" s="357" t="s">
        <v>817</v>
      </c>
      <c r="F47" s="357"/>
      <c r="G47" s="357"/>
      <c r="H47" s="357"/>
      <c r="I47" s="357"/>
      <c r="J47" s="357"/>
      <c r="K47" s="229"/>
    </row>
    <row r="48" spans="2:11" ht="15" customHeight="1">
      <c r="B48" s="232"/>
      <c r="C48" s="233"/>
      <c r="D48" s="233"/>
      <c r="E48" s="357" t="s">
        <v>818</v>
      </c>
      <c r="F48" s="357"/>
      <c r="G48" s="357"/>
      <c r="H48" s="357"/>
      <c r="I48" s="357"/>
      <c r="J48" s="357"/>
      <c r="K48" s="229"/>
    </row>
    <row r="49" spans="2:11" ht="15" customHeight="1">
      <c r="B49" s="232"/>
      <c r="C49" s="233"/>
      <c r="D49" s="357" t="s">
        <v>819</v>
      </c>
      <c r="E49" s="357"/>
      <c r="F49" s="357"/>
      <c r="G49" s="357"/>
      <c r="H49" s="357"/>
      <c r="I49" s="357"/>
      <c r="J49" s="357"/>
      <c r="K49" s="229"/>
    </row>
    <row r="50" spans="2:11" ht="25.5" customHeight="1">
      <c r="B50" s="228"/>
      <c r="C50" s="360" t="s">
        <v>820</v>
      </c>
      <c r="D50" s="360"/>
      <c r="E50" s="360"/>
      <c r="F50" s="360"/>
      <c r="G50" s="360"/>
      <c r="H50" s="360"/>
      <c r="I50" s="360"/>
      <c r="J50" s="360"/>
      <c r="K50" s="229"/>
    </row>
    <row r="51" spans="2:11" ht="5.25" customHeight="1">
      <c r="B51" s="228"/>
      <c r="C51" s="230"/>
      <c r="D51" s="230"/>
      <c r="E51" s="230"/>
      <c r="F51" s="230"/>
      <c r="G51" s="230"/>
      <c r="H51" s="230"/>
      <c r="I51" s="230"/>
      <c r="J51" s="230"/>
      <c r="K51" s="229"/>
    </row>
    <row r="52" spans="2:11" ht="15" customHeight="1">
      <c r="B52" s="228"/>
      <c r="C52" s="357" t="s">
        <v>821</v>
      </c>
      <c r="D52" s="357"/>
      <c r="E52" s="357"/>
      <c r="F52" s="357"/>
      <c r="G52" s="357"/>
      <c r="H52" s="357"/>
      <c r="I52" s="357"/>
      <c r="J52" s="357"/>
      <c r="K52" s="229"/>
    </row>
    <row r="53" spans="2:11" ht="15" customHeight="1">
      <c r="B53" s="228"/>
      <c r="C53" s="357" t="s">
        <v>822</v>
      </c>
      <c r="D53" s="357"/>
      <c r="E53" s="357"/>
      <c r="F53" s="357"/>
      <c r="G53" s="357"/>
      <c r="H53" s="357"/>
      <c r="I53" s="357"/>
      <c r="J53" s="357"/>
      <c r="K53" s="229"/>
    </row>
    <row r="54" spans="2:11" ht="12.75" customHeight="1">
      <c r="B54" s="228"/>
      <c r="C54" s="231"/>
      <c r="D54" s="231"/>
      <c r="E54" s="231"/>
      <c r="F54" s="231"/>
      <c r="G54" s="231"/>
      <c r="H54" s="231"/>
      <c r="I54" s="231"/>
      <c r="J54" s="231"/>
      <c r="K54" s="229"/>
    </row>
    <row r="55" spans="2:11" ht="15" customHeight="1">
      <c r="B55" s="228"/>
      <c r="C55" s="357" t="s">
        <v>823</v>
      </c>
      <c r="D55" s="357"/>
      <c r="E55" s="357"/>
      <c r="F55" s="357"/>
      <c r="G55" s="357"/>
      <c r="H55" s="357"/>
      <c r="I55" s="357"/>
      <c r="J55" s="357"/>
      <c r="K55" s="229"/>
    </row>
    <row r="56" spans="2:11" ht="15" customHeight="1">
      <c r="B56" s="228"/>
      <c r="C56" s="233"/>
      <c r="D56" s="357" t="s">
        <v>824</v>
      </c>
      <c r="E56" s="357"/>
      <c r="F56" s="357"/>
      <c r="G56" s="357"/>
      <c r="H56" s="357"/>
      <c r="I56" s="357"/>
      <c r="J56" s="357"/>
      <c r="K56" s="229"/>
    </row>
    <row r="57" spans="2:11" ht="15" customHeight="1">
      <c r="B57" s="228"/>
      <c r="C57" s="233"/>
      <c r="D57" s="357" t="s">
        <v>825</v>
      </c>
      <c r="E57" s="357"/>
      <c r="F57" s="357"/>
      <c r="G57" s="357"/>
      <c r="H57" s="357"/>
      <c r="I57" s="357"/>
      <c r="J57" s="357"/>
      <c r="K57" s="229"/>
    </row>
    <row r="58" spans="2:11" ht="15" customHeight="1">
      <c r="B58" s="228"/>
      <c r="C58" s="233"/>
      <c r="D58" s="357" t="s">
        <v>826</v>
      </c>
      <c r="E58" s="357"/>
      <c r="F58" s="357"/>
      <c r="G58" s="357"/>
      <c r="H58" s="357"/>
      <c r="I58" s="357"/>
      <c r="J58" s="357"/>
      <c r="K58" s="229"/>
    </row>
    <row r="59" spans="2:11" ht="15" customHeight="1">
      <c r="B59" s="228"/>
      <c r="C59" s="233"/>
      <c r="D59" s="357" t="s">
        <v>827</v>
      </c>
      <c r="E59" s="357"/>
      <c r="F59" s="357"/>
      <c r="G59" s="357"/>
      <c r="H59" s="357"/>
      <c r="I59" s="357"/>
      <c r="J59" s="357"/>
      <c r="K59" s="229"/>
    </row>
    <row r="60" spans="2:11" ht="15" customHeight="1">
      <c r="B60" s="228"/>
      <c r="C60" s="233"/>
      <c r="D60" s="359" t="s">
        <v>828</v>
      </c>
      <c r="E60" s="359"/>
      <c r="F60" s="359"/>
      <c r="G60" s="359"/>
      <c r="H60" s="359"/>
      <c r="I60" s="359"/>
      <c r="J60" s="359"/>
      <c r="K60" s="229"/>
    </row>
    <row r="61" spans="2:11" ht="15" customHeight="1">
      <c r="B61" s="228"/>
      <c r="C61" s="233"/>
      <c r="D61" s="357" t="s">
        <v>829</v>
      </c>
      <c r="E61" s="357"/>
      <c r="F61" s="357"/>
      <c r="G61" s="357"/>
      <c r="H61" s="357"/>
      <c r="I61" s="357"/>
      <c r="J61" s="357"/>
      <c r="K61" s="229"/>
    </row>
    <row r="62" spans="2:11" ht="12.75" customHeight="1">
      <c r="B62" s="228"/>
      <c r="C62" s="233"/>
      <c r="D62" s="233"/>
      <c r="E62" s="236"/>
      <c r="F62" s="233"/>
      <c r="G62" s="233"/>
      <c r="H62" s="233"/>
      <c r="I62" s="233"/>
      <c r="J62" s="233"/>
      <c r="K62" s="229"/>
    </row>
    <row r="63" spans="2:11" ht="15" customHeight="1">
      <c r="B63" s="228"/>
      <c r="C63" s="233"/>
      <c r="D63" s="357" t="s">
        <v>830</v>
      </c>
      <c r="E63" s="357"/>
      <c r="F63" s="357"/>
      <c r="G63" s="357"/>
      <c r="H63" s="357"/>
      <c r="I63" s="357"/>
      <c r="J63" s="357"/>
      <c r="K63" s="229"/>
    </row>
    <row r="64" spans="2:11" ht="15" customHeight="1">
      <c r="B64" s="228"/>
      <c r="C64" s="233"/>
      <c r="D64" s="359" t="s">
        <v>831</v>
      </c>
      <c r="E64" s="359"/>
      <c r="F64" s="359"/>
      <c r="G64" s="359"/>
      <c r="H64" s="359"/>
      <c r="I64" s="359"/>
      <c r="J64" s="359"/>
      <c r="K64" s="229"/>
    </row>
    <row r="65" spans="2:11" ht="15" customHeight="1">
      <c r="B65" s="228"/>
      <c r="C65" s="233"/>
      <c r="D65" s="357" t="s">
        <v>832</v>
      </c>
      <c r="E65" s="357"/>
      <c r="F65" s="357"/>
      <c r="G65" s="357"/>
      <c r="H65" s="357"/>
      <c r="I65" s="357"/>
      <c r="J65" s="357"/>
      <c r="K65" s="229"/>
    </row>
    <row r="66" spans="2:11" ht="15" customHeight="1">
      <c r="B66" s="228"/>
      <c r="C66" s="233"/>
      <c r="D66" s="357" t="s">
        <v>833</v>
      </c>
      <c r="E66" s="357"/>
      <c r="F66" s="357"/>
      <c r="G66" s="357"/>
      <c r="H66" s="357"/>
      <c r="I66" s="357"/>
      <c r="J66" s="357"/>
      <c r="K66" s="229"/>
    </row>
    <row r="67" spans="2:11" ht="15" customHeight="1">
      <c r="B67" s="228"/>
      <c r="C67" s="233"/>
      <c r="D67" s="357" t="s">
        <v>834</v>
      </c>
      <c r="E67" s="357"/>
      <c r="F67" s="357"/>
      <c r="G67" s="357"/>
      <c r="H67" s="357"/>
      <c r="I67" s="357"/>
      <c r="J67" s="357"/>
      <c r="K67" s="229"/>
    </row>
    <row r="68" spans="2:11" ht="15" customHeight="1">
      <c r="B68" s="228"/>
      <c r="C68" s="233"/>
      <c r="D68" s="357" t="s">
        <v>835</v>
      </c>
      <c r="E68" s="357"/>
      <c r="F68" s="357"/>
      <c r="G68" s="357"/>
      <c r="H68" s="357"/>
      <c r="I68" s="357"/>
      <c r="J68" s="357"/>
      <c r="K68" s="229"/>
    </row>
    <row r="69" spans="2:11" ht="12.75" customHeight="1">
      <c r="B69" s="237"/>
      <c r="C69" s="238"/>
      <c r="D69" s="238"/>
      <c r="E69" s="238"/>
      <c r="F69" s="238"/>
      <c r="G69" s="238"/>
      <c r="H69" s="238"/>
      <c r="I69" s="238"/>
      <c r="J69" s="238"/>
      <c r="K69" s="239"/>
    </row>
    <row r="70" spans="2:11" ht="18.75" customHeight="1">
      <c r="B70" s="240"/>
      <c r="C70" s="240"/>
      <c r="D70" s="240"/>
      <c r="E70" s="240"/>
      <c r="F70" s="240"/>
      <c r="G70" s="240"/>
      <c r="H70" s="240"/>
      <c r="I70" s="240"/>
      <c r="J70" s="240"/>
      <c r="K70" s="240"/>
    </row>
    <row r="71" spans="2:11" ht="18.75" customHeight="1">
      <c r="B71" s="240"/>
      <c r="C71" s="240"/>
      <c r="D71" s="240"/>
      <c r="E71" s="240"/>
      <c r="F71" s="240"/>
      <c r="G71" s="240"/>
      <c r="H71" s="240"/>
      <c r="I71" s="240"/>
      <c r="J71" s="240"/>
      <c r="K71" s="240"/>
    </row>
    <row r="72" spans="2:11" ht="7.5" customHeight="1">
      <c r="B72" s="241"/>
      <c r="C72" s="242"/>
      <c r="D72" s="242"/>
      <c r="E72" s="242"/>
      <c r="F72" s="242"/>
      <c r="G72" s="242"/>
      <c r="H72" s="242"/>
      <c r="I72" s="242"/>
      <c r="J72" s="242"/>
      <c r="K72" s="243"/>
    </row>
    <row r="73" spans="2:11" ht="45" customHeight="1">
      <c r="B73" s="244"/>
      <c r="C73" s="358" t="s">
        <v>771</v>
      </c>
      <c r="D73" s="358"/>
      <c r="E73" s="358"/>
      <c r="F73" s="358"/>
      <c r="G73" s="358"/>
      <c r="H73" s="358"/>
      <c r="I73" s="358"/>
      <c r="J73" s="358"/>
      <c r="K73" s="245"/>
    </row>
    <row r="74" spans="2:11" ht="17.25" customHeight="1">
      <c r="B74" s="244"/>
      <c r="C74" s="246" t="s">
        <v>836</v>
      </c>
      <c r="D74" s="246"/>
      <c r="E74" s="246"/>
      <c r="F74" s="246" t="s">
        <v>837</v>
      </c>
      <c r="G74" s="247"/>
      <c r="H74" s="246" t="s">
        <v>109</v>
      </c>
      <c r="I74" s="246" t="s">
        <v>60</v>
      </c>
      <c r="J74" s="246" t="s">
        <v>838</v>
      </c>
      <c r="K74" s="245"/>
    </row>
    <row r="75" spans="2:11" ht="17.25" customHeight="1">
      <c r="B75" s="244"/>
      <c r="C75" s="248" t="s">
        <v>839</v>
      </c>
      <c r="D75" s="248"/>
      <c r="E75" s="248"/>
      <c r="F75" s="249" t="s">
        <v>840</v>
      </c>
      <c r="G75" s="250"/>
      <c r="H75" s="248"/>
      <c r="I75" s="248"/>
      <c r="J75" s="248" t="s">
        <v>841</v>
      </c>
      <c r="K75" s="245"/>
    </row>
    <row r="76" spans="2:11" ht="5.25" customHeight="1">
      <c r="B76" s="244"/>
      <c r="C76" s="251"/>
      <c r="D76" s="251"/>
      <c r="E76" s="251"/>
      <c r="F76" s="251"/>
      <c r="G76" s="235"/>
      <c r="H76" s="251"/>
      <c r="I76" s="251"/>
      <c r="J76" s="251"/>
      <c r="K76" s="245"/>
    </row>
    <row r="77" spans="2:11" ht="15" customHeight="1">
      <c r="B77" s="244"/>
      <c r="C77" s="235" t="s">
        <v>56</v>
      </c>
      <c r="D77" s="251"/>
      <c r="E77" s="251"/>
      <c r="F77" s="252" t="s">
        <v>842</v>
      </c>
      <c r="G77" s="235"/>
      <c r="H77" s="235" t="s">
        <v>843</v>
      </c>
      <c r="I77" s="235" t="s">
        <v>844</v>
      </c>
      <c r="J77" s="235">
        <v>20</v>
      </c>
      <c r="K77" s="245"/>
    </row>
    <row r="78" spans="2:11" ht="15" customHeight="1">
      <c r="B78" s="244"/>
      <c r="C78" s="235" t="s">
        <v>845</v>
      </c>
      <c r="D78" s="235"/>
      <c r="E78" s="235"/>
      <c r="F78" s="252" t="s">
        <v>842</v>
      </c>
      <c r="G78" s="235"/>
      <c r="H78" s="235" t="s">
        <v>846</v>
      </c>
      <c r="I78" s="235" t="s">
        <v>844</v>
      </c>
      <c r="J78" s="235">
        <v>120</v>
      </c>
      <c r="K78" s="245"/>
    </row>
    <row r="79" spans="2:11" ht="15" customHeight="1">
      <c r="B79" s="253"/>
      <c r="C79" s="235" t="s">
        <v>847</v>
      </c>
      <c r="D79" s="235"/>
      <c r="E79" s="235"/>
      <c r="F79" s="252" t="s">
        <v>848</v>
      </c>
      <c r="G79" s="235"/>
      <c r="H79" s="235" t="s">
        <v>849</v>
      </c>
      <c r="I79" s="235" t="s">
        <v>844</v>
      </c>
      <c r="J79" s="235">
        <v>50</v>
      </c>
      <c r="K79" s="245"/>
    </row>
    <row r="80" spans="2:11" ht="15" customHeight="1">
      <c r="B80" s="253"/>
      <c r="C80" s="235" t="s">
        <v>850</v>
      </c>
      <c r="D80" s="235"/>
      <c r="E80" s="235"/>
      <c r="F80" s="252" t="s">
        <v>842</v>
      </c>
      <c r="G80" s="235"/>
      <c r="H80" s="235" t="s">
        <v>851</v>
      </c>
      <c r="I80" s="235" t="s">
        <v>852</v>
      </c>
      <c r="J80" s="235"/>
      <c r="K80" s="245"/>
    </row>
    <row r="81" spans="2:11" ht="15" customHeight="1">
      <c r="B81" s="253"/>
      <c r="C81" s="235" t="s">
        <v>853</v>
      </c>
      <c r="D81" s="235"/>
      <c r="E81" s="235"/>
      <c r="F81" s="252" t="s">
        <v>848</v>
      </c>
      <c r="G81" s="235"/>
      <c r="H81" s="235" t="s">
        <v>854</v>
      </c>
      <c r="I81" s="235" t="s">
        <v>844</v>
      </c>
      <c r="J81" s="235">
        <v>15</v>
      </c>
      <c r="K81" s="245"/>
    </row>
    <row r="82" spans="2:11" ht="15" customHeight="1">
      <c r="B82" s="253"/>
      <c r="C82" s="235" t="s">
        <v>855</v>
      </c>
      <c r="D82" s="235"/>
      <c r="E82" s="235"/>
      <c r="F82" s="252" t="s">
        <v>848</v>
      </c>
      <c r="G82" s="235"/>
      <c r="H82" s="235" t="s">
        <v>856</v>
      </c>
      <c r="I82" s="235" t="s">
        <v>844</v>
      </c>
      <c r="J82" s="235">
        <v>15</v>
      </c>
      <c r="K82" s="245"/>
    </row>
    <row r="83" spans="2:11" ht="15" customHeight="1">
      <c r="B83" s="253"/>
      <c r="C83" s="235" t="s">
        <v>857</v>
      </c>
      <c r="D83" s="235"/>
      <c r="E83" s="235"/>
      <c r="F83" s="252" t="s">
        <v>848</v>
      </c>
      <c r="G83" s="235"/>
      <c r="H83" s="235" t="s">
        <v>858</v>
      </c>
      <c r="I83" s="235" t="s">
        <v>844</v>
      </c>
      <c r="J83" s="235">
        <v>20</v>
      </c>
      <c r="K83" s="245"/>
    </row>
    <row r="84" spans="2:11" ht="15" customHeight="1">
      <c r="B84" s="253"/>
      <c r="C84" s="235" t="s">
        <v>859</v>
      </c>
      <c r="D84" s="235"/>
      <c r="E84" s="235"/>
      <c r="F84" s="252" t="s">
        <v>848</v>
      </c>
      <c r="G84" s="235"/>
      <c r="H84" s="235" t="s">
        <v>860</v>
      </c>
      <c r="I84" s="235" t="s">
        <v>844</v>
      </c>
      <c r="J84" s="235">
        <v>20</v>
      </c>
      <c r="K84" s="245"/>
    </row>
    <row r="85" spans="2:11" ht="15" customHeight="1">
      <c r="B85" s="253"/>
      <c r="C85" s="235" t="s">
        <v>861</v>
      </c>
      <c r="D85" s="235"/>
      <c r="E85" s="235"/>
      <c r="F85" s="252" t="s">
        <v>848</v>
      </c>
      <c r="G85" s="235"/>
      <c r="H85" s="235" t="s">
        <v>862</v>
      </c>
      <c r="I85" s="235" t="s">
        <v>844</v>
      </c>
      <c r="J85" s="235">
        <v>50</v>
      </c>
      <c r="K85" s="245"/>
    </row>
    <row r="86" spans="2:11" ht="15" customHeight="1">
      <c r="B86" s="253"/>
      <c r="C86" s="235" t="s">
        <v>863</v>
      </c>
      <c r="D86" s="235"/>
      <c r="E86" s="235"/>
      <c r="F86" s="252" t="s">
        <v>848</v>
      </c>
      <c r="G86" s="235"/>
      <c r="H86" s="235" t="s">
        <v>864</v>
      </c>
      <c r="I86" s="235" t="s">
        <v>844</v>
      </c>
      <c r="J86" s="235">
        <v>20</v>
      </c>
      <c r="K86" s="245"/>
    </row>
    <row r="87" spans="2:11" ht="15" customHeight="1">
      <c r="B87" s="253"/>
      <c r="C87" s="235" t="s">
        <v>865</v>
      </c>
      <c r="D87" s="235"/>
      <c r="E87" s="235"/>
      <c r="F87" s="252" t="s">
        <v>848</v>
      </c>
      <c r="G87" s="235"/>
      <c r="H87" s="235" t="s">
        <v>866</v>
      </c>
      <c r="I87" s="235" t="s">
        <v>844</v>
      </c>
      <c r="J87" s="235">
        <v>20</v>
      </c>
      <c r="K87" s="245"/>
    </row>
    <row r="88" spans="2:11" ht="15" customHeight="1">
      <c r="B88" s="253"/>
      <c r="C88" s="235" t="s">
        <v>867</v>
      </c>
      <c r="D88" s="235"/>
      <c r="E88" s="235"/>
      <c r="F88" s="252" t="s">
        <v>848</v>
      </c>
      <c r="G88" s="235"/>
      <c r="H88" s="235" t="s">
        <v>868</v>
      </c>
      <c r="I88" s="235" t="s">
        <v>844</v>
      </c>
      <c r="J88" s="235">
        <v>50</v>
      </c>
      <c r="K88" s="245"/>
    </row>
    <row r="89" spans="2:11" ht="15" customHeight="1">
      <c r="B89" s="253"/>
      <c r="C89" s="235" t="s">
        <v>869</v>
      </c>
      <c r="D89" s="235"/>
      <c r="E89" s="235"/>
      <c r="F89" s="252" t="s">
        <v>848</v>
      </c>
      <c r="G89" s="235"/>
      <c r="H89" s="235" t="s">
        <v>869</v>
      </c>
      <c r="I89" s="235" t="s">
        <v>844</v>
      </c>
      <c r="J89" s="235">
        <v>50</v>
      </c>
      <c r="K89" s="245"/>
    </row>
    <row r="90" spans="2:11" ht="15" customHeight="1">
      <c r="B90" s="253"/>
      <c r="C90" s="235" t="s">
        <v>114</v>
      </c>
      <c r="D90" s="235"/>
      <c r="E90" s="235"/>
      <c r="F90" s="252" t="s">
        <v>848</v>
      </c>
      <c r="G90" s="235"/>
      <c r="H90" s="235" t="s">
        <v>870</v>
      </c>
      <c r="I90" s="235" t="s">
        <v>844</v>
      </c>
      <c r="J90" s="235">
        <v>255</v>
      </c>
      <c r="K90" s="245"/>
    </row>
    <row r="91" spans="2:11" ht="15" customHeight="1">
      <c r="B91" s="253"/>
      <c r="C91" s="235" t="s">
        <v>871</v>
      </c>
      <c r="D91" s="235"/>
      <c r="E91" s="235"/>
      <c r="F91" s="252" t="s">
        <v>842</v>
      </c>
      <c r="G91" s="235"/>
      <c r="H91" s="235" t="s">
        <v>872</v>
      </c>
      <c r="I91" s="235" t="s">
        <v>873</v>
      </c>
      <c r="J91" s="235"/>
      <c r="K91" s="245"/>
    </row>
    <row r="92" spans="2:11" ht="15" customHeight="1">
      <c r="B92" s="253"/>
      <c r="C92" s="235" t="s">
        <v>874</v>
      </c>
      <c r="D92" s="235"/>
      <c r="E92" s="235"/>
      <c r="F92" s="252" t="s">
        <v>842</v>
      </c>
      <c r="G92" s="235"/>
      <c r="H92" s="235" t="s">
        <v>875</v>
      </c>
      <c r="I92" s="235" t="s">
        <v>876</v>
      </c>
      <c r="J92" s="235"/>
      <c r="K92" s="245"/>
    </row>
    <row r="93" spans="2:11" ht="15" customHeight="1">
      <c r="B93" s="253"/>
      <c r="C93" s="235" t="s">
        <v>877</v>
      </c>
      <c r="D93" s="235"/>
      <c r="E93" s="235"/>
      <c r="F93" s="252" t="s">
        <v>842</v>
      </c>
      <c r="G93" s="235"/>
      <c r="H93" s="235" t="s">
        <v>877</v>
      </c>
      <c r="I93" s="235" t="s">
        <v>876</v>
      </c>
      <c r="J93" s="235"/>
      <c r="K93" s="245"/>
    </row>
    <row r="94" spans="2:11" ht="15" customHeight="1">
      <c r="B94" s="253"/>
      <c r="C94" s="235" t="s">
        <v>41</v>
      </c>
      <c r="D94" s="235"/>
      <c r="E94" s="235"/>
      <c r="F94" s="252" t="s">
        <v>842</v>
      </c>
      <c r="G94" s="235"/>
      <c r="H94" s="235" t="s">
        <v>878</v>
      </c>
      <c r="I94" s="235" t="s">
        <v>876</v>
      </c>
      <c r="J94" s="235"/>
      <c r="K94" s="245"/>
    </row>
    <row r="95" spans="2:11" ht="15" customHeight="1">
      <c r="B95" s="253"/>
      <c r="C95" s="235" t="s">
        <v>51</v>
      </c>
      <c r="D95" s="235"/>
      <c r="E95" s="235"/>
      <c r="F95" s="252" t="s">
        <v>842</v>
      </c>
      <c r="G95" s="235"/>
      <c r="H95" s="235" t="s">
        <v>879</v>
      </c>
      <c r="I95" s="235" t="s">
        <v>876</v>
      </c>
      <c r="J95" s="235"/>
      <c r="K95" s="245"/>
    </row>
    <row r="96" spans="2:11" ht="15" customHeight="1">
      <c r="B96" s="254"/>
      <c r="C96" s="255"/>
      <c r="D96" s="255"/>
      <c r="E96" s="255"/>
      <c r="F96" s="255"/>
      <c r="G96" s="255"/>
      <c r="H96" s="255"/>
      <c r="I96" s="255"/>
      <c r="J96" s="255"/>
      <c r="K96" s="256"/>
    </row>
    <row r="97" spans="2:11" ht="18.75" customHeight="1">
      <c r="B97" s="257"/>
      <c r="C97" s="258"/>
      <c r="D97" s="258"/>
      <c r="E97" s="258"/>
      <c r="F97" s="258"/>
      <c r="G97" s="258"/>
      <c r="H97" s="258"/>
      <c r="I97" s="258"/>
      <c r="J97" s="258"/>
      <c r="K97" s="257"/>
    </row>
    <row r="98" spans="2:11" ht="18.75" customHeight="1">
      <c r="B98" s="240"/>
      <c r="C98" s="240"/>
      <c r="D98" s="240"/>
      <c r="E98" s="240"/>
      <c r="F98" s="240"/>
      <c r="G98" s="240"/>
      <c r="H98" s="240"/>
      <c r="I98" s="240"/>
      <c r="J98" s="240"/>
      <c r="K98" s="240"/>
    </row>
    <row r="99" spans="2:11" ht="7.5" customHeight="1">
      <c r="B99" s="241"/>
      <c r="C99" s="242"/>
      <c r="D99" s="242"/>
      <c r="E99" s="242"/>
      <c r="F99" s="242"/>
      <c r="G99" s="242"/>
      <c r="H99" s="242"/>
      <c r="I99" s="242"/>
      <c r="J99" s="242"/>
      <c r="K99" s="243"/>
    </row>
    <row r="100" spans="2:11" ht="45" customHeight="1">
      <c r="B100" s="244"/>
      <c r="C100" s="358" t="s">
        <v>880</v>
      </c>
      <c r="D100" s="358"/>
      <c r="E100" s="358"/>
      <c r="F100" s="358"/>
      <c r="G100" s="358"/>
      <c r="H100" s="358"/>
      <c r="I100" s="358"/>
      <c r="J100" s="358"/>
      <c r="K100" s="245"/>
    </row>
    <row r="101" spans="2:11" ht="17.25" customHeight="1">
      <c r="B101" s="244"/>
      <c r="C101" s="246" t="s">
        <v>836</v>
      </c>
      <c r="D101" s="246"/>
      <c r="E101" s="246"/>
      <c r="F101" s="246" t="s">
        <v>837</v>
      </c>
      <c r="G101" s="247"/>
      <c r="H101" s="246" t="s">
        <v>109</v>
      </c>
      <c r="I101" s="246" t="s">
        <v>60</v>
      </c>
      <c r="J101" s="246" t="s">
        <v>838</v>
      </c>
      <c r="K101" s="245"/>
    </row>
    <row r="102" spans="2:11" ht="17.25" customHeight="1">
      <c r="B102" s="244"/>
      <c r="C102" s="248" t="s">
        <v>839</v>
      </c>
      <c r="D102" s="248"/>
      <c r="E102" s="248"/>
      <c r="F102" s="249" t="s">
        <v>840</v>
      </c>
      <c r="G102" s="250"/>
      <c r="H102" s="248"/>
      <c r="I102" s="248"/>
      <c r="J102" s="248" t="s">
        <v>841</v>
      </c>
      <c r="K102" s="245"/>
    </row>
    <row r="103" spans="2:11" ht="5.25" customHeight="1">
      <c r="B103" s="244"/>
      <c r="C103" s="246"/>
      <c r="D103" s="246"/>
      <c r="E103" s="246"/>
      <c r="F103" s="246"/>
      <c r="G103" s="247"/>
      <c r="H103" s="246"/>
      <c r="I103" s="246"/>
      <c r="J103" s="246"/>
      <c r="K103" s="245"/>
    </row>
    <row r="104" spans="2:11" ht="15" customHeight="1">
      <c r="B104" s="244"/>
      <c r="C104" s="235" t="s">
        <v>56</v>
      </c>
      <c r="D104" s="251"/>
      <c r="E104" s="251"/>
      <c r="F104" s="252" t="s">
        <v>842</v>
      </c>
      <c r="G104" s="247"/>
      <c r="H104" s="235" t="s">
        <v>881</v>
      </c>
      <c r="I104" s="235" t="s">
        <v>844</v>
      </c>
      <c r="J104" s="235">
        <v>20</v>
      </c>
      <c r="K104" s="245"/>
    </row>
    <row r="105" spans="2:11" ht="15" customHeight="1">
      <c r="B105" s="244"/>
      <c r="C105" s="235" t="s">
        <v>845</v>
      </c>
      <c r="D105" s="235"/>
      <c r="E105" s="235"/>
      <c r="F105" s="252" t="s">
        <v>842</v>
      </c>
      <c r="G105" s="235"/>
      <c r="H105" s="235" t="s">
        <v>881</v>
      </c>
      <c r="I105" s="235" t="s">
        <v>844</v>
      </c>
      <c r="J105" s="235">
        <v>120</v>
      </c>
      <c r="K105" s="245"/>
    </row>
    <row r="106" spans="2:11" ht="15" customHeight="1">
      <c r="B106" s="253"/>
      <c r="C106" s="235" t="s">
        <v>847</v>
      </c>
      <c r="D106" s="235"/>
      <c r="E106" s="235"/>
      <c r="F106" s="252" t="s">
        <v>848</v>
      </c>
      <c r="G106" s="235"/>
      <c r="H106" s="235" t="s">
        <v>881</v>
      </c>
      <c r="I106" s="235" t="s">
        <v>844</v>
      </c>
      <c r="J106" s="235">
        <v>50</v>
      </c>
      <c r="K106" s="245"/>
    </row>
    <row r="107" spans="2:11" ht="15" customHeight="1">
      <c r="B107" s="253"/>
      <c r="C107" s="235" t="s">
        <v>850</v>
      </c>
      <c r="D107" s="235"/>
      <c r="E107" s="235"/>
      <c r="F107" s="252" t="s">
        <v>842</v>
      </c>
      <c r="G107" s="235"/>
      <c r="H107" s="235" t="s">
        <v>881</v>
      </c>
      <c r="I107" s="235" t="s">
        <v>852</v>
      </c>
      <c r="J107" s="235"/>
      <c r="K107" s="245"/>
    </row>
    <row r="108" spans="2:11" ht="15" customHeight="1">
      <c r="B108" s="253"/>
      <c r="C108" s="235" t="s">
        <v>861</v>
      </c>
      <c r="D108" s="235"/>
      <c r="E108" s="235"/>
      <c r="F108" s="252" t="s">
        <v>848</v>
      </c>
      <c r="G108" s="235"/>
      <c r="H108" s="235" t="s">
        <v>881</v>
      </c>
      <c r="I108" s="235" t="s">
        <v>844</v>
      </c>
      <c r="J108" s="235">
        <v>50</v>
      </c>
      <c r="K108" s="245"/>
    </row>
    <row r="109" spans="2:11" ht="15" customHeight="1">
      <c r="B109" s="253"/>
      <c r="C109" s="235" t="s">
        <v>869</v>
      </c>
      <c r="D109" s="235"/>
      <c r="E109" s="235"/>
      <c r="F109" s="252" t="s">
        <v>848</v>
      </c>
      <c r="G109" s="235"/>
      <c r="H109" s="235" t="s">
        <v>881</v>
      </c>
      <c r="I109" s="235" t="s">
        <v>844</v>
      </c>
      <c r="J109" s="235">
        <v>50</v>
      </c>
      <c r="K109" s="245"/>
    </row>
    <row r="110" spans="2:11" ht="15" customHeight="1">
      <c r="B110" s="253"/>
      <c r="C110" s="235" t="s">
        <v>867</v>
      </c>
      <c r="D110" s="235"/>
      <c r="E110" s="235"/>
      <c r="F110" s="252" t="s">
        <v>848</v>
      </c>
      <c r="G110" s="235"/>
      <c r="H110" s="235" t="s">
        <v>881</v>
      </c>
      <c r="I110" s="235" t="s">
        <v>844</v>
      </c>
      <c r="J110" s="235">
        <v>50</v>
      </c>
      <c r="K110" s="245"/>
    </row>
    <row r="111" spans="2:11" ht="15" customHeight="1">
      <c r="B111" s="253"/>
      <c r="C111" s="235" t="s">
        <v>56</v>
      </c>
      <c r="D111" s="235"/>
      <c r="E111" s="235"/>
      <c r="F111" s="252" t="s">
        <v>842</v>
      </c>
      <c r="G111" s="235"/>
      <c r="H111" s="235" t="s">
        <v>882</v>
      </c>
      <c r="I111" s="235" t="s">
        <v>844</v>
      </c>
      <c r="J111" s="235">
        <v>20</v>
      </c>
      <c r="K111" s="245"/>
    </row>
    <row r="112" spans="2:11" ht="15" customHeight="1">
      <c r="B112" s="253"/>
      <c r="C112" s="235" t="s">
        <v>883</v>
      </c>
      <c r="D112" s="235"/>
      <c r="E112" s="235"/>
      <c r="F112" s="252" t="s">
        <v>842</v>
      </c>
      <c r="G112" s="235"/>
      <c r="H112" s="235" t="s">
        <v>884</v>
      </c>
      <c r="I112" s="235" t="s">
        <v>844</v>
      </c>
      <c r="J112" s="235">
        <v>120</v>
      </c>
      <c r="K112" s="245"/>
    </row>
    <row r="113" spans="2:11" ht="15" customHeight="1">
      <c r="B113" s="253"/>
      <c r="C113" s="235" t="s">
        <v>41</v>
      </c>
      <c r="D113" s="235"/>
      <c r="E113" s="235"/>
      <c r="F113" s="252" t="s">
        <v>842</v>
      </c>
      <c r="G113" s="235"/>
      <c r="H113" s="235" t="s">
        <v>885</v>
      </c>
      <c r="I113" s="235" t="s">
        <v>876</v>
      </c>
      <c r="J113" s="235"/>
      <c r="K113" s="245"/>
    </row>
    <row r="114" spans="2:11" ht="15" customHeight="1">
      <c r="B114" s="253"/>
      <c r="C114" s="235" t="s">
        <v>51</v>
      </c>
      <c r="D114" s="235"/>
      <c r="E114" s="235"/>
      <c r="F114" s="252" t="s">
        <v>842</v>
      </c>
      <c r="G114" s="235"/>
      <c r="H114" s="235" t="s">
        <v>886</v>
      </c>
      <c r="I114" s="235" t="s">
        <v>876</v>
      </c>
      <c r="J114" s="235"/>
      <c r="K114" s="245"/>
    </row>
    <row r="115" spans="2:11" ht="15" customHeight="1">
      <c r="B115" s="253"/>
      <c r="C115" s="235" t="s">
        <v>60</v>
      </c>
      <c r="D115" s="235"/>
      <c r="E115" s="235"/>
      <c r="F115" s="252" t="s">
        <v>842</v>
      </c>
      <c r="G115" s="235"/>
      <c r="H115" s="235" t="s">
        <v>887</v>
      </c>
      <c r="I115" s="235" t="s">
        <v>888</v>
      </c>
      <c r="J115" s="235"/>
      <c r="K115" s="245"/>
    </row>
    <row r="116" spans="2:11" ht="15" customHeight="1">
      <c r="B116" s="254"/>
      <c r="C116" s="259"/>
      <c r="D116" s="259"/>
      <c r="E116" s="259"/>
      <c r="F116" s="259"/>
      <c r="G116" s="259"/>
      <c r="H116" s="259"/>
      <c r="I116" s="259"/>
      <c r="J116" s="259"/>
      <c r="K116" s="256"/>
    </row>
    <row r="117" spans="2:11" ht="18.75" customHeight="1">
      <c r="B117" s="260"/>
      <c r="C117" s="231"/>
      <c r="D117" s="231"/>
      <c r="E117" s="231"/>
      <c r="F117" s="261"/>
      <c r="G117" s="231"/>
      <c r="H117" s="231"/>
      <c r="I117" s="231"/>
      <c r="J117" s="231"/>
      <c r="K117" s="260"/>
    </row>
    <row r="118" spans="2:11" ht="18.75" customHeight="1">
      <c r="B118" s="240"/>
      <c r="C118" s="240"/>
      <c r="D118" s="240"/>
      <c r="E118" s="240"/>
      <c r="F118" s="240"/>
      <c r="G118" s="240"/>
      <c r="H118" s="240"/>
      <c r="I118" s="240"/>
      <c r="J118" s="240"/>
      <c r="K118" s="240"/>
    </row>
    <row r="119" spans="2:11" ht="7.5" customHeight="1">
      <c r="B119" s="262"/>
      <c r="C119" s="263"/>
      <c r="D119" s="263"/>
      <c r="E119" s="263"/>
      <c r="F119" s="263"/>
      <c r="G119" s="263"/>
      <c r="H119" s="263"/>
      <c r="I119" s="263"/>
      <c r="J119" s="263"/>
      <c r="K119" s="264"/>
    </row>
    <row r="120" spans="2:11" ht="45" customHeight="1">
      <c r="B120" s="265"/>
      <c r="C120" s="355" t="s">
        <v>889</v>
      </c>
      <c r="D120" s="355"/>
      <c r="E120" s="355"/>
      <c r="F120" s="355"/>
      <c r="G120" s="355"/>
      <c r="H120" s="355"/>
      <c r="I120" s="355"/>
      <c r="J120" s="355"/>
      <c r="K120" s="266"/>
    </row>
    <row r="121" spans="2:11" ht="17.25" customHeight="1">
      <c r="B121" s="267"/>
      <c r="C121" s="246" t="s">
        <v>836</v>
      </c>
      <c r="D121" s="246"/>
      <c r="E121" s="246"/>
      <c r="F121" s="246" t="s">
        <v>837</v>
      </c>
      <c r="G121" s="247"/>
      <c r="H121" s="246" t="s">
        <v>109</v>
      </c>
      <c r="I121" s="246" t="s">
        <v>60</v>
      </c>
      <c r="J121" s="246" t="s">
        <v>838</v>
      </c>
      <c r="K121" s="268"/>
    </row>
    <row r="122" spans="2:11" ht="17.25" customHeight="1">
      <c r="B122" s="267"/>
      <c r="C122" s="248" t="s">
        <v>839</v>
      </c>
      <c r="D122" s="248"/>
      <c r="E122" s="248"/>
      <c r="F122" s="249" t="s">
        <v>840</v>
      </c>
      <c r="G122" s="250"/>
      <c r="H122" s="248"/>
      <c r="I122" s="248"/>
      <c r="J122" s="248" t="s">
        <v>841</v>
      </c>
      <c r="K122" s="268"/>
    </row>
    <row r="123" spans="2:11" ht="5.25" customHeight="1">
      <c r="B123" s="269"/>
      <c r="C123" s="251"/>
      <c r="D123" s="251"/>
      <c r="E123" s="251"/>
      <c r="F123" s="251"/>
      <c r="G123" s="235"/>
      <c r="H123" s="251"/>
      <c r="I123" s="251"/>
      <c r="J123" s="251"/>
      <c r="K123" s="270"/>
    </row>
    <row r="124" spans="2:11" ht="15" customHeight="1">
      <c r="B124" s="269"/>
      <c r="C124" s="235" t="s">
        <v>845</v>
      </c>
      <c r="D124" s="251"/>
      <c r="E124" s="251"/>
      <c r="F124" s="252" t="s">
        <v>842</v>
      </c>
      <c r="G124" s="235"/>
      <c r="H124" s="235" t="s">
        <v>881</v>
      </c>
      <c r="I124" s="235" t="s">
        <v>844</v>
      </c>
      <c r="J124" s="235">
        <v>120</v>
      </c>
      <c r="K124" s="271"/>
    </row>
    <row r="125" spans="2:11" ht="15" customHeight="1">
      <c r="B125" s="269"/>
      <c r="C125" s="235" t="s">
        <v>890</v>
      </c>
      <c r="D125" s="235"/>
      <c r="E125" s="235"/>
      <c r="F125" s="252" t="s">
        <v>842</v>
      </c>
      <c r="G125" s="235"/>
      <c r="H125" s="235" t="s">
        <v>891</v>
      </c>
      <c r="I125" s="235" t="s">
        <v>844</v>
      </c>
      <c r="J125" s="235" t="s">
        <v>892</v>
      </c>
      <c r="K125" s="271"/>
    </row>
    <row r="126" spans="2:11" ht="15" customHeight="1">
      <c r="B126" s="269"/>
      <c r="C126" s="235" t="s">
        <v>791</v>
      </c>
      <c r="D126" s="235"/>
      <c r="E126" s="235"/>
      <c r="F126" s="252" t="s">
        <v>842</v>
      </c>
      <c r="G126" s="235"/>
      <c r="H126" s="235" t="s">
        <v>893</v>
      </c>
      <c r="I126" s="235" t="s">
        <v>844</v>
      </c>
      <c r="J126" s="235" t="s">
        <v>892</v>
      </c>
      <c r="K126" s="271"/>
    </row>
    <row r="127" spans="2:11" ht="15" customHeight="1">
      <c r="B127" s="269"/>
      <c r="C127" s="235" t="s">
        <v>853</v>
      </c>
      <c r="D127" s="235"/>
      <c r="E127" s="235"/>
      <c r="F127" s="252" t="s">
        <v>848</v>
      </c>
      <c r="G127" s="235"/>
      <c r="H127" s="235" t="s">
        <v>854</v>
      </c>
      <c r="I127" s="235" t="s">
        <v>844</v>
      </c>
      <c r="J127" s="235">
        <v>15</v>
      </c>
      <c r="K127" s="271"/>
    </row>
    <row r="128" spans="2:11" ht="15" customHeight="1">
      <c r="B128" s="269"/>
      <c r="C128" s="235" t="s">
        <v>855</v>
      </c>
      <c r="D128" s="235"/>
      <c r="E128" s="235"/>
      <c r="F128" s="252" t="s">
        <v>848</v>
      </c>
      <c r="G128" s="235"/>
      <c r="H128" s="235" t="s">
        <v>856</v>
      </c>
      <c r="I128" s="235" t="s">
        <v>844</v>
      </c>
      <c r="J128" s="235">
        <v>15</v>
      </c>
      <c r="K128" s="271"/>
    </row>
    <row r="129" spans="2:11" ht="15" customHeight="1">
      <c r="B129" s="269"/>
      <c r="C129" s="235" t="s">
        <v>857</v>
      </c>
      <c r="D129" s="235"/>
      <c r="E129" s="235"/>
      <c r="F129" s="252" t="s">
        <v>848</v>
      </c>
      <c r="G129" s="235"/>
      <c r="H129" s="235" t="s">
        <v>858</v>
      </c>
      <c r="I129" s="235" t="s">
        <v>844</v>
      </c>
      <c r="J129" s="235">
        <v>20</v>
      </c>
      <c r="K129" s="271"/>
    </row>
    <row r="130" spans="2:11" ht="15" customHeight="1">
      <c r="B130" s="269"/>
      <c r="C130" s="235" t="s">
        <v>859</v>
      </c>
      <c r="D130" s="235"/>
      <c r="E130" s="235"/>
      <c r="F130" s="252" t="s">
        <v>848</v>
      </c>
      <c r="G130" s="235"/>
      <c r="H130" s="235" t="s">
        <v>860</v>
      </c>
      <c r="I130" s="235" t="s">
        <v>844</v>
      </c>
      <c r="J130" s="235">
        <v>20</v>
      </c>
      <c r="K130" s="271"/>
    </row>
    <row r="131" spans="2:11" ht="15" customHeight="1">
      <c r="B131" s="269"/>
      <c r="C131" s="235" t="s">
        <v>847</v>
      </c>
      <c r="D131" s="235"/>
      <c r="E131" s="235"/>
      <c r="F131" s="252" t="s">
        <v>848</v>
      </c>
      <c r="G131" s="235"/>
      <c r="H131" s="235" t="s">
        <v>881</v>
      </c>
      <c r="I131" s="235" t="s">
        <v>844</v>
      </c>
      <c r="J131" s="235">
        <v>50</v>
      </c>
      <c r="K131" s="271"/>
    </row>
    <row r="132" spans="2:11" ht="15" customHeight="1">
      <c r="B132" s="269"/>
      <c r="C132" s="235" t="s">
        <v>861</v>
      </c>
      <c r="D132" s="235"/>
      <c r="E132" s="235"/>
      <c r="F132" s="252" t="s">
        <v>848</v>
      </c>
      <c r="G132" s="235"/>
      <c r="H132" s="235" t="s">
        <v>881</v>
      </c>
      <c r="I132" s="235" t="s">
        <v>844</v>
      </c>
      <c r="J132" s="235">
        <v>50</v>
      </c>
      <c r="K132" s="271"/>
    </row>
    <row r="133" spans="2:11" ht="15" customHeight="1">
      <c r="B133" s="269"/>
      <c r="C133" s="235" t="s">
        <v>867</v>
      </c>
      <c r="D133" s="235"/>
      <c r="E133" s="235"/>
      <c r="F133" s="252" t="s">
        <v>848</v>
      </c>
      <c r="G133" s="235"/>
      <c r="H133" s="235" t="s">
        <v>881</v>
      </c>
      <c r="I133" s="235" t="s">
        <v>844</v>
      </c>
      <c r="J133" s="235">
        <v>50</v>
      </c>
      <c r="K133" s="271"/>
    </row>
    <row r="134" spans="2:11" ht="15" customHeight="1">
      <c r="B134" s="269"/>
      <c r="C134" s="235" t="s">
        <v>869</v>
      </c>
      <c r="D134" s="235"/>
      <c r="E134" s="235"/>
      <c r="F134" s="252" t="s">
        <v>848</v>
      </c>
      <c r="G134" s="235"/>
      <c r="H134" s="235" t="s">
        <v>881</v>
      </c>
      <c r="I134" s="235" t="s">
        <v>844</v>
      </c>
      <c r="J134" s="235">
        <v>50</v>
      </c>
      <c r="K134" s="271"/>
    </row>
    <row r="135" spans="2:11" ht="15" customHeight="1">
      <c r="B135" s="269"/>
      <c r="C135" s="235" t="s">
        <v>114</v>
      </c>
      <c r="D135" s="235"/>
      <c r="E135" s="235"/>
      <c r="F135" s="252" t="s">
        <v>848</v>
      </c>
      <c r="G135" s="235"/>
      <c r="H135" s="235" t="s">
        <v>894</v>
      </c>
      <c r="I135" s="235" t="s">
        <v>844</v>
      </c>
      <c r="J135" s="235">
        <v>255</v>
      </c>
      <c r="K135" s="271"/>
    </row>
    <row r="136" spans="2:11" ht="15" customHeight="1">
      <c r="B136" s="269"/>
      <c r="C136" s="235" t="s">
        <v>871</v>
      </c>
      <c r="D136" s="235"/>
      <c r="E136" s="235"/>
      <c r="F136" s="252" t="s">
        <v>842</v>
      </c>
      <c r="G136" s="235"/>
      <c r="H136" s="235" t="s">
        <v>895</v>
      </c>
      <c r="I136" s="235" t="s">
        <v>873</v>
      </c>
      <c r="J136" s="235"/>
      <c r="K136" s="271"/>
    </row>
    <row r="137" spans="2:11" ht="15" customHeight="1">
      <c r="B137" s="269"/>
      <c r="C137" s="235" t="s">
        <v>874</v>
      </c>
      <c r="D137" s="235"/>
      <c r="E137" s="235"/>
      <c r="F137" s="252" t="s">
        <v>842</v>
      </c>
      <c r="G137" s="235"/>
      <c r="H137" s="235" t="s">
        <v>896</v>
      </c>
      <c r="I137" s="235" t="s">
        <v>876</v>
      </c>
      <c r="J137" s="235"/>
      <c r="K137" s="271"/>
    </row>
    <row r="138" spans="2:11" ht="15" customHeight="1">
      <c r="B138" s="269"/>
      <c r="C138" s="235" t="s">
        <v>877</v>
      </c>
      <c r="D138" s="235"/>
      <c r="E138" s="235"/>
      <c r="F138" s="252" t="s">
        <v>842</v>
      </c>
      <c r="G138" s="235"/>
      <c r="H138" s="235" t="s">
        <v>877</v>
      </c>
      <c r="I138" s="235" t="s">
        <v>876</v>
      </c>
      <c r="J138" s="235"/>
      <c r="K138" s="271"/>
    </row>
    <row r="139" spans="2:11" ht="15" customHeight="1">
      <c r="B139" s="269"/>
      <c r="C139" s="235" t="s">
        <v>41</v>
      </c>
      <c r="D139" s="235"/>
      <c r="E139" s="235"/>
      <c r="F139" s="252" t="s">
        <v>842</v>
      </c>
      <c r="G139" s="235"/>
      <c r="H139" s="235" t="s">
        <v>897</v>
      </c>
      <c r="I139" s="235" t="s">
        <v>876</v>
      </c>
      <c r="J139" s="235"/>
      <c r="K139" s="271"/>
    </row>
    <row r="140" spans="2:11" ht="15" customHeight="1">
      <c r="B140" s="269"/>
      <c r="C140" s="235" t="s">
        <v>898</v>
      </c>
      <c r="D140" s="235"/>
      <c r="E140" s="235"/>
      <c r="F140" s="252" t="s">
        <v>842</v>
      </c>
      <c r="G140" s="235"/>
      <c r="H140" s="235" t="s">
        <v>899</v>
      </c>
      <c r="I140" s="235" t="s">
        <v>876</v>
      </c>
      <c r="J140" s="235"/>
      <c r="K140" s="271"/>
    </row>
    <row r="141" spans="2:11" ht="15" customHeight="1">
      <c r="B141" s="272"/>
      <c r="C141" s="273"/>
      <c r="D141" s="273"/>
      <c r="E141" s="273"/>
      <c r="F141" s="273"/>
      <c r="G141" s="273"/>
      <c r="H141" s="273"/>
      <c r="I141" s="273"/>
      <c r="J141" s="273"/>
      <c r="K141" s="274"/>
    </row>
    <row r="142" spans="2:11" ht="18.75" customHeight="1">
      <c r="B142" s="231"/>
      <c r="C142" s="231"/>
      <c r="D142" s="231"/>
      <c r="E142" s="231"/>
      <c r="F142" s="261"/>
      <c r="G142" s="231"/>
      <c r="H142" s="231"/>
      <c r="I142" s="231"/>
      <c r="J142" s="231"/>
      <c r="K142" s="231"/>
    </row>
    <row r="143" spans="2:11" ht="18.75" customHeight="1">
      <c r="B143" s="240"/>
      <c r="C143" s="240"/>
      <c r="D143" s="240"/>
      <c r="E143" s="240"/>
      <c r="F143" s="240"/>
      <c r="G143" s="240"/>
      <c r="H143" s="240"/>
      <c r="I143" s="240"/>
      <c r="J143" s="240"/>
      <c r="K143" s="240"/>
    </row>
    <row r="144" spans="2:11" ht="7.5" customHeight="1">
      <c r="B144" s="241"/>
      <c r="C144" s="242"/>
      <c r="D144" s="242"/>
      <c r="E144" s="242"/>
      <c r="F144" s="242"/>
      <c r="G144" s="242"/>
      <c r="H144" s="242"/>
      <c r="I144" s="242"/>
      <c r="J144" s="242"/>
      <c r="K144" s="243"/>
    </row>
    <row r="145" spans="2:11" ht="45" customHeight="1">
      <c r="B145" s="244"/>
      <c r="C145" s="358" t="s">
        <v>900</v>
      </c>
      <c r="D145" s="358"/>
      <c r="E145" s="358"/>
      <c r="F145" s="358"/>
      <c r="G145" s="358"/>
      <c r="H145" s="358"/>
      <c r="I145" s="358"/>
      <c r="J145" s="358"/>
      <c r="K145" s="245"/>
    </row>
    <row r="146" spans="2:11" ht="17.25" customHeight="1">
      <c r="B146" s="244"/>
      <c r="C146" s="246" t="s">
        <v>836</v>
      </c>
      <c r="D146" s="246"/>
      <c r="E146" s="246"/>
      <c r="F146" s="246" t="s">
        <v>837</v>
      </c>
      <c r="G146" s="247"/>
      <c r="H146" s="246" t="s">
        <v>109</v>
      </c>
      <c r="I146" s="246" t="s">
        <v>60</v>
      </c>
      <c r="J146" s="246" t="s">
        <v>838</v>
      </c>
      <c r="K146" s="245"/>
    </row>
    <row r="147" spans="2:11" ht="17.25" customHeight="1">
      <c r="B147" s="244"/>
      <c r="C147" s="248" t="s">
        <v>839</v>
      </c>
      <c r="D147" s="248"/>
      <c r="E147" s="248"/>
      <c r="F147" s="249" t="s">
        <v>840</v>
      </c>
      <c r="G147" s="250"/>
      <c r="H147" s="248"/>
      <c r="I147" s="248"/>
      <c r="J147" s="248" t="s">
        <v>841</v>
      </c>
      <c r="K147" s="245"/>
    </row>
    <row r="148" spans="2:11" ht="5.25" customHeight="1">
      <c r="B148" s="253"/>
      <c r="C148" s="251"/>
      <c r="D148" s="251"/>
      <c r="E148" s="251"/>
      <c r="F148" s="251"/>
      <c r="G148" s="235"/>
      <c r="H148" s="251"/>
      <c r="I148" s="251"/>
      <c r="J148" s="251"/>
      <c r="K148" s="271"/>
    </row>
    <row r="149" spans="2:11" ht="15" customHeight="1">
      <c r="B149" s="253"/>
      <c r="C149" s="275" t="s">
        <v>845</v>
      </c>
      <c r="D149" s="235"/>
      <c r="E149" s="235"/>
      <c r="F149" s="276" t="s">
        <v>842</v>
      </c>
      <c r="G149" s="235"/>
      <c r="H149" s="275" t="s">
        <v>881</v>
      </c>
      <c r="I149" s="275" t="s">
        <v>844</v>
      </c>
      <c r="J149" s="275">
        <v>120</v>
      </c>
      <c r="K149" s="271"/>
    </row>
    <row r="150" spans="2:11" ht="15" customHeight="1">
      <c r="B150" s="253"/>
      <c r="C150" s="275" t="s">
        <v>890</v>
      </c>
      <c r="D150" s="235"/>
      <c r="E150" s="235"/>
      <c r="F150" s="276" t="s">
        <v>842</v>
      </c>
      <c r="G150" s="235"/>
      <c r="H150" s="275" t="s">
        <v>901</v>
      </c>
      <c r="I150" s="275" t="s">
        <v>844</v>
      </c>
      <c r="J150" s="275" t="s">
        <v>892</v>
      </c>
      <c r="K150" s="271"/>
    </row>
    <row r="151" spans="2:11" ht="15" customHeight="1">
      <c r="B151" s="253"/>
      <c r="C151" s="275" t="s">
        <v>791</v>
      </c>
      <c r="D151" s="235"/>
      <c r="E151" s="235"/>
      <c r="F151" s="276" t="s">
        <v>842</v>
      </c>
      <c r="G151" s="235"/>
      <c r="H151" s="275" t="s">
        <v>902</v>
      </c>
      <c r="I151" s="275" t="s">
        <v>844</v>
      </c>
      <c r="J151" s="275" t="s">
        <v>892</v>
      </c>
      <c r="K151" s="271"/>
    </row>
    <row r="152" spans="2:11" ht="15" customHeight="1">
      <c r="B152" s="253"/>
      <c r="C152" s="275" t="s">
        <v>847</v>
      </c>
      <c r="D152" s="235"/>
      <c r="E152" s="235"/>
      <c r="F152" s="276" t="s">
        <v>848</v>
      </c>
      <c r="G152" s="235"/>
      <c r="H152" s="275" t="s">
        <v>881</v>
      </c>
      <c r="I152" s="275" t="s">
        <v>844</v>
      </c>
      <c r="J152" s="275">
        <v>50</v>
      </c>
      <c r="K152" s="271"/>
    </row>
    <row r="153" spans="2:11" ht="15" customHeight="1">
      <c r="B153" s="253"/>
      <c r="C153" s="275" t="s">
        <v>850</v>
      </c>
      <c r="D153" s="235"/>
      <c r="E153" s="235"/>
      <c r="F153" s="276" t="s">
        <v>842</v>
      </c>
      <c r="G153" s="235"/>
      <c r="H153" s="275" t="s">
        <v>881</v>
      </c>
      <c r="I153" s="275" t="s">
        <v>852</v>
      </c>
      <c r="J153" s="275"/>
      <c r="K153" s="271"/>
    </row>
    <row r="154" spans="2:11" ht="15" customHeight="1">
      <c r="B154" s="253"/>
      <c r="C154" s="275" t="s">
        <v>861</v>
      </c>
      <c r="D154" s="235"/>
      <c r="E154" s="235"/>
      <c r="F154" s="276" t="s">
        <v>848</v>
      </c>
      <c r="G154" s="235"/>
      <c r="H154" s="275" t="s">
        <v>881</v>
      </c>
      <c r="I154" s="275" t="s">
        <v>844</v>
      </c>
      <c r="J154" s="275">
        <v>50</v>
      </c>
      <c r="K154" s="271"/>
    </row>
    <row r="155" spans="2:11" ht="15" customHeight="1">
      <c r="B155" s="253"/>
      <c r="C155" s="275" t="s">
        <v>869</v>
      </c>
      <c r="D155" s="235"/>
      <c r="E155" s="235"/>
      <c r="F155" s="276" t="s">
        <v>848</v>
      </c>
      <c r="G155" s="235"/>
      <c r="H155" s="275" t="s">
        <v>881</v>
      </c>
      <c r="I155" s="275" t="s">
        <v>844</v>
      </c>
      <c r="J155" s="275">
        <v>50</v>
      </c>
      <c r="K155" s="271"/>
    </row>
    <row r="156" spans="2:11" ht="15" customHeight="1">
      <c r="B156" s="253"/>
      <c r="C156" s="275" t="s">
        <v>867</v>
      </c>
      <c r="D156" s="235"/>
      <c r="E156" s="235"/>
      <c r="F156" s="276" t="s">
        <v>848</v>
      </c>
      <c r="G156" s="235"/>
      <c r="H156" s="275" t="s">
        <v>881</v>
      </c>
      <c r="I156" s="275" t="s">
        <v>844</v>
      </c>
      <c r="J156" s="275">
        <v>50</v>
      </c>
      <c r="K156" s="271"/>
    </row>
    <row r="157" spans="2:11" ht="15" customHeight="1">
      <c r="B157" s="253"/>
      <c r="C157" s="275" t="s">
        <v>84</v>
      </c>
      <c r="D157" s="235"/>
      <c r="E157" s="235"/>
      <c r="F157" s="276" t="s">
        <v>842</v>
      </c>
      <c r="G157" s="235"/>
      <c r="H157" s="275" t="s">
        <v>903</v>
      </c>
      <c r="I157" s="275" t="s">
        <v>844</v>
      </c>
      <c r="J157" s="275" t="s">
        <v>904</v>
      </c>
      <c r="K157" s="271"/>
    </row>
    <row r="158" spans="2:11" ht="15" customHeight="1">
      <c r="B158" s="253"/>
      <c r="C158" s="275" t="s">
        <v>905</v>
      </c>
      <c r="D158" s="235"/>
      <c r="E158" s="235"/>
      <c r="F158" s="276" t="s">
        <v>842</v>
      </c>
      <c r="G158" s="235"/>
      <c r="H158" s="275" t="s">
        <v>906</v>
      </c>
      <c r="I158" s="275" t="s">
        <v>876</v>
      </c>
      <c r="J158" s="275"/>
      <c r="K158" s="271"/>
    </row>
    <row r="159" spans="2:11" ht="15" customHeight="1">
      <c r="B159" s="277"/>
      <c r="C159" s="259"/>
      <c r="D159" s="259"/>
      <c r="E159" s="259"/>
      <c r="F159" s="259"/>
      <c r="G159" s="259"/>
      <c r="H159" s="259"/>
      <c r="I159" s="259"/>
      <c r="J159" s="259"/>
      <c r="K159" s="278"/>
    </row>
    <row r="160" spans="2:11" ht="18.75" customHeight="1">
      <c r="B160" s="231"/>
      <c r="C160" s="235"/>
      <c r="D160" s="235"/>
      <c r="E160" s="235"/>
      <c r="F160" s="252"/>
      <c r="G160" s="235"/>
      <c r="H160" s="235"/>
      <c r="I160" s="235"/>
      <c r="J160" s="235"/>
      <c r="K160" s="231"/>
    </row>
    <row r="161" spans="2:11" ht="18.75" customHeight="1">
      <c r="B161" s="240"/>
      <c r="C161" s="240"/>
      <c r="D161" s="240"/>
      <c r="E161" s="240"/>
      <c r="F161" s="240"/>
      <c r="G161" s="240"/>
      <c r="H161" s="240"/>
      <c r="I161" s="240"/>
      <c r="J161" s="240"/>
      <c r="K161" s="240"/>
    </row>
    <row r="162" spans="2:11" ht="7.5" customHeight="1">
      <c r="B162" s="222"/>
      <c r="C162" s="223"/>
      <c r="D162" s="223"/>
      <c r="E162" s="223"/>
      <c r="F162" s="223"/>
      <c r="G162" s="223"/>
      <c r="H162" s="223"/>
      <c r="I162" s="223"/>
      <c r="J162" s="223"/>
      <c r="K162" s="224"/>
    </row>
    <row r="163" spans="2:11" ht="45" customHeight="1">
      <c r="B163" s="225"/>
      <c r="C163" s="355" t="s">
        <v>907</v>
      </c>
      <c r="D163" s="355"/>
      <c r="E163" s="355"/>
      <c r="F163" s="355"/>
      <c r="G163" s="355"/>
      <c r="H163" s="355"/>
      <c r="I163" s="355"/>
      <c r="J163" s="355"/>
      <c r="K163" s="226"/>
    </row>
    <row r="164" spans="2:11" ht="17.25" customHeight="1">
      <c r="B164" s="225"/>
      <c r="C164" s="246" t="s">
        <v>836</v>
      </c>
      <c r="D164" s="246"/>
      <c r="E164" s="246"/>
      <c r="F164" s="246" t="s">
        <v>837</v>
      </c>
      <c r="G164" s="279"/>
      <c r="H164" s="280" t="s">
        <v>109</v>
      </c>
      <c r="I164" s="280" t="s">
        <v>60</v>
      </c>
      <c r="J164" s="246" t="s">
        <v>838</v>
      </c>
      <c r="K164" s="226"/>
    </row>
    <row r="165" spans="2:11" ht="17.25" customHeight="1">
      <c r="B165" s="228"/>
      <c r="C165" s="248" t="s">
        <v>839</v>
      </c>
      <c r="D165" s="248"/>
      <c r="E165" s="248"/>
      <c r="F165" s="249" t="s">
        <v>840</v>
      </c>
      <c r="G165" s="281"/>
      <c r="H165" s="282"/>
      <c r="I165" s="282"/>
      <c r="J165" s="248" t="s">
        <v>841</v>
      </c>
      <c r="K165" s="229"/>
    </row>
    <row r="166" spans="2:11" ht="5.25" customHeight="1">
      <c r="B166" s="253"/>
      <c r="C166" s="251"/>
      <c r="D166" s="251"/>
      <c r="E166" s="251"/>
      <c r="F166" s="251"/>
      <c r="G166" s="235"/>
      <c r="H166" s="251"/>
      <c r="I166" s="251"/>
      <c r="J166" s="251"/>
      <c r="K166" s="271"/>
    </row>
    <row r="167" spans="2:11" ht="15" customHeight="1">
      <c r="B167" s="253"/>
      <c r="C167" s="235" t="s">
        <v>845</v>
      </c>
      <c r="D167" s="235"/>
      <c r="E167" s="235"/>
      <c r="F167" s="252" t="s">
        <v>842</v>
      </c>
      <c r="G167" s="235"/>
      <c r="H167" s="235" t="s">
        <v>881</v>
      </c>
      <c r="I167" s="235" t="s">
        <v>844</v>
      </c>
      <c r="J167" s="235">
        <v>120</v>
      </c>
      <c r="K167" s="271"/>
    </row>
    <row r="168" spans="2:11" ht="15" customHeight="1">
      <c r="B168" s="253"/>
      <c r="C168" s="235" t="s">
        <v>890</v>
      </c>
      <c r="D168" s="235"/>
      <c r="E168" s="235"/>
      <c r="F168" s="252" t="s">
        <v>842</v>
      </c>
      <c r="G168" s="235"/>
      <c r="H168" s="235" t="s">
        <v>891</v>
      </c>
      <c r="I168" s="235" t="s">
        <v>844</v>
      </c>
      <c r="J168" s="235" t="s">
        <v>892</v>
      </c>
      <c r="K168" s="271"/>
    </row>
    <row r="169" spans="2:11" ht="15" customHeight="1">
      <c r="B169" s="253"/>
      <c r="C169" s="235" t="s">
        <v>791</v>
      </c>
      <c r="D169" s="235"/>
      <c r="E169" s="235"/>
      <c r="F169" s="252" t="s">
        <v>842</v>
      </c>
      <c r="G169" s="235"/>
      <c r="H169" s="235" t="s">
        <v>908</v>
      </c>
      <c r="I169" s="235" t="s">
        <v>844</v>
      </c>
      <c r="J169" s="235" t="s">
        <v>892</v>
      </c>
      <c r="K169" s="271"/>
    </row>
    <row r="170" spans="2:11" ht="15" customHeight="1">
      <c r="B170" s="253"/>
      <c r="C170" s="235" t="s">
        <v>847</v>
      </c>
      <c r="D170" s="235"/>
      <c r="E170" s="235"/>
      <c r="F170" s="252" t="s">
        <v>848</v>
      </c>
      <c r="G170" s="235"/>
      <c r="H170" s="235" t="s">
        <v>908</v>
      </c>
      <c r="I170" s="235" t="s">
        <v>844</v>
      </c>
      <c r="J170" s="235">
        <v>50</v>
      </c>
      <c r="K170" s="271"/>
    </row>
    <row r="171" spans="2:11" ht="15" customHeight="1">
      <c r="B171" s="253"/>
      <c r="C171" s="235" t="s">
        <v>850</v>
      </c>
      <c r="D171" s="235"/>
      <c r="E171" s="235"/>
      <c r="F171" s="252" t="s">
        <v>842</v>
      </c>
      <c r="G171" s="235"/>
      <c r="H171" s="235" t="s">
        <v>908</v>
      </c>
      <c r="I171" s="235" t="s">
        <v>852</v>
      </c>
      <c r="J171" s="235"/>
      <c r="K171" s="271"/>
    </row>
    <row r="172" spans="2:11" ht="15" customHeight="1">
      <c r="B172" s="253"/>
      <c r="C172" s="235" t="s">
        <v>861</v>
      </c>
      <c r="D172" s="235"/>
      <c r="E172" s="235"/>
      <c r="F172" s="252" t="s">
        <v>848</v>
      </c>
      <c r="G172" s="235"/>
      <c r="H172" s="235" t="s">
        <v>908</v>
      </c>
      <c r="I172" s="235" t="s">
        <v>844</v>
      </c>
      <c r="J172" s="235">
        <v>50</v>
      </c>
      <c r="K172" s="271"/>
    </row>
    <row r="173" spans="2:11" ht="15" customHeight="1">
      <c r="B173" s="253"/>
      <c r="C173" s="235" t="s">
        <v>869</v>
      </c>
      <c r="D173" s="235"/>
      <c r="E173" s="235"/>
      <c r="F173" s="252" t="s">
        <v>848</v>
      </c>
      <c r="G173" s="235"/>
      <c r="H173" s="235" t="s">
        <v>908</v>
      </c>
      <c r="I173" s="235" t="s">
        <v>844</v>
      </c>
      <c r="J173" s="235">
        <v>50</v>
      </c>
      <c r="K173" s="271"/>
    </row>
    <row r="174" spans="2:11" ht="15" customHeight="1">
      <c r="B174" s="253"/>
      <c r="C174" s="235" t="s">
        <v>867</v>
      </c>
      <c r="D174" s="235"/>
      <c r="E174" s="235"/>
      <c r="F174" s="252" t="s">
        <v>848</v>
      </c>
      <c r="G174" s="235"/>
      <c r="H174" s="235" t="s">
        <v>908</v>
      </c>
      <c r="I174" s="235" t="s">
        <v>844</v>
      </c>
      <c r="J174" s="235">
        <v>50</v>
      </c>
      <c r="K174" s="271"/>
    </row>
    <row r="175" spans="2:11" ht="15" customHeight="1">
      <c r="B175" s="253"/>
      <c r="C175" s="235" t="s">
        <v>108</v>
      </c>
      <c r="D175" s="235"/>
      <c r="E175" s="235"/>
      <c r="F175" s="252" t="s">
        <v>842</v>
      </c>
      <c r="G175" s="235"/>
      <c r="H175" s="235" t="s">
        <v>909</v>
      </c>
      <c r="I175" s="235" t="s">
        <v>910</v>
      </c>
      <c r="J175" s="235"/>
      <c r="K175" s="271"/>
    </row>
    <row r="176" spans="2:11" ht="15" customHeight="1">
      <c r="B176" s="253"/>
      <c r="C176" s="235" t="s">
        <v>60</v>
      </c>
      <c r="D176" s="235"/>
      <c r="E176" s="235"/>
      <c r="F176" s="252" t="s">
        <v>842</v>
      </c>
      <c r="G176" s="235"/>
      <c r="H176" s="235" t="s">
        <v>911</v>
      </c>
      <c r="I176" s="235" t="s">
        <v>912</v>
      </c>
      <c r="J176" s="235">
        <v>1</v>
      </c>
      <c r="K176" s="271"/>
    </row>
    <row r="177" spans="2:11" ht="15" customHeight="1">
      <c r="B177" s="253"/>
      <c r="C177" s="235" t="s">
        <v>56</v>
      </c>
      <c r="D177" s="235"/>
      <c r="E177" s="235"/>
      <c r="F177" s="252" t="s">
        <v>842</v>
      </c>
      <c r="G177" s="235"/>
      <c r="H177" s="235" t="s">
        <v>913</v>
      </c>
      <c r="I177" s="235" t="s">
        <v>844</v>
      </c>
      <c r="J177" s="235">
        <v>20</v>
      </c>
      <c r="K177" s="271"/>
    </row>
    <row r="178" spans="2:11" ht="15" customHeight="1">
      <c r="B178" s="253"/>
      <c r="C178" s="235" t="s">
        <v>109</v>
      </c>
      <c r="D178" s="235"/>
      <c r="E178" s="235"/>
      <c r="F178" s="252" t="s">
        <v>842</v>
      </c>
      <c r="G178" s="235"/>
      <c r="H178" s="235" t="s">
        <v>914</v>
      </c>
      <c r="I178" s="235" t="s">
        <v>844</v>
      </c>
      <c r="J178" s="235">
        <v>255</v>
      </c>
      <c r="K178" s="271"/>
    </row>
    <row r="179" spans="2:11" ht="15" customHeight="1">
      <c r="B179" s="253"/>
      <c r="C179" s="235" t="s">
        <v>110</v>
      </c>
      <c r="D179" s="235"/>
      <c r="E179" s="235"/>
      <c r="F179" s="252" t="s">
        <v>842</v>
      </c>
      <c r="G179" s="235"/>
      <c r="H179" s="235" t="s">
        <v>807</v>
      </c>
      <c r="I179" s="235" t="s">
        <v>844</v>
      </c>
      <c r="J179" s="235">
        <v>10</v>
      </c>
      <c r="K179" s="271"/>
    </row>
    <row r="180" spans="2:11" ht="15" customHeight="1">
      <c r="B180" s="253"/>
      <c r="C180" s="235" t="s">
        <v>111</v>
      </c>
      <c r="D180" s="235"/>
      <c r="E180" s="235"/>
      <c r="F180" s="252" t="s">
        <v>842</v>
      </c>
      <c r="G180" s="235"/>
      <c r="H180" s="235" t="s">
        <v>915</v>
      </c>
      <c r="I180" s="235" t="s">
        <v>876</v>
      </c>
      <c r="J180" s="235"/>
      <c r="K180" s="271"/>
    </row>
    <row r="181" spans="2:11" ht="15" customHeight="1">
      <c r="B181" s="253"/>
      <c r="C181" s="235" t="s">
        <v>916</v>
      </c>
      <c r="D181" s="235"/>
      <c r="E181" s="235"/>
      <c r="F181" s="252" t="s">
        <v>842</v>
      </c>
      <c r="G181" s="235"/>
      <c r="H181" s="235" t="s">
        <v>917</v>
      </c>
      <c r="I181" s="235" t="s">
        <v>876</v>
      </c>
      <c r="J181" s="235"/>
      <c r="K181" s="271"/>
    </row>
    <row r="182" spans="2:11" ht="15" customHeight="1">
      <c r="B182" s="253"/>
      <c r="C182" s="235" t="s">
        <v>905</v>
      </c>
      <c r="D182" s="235"/>
      <c r="E182" s="235"/>
      <c r="F182" s="252" t="s">
        <v>842</v>
      </c>
      <c r="G182" s="235"/>
      <c r="H182" s="235" t="s">
        <v>918</v>
      </c>
      <c r="I182" s="235" t="s">
        <v>876</v>
      </c>
      <c r="J182" s="235"/>
      <c r="K182" s="271"/>
    </row>
    <row r="183" spans="2:11" ht="15" customHeight="1">
      <c r="B183" s="253"/>
      <c r="C183" s="235" t="s">
        <v>113</v>
      </c>
      <c r="D183" s="235"/>
      <c r="E183" s="235"/>
      <c r="F183" s="252" t="s">
        <v>848</v>
      </c>
      <c r="G183" s="235"/>
      <c r="H183" s="235" t="s">
        <v>919</v>
      </c>
      <c r="I183" s="235" t="s">
        <v>844</v>
      </c>
      <c r="J183" s="235">
        <v>50</v>
      </c>
      <c r="K183" s="271"/>
    </row>
    <row r="184" spans="2:11" ht="15" customHeight="1">
      <c r="B184" s="253"/>
      <c r="C184" s="235" t="s">
        <v>920</v>
      </c>
      <c r="D184" s="235"/>
      <c r="E184" s="235"/>
      <c r="F184" s="252" t="s">
        <v>848</v>
      </c>
      <c r="G184" s="235"/>
      <c r="H184" s="235" t="s">
        <v>921</v>
      </c>
      <c r="I184" s="235" t="s">
        <v>922</v>
      </c>
      <c r="J184" s="235"/>
      <c r="K184" s="271"/>
    </row>
    <row r="185" spans="2:11" ht="15" customHeight="1">
      <c r="B185" s="253"/>
      <c r="C185" s="235" t="s">
        <v>923</v>
      </c>
      <c r="D185" s="235"/>
      <c r="E185" s="235"/>
      <c r="F185" s="252" t="s">
        <v>848</v>
      </c>
      <c r="G185" s="235"/>
      <c r="H185" s="235" t="s">
        <v>924</v>
      </c>
      <c r="I185" s="235" t="s">
        <v>922</v>
      </c>
      <c r="J185" s="235"/>
      <c r="K185" s="271"/>
    </row>
    <row r="186" spans="2:11" ht="15" customHeight="1">
      <c r="B186" s="253"/>
      <c r="C186" s="235" t="s">
        <v>925</v>
      </c>
      <c r="D186" s="235"/>
      <c r="E186" s="235"/>
      <c r="F186" s="252" t="s">
        <v>848</v>
      </c>
      <c r="G186" s="235"/>
      <c r="H186" s="235" t="s">
        <v>926</v>
      </c>
      <c r="I186" s="235" t="s">
        <v>922</v>
      </c>
      <c r="J186" s="235"/>
      <c r="K186" s="271"/>
    </row>
    <row r="187" spans="2:11" ht="15" customHeight="1">
      <c r="B187" s="253"/>
      <c r="C187" s="221" t="s">
        <v>927</v>
      </c>
      <c r="D187" s="235"/>
      <c r="E187" s="235"/>
      <c r="F187" s="252" t="s">
        <v>848</v>
      </c>
      <c r="G187" s="235"/>
      <c r="H187" s="235" t="s">
        <v>928</v>
      </c>
      <c r="I187" s="235" t="s">
        <v>929</v>
      </c>
      <c r="J187" s="283" t="s">
        <v>930</v>
      </c>
      <c r="K187" s="271"/>
    </row>
    <row r="188" spans="2:11" ht="15" customHeight="1">
      <c r="B188" s="277"/>
      <c r="C188" s="284"/>
      <c r="D188" s="259"/>
      <c r="E188" s="259"/>
      <c r="F188" s="259"/>
      <c r="G188" s="259"/>
      <c r="H188" s="259"/>
      <c r="I188" s="259"/>
      <c r="J188" s="259"/>
      <c r="K188" s="278"/>
    </row>
    <row r="189" spans="2:11" ht="18.75" customHeight="1">
      <c r="B189" s="285"/>
      <c r="C189" s="286"/>
      <c r="D189" s="286"/>
      <c r="E189" s="286"/>
      <c r="F189" s="287"/>
      <c r="G189" s="235"/>
      <c r="H189" s="235"/>
      <c r="I189" s="235"/>
      <c r="J189" s="235"/>
      <c r="K189" s="231"/>
    </row>
    <row r="190" spans="2:11" ht="18.75" customHeight="1">
      <c r="B190" s="231"/>
      <c r="C190" s="235"/>
      <c r="D190" s="235"/>
      <c r="E190" s="235"/>
      <c r="F190" s="252"/>
      <c r="G190" s="235"/>
      <c r="H190" s="235"/>
      <c r="I190" s="235"/>
      <c r="J190" s="235"/>
      <c r="K190" s="231"/>
    </row>
    <row r="191" spans="2:11" ht="18.75" customHeight="1">
      <c r="B191" s="240"/>
      <c r="C191" s="240"/>
      <c r="D191" s="240"/>
      <c r="E191" s="240"/>
      <c r="F191" s="240"/>
      <c r="G191" s="240"/>
      <c r="H191" s="240"/>
      <c r="I191" s="240"/>
      <c r="J191" s="240"/>
      <c r="K191" s="240"/>
    </row>
    <row r="192" spans="2:11" ht="13.5">
      <c r="B192" s="222"/>
      <c r="C192" s="223"/>
      <c r="D192" s="223"/>
      <c r="E192" s="223"/>
      <c r="F192" s="223"/>
      <c r="G192" s="223"/>
      <c r="H192" s="223"/>
      <c r="I192" s="223"/>
      <c r="J192" s="223"/>
      <c r="K192" s="224"/>
    </row>
    <row r="193" spans="2:11" ht="21">
      <c r="B193" s="225"/>
      <c r="C193" s="355" t="s">
        <v>931</v>
      </c>
      <c r="D193" s="355"/>
      <c r="E193" s="355"/>
      <c r="F193" s="355"/>
      <c r="G193" s="355"/>
      <c r="H193" s="355"/>
      <c r="I193" s="355"/>
      <c r="J193" s="355"/>
      <c r="K193" s="226"/>
    </row>
    <row r="194" spans="2:11" ht="25.5" customHeight="1">
      <c r="B194" s="225"/>
      <c r="C194" s="288" t="s">
        <v>932</v>
      </c>
      <c r="D194" s="288"/>
      <c r="E194" s="288"/>
      <c r="F194" s="288" t="s">
        <v>933</v>
      </c>
      <c r="G194" s="289"/>
      <c r="H194" s="356" t="s">
        <v>934</v>
      </c>
      <c r="I194" s="356"/>
      <c r="J194" s="356"/>
      <c r="K194" s="226"/>
    </row>
    <row r="195" spans="2:11" ht="5.25" customHeight="1">
      <c r="B195" s="253"/>
      <c r="C195" s="251"/>
      <c r="D195" s="251"/>
      <c r="E195" s="251"/>
      <c r="F195" s="251"/>
      <c r="G195" s="235"/>
      <c r="H195" s="251"/>
      <c r="I195" s="251"/>
      <c r="J195" s="251"/>
      <c r="K195" s="271"/>
    </row>
    <row r="196" spans="2:11" ht="15" customHeight="1">
      <c r="B196" s="253"/>
      <c r="C196" s="235" t="s">
        <v>935</v>
      </c>
      <c r="D196" s="235"/>
      <c r="E196" s="235"/>
      <c r="F196" s="252" t="s">
        <v>46</v>
      </c>
      <c r="G196" s="235"/>
      <c r="H196" s="354" t="s">
        <v>936</v>
      </c>
      <c r="I196" s="354"/>
      <c r="J196" s="354"/>
      <c r="K196" s="271"/>
    </row>
    <row r="197" spans="2:11" ht="15" customHeight="1">
      <c r="B197" s="253"/>
      <c r="C197" s="257"/>
      <c r="D197" s="235"/>
      <c r="E197" s="235"/>
      <c r="F197" s="252" t="s">
        <v>47</v>
      </c>
      <c r="G197" s="235"/>
      <c r="H197" s="354" t="s">
        <v>937</v>
      </c>
      <c r="I197" s="354"/>
      <c r="J197" s="354"/>
      <c r="K197" s="271"/>
    </row>
    <row r="198" spans="2:11" ht="15" customHeight="1">
      <c r="B198" s="253"/>
      <c r="C198" s="257"/>
      <c r="D198" s="235"/>
      <c r="E198" s="235"/>
      <c r="F198" s="252" t="s">
        <v>50</v>
      </c>
      <c r="G198" s="235"/>
      <c r="H198" s="354" t="s">
        <v>938</v>
      </c>
      <c r="I198" s="354"/>
      <c r="J198" s="354"/>
      <c r="K198" s="271"/>
    </row>
    <row r="199" spans="2:11" ht="15" customHeight="1">
      <c r="B199" s="253"/>
      <c r="C199" s="235"/>
      <c r="D199" s="235"/>
      <c r="E199" s="235"/>
      <c r="F199" s="252" t="s">
        <v>48</v>
      </c>
      <c r="G199" s="235"/>
      <c r="H199" s="354" t="s">
        <v>939</v>
      </c>
      <c r="I199" s="354"/>
      <c r="J199" s="354"/>
      <c r="K199" s="271"/>
    </row>
    <row r="200" spans="2:11" ht="15" customHeight="1">
      <c r="B200" s="253"/>
      <c r="C200" s="235"/>
      <c r="D200" s="235"/>
      <c r="E200" s="235"/>
      <c r="F200" s="252" t="s">
        <v>49</v>
      </c>
      <c r="G200" s="235"/>
      <c r="H200" s="354" t="s">
        <v>940</v>
      </c>
      <c r="I200" s="354"/>
      <c r="J200" s="354"/>
      <c r="K200" s="271"/>
    </row>
    <row r="201" spans="2:11" ht="15" customHeight="1">
      <c r="B201" s="253"/>
      <c r="C201" s="235"/>
      <c r="D201" s="235"/>
      <c r="E201" s="235"/>
      <c r="F201" s="252"/>
      <c r="G201" s="235"/>
      <c r="H201" s="235"/>
      <c r="I201" s="235"/>
      <c r="J201" s="235"/>
      <c r="K201" s="271"/>
    </row>
    <row r="202" spans="2:11" ht="15" customHeight="1">
      <c r="B202" s="253"/>
      <c r="C202" s="235" t="s">
        <v>888</v>
      </c>
      <c r="D202" s="235"/>
      <c r="E202" s="235"/>
      <c r="F202" s="252" t="s">
        <v>78</v>
      </c>
      <c r="G202" s="235"/>
      <c r="H202" s="354" t="s">
        <v>941</v>
      </c>
      <c r="I202" s="354"/>
      <c r="J202" s="354"/>
      <c r="K202" s="271"/>
    </row>
    <row r="203" spans="2:11" ht="15" customHeight="1">
      <c r="B203" s="253"/>
      <c r="C203" s="257"/>
      <c r="D203" s="235"/>
      <c r="E203" s="235"/>
      <c r="F203" s="252" t="s">
        <v>785</v>
      </c>
      <c r="G203" s="235"/>
      <c r="H203" s="354" t="s">
        <v>786</v>
      </c>
      <c r="I203" s="354"/>
      <c r="J203" s="354"/>
      <c r="K203" s="271"/>
    </row>
    <row r="204" spans="2:11" ht="15" customHeight="1">
      <c r="B204" s="253"/>
      <c r="C204" s="235"/>
      <c r="D204" s="235"/>
      <c r="E204" s="235"/>
      <c r="F204" s="252" t="s">
        <v>783</v>
      </c>
      <c r="G204" s="235"/>
      <c r="H204" s="354" t="s">
        <v>942</v>
      </c>
      <c r="I204" s="354"/>
      <c r="J204" s="354"/>
      <c r="K204" s="271"/>
    </row>
    <row r="205" spans="2:11" ht="15" customHeight="1">
      <c r="B205" s="290"/>
      <c r="C205" s="257"/>
      <c r="D205" s="257"/>
      <c r="E205" s="257"/>
      <c r="F205" s="252" t="s">
        <v>787</v>
      </c>
      <c r="G205" s="240"/>
      <c r="H205" s="353" t="s">
        <v>788</v>
      </c>
      <c r="I205" s="353"/>
      <c r="J205" s="353"/>
      <c r="K205" s="291"/>
    </row>
    <row r="206" spans="2:11" ht="15" customHeight="1">
      <c r="B206" s="290"/>
      <c r="C206" s="257"/>
      <c r="D206" s="257"/>
      <c r="E206" s="257"/>
      <c r="F206" s="252" t="s">
        <v>789</v>
      </c>
      <c r="G206" s="240"/>
      <c r="H206" s="353" t="s">
        <v>943</v>
      </c>
      <c r="I206" s="353"/>
      <c r="J206" s="353"/>
      <c r="K206" s="291"/>
    </row>
    <row r="207" spans="2:11" ht="15" customHeight="1">
      <c r="B207" s="290"/>
      <c r="C207" s="257"/>
      <c r="D207" s="257"/>
      <c r="E207" s="257"/>
      <c r="F207" s="292"/>
      <c r="G207" s="240"/>
      <c r="H207" s="293"/>
      <c r="I207" s="293"/>
      <c r="J207" s="293"/>
      <c r="K207" s="291"/>
    </row>
    <row r="208" spans="2:11" ht="15" customHeight="1">
      <c r="B208" s="290"/>
      <c r="C208" s="235" t="s">
        <v>912</v>
      </c>
      <c r="D208" s="257"/>
      <c r="E208" s="257"/>
      <c r="F208" s="252">
        <v>1</v>
      </c>
      <c r="G208" s="240"/>
      <c r="H208" s="353" t="s">
        <v>944</v>
      </c>
      <c r="I208" s="353"/>
      <c r="J208" s="353"/>
      <c r="K208" s="291"/>
    </row>
    <row r="209" spans="2:11" ht="15" customHeight="1">
      <c r="B209" s="290"/>
      <c r="C209" s="257"/>
      <c r="D209" s="257"/>
      <c r="E209" s="257"/>
      <c r="F209" s="252">
        <v>2</v>
      </c>
      <c r="G209" s="240"/>
      <c r="H209" s="353" t="s">
        <v>945</v>
      </c>
      <c r="I209" s="353"/>
      <c r="J209" s="353"/>
      <c r="K209" s="291"/>
    </row>
    <row r="210" spans="2:11" ht="15" customHeight="1">
      <c r="B210" s="290"/>
      <c r="C210" s="257"/>
      <c r="D210" s="257"/>
      <c r="E210" s="257"/>
      <c r="F210" s="252">
        <v>3</v>
      </c>
      <c r="G210" s="240"/>
      <c r="H210" s="353" t="s">
        <v>946</v>
      </c>
      <c r="I210" s="353"/>
      <c r="J210" s="353"/>
      <c r="K210" s="291"/>
    </row>
    <row r="211" spans="2:11" ht="15" customHeight="1">
      <c r="B211" s="290"/>
      <c r="C211" s="257"/>
      <c r="D211" s="257"/>
      <c r="E211" s="257"/>
      <c r="F211" s="252">
        <v>4</v>
      </c>
      <c r="G211" s="240"/>
      <c r="H211" s="353" t="s">
        <v>947</v>
      </c>
      <c r="I211" s="353"/>
      <c r="J211" s="353"/>
      <c r="K211" s="291"/>
    </row>
    <row r="212" spans="2:11" ht="12.75" customHeight="1">
      <c r="B212" s="294"/>
      <c r="C212" s="295"/>
      <c r="D212" s="295"/>
      <c r="E212" s="295"/>
      <c r="F212" s="295"/>
      <c r="G212" s="295"/>
      <c r="H212" s="295"/>
      <c r="I212" s="295"/>
      <c r="J212" s="295"/>
      <c r="K212" s="296"/>
    </row>
  </sheetData>
  <mergeCells count="77">
    <mergeCell ref="C3:J3"/>
    <mergeCell ref="C4:J4"/>
    <mergeCell ref="C6:J6"/>
    <mergeCell ref="C7:J7"/>
    <mergeCell ref="C9:J9"/>
    <mergeCell ref="D10:J10"/>
    <mergeCell ref="D11:J11"/>
    <mergeCell ref="D13:J13"/>
    <mergeCell ref="D14:J14"/>
    <mergeCell ref="D15:J15"/>
    <mergeCell ref="F16:J16"/>
    <mergeCell ref="F17:J17"/>
    <mergeCell ref="F18:J18"/>
    <mergeCell ref="F19:J19"/>
    <mergeCell ref="F20:J20"/>
    <mergeCell ref="F21:J21"/>
    <mergeCell ref="C23:J23"/>
    <mergeCell ref="C24:J24"/>
    <mergeCell ref="D25:J25"/>
    <mergeCell ref="D26:J26"/>
    <mergeCell ref="D28:J28"/>
    <mergeCell ref="D29:J29"/>
    <mergeCell ref="D31:J31"/>
    <mergeCell ref="D32:J32"/>
    <mergeCell ref="D33:J33"/>
    <mergeCell ref="G34:J34"/>
    <mergeCell ref="G35:J35"/>
    <mergeCell ref="G36:J36"/>
    <mergeCell ref="G37:J37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E48:J48"/>
    <mergeCell ref="D49:J49"/>
    <mergeCell ref="C50:J50"/>
    <mergeCell ref="C52:J52"/>
    <mergeCell ref="C53:J53"/>
    <mergeCell ref="C55:J55"/>
    <mergeCell ref="D56:J56"/>
    <mergeCell ref="D57:J57"/>
    <mergeCell ref="D58:J58"/>
    <mergeCell ref="D59:J59"/>
    <mergeCell ref="D60:J60"/>
    <mergeCell ref="D61:J61"/>
    <mergeCell ref="D63:J63"/>
    <mergeCell ref="D64:J64"/>
    <mergeCell ref="D65:J65"/>
    <mergeCell ref="D66:J66"/>
    <mergeCell ref="D67:J67"/>
    <mergeCell ref="D68:J68"/>
    <mergeCell ref="C73:J73"/>
    <mergeCell ref="C100:J100"/>
    <mergeCell ref="C120:J120"/>
    <mergeCell ref="C145:J145"/>
    <mergeCell ref="H205:J205"/>
    <mergeCell ref="C163:J163"/>
    <mergeCell ref="C193:J193"/>
    <mergeCell ref="H194:J194"/>
    <mergeCell ref="H196:J196"/>
    <mergeCell ref="H197:J197"/>
    <mergeCell ref="H198:J198"/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<?xml version="1.0" encoding="utf-8"?>
<MailMerge/>
</file>

<file path=customXml/itemProps1.xml><?xml version="1.0" encoding="utf-8"?>
<ds:datastoreItem xmlns:ds="http://schemas.openxmlformats.org/officeDocument/2006/customXml" ds:itemID="{19EFB5A1-A8B1-40DA-A85F-C59CC656884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DESKTOP-IU8G0TO\VJ</dc:creator>
  <cp:keywords/>
  <dc:description/>
  <cp:lastModifiedBy>Administrativa</cp:lastModifiedBy>
  <dcterms:created xsi:type="dcterms:W3CDTF">2021-11-29T22:57:06Z</dcterms:created>
  <dcterms:modified xsi:type="dcterms:W3CDTF">2021-11-30T11:32:31Z</dcterms:modified>
  <cp:category/>
  <cp:version/>
  <cp:contentType/>
  <cp:contentStatus/>
</cp:coreProperties>
</file>